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37" i="371" l="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7" i="371"/>
  <c r="U9" i="371"/>
  <c r="U15" i="371"/>
  <c r="U17" i="371"/>
  <c r="U19" i="371"/>
  <c r="U21" i="371"/>
  <c r="U23" i="371"/>
  <c r="U25" i="371"/>
  <c r="U27" i="371"/>
  <c r="U29" i="371"/>
  <c r="U33" i="371"/>
  <c r="A7" i="339"/>
  <c r="B3" i="418" l="1"/>
  <c r="L6" i="419" l="1"/>
  <c r="H6" i="419"/>
  <c r="B6" i="419"/>
  <c r="K6" i="419"/>
  <c r="G6" i="419"/>
  <c r="D6" i="419"/>
  <c r="E6" i="419"/>
  <c r="J6" i="419"/>
  <c r="F6" i="419"/>
  <c r="C6" i="419"/>
  <c r="I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5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H3" i="387" s="1"/>
  <c r="F3" i="387"/>
  <c r="N3" i="220"/>
  <c r="L3" i="220" s="1"/>
  <c r="C21" i="414"/>
  <c r="D21" i="414"/>
  <c r="Q3" i="347" l="1"/>
  <c r="F3" i="372"/>
  <c r="N3" i="372"/>
  <c r="C27" i="414"/>
  <c r="E27" i="414" s="1"/>
  <c r="F13" i="339"/>
  <c r="E13" i="339"/>
  <c r="E15" i="339" s="1"/>
  <c r="J3" i="372"/>
  <c r="H12" i="339"/>
  <c r="G12" i="339"/>
  <c r="K3" i="390"/>
  <c r="A11" i="383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7" i="414"/>
  <c r="C4" i="414"/>
  <c r="C15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<sst xmlns="http://schemas.openxmlformats.org/spreadsheetml/2006/main" count="37925" uniqueCount="5602">
  <si>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</si>
  <si>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</si>
  <si>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</si>
  <si>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</si>
  <si>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</si>
  <si>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</si>
  <si>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</si>
  <si>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</si>
  <si>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</si>
  <si>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</si>
  <si>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</si>
  <si>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</si>
  <si>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</si>
  <si>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</si>
  <si>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</si>
  <si>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</si>
  <si>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</si>
  <si>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</si>
  <si>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</si>
  <si>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</si>
  <si>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</si>
  <si>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</si>
  <si>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</si>
  <si>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</si>
  <si>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</si>
  <si>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</si>
  <si>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</si>
  <si>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</si>
  <si>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</si>
  <si>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</si>
  <si>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</si>
  <si>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</si>
  <si>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</si>
  <si>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</si>
  <si>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</si>
  <si>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</si>
  <si>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</si>
  <si>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</si>
  <si>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</si>
  <si>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</si>
  <si>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</si>
  <si>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</si>
  <si>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</si>
  <si>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</si>
  <si>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</si>
  <si>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</si>
  <si>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</si>
  <si>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</si>
  <si>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</si>
  <si>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</si>
  <si>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</si>
  <si>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</si>
  <si>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</si>
  <si>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</si>
  <si>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</si>
  <si>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</si>
  <si>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</si>
  <si>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</si>
  <si>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</si>
  <si>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</si>
  <si>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</si>
  <si>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</si>
  <si>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</si>
  <si>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</si>
  <si>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</si>
  <si>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</si>
  <si>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</si>
  <si>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</si>
  <si>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</si>
  <si>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</si>
  <si>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</si>
  <si>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</si>
  <si>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</si>
  <si>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</si>
  <si>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</si>
  <si>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</si>
  <si>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</si>
  <si>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</si>
  <si>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</si>
  <si>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</si>
  <si>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</si>
  <si>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</si>
  <si>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</si>
  <si>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</si>
  <si>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</si>
  <si>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</si>
  <si>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</si>
  <si>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</si>
  <si>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</si>
  <si>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</si>
  <si>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</si>
  <si>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</si>
  <si>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</si>
  <si>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</si>
  <si>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</si>
  <si>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</si>
  <si>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</si>
  <si>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</si>
  <si>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</si>
  <si>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</si>
  <si>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</si>
  <si>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</si>
  <si>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</si>
  <si>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</si>
  <si>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</si>
  <si>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</si>
  <si>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</si>
  <si>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</si>
  <si>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</si>
  <si>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</si>
  <si>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</si>
  <si>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</si>
  <si>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</si>
  <si>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</si>
  <si>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</si>
  <si>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</si>
  <si>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</si>
  <si>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</si>
  <si>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</si>
  <si>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</si>
  <si>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</si>
  <si>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</si>
  <si>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</si>
  <si>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</si>
  <si>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</si>
  <si>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</si>
  <si>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</si>
  <si>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</si>
  <si>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</si>
  <si>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</si>
  <si>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</si>
  <si>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</si>
  <si>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</si>
  <si>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</si>
  <si>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</si>
  <si>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</si>
  <si>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</si>
  <si>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</si>
  <si>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</si>
  <si>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</si>
  <si>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</si>
  <si>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</si>
  <si>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</si>
  <si>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</si>
  <si>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</si>
  <si>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</si>
  <si>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</si>
  <si>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</si>
  <si>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</si>
  <si>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</si>
  <si>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</si>
  <si>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</si>
  <si>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</si>
  <si>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</si>
  <si>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</si>
  <si>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</si>
  <si>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</si>
  <si>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</si>
  <si>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</si>
  <si>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</si>
  <si>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</si>
  <si>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</si>
  <si>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</si>
  <si>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</si>
  <si>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</si>
  <si>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</si>
  <si>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</si>
  <si>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</si>
  <si>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</si>
  <si>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</si>
  <si>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</si>
  <si>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</si>
  <si>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</si>
  <si>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</si>
  <si>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</si>
  <si>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</si>
  <si>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</si>
  <si>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</si>
  <si>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</si>
  <si>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</si>
  <si>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</si>
  <si>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</si>
  <si>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</si>
  <si>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</si>
  <si>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</si>
  <si>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</si>
  <si>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</si>
  <si>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</si>
  <si>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</si>
  <si>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</si>
  <si>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</si>
  <si>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</si>
  <si>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</si>
  <si>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</si>
  <si>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</si>
  <si>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</si>
  <si>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</si>
  <si>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</si>
  <si>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</si>
  <si>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</si>
  <si>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</si>
  <si>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</si>
  <si>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</si>
  <si>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</si>
  <si>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</si>
  <si>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</si>
  <si>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</si>
  <si>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</si>
  <si>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</si>
  <si>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</si>
  <si>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</si>
  <si>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</si>
  <si>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</si>
  <si>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</si>
  <si>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</si>
  <si>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</si>
  <si>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</si>
  <si>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</si>
  <si>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</si>
  <si>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</si>
  <si>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</si>
  <si>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</si>
  <si>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</si>
  <si>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</si>
  <si>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</si>
  <si>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</si>
  <si>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</si>
  <si>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</si>
  <si>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</si>
  <si>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</si>
  <si>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</si>
  <si>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</si>
  <si>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</si>
  <si>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</si>
  <si>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</si>
  <si>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</si>
  <si>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</si>
  <si>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</si>
  <si>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</si>
  <si>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* Legenda</t>
  </si>
  <si>
    <t>Dle vyhlášky optimum casemixu 97%, hospitalizace 93%</t>
  </si>
  <si>
    <t>333 - Cizinci</t>
  </si>
  <si>
    <t>Počet hospitalizací - případů DRG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</si>
  <si>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</si>
  <si>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</si>
  <si>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</si>
  <si>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</si>
  <si>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</si>
  <si>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</si>
  <si>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</si>
  <si>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</si>
  <si>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</si>
  <si>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</si>
  <si>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</si>
  <si>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</si>
  <si>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</si>
  <si>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</si>
  <si>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</si>
  <si>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</si>
  <si>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</si>
  <si>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</si>
  <si>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</si>
  <si>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</si>
  <si>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</si>
  <si>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</si>
  <si>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</si>
  <si>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</si>
  <si>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</si>
  <si>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</si>
  <si>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</si>
  <si>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</si>
  <si>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</si>
  <si>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</si>
  <si>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</si>
  <si>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</si>
  <si>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</si>
  <si>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</si>
  <si>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</si>
  <si>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</si>
  <si>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</si>
  <si>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</si>
  <si>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</si>
  <si>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</si>
  <si>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</si>
  <si>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</si>
  <si>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</si>
  <si>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</si>
  <si>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</si>
  <si>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</si>
  <si>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</si>
  <si>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</si>
  <si>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</si>
  <si>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</si>
  <si>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</si>
  <si>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</si>
  <si>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</si>
  <si>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</si>
  <si>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</si>
  <si>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</si>
  <si>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</si>
  <si>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</si>
  <si>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</si>
  <si>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</si>
  <si>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</si>
  <si>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</si>
  <si>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</si>
  <si>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</si>
  <si>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</si>
  <si>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</si>
  <si>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</si>
  <si>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</si>
  <si>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</si>
  <si>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</si>
  <si>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</si>
  <si>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</si>
  <si>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</si>
  <si>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</si>
  <si>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</si>
  <si>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</si>
  <si>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</si>
  <si>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</si>
  <si>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</si>
  <si>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</si>
  <si>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</si>
  <si>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</si>
  <si>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</si>
  <si>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</si>
  <si>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</si>
  <si>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</si>
  <si>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</si>
  <si>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</si>
  <si>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</si>
  <si>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</si>
  <si>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</si>
  <si>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</si>
  <si>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</si>
  <si>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</si>
  <si>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</si>
  <si>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</si>
  <si>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</si>
  <si>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</si>
  <si>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</si>
  <si>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</si>
  <si>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</si>
  <si>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</si>
  <si>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</si>
  <si>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</si>
  <si>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</si>
  <si>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</si>
  <si>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</si>
  <si>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</si>
  <si>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</si>
  <si>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</si>
  <si>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</si>
  <si>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</si>
  <si>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</si>
  <si>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</si>
  <si>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</si>
  <si>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</si>
  <si>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</si>
  <si>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</si>
  <si>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</si>
  <si>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</si>
  <si>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</si>
  <si>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</si>
  <si>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</si>
  <si>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</si>
  <si>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</si>
  <si>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</si>
  <si>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</si>
  <si>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</si>
  <si>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</si>
  <si>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</si>
  <si>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</si>
  <si>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</si>
  <si>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</si>
  <si>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</si>
  <si>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</si>
  <si>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</si>
  <si>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</si>
  <si>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</si>
  <si>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</si>
  <si>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</si>
  <si>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</si>
  <si>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</si>
  <si>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</si>
  <si>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</si>
  <si>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</si>
  <si>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</si>
  <si>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</si>
  <si>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</si>
  <si>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</si>
  <si>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</si>
  <si>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</si>
  <si>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</si>
  <si>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</si>
  <si>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</si>
  <si>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</si>
  <si>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</si>
  <si>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</si>
  <si>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</si>
  <si>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</si>
  <si>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</si>
  <si>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</si>
  <si>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</si>
  <si>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</si>
  <si>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</si>
  <si>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</si>
  <si>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</si>
  <si>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</si>
  <si>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</si>
  <si>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</si>
  <si>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</si>
  <si>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</si>
  <si>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</si>
  <si>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</si>
  <si>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</si>
  <si>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</si>
  <si>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</si>
  <si>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</si>
  <si>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</si>
  <si>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</si>
  <si>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</si>
  <si>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</si>
  <si>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</si>
  <si>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</si>
  <si>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</si>
  <si>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</si>
  <si>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</si>
  <si>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</si>
  <si>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</si>
  <si>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</si>
  <si>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</si>
  <si>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</si>
  <si>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</si>
  <si>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</si>
  <si>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</si>
  <si>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</si>
  <si>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</si>
  <si>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</si>
  <si>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</si>
  <si>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</si>
  <si>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</si>
  <si>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</si>
  <si>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</si>
  <si>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</si>
  <si>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</si>
  <si>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</si>
  <si>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</si>
  <si>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</si>
  <si>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</si>
  <si>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</si>
  <si>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</si>
  <si>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</si>
  <si>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</si>
  <si>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</si>
  <si>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</si>
  <si>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</si>
  <si>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</si>
  <si>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</si>
  <si>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</si>
  <si>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</si>
  <si>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</si>
  <si>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</si>
  <si>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</si>
  <si>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</si>
  <si>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</si>
  <si>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</si>
  <si>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</si>
  <si>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</si>
  <si>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</si>
  <si>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</si>
  <si>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</si>
  <si>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</si>
  <si>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</si>
  <si>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</si>
  <si>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</si>
  <si>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</si>
  <si>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</si>
  <si>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</si>
  <si>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</si>
  <si>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</si>
  <si>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</si>
  <si>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</si>
  <si>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</si>
  <si>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</si>
  <si>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</si>
  <si>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</si>
  <si>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</si>
  <si>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</si>
  <si>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</si>
  <si>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</si>
  <si>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</si>
  <si>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</si>
  <si>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</si>
  <si>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64924549     ost. provozní služby (validace, atd...)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</si>
  <si>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</si>
  <si>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</si>
  <si>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</si>
  <si>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</si>
  <si>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</si>
  <si>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</si>
  <si>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</si>
  <si>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</si>
  <si>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</si>
  <si>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</si>
  <si>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</si>
  <si>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</si>
  <si>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</si>
  <si>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</si>
  <si>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</si>
  <si>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</si>
  <si>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</si>
  <si>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</si>
  <si>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</si>
  <si>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</si>
  <si>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</si>
  <si>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</si>
  <si>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</si>
  <si>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</si>
  <si>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</si>
  <si>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</si>
  <si>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</si>
  <si>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</si>
  <si>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</si>
  <si>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</si>
  <si>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</si>
  <si>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</si>
  <si>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/>
  </si>
  <si>
    <t>Hemato-onkologická klinika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</si>
  <si>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</si>
  <si>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</si>
  <si>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</si>
  <si>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</si>
  <si>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</si>
  <si>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</si>
  <si>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50113011</t>
  </si>
  <si>
    <t>394 TO krevní deriváty hemofilici (112 01 003)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</si>
  <si>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</si>
  <si>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</si>
  <si>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</si>
  <si>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</si>
  <si>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</si>
  <si>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</si>
  <si>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</si>
  <si>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3211</t>
  </si>
  <si>
    <t>Hemato-onkologická klinika, lůžkové oddělení 5A</t>
  </si>
  <si>
    <t>SumaNS</t>
  </si>
  <si>
    <t>mezeraNS</t>
  </si>
  <si>
    <t>3221</t>
  </si>
  <si>
    <t>Hemato-onkologická klinika, ambulance</t>
  </si>
  <si>
    <t>3231</t>
  </si>
  <si>
    <t>Hemato-onkologická klinika, JIP 5B</t>
  </si>
  <si>
    <t>3232</t>
  </si>
  <si>
    <t>Hemato-onkologická klinika, JIP 5C</t>
  </si>
  <si>
    <t>3241</t>
  </si>
  <si>
    <t>Hemato-onkologická klinika, laboratoř - SVLS</t>
  </si>
  <si>
    <t>3294</t>
  </si>
  <si>
    <t>Hemato-onkologická klinika, centrum -  HOK</t>
  </si>
  <si>
    <t>845493</t>
  </si>
  <si>
    <t>105844</t>
  </si>
  <si>
    <t>MIRTAZAPIN ORION 15 MG</t>
  </si>
  <si>
    <t>POR TBL DIS 30X15MG</t>
  </si>
  <si>
    <t>178955</t>
  </si>
  <si>
    <t>CYTARABIN KABI 100 MG/ML</t>
  </si>
  <si>
    <t>INJ+INF SOL 1X10ML/1GM</t>
  </si>
  <si>
    <t>114134</t>
  </si>
  <si>
    <t>14134</t>
  </si>
  <si>
    <t>ROSEMIG 50 MG</t>
  </si>
  <si>
    <t>POR TBL FLM 6X50MG</t>
  </si>
  <si>
    <t>178954</t>
  </si>
  <si>
    <t>INJ+INF SOL 1X5ML/500MG</t>
  </si>
  <si>
    <t>178956</t>
  </si>
  <si>
    <t>INJ+INF SOL 1X20ML/2GM</t>
  </si>
  <si>
    <t>O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</si>
  <si>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</si>
  <si>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</si>
  <si>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</si>
  <si>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</si>
  <si>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</si>
  <si>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</si>
  <si>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47249</t>
  </si>
  <si>
    <t>INF SOL 10X250ML-PE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</si>
  <si>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</si>
  <si>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</si>
  <si>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</si>
  <si>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</si>
  <si>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</si>
  <si>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</si>
  <si>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</si>
  <si>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</si>
  <si>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</si>
  <si>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</si>
  <si>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</si>
  <si>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</si>
  <si>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</si>
  <si>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</si>
  <si>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</si>
  <si>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</si>
  <si>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</si>
  <si>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</si>
  <si>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</si>
  <si>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</si>
  <si>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100643</t>
  </si>
  <si>
    <t>643</t>
  </si>
  <si>
    <t>VITAMIN B12 LECIVA 1000RG</t>
  </si>
  <si>
    <t>INJ 5X1ML/1000RG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</si>
  <si>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</si>
  <si>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</si>
  <si>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</si>
  <si>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</si>
  <si>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</si>
  <si>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</si>
  <si>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</si>
  <si>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</si>
  <si>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</si>
  <si>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</si>
  <si>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</si>
  <si>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</si>
  <si>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</si>
  <si>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</si>
  <si>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</si>
  <si>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</si>
  <si>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</si>
  <si>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</si>
  <si>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</si>
  <si>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</si>
  <si>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</si>
  <si>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</si>
  <si>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</si>
  <si>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</si>
  <si>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</si>
  <si>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</si>
  <si>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</si>
  <si>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</si>
  <si>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</si>
  <si>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</si>
  <si>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</si>
  <si>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</si>
  <si>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</si>
  <si>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</si>
  <si>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</si>
  <si>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</si>
  <si>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</si>
  <si>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</si>
  <si>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</si>
  <si>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</si>
  <si>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</si>
  <si>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</si>
  <si>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</si>
  <si>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</si>
  <si>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</si>
  <si>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</si>
  <si>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</si>
  <si>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</si>
  <si>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</si>
  <si>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</si>
  <si>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</si>
  <si>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</si>
  <si>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115373</t>
  </si>
  <si>
    <t>15373</t>
  </si>
  <si>
    <t>SIMEPAR</t>
  </si>
  <si>
    <t>POR CPS DUR 40X70MG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</si>
  <si>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</si>
  <si>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</si>
  <si>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</si>
  <si>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</si>
  <si>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</si>
  <si>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</si>
  <si>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</si>
  <si>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</si>
  <si>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</si>
  <si>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</si>
  <si>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</si>
  <si>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</si>
  <si>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</si>
  <si>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</si>
  <si>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</si>
  <si>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</si>
  <si>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</si>
  <si>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</si>
  <si>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</si>
  <si>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128816</t>
  </si>
  <si>
    <t>28816</t>
  </si>
  <si>
    <t>AERIUS 5 MG</t>
  </si>
  <si>
    <t>POR TBL DIS 30X5MG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</si>
  <si>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</si>
  <si>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</si>
  <si>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</si>
  <si>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</si>
  <si>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</si>
  <si>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</si>
  <si>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</si>
  <si>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</si>
  <si>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</si>
  <si>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</si>
  <si>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</si>
  <si>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</si>
  <si>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</si>
  <si>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</si>
  <si>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</si>
  <si>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</si>
  <si>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</si>
  <si>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</si>
  <si>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</si>
  <si>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</si>
  <si>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</si>
  <si>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</si>
  <si>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</si>
  <si>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</si>
  <si>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</si>
  <si>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</si>
  <si>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</si>
  <si>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</si>
  <si>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</si>
  <si>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</si>
  <si>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</si>
  <si>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</si>
  <si>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</si>
  <si>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</si>
  <si>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</si>
  <si>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</si>
  <si>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</si>
  <si>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</si>
  <si>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158249</t>
  </si>
  <si>
    <t>58249</t>
  </si>
  <si>
    <t>GUAJACURAN « 5 % INJ</t>
  </si>
  <si>
    <t>162316</t>
  </si>
  <si>
    <t>62316</t>
  </si>
  <si>
    <t>BETADINE - zelená</t>
  </si>
  <si>
    <t>LIQ 1X120ML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</si>
  <si>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</si>
  <si>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</si>
  <si>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</si>
  <si>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</si>
  <si>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</si>
  <si>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</si>
  <si>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</si>
  <si>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</si>
  <si>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</si>
  <si>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</si>
  <si>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</si>
  <si>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</si>
  <si>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</si>
  <si>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</si>
  <si>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</si>
  <si>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</si>
  <si>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</si>
  <si>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</si>
  <si>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</si>
  <si>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</si>
  <si>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</si>
  <si>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</si>
  <si>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</si>
  <si>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</si>
  <si>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187076</t>
  </si>
  <si>
    <t>87076</t>
  </si>
  <si>
    <t>ERDOMED 300MG</t>
  </si>
  <si>
    <t>CPS 20X300MG</t>
  </si>
  <si>
    <t>187680</t>
  </si>
  <si>
    <t>87680</t>
  </si>
  <si>
    <t>ANOPYRIN</t>
  </si>
  <si>
    <t>TBL 10X400MG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</si>
  <si>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</si>
  <si>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</si>
  <si>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</si>
  <si>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</si>
  <si>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</si>
  <si>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</si>
  <si>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</si>
  <si>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</si>
  <si>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</si>
  <si>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</si>
  <si>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</si>
  <si>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191484</t>
  </si>
  <si>
    <t>91484</t>
  </si>
  <si>
    <t>CARDIKET RETARD 40</t>
  </si>
  <si>
    <t>TBL RET 50X40MG</t>
  </si>
  <si>
    <t>191836</t>
  </si>
  <si>
    <t>91836</t>
  </si>
  <si>
    <t>TORECAN</t>
  </si>
  <si>
    <t>INJ 5X1ML/6.5MG</t>
  </si>
  <si>
    <t>192840</t>
  </si>
  <si>
    <t>VERAL NEO 1% GEL</t>
  </si>
  <si>
    <t>DRM GEL 1X100GM II</t>
  </si>
  <si>
    <t>192853</t>
  </si>
  <si>
    <t>LOPERON CPS</t>
  </si>
  <si>
    <t>POR CPS DUR 20X2MG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</si>
  <si>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</si>
  <si>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</si>
  <si>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</si>
  <si>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</si>
  <si>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</si>
  <si>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</si>
  <si>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</si>
  <si>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</si>
  <si>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</si>
  <si>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</si>
  <si>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</si>
  <si>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</si>
  <si>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</si>
  <si>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</si>
  <si>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</si>
  <si>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</si>
  <si>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</si>
  <si>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</si>
  <si>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</si>
  <si>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</si>
  <si>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</si>
  <si>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</si>
  <si>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</si>
  <si>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</si>
  <si>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</si>
  <si>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</si>
  <si>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</si>
  <si>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</si>
  <si>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</si>
  <si>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</si>
  <si>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</si>
  <si>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</si>
  <si>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</si>
  <si>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</si>
  <si>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</si>
  <si>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840143</t>
  </si>
  <si>
    <t>Heřmánek Spofa her.20x1g nálev.sáčky LEROS</t>
  </si>
  <si>
    <t>841059</t>
  </si>
  <si>
    <t>Indulona olivová ung.100g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</si>
  <si>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</si>
  <si>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</si>
  <si>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</si>
  <si>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</si>
  <si>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</si>
  <si>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</si>
  <si>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</si>
  <si>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</si>
  <si>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</si>
  <si>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</si>
  <si>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</si>
  <si>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</si>
  <si>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</si>
  <si>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</si>
  <si>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</si>
  <si>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</si>
  <si>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</si>
  <si>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</si>
  <si>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</si>
  <si>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</si>
  <si>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</si>
  <si>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</si>
  <si>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</si>
  <si>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</si>
  <si>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</si>
  <si>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</si>
  <si>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</si>
  <si>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</si>
  <si>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</si>
  <si>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</si>
  <si>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</si>
  <si>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</si>
  <si>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</si>
  <si>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</si>
  <si>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</si>
  <si>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</si>
  <si>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</si>
  <si>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</si>
  <si>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</si>
  <si>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</si>
  <si>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</si>
  <si>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</si>
  <si>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</si>
  <si>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</si>
  <si>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</si>
  <si>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850552</t>
  </si>
  <si>
    <t>167852</t>
  </si>
  <si>
    <t>TWYNSTA 80 MG/5 MG</t>
  </si>
  <si>
    <t>POR TBL NOB 28</t>
  </si>
  <si>
    <t>905097</t>
  </si>
  <si>
    <t>23987</t>
  </si>
  <si>
    <t>DZ OCTENISEPT 250 ml</t>
  </si>
  <si>
    <t>DPH 15%</t>
  </si>
  <si>
    <t>51384</t>
  </si>
  <si>
    <t>INF SOL 10X1000MLPLAH</t>
  </si>
  <si>
    <t>100536</t>
  </si>
  <si>
    <t>536</t>
  </si>
  <si>
    <t>NORADRENALIN LECIVA</t>
  </si>
  <si>
    <t>102546</t>
  </si>
  <si>
    <t>2546</t>
  </si>
  <si>
    <t>MAXITROL</t>
  </si>
  <si>
    <t>SUS OPH 1X5ML</t>
  </si>
  <si>
    <t>116467</t>
  </si>
  <si>
    <t>16467</t>
  </si>
  <si>
    <t>IMACORT</t>
  </si>
  <si>
    <t>DRM CRM 1X20GM</t>
  </si>
  <si>
    <t>117983</t>
  </si>
  <si>
    <t>17983</t>
  </si>
  <si>
    <t>OXYPHYLLIN</t>
  </si>
  <si>
    <t>TBL 50X100MG</t>
  </si>
  <si>
    <t>159448</t>
  </si>
  <si>
    <t>59448</t>
  </si>
  <si>
    <t>DUROGESIC 25MCG/H</t>
  </si>
  <si>
    <t>EMP 5X2.5MG(10CM2)</t>
  </si>
  <si>
    <t>162858</t>
  </si>
  <si>
    <t>ASPIRIN PROTECT 100</t>
  </si>
  <si>
    <t>POR TBL ENT 28X100MG</t>
  </si>
  <si>
    <t>169189</t>
  </si>
  <si>
    <t>69189</t>
  </si>
  <si>
    <t>EUTHYROX 50</t>
  </si>
  <si>
    <t>TBL 100X50RG</t>
  </si>
  <si>
    <t>193124</t>
  </si>
  <si>
    <t>93124</t>
  </si>
  <si>
    <t>FAKTU</t>
  </si>
  <si>
    <t>UNG 1X20GM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</si>
  <si>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</si>
  <si>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</si>
  <si>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</si>
  <si>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</si>
  <si>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</si>
  <si>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</si>
  <si>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</si>
  <si>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</si>
  <si>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</si>
  <si>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</si>
  <si>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</si>
  <si>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TBL 100X100RG</t>
  </si>
  <si>
    <t>847635</t>
  </si>
  <si>
    <t>Biopron9    PREMIUM tob.120</t>
  </si>
  <si>
    <t>850072</t>
  </si>
  <si>
    <t>162502</t>
  </si>
  <si>
    <t>TRIAMCINOLON TEVA</t>
  </si>
  <si>
    <t>DRM EML 1X30GM</t>
  </si>
  <si>
    <t>900875</t>
  </si>
  <si>
    <t>KL POLYSAN, OL.HELIANTHI AA AD 500G</t>
  </si>
  <si>
    <t>102684</t>
  </si>
  <si>
    <t>2684</t>
  </si>
  <si>
    <t>GEL 1X20GM</t>
  </si>
  <si>
    <t>146125</t>
  </si>
  <si>
    <t>46125</t>
  </si>
  <si>
    <t>LIDOCAIN 10%</t>
  </si>
  <si>
    <t>SPR 1X38GM</t>
  </si>
  <si>
    <t>47247</t>
  </si>
  <si>
    <t>INF SOL 10X1000ML-PE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</si>
  <si>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</si>
  <si>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</si>
  <si>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</si>
  <si>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</si>
  <si>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</si>
  <si>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</si>
  <si>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</si>
  <si>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</si>
  <si>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</si>
  <si>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INJ 5X10ML 10%</t>
  </si>
  <si>
    <t>112319</t>
  </si>
  <si>
    <t>12319</t>
  </si>
  <si>
    <t>TRANSMETIL 500MG INJEKCE</t>
  </si>
  <si>
    <t>INJ SIC 5X500MG+5ML</t>
  </si>
  <si>
    <t>147252</t>
  </si>
  <si>
    <t>47252</t>
  </si>
  <si>
    <t>GLUKÓZA 5 BRAUN, REF.450074</t>
  </si>
  <si>
    <t>INF SOL 1X100ML-PE</t>
  </si>
  <si>
    <t>194852</t>
  </si>
  <si>
    <t>94852</t>
  </si>
  <si>
    <t>SOLUVIT N PRO INFUS.</t>
  </si>
  <si>
    <t>INJ SIC 10</t>
  </si>
  <si>
    <t>196885</t>
  </si>
  <si>
    <t>96885</t>
  </si>
  <si>
    <t>0.9% W/V SODIUM CHLORIDE I.V.   REF. 3500403</t>
  </si>
  <si>
    <t>INF 1X1000ML(PE)</t>
  </si>
  <si>
    <t>803169</t>
  </si>
  <si>
    <t>KL BENZINUM 300g</t>
  </si>
  <si>
    <t>911927</t>
  </si>
  <si>
    <t>KL ETHANOL.C.BENZINO 200G</t>
  </si>
  <si>
    <t>102963</t>
  </si>
  <si>
    <t>2963</t>
  </si>
  <si>
    <t>PREDNISON 20 LECIVA</t>
  </si>
  <si>
    <t>TBL 20X20MG(BLISTR)</t>
  </si>
  <si>
    <t>846813</t>
  </si>
  <si>
    <t>137120</t>
  </si>
  <si>
    <t>MAGNESIUM 250 MG PHARMAVIT</t>
  </si>
  <si>
    <t>POR TBL EFF 20</t>
  </si>
  <si>
    <t>100512</t>
  </si>
  <si>
    <t>512</t>
  </si>
  <si>
    <t>NATRIUM CHLORATUM BIOTIKA 10%</t>
  </si>
  <si>
    <t>INJ 10X5ML 10%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</si>
  <si>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</si>
  <si>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</si>
  <si>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</si>
  <si>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</si>
  <si>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</si>
  <si>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</si>
  <si>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</si>
  <si>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</si>
  <si>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</si>
  <si>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</si>
  <si>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</si>
  <si>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</si>
  <si>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149018</t>
  </si>
  <si>
    <t>49018</t>
  </si>
  <si>
    <t>GUTTALAX</t>
  </si>
  <si>
    <t>POR GTT SOL 1X30ML</t>
  </si>
  <si>
    <t>149629</t>
  </si>
  <si>
    <t>49629</t>
  </si>
  <si>
    <t>TEARS NATURALE II</t>
  </si>
  <si>
    <t>GTT OPH 1X15ML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</si>
  <si>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</si>
  <si>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</si>
  <si>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</si>
  <si>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</si>
  <si>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</si>
  <si>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</si>
  <si>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</si>
  <si>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</si>
  <si>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</si>
  <si>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</si>
  <si>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</si>
  <si>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</si>
  <si>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</si>
  <si>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</si>
  <si>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</si>
  <si>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</si>
  <si>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</si>
  <si>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</si>
  <si>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</si>
  <si>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394712</t>
  </si>
  <si>
    <t>IR  AQUA STERILE OPLACH.1x1000 ml ECOTAINER</t>
  </si>
  <si>
    <t>IR OPLACH</t>
  </si>
  <si>
    <t>116547</t>
  </si>
  <si>
    <t>16547</t>
  </si>
  <si>
    <t>CYMEVENE</t>
  </si>
  <si>
    <t>INF SIC 1X500MG</t>
  </si>
  <si>
    <t>144849</t>
  </si>
  <si>
    <t>44849</t>
  </si>
  <si>
    <t>MUCONASAL PLUS</t>
  </si>
  <si>
    <t>SPR NAS 1X10ML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</si>
  <si>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</si>
  <si>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</si>
  <si>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</si>
  <si>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</si>
  <si>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</si>
  <si>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</si>
  <si>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</si>
  <si>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</si>
  <si>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169743</t>
  </si>
  <si>
    <t>69743</t>
  </si>
  <si>
    <t>ARDEAOSMOSOL MA 15 (Mannitol)</t>
  </si>
  <si>
    <t>INF 1X80ML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</si>
  <si>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</si>
  <si>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</si>
  <si>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</si>
  <si>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</si>
  <si>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</si>
  <si>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</si>
  <si>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</si>
  <si>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</si>
  <si>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900406</t>
  </si>
  <si>
    <t>KL SOL.NOVIKOV 10G</t>
  </si>
  <si>
    <t>100750</t>
  </si>
  <si>
    <t>750</t>
  </si>
  <si>
    <t>CHAMOMILLA</t>
  </si>
  <si>
    <t>LIQ 100ML</t>
  </si>
  <si>
    <t>105954</t>
  </si>
  <si>
    <t>5954</t>
  </si>
  <si>
    <t>UROMITEXAN 400MG</t>
  </si>
  <si>
    <t>INJ 15X4ML/400MG</t>
  </si>
  <si>
    <t>116444</t>
  </si>
  <si>
    <t>16444</t>
  </si>
  <si>
    <t>TEGRETOL CR 200</t>
  </si>
  <si>
    <t>TBL RET 50X200MG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</si>
  <si>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</si>
  <si>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</si>
  <si>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</si>
  <si>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</si>
  <si>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</si>
  <si>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</si>
  <si>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</si>
  <si>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</si>
  <si>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</si>
  <si>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</si>
  <si>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</si>
  <si>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</si>
  <si>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395810</t>
  </si>
  <si>
    <t>139065</t>
  </si>
  <si>
    <t>DOXORUBICIN-TEVA 0.2%</t>
  </si>
  <si>
    <t>INJ SOL 1X50MG/25ML</t>
  </si>
  <si>
    <t>500877</t>
  </si>
  <si>
    <t>139063</t>
  </si>
  <si>
    <t>INJ SOL 1X10MG/5ML</t>
  </si>
  <si>
    <t>840333</t>
  </si>
  <si>
    <t>Vincentka přírod.0.7l-nevrat.láhev</t>
  </si>
  <si>
    <t>900071</t>
  </si>
  <si>
    <t>KL TBL MAGN.LACT 0,5G+B6 0,02G, 100TBL</t>
  </si>
  <si>
    <t>900881</t>
  </si>
  <si>
    <t>KL BALS.VISNEVSKI 100G</t>
  </si>
  <si>
    <t>921017</t>
  </si>
  <si>
    <t>KL KAL.PERMANGANAS 2G</t>
  </si>
  <si>
    <t>930589</t>
  </si>
  <si>
    <t>KL ETHANOLUM BENZ.DENAT. 900 ml / 720g/</t>
  </si>
  <si>
    <t>UN 1170</t>
  </si>
  <si>
    <t>98901</t>
  </si>
  <si>
    <t>GLUKÓZA 5% VIAFLO</t>
  </si>
  <si>
    <t>INF SOL 20X500ML</t>
  </si>
  <si>
    <t>100810</t>
  </si>
  <si>
    <t>810</t>
  </si>
  <si>
    <t>SANORIN EMULSIO</t>
  </si>
  <si>
    <t>GTT NAS 10ML 0.1%</t>
  </si>
  <si>
    <t>149996</t>
  </si>
  <si>
    <t>TEVAGRASTIM 48 MU/0,8 ML</t>
  </si>
  <si>
    <t>INJ+INF SOL 5X0.8ML</t>
  </si>
  <si>
    <t>197249</t>
  </si>
  <si>
    <t>97249</t>
  </si>
  <si>
    <t>VALCYTE 450 MG</t>
  </si>
  <si>
    <t>POR TBL FLM60X450MG</t>
  </si>
  <si>
    <t>847477</t>
  </si>
  <si>
    <t>151436</t>
  </si>
  <si>
    <t>FERRLECIT</t>
  </si>
  <si>
    <t>INJ SOL 6X5ML/62.5MG</t>
  </si>
  <si>
    <t>847962</t>
  </si>
  <si>
    <t>AESCIN 30mg tbl.60 VULM</t>
  </si>
  <si>
    <t>158653</t>
  </si>
  <si>
    <t>58653</t>
  </si>
  <si>
    <t>CLOTRIMAZOL AL 100</t>
  </si>
  <si>
    <t>TBL VAG 6X100MG+APL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</si>
  <si>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</si>
  <si>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</si>
  <si>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</si>
  <si>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</si>
  <si>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</si>
  <si>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</si>
  <si>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</si>
  <si>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</si>
  <si>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921566</t>
  </si>
  <si>
    <t>KL VASELINUM ALBUM STERILNI, 200G</t>
  </si>
  <si>
    <t>116309</t>
  </si>
  <si>
    <t>16309</t>
  </si>
  <si>
    <t>SANDIMMUN NEORAL 100 MG/ML</t>
  </si>
  <si>
    <t>SOL 1X50ML/5GM</t>
  </si>
  <si>
    <t>121698</t>
  </si>
  <si>
    <t>21698</t>
  </si>
  <si>
    <t>DEXAMETHASONE WZF POLFA</t>
  </si>
  <si>
    <t>OPHGTTSUS1X5ML0.1%</t>
  </si>
  <si>
    <t>187906</t>
  </si>
  <si>
    <t>87906</t>
  </si>
  <si>
    <t>KORYLAN</t>
  </si>
  <si>
    <t>TBL 10</t>
  </si>
  <si>
    <t>921517</t>
  </si>
  <si>
    <t>KL CPS DEXAMETHASON 1MG 50 cps</t>
  </si>
  <si>
    <t>115643</t>
  </si>
  <si>
    <t>15643</t>
  </si>
  <si>
    <t>SANDIMMUN</t>
  </si>
  <si>
    <t>INF CNC SOL 10X5ML</t>
  </si>
  <si>
    <t>155939</t>
  </si>
  <si>
    <t>HERPESIN 250</t>
  </si>
  <si>
    <t>INF PLV SOL 10X250MG</t>
  </si>
  <si>
    <t>840135</t>
  </si>
  <si>
    <t>Ovocný čaj  20x2g nál.s.</t>
  </si>
  <si>
    <t>116051</t>
  </si>
  <si>
    <t>16051</t>
  </si>
  <si>
    <t>SIRDALUD 2 MG</t>
  </si>
  <si>
    <t>POR TBL NOB 30X2MG</t>
  </si>
  <si>
    <t>911928</t>
  </si>
  <si>
    <t>KL ETHANOL.C.BENZINO 250G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</si>
  <si>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</si>
  <si>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</si>
  <si>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</si>
  <si>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</si>
  <si>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</si>
  <si>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</si>
  <si>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</si>
  <si>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111955</t>
  </si>
  <si>
    <t>11955</t>
  </si>
  <si>
    <t>DUROGESIC 12 MCG/H</t>
  </si>
  <si>
    <t>DRM EMP TDR 5X2.1MG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</si>
  <si>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</si>
  <si>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</si>
  <si>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</si>
  <si>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</si>
  <si>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</si>
  <si>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</si>
  <si>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</si>
  <si>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146899</t>
  </si>
  <si>
    <t>46899</t>
  </si>
  <si>
    <t>MUNDISAL</t>
  </si>
  <si>
    <t>GEL 1X8GM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</si>
  <si>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</si>
  <si>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</si>
  <si>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</si>
  <si>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</si>
  <si>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</si>
  <si>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</si>
  <si>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</si>
  <si>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</si>
  <si>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</si>
  <si>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</si>
  <si>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163179</t>
  </si>
  <si>
    <t>METHOTREXATE HOSPIRA 100 MG/ML INJEKČNÍ ROZTOK</t>
  </si>
  <si>
    <t>INJ SOL 1X10ML/1GM</t>
  </si>
  <si>
    <t>163180</t>
  </si>
  <si>
    <t>INJ SOL 1X50ML/5GM</t>
  </si>
  <si>
    <t>849757</t>
  </si>
  <si>
    <t>163175</t>
  </si>
  <si>
    <t>METHOTREXATE HOSPIRA 25 MG/ML INJEKČNÍ ROZTOK</t>
  </si>
  <si>
    <t>INJ SOL 1X2ML/50MG</t>
  </si>
  <si>
    <t>848411</t>
  </si>
  <si>
    <t>84795</t>
  </si>
  <si>
    <t>ZOLPIDEM-RATHIOPHARM tbl. 100x10mg</t>
  </si>
  <si>
    <t>159750</t>
  </si>
  <si>
    <t>59750</t>
  </si>
  <si>
    <t>MÁTOVÝ ČAJ</t>
  </si>
  <si>
    <t>SPC 20X2.0GM(SCCKY)</t>
  </si>
  <si>
    <t>846024</t>
  </si>
  <si>
    <t>100097</t>
  </si>
  <si>
    <t>VOLTAREN EMULGEL</t>
  </si>
  <si>
    <t>DRM GEL 1X100GM LAM</t>
  </si>
  <si>
    <t>110598</t>
  </si>
  <si>
    <t>10598</t>
  </si>
  <si>
    <t>INDOCOLLYRE 0.1% OČNÍ KAPKY</t>
  </si>
  <si>
    <t>OPHGTT SOL1X5ML0.1%</t>
  </si>
  <si>
    <t>115641</t>
  </si>
  <si>
    <t>15641</t>
  </si>
  <si>
    <t>SANDIMMUN NEORAL 50MG</t>
  </si>
  <si>
    <t>CPS 50X50MG</t>
  </si>
  <si>
    <t>196874</t>
  </si>
  <si>
    <t>96874</t>
  </si>
  <si>
    <t>INF 1X1000ML-PE</t>
  </si>
  <si>
    <t>143997</t>
  </si>
  <si>
    <t>43997</t>
  </si>
  <si>
    <t>BROMHEXIN 8 KM KAPKY</t>
  </si>
  <si>
    <t>GTT 1X100ML 8MG/ML</t>
  </si>
  <si>
    <t>191565</t>
  </si>
  <si>
    <t>BLEOMEDAC 15000 IU</t>
  </si>
  <si>
    <t>INJ PLV SOL 1X15000UT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</si>
  <si>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</si>
  <si>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</si>
  <si>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</si>
  <si>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</si>
  <si>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</si>
  <si>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</si>
  <si>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</si>
  <si>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POR TBL FLM 28</t>
  </si>
  <si>
    <t>1933</t>
  </si>
  <si>
    <t>FLUDARABINE-TEVA 25 MG/ML</t>
  </si>
  <si>
    <t>INJ CNC SOL 50MG/2ML</t>
  </si>
  <si>
    <t>156638</t>
  </si>
  <si>
    <t>56638</t>
  </si>
  <si>
    <t>BONEFOS 800MG</t>
  </si>
  <si>
    <t>TBL OBD 60X800MG</t>
  </si>
  <si>
    <t>162698</t>
  </si>
  <si>
    <t>FOSCAVIR 24MG/ML I.V.</t>
  </si>
  <si>
    <t>INF 1X250ML 24MG/ML</t>
  </si>
  <si>
    <t>179308</t>
  </si>
  <si>
    <t>LEVACT 2,5 MG/ML</t>
  </si>
  <si>
    <t>INF PLV CSL 20X25MG</t>
  </si>
  <si>
    <t>394672</t>
  </si>
  <si>
    <t>MILFORD Ovocný čaj  n.s. 20x2,5 g</t>
  </si>
  <si>
    <t>395356</t>
  </si>
  <si>
    <t>Milford čaj Lesní směs 20 n.s.</t>
  </si>
  <si>
    <t>395604</t>
  </si>
  <si>
    <t>179310</t>
  </si>
  <si>
    <t>Levact 2,5mg/ml</t>
  </si>
  <si>
    <t>INF PLV CSL 5x100mg</t>
  </si>
  <si>
    <t>396193</t>
  </si>
  <si>
    <t>1</t>
  </si>
  <si>
    <t>MITOXANTRON TEVA 20mg</t>
  </si>
  <si>
    <t>INJ SOL 20MG/10ML</t>
  </si>
  <si>
    <t>500936</t>
  </si>
  <si>
    <t>185321</t>
  </si>
  <si>
    <t>CAMPATH 30MG/1ML</t>
  </si>
  <si>
    <t>INF CNC SOL 3X1ML</t>
  </si>
  <si>
    <t>843904</t>
  </si>
  <si>
    <t>Apotheke Lipový čaj n.s.20x1,5g</t>
  </si>
  <si>
    <t>844086</t>
  </si>
  <si>
    <t>Natulan cps.50x50mg</t>
  </si>
  <si>
    <t>900628</t>
  </si>
  <si>
    <t>IR  ACD/A 500 ML</t>
  </si>
  <si>
    <t>IR</t>
  </si>
  <si>
    <t>128139</t>
  </si>
  <si>
    <t>28139</t>
  </si>
  <si>
    <t>LITAK</t>
  </si>
  <si>
    <t>INJ SOL 1X5ML</t>
  </si>
  <si>
    <t>395351</t>
  </si>
  <si>
    <t>Milford čaj Borůvka+vanilka 20 n.s.</t>
  </si>
  <si>
    <t>500319</t>
  </si>
  <si>
    <t>Megafyt Jitrocelový čaj 20x1,5g</t>
  </si>
  <si>
    <t>845927</t>
  </si>
  <si>
    <t>Apotheke Borůvka a brusinka čaj n.s.</t>
  </si>
  <si>
    <t>845928</t>
  </si>
  <si>
    <t>Apotheke Brusinka a malina caj n.s.</t>
  </si>
  <si>
    <t>500880</t>
  </si>
  <si>
    <t>KL MS ETHANOL. C. BENZIN. 500 ml KULICH</t>
  </si>
  <si>
    <t>199011</t>
  </si>
  <si>
    <t>LIST SENNY</t>
  </si>
  <si>
    <t>POR SPC 20X1GM(SÁČKY)</t>
  </si>
  <si>
    <t>394588</t>
  </si>
  <si>
    <t>Megafyt senna list čaj 20x1,5g</t>
  </si>
  <si>
    <t>146216</t>
  </si>
  <si>
    <t>46216</t>
  </si>
  <si>
    <t>ASPIRIN</t>
  </si>
  <si>
    <t>TBL 20X500MG</t>
  </si>
  <si>
    <t>394374</t>
  </si>
  <si>
    <t>Skinsept Mucosa dezinf.úst hltanu a pokožky</t>
  </si>
  <si>
    <t>500ml</t>
  </si>
  <si>
    <t>988088</t>
  </si>
  <si>
    <t>Walmark Laktobacily FORTE s fruktooligosach.60+60</t>
  </si>
  <si>
    <t>176954</t>
  </si>
  <si>
    <t>POR GTT SOL 1X50ML</t>
  </si>
  <si>
    <t>159749</t>
  </si>
  <si>
    <t>59749</t>
  </si>
  <si>
    <t>MEDUŇKOVÝ ČAJ</t>
  </si>
  <si>
    <t>SPC 20X1.5GM(SCCKY)</t>
  </si>
  <si>
    <t>844468</t>
  </si>
  <si>
    <t>100170</t>
  </si>
  <si>
    <t>JENAMAZOL 2%</t>
  </si>
  <si>
    <t>VAG CRM 20GM+APLIK</t>
  </si>
  <si>
    <t>200863</t>
  </si>
  <si>
    <t>OPH GTT SOL 1X10ML PLAST</t>
  </si>
  <si>
    <t>989039</t>
  </si>
  <si>
    <t>Menalind Profess.čist.pěna 400ml+čist.těl.ml.500ml</t>
  </si>
  <si>
    <t>163345</t>
  </si>
  <si>
    <t>VASOPOS N</t>
  </si>
  <si>
    <t>OPH GTT SOL 1X10ML</t>
  </si>
  <si>
    <t>843534</t>
  </si>
  <si>
    <t>Apotheke Malina+jahoda s echinaceou čaj 20x2g n.s.</t>
  </si>
  <si>
    <t>P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</si>
  <si>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</si>
  <si>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</si>
  <si>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</si>
  <si>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</si>
  <si>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</si>
  <si>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</si>
  <si>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</si>
  <si>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</si>
  <si>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</si>
  <si>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</si>
  <si>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</si>
  <si>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</si>
  <si>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</si>
  <si>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</si>
  <si>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</si>
  <si>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</si>
  <si>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</si>
  <si>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</si>
  <si>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</si>
  <si>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116932</t>
  </si>
  <si>
    <t>16932</t>
  </si>
  <si>
    <t>MOXOSTAD 0.4 MG</t>
  </si>
  <si>
    <t>POR TBL FLM30X0.4MG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</si>
  <si>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</si>
  <si>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</si>
  <si>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</si>
  <si>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</si>
  <si>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</si>
  <si>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</si>
  <si>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</si>
  <si>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132086</t>
  </si>
  <si>
    <t>32086</t>
  </si>
  <si>
    <t>TRALGIT</t>
  </si>
  <si>
    <t>POR CPS DUR 20X50MG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</si>
  <si>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</si>
  <si>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</si>
  <si>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</si>
  <si>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</si>
  <si>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</si>
  <si>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</si>
  <si>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</si>
  <si>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</si>
  <si>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156981</t>
  </si>
  <si>
    <t>56981</t>
  </si>
  <si>
    <t>TRITACE 5</t>
  </si>
  <si>
    <t>TBL 30X5MG</t>
  </si>
  <si>
    <t>159808</t>
  </si>
  <si>
    <t>59808</t>
  </si>
  <si>
    <t>FRAXIPARINE FORTE</t>
  </si>
  <si>
    <t>INJ 10X0.8ML/15.2KU</t>
  </si>
  <si>
    <t>166030</t>
  </si>
  <si>
    <t>66030</t>
  </si>
  <si>
    <t>TBL OBD 30X10MG</t>
  </si>
  <si>
    <t>844554</t>
  </si>
  <si>
    <t>114065</t>
  </si>
  <si>
    <t>LOZAP 50 ZENTIVA</t>
  </si>
  <si>
    <t>POR TBL FLM 30X50MG</t>
  </si>
  <si>
    <t>847488</t>
  </si>
  <si>
    <t>107869</t>
  </si>
  <si>
    <t>APO-ALLOPURINOL</t>
  </si>
  <si>
    <t>POR TBL NOB 100X100MG</t>
  </si>
  <si>
    <t>848905</t>
  </si>
  <si>
    <t>148074</t>
  </si>
  <si>
    <t>ROSUCARD 20 MG POTAHOVANÉ TABLETY</t>
  </si>
  <si>
    <t>POR TBL FLM 90X20MG</t>
  </si>
  <si>
    <t>112891</t>
  </si>
  <si>
    <t>12891</t>
  </si>
  <si>
    <t>TBL 15X100MG</t>
  </si>
  <si>
    <t>149531</t>
  </si>
  <si>
    <t>49531</t>
  </si>
  <si>
    <t>CONTROLOC I.V.</t>
  </si>
  <si>
    <t>INJ PLV SOL 1X40MG</t>
  </si>
  <si>
    <t>845492</t>
  </si>
  <si>
    <t>114068</t>
  </si>
  <si>
    <t>LOZAP 100 ZENTIVA</t>
  </si>
  <si>
    <t>POR TBL FLM 30X100MG</t>
  </si>
  <si>
    <t>199600</t>
  </si>
  <si>
    <t>99600</t>
  </si>
  <si>
    <t>POR TBL FLM 90X10MG</t>
  </si>
  <si>
    <t>132058</t>
  </si>
  <si>
    <t>32058</t>
  </si>
  <si>
    <t>INJ SOL 10X0.3ML</t>
  </si>
  <si>
    <t>132059</t>
  </si>
  <si>
    <t>32059</t>
  </si>
  <si>
    <t>INJ SOL 10X0.4ML</t>
  </si>
  <si>
    <t>110820</t>
  </si>
  <si>
    <t>10820</t>
  </si>
  <si>
    <t>ZOFRAN</t>
  </si>
  <si>
    <t>INJ SOL 5X4ML/8MG</t>
  </si>
  <si>
    <t>117431</t>
  </si>
  <si>
    <t>17431</t>
  </si>
  <si>
    <t>CITALEC 20 ZENTIVA</t>
  </si>
  <si>
    <t>POR TBL FLM30X20MG</t>
  </si>
  <si>
    <t>11389</t>
  </si>
  <si>
    <t>ETOPOSIDE-TEVA</t>
  </si>
  <si>
    <t>INF CNC SOL 1X5ML/100MG</t>
  </si>
  <si>
    <t>111390</t>
  </si>
  <si>
    <t>11390</t>
  </si>
  <si>
    <t>INF CNC1X10ML/200MG</t>
  </si>
  <si>
    <t>163183</t>
  </si>
  <si>
    <t>PLATIDIAM 10</t>
  </si>
  <si>
    <t>INF CNC SOL 10X20ML</t>
  </si>
  <si>
    <t>131966</t>
  </si>
  <si>
    <t>31966</t>
  </si>
  <si>
    <t>CYTOSAR 100 MG</t>
  </si>
  <si>
    <t>INJ PSO LQF 1X100MG</t>
  </si>
  <si>
    <t>131968</t>
  </si>
  <si>
    <t>31968</t>
  </si>
  <si>
    <t>CYTOSAR 1 G</t>
  </si>
  <si>
    <t>163307</t>
  </si>
  <si>
    <t>CALCIUM FOLINATE HOSPIRA 10 MG/ML</t>
  </si>
  <si>
    <t>INJ SOL 1X10ML/100MG</t>
  </si>
  <si>
    <t>104062</t>
  </si>
  <si>
    <t>4062</t>
  </si>
  <si>
    <t>INJ 10X2ML/10MG</t>
  </si>
  <si>
    <t>175080</t>
  </si>
  <si>
    <t>DRETACEN 250 MG</t>
  </si>
  <si>
    <t>POR TBL FLM 50X250MG</t>
  </si>
  <si>
    <t>163185</t>
  </si>
  <si>
    <t>PLATIDIAM 25</t>
  </si>
  <si>
    <t>INF CNC SOL 5X50ML</t>
  </si>
  <si>
    <t>163187</t>
  </si>
  <si>
    <t>PLATIDIAM 50</t>
  </si>
  <si>
    <t>INF CNC SOL 1X100ML</t>
  </si>
  <si>
    <t>147467</t>
  </si>
  <si>
    <t>47467</t>
  </si>
  <si>
    <t>VALTREX 500 MG</t>
  </si>
  <si>
    <t>TBL OBD 42X500MG</t>
  </si>
  <si>
    <t>183100</t>
  </si>
  <si>
    <t>83100</t>
  </si>
  <si>
    <t>XANAX SR</t>
  </si>
  <si>
    <t>TBL RET 30X1MG</t>
  </si>
  <si>
    <t>162207</t>
  </si>
  <si>
    <t>DACARBAZIN TEVA 200 MG</t>
  </si>
  <si>
    <t>INJ PLV SOL 10X200MG</t>
  </si>
  <si>
    <t>163310</t>
  </si>
  <si>
    <t>INJ SOL 1X30ML/300MG</t>
  </si>
  <si>
    <t>849972</t>
  </si>
  <si>
    <t>107758</t>
  </si>
  <si>
    <t>ROSEMIG 20 MG</t>
  </si>
  <si>
    <t>NAS SPR SOL 2X0.1ML</t>
  </si>
  <si>
    <t>114784</t>
  </si>
  <si>
    <t>14784</t>
  </si>
  <si>
    <t>POR TBL FLM 2X50MG</t>
  </si>
  <si>
    <t>158893</t>
  </si>
  <si>
    <t>58893</t>
  </si>
  <si>
    <t>XALATAN</t>
  </si>
  <si>
    <t>GTT OPH 1X2.5ML</t>
  </si>
  <si>
    <t>191922</t>
  </si>
  <si>
    <t>SIOFOR 1000</t>
  </si>
  <si>
    <t>POR TBL FLM 60X1000MG</t>
  </si>
  <si>
    <t>142603</t>
  </si>
  <si>
    <t>42603</t>
  </si>
  <si>
    <t>OLICLINOMEL N6-900E</t>
  </si>
  <si>
    <t>INF EML 4X2000ML</t>
  </si>
  <si>
    <t>133331</t>
  </si>
  <si>
    <t>33331</t>
  </si>
  <si>
    <t>NUTRIDRINK BALÍČEK 5+1</t>
  </si>
  <si>
    <t>POR SOL 6X200ML</t>
  </si>
  <si>
    <t>33739</t>
  </si>
  <si>
    <t>NUTRIDRINK COMPACT PROTEIN S PŘÍCHUTÍ VANILKOVOU</t>
  </si>
  <si>
    <t>POR SOL 4X125ML</t>
  </si>
  <si>
    <t>33742</t>
  </si>
  <si>
    <t>NUTRIDRINK COMPACT PROTEIN S PŘÍCHUTÍ JAHODOVOU</t>
  </si>
  <si>
    <t>33751</t>
  </si>
  <si>
    <t>NUTRIDRINK CREME S PŘÍCHUTÍ ČOKOLÁDOVOU</t>
  </si>
  <si>
    <t>POR SOL 4X125GM</t>
  </si>
  <si>
    <t>101066</t>
  </si>
  <si>
    <t>1066</t>
  </si>
  <si>
    <t>FRAMYKOIN</t>
  </si>
  <si>
    <t>UNG 1X10GM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</si>
  <si>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</si>
  <si>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</si>
  <si>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</si>
  <si>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</si>
  <si>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</si>
  <si>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</si>
  <si>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</si>
  <si>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</si>
  <si>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</si>
  <si>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</si>
  <si>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</si>
  <si>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</si>
  <si>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</si>
  <si>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</si>
  <si>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</si>
  <si>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</si>
  <si>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</si>
  <si>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</si>
  <si>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</si>
  <si>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</si>
  <si>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</si>
  <si>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</si>
  <si>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</si>
  <si>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</si>
  <si>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</si>
  <si>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</si>
  <si>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</si>
  <si>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</si>
  <si>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192290</t>
  </si>
  <si>
    <t>92290</t>
  </si>
  <si>
    <t>EDICIN 1GM</t>
  </si>
  <si>
    <t>INJ.SICC.1X1GM</t>
  </si>
  <si>
    <t>847476</t>
  </si>
  <si>
    <t>112782</t>
  </si>
  <si>
    <t xml:space="preserve">GENTAMICIN B.BRAUN 3 MG/ML INFUZNÍ ROZTOK </t>
  </si>
  <si>
    <t>INF SOL 20X80ML</t>
  </si>
  <si>
    <t>144285</t>
  </si>
  <si>
    <t>44285</t>
  </si>
  <si>
    <t>NORMIX</t>
  </si>
  <si>
    <t>TBL OBD 12X200MG</t>
  </si>
  <si>
    <t>175023</t>
  </si>
  <si>
    <t>75023</t>
  </si>
  <si>
    <t>COTRIMOXAZOL AL FORTE</t>
  </si>
  <si>
    <t>TBL 20X960MG</t>
  </si>
  <si>
    <t>103065</t>
  </si>
  <si>
    <t>ZOVIRAX</t>
  </si>
  <si>
    <t>DRM CRM 1X2GM/100MG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</si>
  <si>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</si>
  <si>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</si>
  <si>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</si>
  <si>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</si>
  <si>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</si>
  <si>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</si>
  <si>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</si>
  <si>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</si>
  <si>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162496</t>
  </si>
  <si>
    <t>TAZIP 4 G/0,5 G</t>
  </si>
  <si>
    <t>INJ+INF PLV SOL 10X4,5GM</t>
  </si>
  <si>
    <t>155759</t>
  </si>
  <si>
    <t>55759</t>
  </si>
  <si>
    <t>PAMYCON NA PRIPRAVU KAPEK</t>
  </si>
  <si>
    <t>PLV 1X1LAHV</t>
  </si>
  <si>
    <t>105951</t>
  </si>
  <si>
    <t>5951</t>
  </si>
  <si>
    <t>AMOKSIKLAV 1G</t>
  </si>
  <si>
    <t>TBL OBD 14X1GM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</si>
  <si>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</si>
  <si>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</si>
  <si>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</si>
  <si>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</si>
  <si>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</si>
  <si>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</si>
  <si>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</si>
  <si>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</si>
  <si>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</si>
  <si>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</si>
  <si>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</si>
  <si>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156801</t>
  </si>
  <si>
    <t>56801</t>
  </si>
  <si>
    <t>KLACID I.V.</t>
  </si>
  <si>
    <t>PLV INF 1X500MG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</si>
  <si>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</si>
  <si>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</si>
  <si>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</si>
  <si>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</si>
  <si>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</si>
  <si>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</si>
  <si>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</si>
  <si>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</si>
  <si>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132546</t>
  </si>
  <si>
    <t>32546</t>
  </si>
  <si>
    <t>KLACID SR</t>
  </si>
  <si>
    <t>PORTBLRET14X500MG-D</t>
  </si>
  <si>
    <t>105113</t>
  </si>
  <si>
    <t>5113</t>
  </si>
  <si>
    <t>TARGOCID 400MG</t>
  </si>
  <si>
    <t>INJ SIC 1X400MG+SOL</t>
  </si>
  <si>
    <t>113798</t>
  </si>
  <si>
    <t>13798</t>
  </si>
  <si>
    <t>CANESTEN KRÉM</t>
  </si>
  <si>
    <t>CRM 1X20GM/200MG</t>
  </si>
  <si>
    <t>150352</t>
  </si>
  <si>
    <t>50352</t>
  </si>
  <si>
    <t>PROKANAZOL</t>
  </si>
  <si>
    <t>POR CPS DUR28X100MG</t>
  </si>
  <si>
    <t>166036</t>
  </si>
  <si>
    <t>66036</t>
  </si>
  <si>
    <t>MYCOMAX 100</t>
  </si>
  <si>
    <t>CPS 28X100MG</t>
  </si>
  <si>
    <t>126902</t>
  </si>
  <si>
    <t>26902</t>
  </si>
  <si>
    <t>VFEND 200 MG</t>
  </si>
  <si>
    <t>INF PLV SOL 1X200MG</t>
  </si>
  <si>
    <t>126889</t>
  </si>
  <si>
    <t>26889</t>
  </si>
  <si>
    <t>POR TBL OBD14X200MG</t>
  </si>
  <si>
    <t>6480</t>
  </si>
  <si>
    <t>Ocplex 20ml 500 I.U. Phoenix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</si>
  <si>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</si>
  <si>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</si>
  <si>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</si>
  <si>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</si>
  <si>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</si>
  <si>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</si>
  <si>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26042</t>
  </si>
  <si>
    <t>KIOVIG 10 g CZ Baxter</t>
  </si>
  <si>
    <t>0129056</t>
  </si>
  <si>
    <t>ATENATIV 500 I.U. Phoenix</t>
  </si>
  <si>
    <t>164881</t>
  </si>
  <si>
    <t>64881</t>
  </si>
  <si>
    <t>BEROTEC N 100 MCG</t>
  </si>
  <si>
    <t>INH SOL PSS200 DAV</t>
  </si>
  <si>
    <t>900240</t>
  </si>
  <si>
    <t>DZ TRIXO LIND 500ML</t>
  </si>
  <si>
    <t>930035</t>
  </si>
  <si>
    <t>KL GLUCOSUM 75g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</si>
  <si>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</si>
  <si>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</si>
  <si>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</si>
  <si>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</si>
  <si>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</si>
  <si>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</si>
  <si>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</si>
  <si>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</si>
  <si>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</si>
  <si>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156926</t>
  </si>
  <si>
    <t>56926</t>
  </si>
  <si>
    <t>AQUA PRO INJECTIONE BRAUN</t>
  </si>
  <si>
    <t>INJ SOL 20X10ML-PLA</t>
  </si>
  <si>
    <t>155379</t>
  </si>
  <si>
    <t>FERINJECT</t>
  </si>
  <si>
    <t>INJ SOL 1X10ML</t>
  </si>
  <si>
    <t>149993</t>
  </si>
  <si>
    <t>TEVAGRASTIM 30 MU/0,5 ML</t>
  </si>
  <si>
    <t>INJ+INF SOL 5X0.5ML</t>
  </si>
  <si>
    <t>116470</t>
  </si>
  <si>
    <t>16470</t>
  </si>
  <si>
    <t>DESFERAL</t>
  </si>
  <si>
    <t>INJ PLV SOL10X500MG</t>
  </si>
  <si>
    <t>160414</t>
  </si>
  <si>
    <t>160676</t>
  </si>
  <si>
    <t>Gemcitabin Ebewe 40mg/ml</t>
  </si>
  <si>
    <t>1x5ml/200mg</t>
  </si>
  <si>
    <t>180081</t>
  </si>
  <si>
    <t>SYMBICORT TURBUHALER 400 MIKROGRAMŮ/12 MIKROGRAMŮ/</t>
  </si>
  <si>
    <t>INH PLV 1X60DÁV</t>
  </si>
  <si>
    <t>394970</t>
  </si>
  <si>
    <t>172174</t>
  </si>
  <si>
    <t>1x25ml/1000mg</t>
  </si>
  <si>
    <t>172159</t>
  </si>
  <si>
    <t>172173</t>
  </si>
  <si>
    <t>1x50ml/2000mg</t>
  </si>
  <si>
    <t>921348</t>
  </si>
  <si>
    <t>KL CPS DEXAMETHASON 8MG 50CPS</t>
  </si>
  <si>
    <t>128197</t>
  </si>
  <si>
    <t>28197</t>
  </si>
  <si>
    <t>NEULASTA</t>
  </si>
  <si>
    <t>INJ SOL 1X0.6ML</t>
  </si>
  <si>
    <t>988538</t>
  </si>
  <si>
    <t>193650</t>
  </si>
  <si>
    <t>ADCETRIS 50 MG</t>
  </si>
  <si>
    <t>INF PLV CSL 1X50MG/LAH</t>
  </si>
  <si>
    <t>132087</t>
  </si>
  <si>
    <t>32087</t>
  </si>
  <si>
    <t>TRALGIT 100 INJ</t>
  </si>
  <si>
    <t>INJ SOL 5X2ML/100MG</t>
  </si>
  <si>
    <t>191280</t>
  </si>
  <si>
    <t>91280</t>
  </si>
  <si>
    <t>RANITAL</t>
  </si>
  <si>
    <t>TBL 30X150MG</t>
  </si>
  <si>
    <t>28070</t>
  </si>
  <si>
    <t>NEORECORMON 30 000 IU</t>
  </si>
  <si>
    <t>INJ SOL 4X0.6ML</t>
  </si>
  <si>
    <t>127803</t>
  </si>
  <si>
    <t>27803</t>
  </si>
  <si>
    <t>EXJADE 500 MG</t>
  </si>
  <si>
    <t>POR TBL SUS 28X500MG</t>
  </si>
  <si>
    <t>26041</t>
  </si>
  <si>
    <t>KIOVIG 5 g CZ Baxter</t>
  </si>
  <si>
    <t>87240</t>
  </si>
  <si>
    <t>Fanhdi 100 I.U/ml(1000 I.U.)GRIFOLS</t>
  </si>
  <si>
    <t>87239</t>
  </si>
  <si>
    <t>Fanhdi 50 I.U./ml(500 I.U) GRIFOLS</t>
  </si>
  <si>
    <t>0127717</t>
  </si>
  <si>
    <t>IMMUNINE 600 I.U. BAXTER</t>
  </si>
  <si>
    <t>0127718</t>
  </si>
  <si>
    <t>IMMUNINE 1200 I.U. BAXTER</t>
  </si>
  <si>
    <t>89029</t>
  </si>
  <si>
    <t>Immunate Stim Plus 1000 I.U.(fVIII)Baxter</t>
  </si>
  <si>
    <t>850144</t>
  </si>
  <si>
    <t>29892</t>
  </si>
  <si>
    <t>DEPOCYTE 50 MG</t>
  </si>
  <si>
    <t>INJ SUS 1X5ML/50MG</t>
  </si>
  <si>
    <t>396917</t>
  </si>
  <si>
    <t>Zavedos inj.sic. ID</t>
  </si>
  <si>
    <t>1x5mg</t>
  </si>
  <si>
    <t>47256</t>
  </si>
  <si>
    <t>INF SOL 20X100ML-PE</t>
  </si>
  <si>
    <t>100498</t>
  </si>
  <si>
    <t>498</t>
  </si>
  <si>
    <t>100610</t>
  </si>
  <si>
    <t>610</t>
  </si>
  <si>
    <t>SYNTOPHYLLIN</t>
  </si>
  <si>
    <t>INJ 5X10ML/240MG</t>
  </si>
  <si>
    <t>109847</t>
  </si>
  <si>
    <t>9847</t>
  </si>
  <si>
    <t>SUP 6X6.5MG</t>
  </si>
  <si>
    <t>114957</t>
  </si>
  <si>
    <t>14957</t>
  </si>
  <si>
    <t>RIVOTRIL 0.5 MG</t>
  </si>
  <si>
    <t>TBL 50X0.5MG</t>
  </si>
  <si>
    <t>115140</t>
  </si>
  <si>
    <t>15140</t>
  </si>
  <si>
    <t>TARKA 240/4 MG TBL.</t>
  </si>
  <si>
    <t>POR TBL RET 28</t>
  </si>
  <si>
    <t>116055</t>
  </si>
  <si>
    <t>16055</t>
  </si>
  <si>
    <t>LESCOL XL</t>
  </si>
  <si>
    <t>POR TBL PRO 28X80MG</t>
  </si>
  <si>
    <t>117293</t>
  </si>
  <si>
    <t>17293</t>
  </si>
  <si>
    <t>CELASKON 500MG ČERVENÝ POMERANČ</t>
  </si>
  <si>
    <t>POR TBLEFF20X500MG</t>
  </si>
  <si>
    <t>119378</t>
  </si>
  <si>
    <t>19378</t>
  </si>
  <si>
    <t>RCT SUP 20</t>
  </si>
  <si>
    <t>147845</t>
  </si>
  <si>
    <t>47845</t>
  </si>
  <si>
    <t>IBUSTRIN</t>
  </si>
  <si>
    <t>POR TBLNOB30X200MG</t>
  </si>
  <si>
    <t>157395</t>
  </si>
  <si>
    <t>57395</t>
  </si>
  <si>
    <t>TBL EFF 10X600MG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</si>
  <si>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</si>
  <si>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</si>
  <si>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</si>
  <si>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</si>
  <si>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</si>
  <si>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</si>
  <si>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</si>
  <si>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</si>
  <si>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182952</t>
  </si>
  <si>
    <t>82952</t>
  </si>
  <si>
    <t>QUAMATEL</t>
  </si>
  <si>
    <t>INJ SIC 5X20MG+SOLV</t>
  </si>
  <si>
    <t>184700</t>
  </si>
  <si>
    <t>84700</t>
  </si>
  <si>
    <t>OTOBACID N</t>
  </si>
  <si>
    <t>AUR GTT SOL 1X5ML</t>
  </si>
  <si>
    <t>193105</t>
  </si>
  <si>
    <t>93105</t>
  </si>
  <si>
    <t>DEGAN</t>
  </si>
  <si>
    <t>INJ 50X2ML/10MG</t>
  </si>
  <si>
    <t>194292</t>
  </si>
  <si>
    <t>94292</t>
  </si>
  <si>
    <t>ZOLPIDEM-RATIOPHARM 10 MG</t>
  </si>
  <si>
    <t>POR TBL FLM 20X10MG</t>
  </si>
  <si>
    <t>199680</t>
  </si>
  <si>
    <t>ERDOMED</t>
  </si>
  <si>
    <t>POR CPS DUR 60X300MG</t>
  </si>
  <si>
    <t>395997</t>
  </si>
  <si>
    <t>DZ SOFTASEPT N BEZBARVÝ 250 ml</t>
  </si>
  <si>
    <t>840169</t>
  </si>
  <si>
    <t>Indulona  Nechtíková 100g</t>
  </si>
  <si>
    <t>846758</t>
  </si>
  <si>
    <t>103387</t>
  </si>
  <si>
    <t>ACC INJEKT</t>
  </si>
  <si>
    <t>INJ SOL 5X3ML/300MG</t>
  </si>
  <si>
    <t>100489</t>
  </si>
  <si>
    <t>489</t>
  </si>
  <si>
    <t>KANAVIT</t>
  </si>
  <si>
    <t>INJ 5X1ML/10MG</t>
  </si>
  <si>
    <t>102818</t>
  </si>
  <si>
    <t>2818</t>
  </si>
  <si>
    <t>ENDIARON</t>
  </si>
  <si>
    <t>TBL OBD 20X250MG</t>
  </si>
  <si>
    <t>109844</t>
  </si>
  <si>
    <t>9844</t>
  </si>
  <si>
    <t>DRG 50X6.5MG</t>
  </si>
  <si>
    <t>117173</t>
  </si>
  <si>
    <t>17173</t>
  </si>
  <si>
    <t>OLYNTH 0.1%</t>
  </si>
  <si>
    <t>NAS SPR SOL 1X10ML</t>
  </si>
  <si>
    <t>125362</t>
  </si>
  <si>
    <t>25362</t>
  </si>
  <si>
    <t>HELICID 10 ZENTIVA</t>
  </si>
  <si>
    <t>POR CPS ETD 28X10MG</t>
  </si>
  <si>
    <t>188708</t>
  </si>
  <si>
    <t>88708</t>
  </si>
  <si>
    <t>ALGIFEN</t>
  </si>
  <si>
    <t>TBL 20</t>
  </si>
  <si>
    <t>188967</t>
  </si>
  <si>
    <t>88967</t>
  </si>
  <si>
    <t>STOPTUSSIN</t>
  </si>
  <si>
    <t>193724</t>
  </si>
  <si>
    <t>93724</t>
  </si>
  <si>
    <t>INDOMETACIN 100 BERLIN-CHEMIE</t>
  </si>
  <si>
    <t>SUP 10X100MG</t>
  </si>
  <si>
    <t>199339</t>
  </si>
  <si>
    <t>99339</t>
  </si>
  <si>
    <t>PINOSOL</t>
  </si>
  <si>
    <t>GTT NAS 1X10ML</t>
  </si>
  <si>
    <t>702549</t>
  </si>
  <si>
    <t>Emspoma O 250g/hřejivá</t>
  </si>
  <si>
    <t>848802</t>
  </si>
  <si>
    <t>163138</t>
  </si>
  <si>
    <t>FLAVOBION</t>
  </si>
  <si>
    <t>POR TBL FLM 50X70MG</t>
  </si>
  <si>
    <t>100231</t>
  </si>
  <si>
    <t>231</t>
  </si>
  <si>
    <t>NITROGLYCERIN SLOVAKOFARMA</t>
  </si>
  <si>
    <t>TBL 20X0.5MG</t>
  </si>
  <si>
    <t>109415</t>
  </si>
  <si>
    <t>9415</t>
  </si>
  <si>
    <t>NASIVIN</t>
  </si>
  <si>
    <t>SPR NAS 10ML 0.05%</t>
  </si>
  <si>
    <t>110555</t>
  </si>
  <si>
    <t>10555</t>
  </si>
  <si>
    <t>INJ SOL 20X100ML-PE</t>
  </si>
  <si>
    <t>109414</t>
  </si>
  <si>
    <t>9414</t>
  </si>
  <si>
    <t>GTT NAS 10ML 0.05%</t>
  </si>
  <si>
    <t>117172</t>
  </si>
  <si>
    <t>17172</t>
  </si>
  <si>
    <t>OLYNTH 0.05%</t>
  </si>
  <si>
    <t>117292</t>
  </si>
  <si>
    <t>17292</t>
  </si>
  <si>
    <t>POR TBLEFF10X500MG</t>
  </si>
  <si>
    <t>117294</t>
  </si>
  <si>
    <t>17294</t>
  </si>
  <si>
    <t>PORTBLEFF3X10PROMO</t>
  </si>
  <si>
    <t>102957</t>
  </si>
  <si>
    <t>2957</t>
  </si>
  <si>
    <t>PRESID 5 MG</t>
  </si>
  <si>
    <t>TBL RET 30X5MG</t>
  </si>
  <si>
    <t>847559</t>
  </si>
  <si>
    <t>Calcium pantothenicum 100g</t>
  </si>
  <si>
    <t>112765</t>
  </si>
  <si>
    <t>184377</t>
  </si>
  <si>
    <t>COMBAIR</t>
  </si>
  <si>
    <t>INH SOL PSS 180DÁVEK</t>
  </si>
  <si>
    <t>120401</t>
  </si>
  <si>
    <t>20401</t>
  </si>
  <si>
    <t>IBALGIN GEL 50G</t>
  </si>
  <si>
    <t>DRM GEL 1X50GM</t>
  </si>
  <si>
    <t>145241</t>
  </si>
  <si>
    <t>45241</t>
  </si>
  <si>
    <t>ISICOM 100MG</t>
  </si>
  <si>
    <t>TBL 100X125MG</t>
  </si>
  <si>
    <t>159697</t>
  </si>
  <si>
    <t>59697</t>
  </si>
  <si>
    <t>TIMOPTOL 0.5% MSD</t>
  </si>
  <si>
    <t>OPH GTTSOL1X5ML-OCU</t>
  </si>
  <si>
    <t>159768</t>
  </si>
  <si>
    <t>59768</t>
  </si>
  <si>
    <t>RELPAX 80MG</t>
  </si>
  <si>
    <t>TBL OBD 2X80MG (AC)</t>
  </si>
  <si>
    <t>184325</t>
  </si>
  <si>
    <t>84325</t>
  </si>
  <si>
    <t>VIDISIC</t>
  </si>
  <si>
    <t>GEL OPH 1X10GM</t>
  </si>
  <si>
    <t>849317</t>
  </si>
  <si>
    <t>109821</t>
  </si>
  <si>
    <t>UNITROPIC 1%</t>
  </si>
  <si>
    <t>102547</t>
  </si>
  <si>
    <t>2547</t>
  </si>
  <si>
    <t>UNG OPH 1X3.5GM</t>
  </si>
  <si>
    <t>191032</t>
  </si>
  <si>
    <t>91032</t>
  </si>
  <si>
    <t>SECATOXIN /R/ FORTE</t>
  </si>
  <si>
    <t>GTT 25ML 25MG/10ML</t>
  </si>
  <si>
    <t>191624</t>
  </si>
  <si>
    <t>91624</t>
  </si>
  <si>
    <t>BETOPTIC</t>
  </si>
  <si>
    <t>GTT OPH 1X5ML</t>
  </si>
  <si>
    <t>115640</t>
  </si>
  <si>
    <t>15640</t>
  </si>
  <si>
    <t>SANDIMMUN NEORAL 25MG</t>
  </si>
  <si>
    <t>CPS 50X25MG</t>
  </si>
  <si>
    <t>911953</t>
  </si>
  <si>
    <t>KL CPS DEXAMETHASON 20MG 100CPS</t>
  </si>
  <si>
    <t>921347</t>
  </si>
  <si>
    <t>KL CPS DEXAMETHASON 20MG 50CPS</t>
  </si>
  <si>
    <t>107495</t>
  </si>
  <si>
    <t>DOBEXIL H UNG</t>
  </si>
  <si>
    <t>RCT UNG 1X20GM</t>
  </si>
  <si>
    <t>169667</t>
  </si>
  <si>
    <t>69667</t>
  </si>
  <si>
    <t>ARDEAELYTOSOL NA.HYDR.FOSF.8.7%</t>
  </si>
  <si>
    <t>INF 1X200ML</t>
  </si>
  <si>
    <t>155911</t>
  </si>
  <si>
    <t>PEROXID VODIKU 3%</t>
  </si>
  <si>
    <t>LIQ  1X100ML</t>
  </si>
  <si>
    <t>988709</t>
  </si>
  <si>
    <t>Masážní emulze Emspoma O hřejivá tuba 200ml</t>
  </si>
  <si>
    <t>841680</t>
  </si>
  <si>
    <t>KL SOL.BORGLYCEROLI 3%  20G</t>
  </si>
  <si>
    <t>846116</t>
  </si>
  <si>
    <t>125226</t>
  </si>
  <si>
    <t>NORETHISTERON ZENTIVA</t>
  </si>
  <si>
    <t>POR TBL NOB 30X5MG</t>
  </si>
  <si>
    <t>790012</t>
  </si>
  <si>
    <t>Emspoma O 500g/hřejivá</t>
  </si>
  <si>
    <t>921267</t>
  </si>
  <si>
    <t>KL BENZINUM 250g</t>
  </si>
  <si>
    <t>102130</t>
  </si>
  <si>
    <t>2130</t>
  </si>
  <si>
    <t>UBRETID</t>
  </si>
  <si>
    <t>844257</t>
  </si>
  <si>
    <t>29816</t>
  </si>
  <si>
    <t>AVAMYS NAS.SPR.SUS 120X27,5RG</t>
  </si>
  <si>
    <t>101656</t>
  </si>
  <si>
    <t>1656</t>
  </si>
  <si>
    <t>DIPHERELINE S.R. 3 MG</t>
  </si>
  <si>
    <t>INJ PSULQF1X3MG+SOL</t>
  </si>
  <si>
    <t>142591</t>
  </si>
  <si>
    <t>42591</t>
  </si>
  <si>
    <t>RECTODELT 100 MG</t>
  </si>
  <si>
    <t>SUP 4X100MG</t>
  </si>
  <si>
    <t>848972</t>
  </si>
  <si>
    <t>MEGAFYT Dubová kůra</t>
  </si>
  <si>
    <t>100g</t>
  </si>
  <si>
    <t>840634</t>
  </si>
  <si>
    <t>Oncaspar inj.1x5ml</t>
  </si>
  <si>
    <t>841310</t>
  </si>
  <si>
    <t>DAUNOBLASTIN INJ</t>
  </si>
  <si>
    <t>INJ SICC 1X20MG+SOLV</t>
  </si>
  <si>
    <t>842453</t>
  </si>
  <si>
    <t>ASPARAGINASE 10000</t>
  </si>
  <si>
    <t>PLV INO 5X10000U</t>
  </si>
  <si>
    <t>847062</t>
  </si>
  <si>
    <t>2772</t>
  </si>
  <si>
    <t>PURI-NETHOL</t>
  </si>
  <si>
    <t>POR TBL NOB 25X50MG</t>
  </si>
  <si>
    <t>848412</t>
  </si>
  <si>
    <t>Celaskon long Effect cps. 30x500mg</t>
  </si>
  <si>
    <t>900820</t>
  </si>
  <si>
    <t>KL SOL.FORMAL.K FIXACI TKANI,100G</t>
  </si>
  <si>
    <t>900106</t>
  </si>
  <si>
    <t>IR  0.9%SOD.CHLOR.FOR IRR. 6X1000 ML</t>
  </si>
  <si>
    <t>IR-Fres. 6X1000 ML</t>
  </si>
  <si>
    <t>845356</t>
  </si>
  <si>
    <t>100027</t>
  </si>
  <si>
    <t>MEGACE 160 MG</t>
  </si>
  <si>
    <t>POR TBL NOB 30X160MG</t>
  </si>
  <si>
    <t>382100</t>
  </si>
  <si>
    <t>82100</t>
  </si>
  <si>
    <t>KRYTÍ GELOVÉ HEMAGEL 30G</t>
  </si>
  <si>
    <t>HEMAGEL V TUBĚ O OBSAHU 30G</t>
  </si>
  <si>
    <t>840312</t>
  </si>
  <si>
    <t>Dubová kůra her.1x75g LEROS</t>
  </si>
  <si>
    <t>988011</t>
  </si>
  <si>
    <t>HemaGel PROCTO čípky 5ks</t>
  </si>
  <si>
    <t>159747</t>
  </si>
  <si>
    <t>59747</t>
  </si>
  <si>
    <t>LIPOVÝ ČAJ</t>
  </si>
  <si>
    <t>SPC 20X1.5GM(SACKY)</t>
  </si>
  <si>
    <t>176434</t>
  </si>
  <si>
    <t>76434</t>
  </si>
  <si>
    <t>DĚTSKÁ ČAJOVÁ SMĚS</t>
  </si>
  <si>
    <t>HER 20X1.5GM(SACKY)</t>
  </si>
  <si>
    <t>847106</t>
  </si>
  <si>
    <t>Apotheke Ovocný koktejl 4v1 20x2g n.s.</t>
  </si>
  <si>
    <t>900521</t>
  </si>
  <si>
    <t>KL BENZINUM 180g</t>
  </si>
  <si>
    <t>115048</t>
  </si>
  <si>
    <t>15048</t>
  </si>
  <si>
    <t>VESANOID 10 MG</t>
  </si>
  <si>
    <t>CPS 100X10MG</t>
  </si>
  <si>
    <t>175633</t>
  </si>
  <si>
    <t>75633</t>
  </si>
  <si>
    <t>DICLOFENAC AL RETARD</t>
  </si>
  <si>
    <t>TBL OBD 100X100MG</t>
  </si>
  <si>
    <t>187417</t>
  </si>
  <si>
    <t>VOLTAREN OPHTHA CD</t>
  </si>
  <si>
    <t>OPH GTT SOL 1X5ML</t>
  </si>
  <si>
    <t>500033</t>
  </si>
  <si>
    <t>Epaderm Cream</t>
  </si>
  <si>
    <t>500G</t>
  </si>
  <si>
    <t>850238</t>
  </si>
  <si>
    <t>Altermed dubová kůra gel 50g</t>
  </si>
  <si>
    <t>988883</t>
  </si>
  <si>
    <t>Cerubidine ID 20mg 1amp.</t>
  </si>
  <si>
    <t>847403</t>
  </si>
  <si>
    <t>Mátový čaj 20x1g Fytopharma</t>
  </si>
  <si>
    <t>27800</t>
  </si>
  <si>
    <t>TRISENOX 1MG/ML</t>
  </si>
  <si>
    <t>INJ CNC SOL 10X10ML</t>
  </si>
  <si>
    <t>191949</t>
  </si>
  <si>
    <t>POR TBL RET 14</t>
  </si>
  <si>
    <t>175744</t>
  </si>
  <si>
    <t>75744</t>
  </si>
  <si>
    <t>SINUPRET</t>
  </si>
  <si>
    <t>988192</t>
  </si>
  <si>
    <t>Bepanthen Care mast 30g</t>
  </si>
  <si>
    <t>500498</t>
  </si>
  <si>
    <t>Milford Čaj meruňka</t>
  </si>
  <si>
    <t>n.s.20x2.5g</t>
  </si>
  <si>
    <t>843319</t>
  </si>
  <si>
    <t>Apotheke Meduňka 20x1,5g</t>
  </si>
  <si>
    <t>845760</t>
  </si>
  <si>
    <t>Nizoral šampon 60ml</t>
  </si>
  <si>
    <t>176577</t>
  </si>
  <si>
    <t>76577</t>
  </si>
  <si>
    <t>DUBOVÁ KůRA sypaná</t>
  </si>
  <si>
    <t>500035</t>
  </si>
  <si>
    <t>Epaderm Ointment</t>
  </si>
  <si>
    <t>117433</t>
  </si>
  <si>
    <t>17433</t>
  </si>
  <si>
    <t>POR TBL FLM 60X20MG</t>
  </si>
  <si>
    <t>132064</t>
  </si>
  <si>
    <t>32064</t>
  </si>
  <si>
    <t>INJ SOL 10X1ML</t>
  </si>
  <si>
    <t>154316</t>
  </si>
  <si>
    <t>54316</t>
  </si>
  <si>
    <t>FRAXIPARIN MULTI</t>
  </si>
  <si>
    <t>INJ 10X5ML/47.5KU</t>
  </si>
  <si>
    <t>184399</t>
  </si>
  <si>
    <t>84399</t>
  </si>
  <si>
    <t>NEURONTIN 300MG</t>
  </si>
  <si>
    <t>CPS 50X300MG</t>
  </si>
  <si>
    <t>193013</t>
  </si>
  <si>
    <t>93013</t>
  </si>
  <si>
    <t>SORTIS 10MG</t>
  </si>
  <si>
    <t>848545</t>
  </si>
  <si>
    <t>127546</t>
  </si>
  <si>
    <t>AMESOS 10 MG/5 MG TABLETY</t>
  </si>
  <si>
    <t>POR TBL NOB 30</t>
  </si>
  <si>
    <t>849444</t>
  </si>
  <si>
    <t>163085</t>
  </si>
  <si>
    <t>AMARYL 3 MG</t>
  </si>
  <si>
    <t>POR TBL NOB 30X3MG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</si>
  <si>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</si>
  <si>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</si>
  <si>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</si>
  <si>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</si>
  <si>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</si>
  <si>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</si>
  <si>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</si>
  <si>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128216</t>
  </si>
  <si>
    <t>28216</t>
  </si>
  <si>
    <t>LYRICA 75 MG</t>
  </si>
  <si>
    <t>POR CPSDUR14X75MG</t>
  </si>
  <si>
    <t>142546</t>
  </si>
  <si>
    <t>42546</t>
  </si>
  <si>
    <t>LACTULOSE AL SIRUP</t>
  </si>
  <si>
    <t>POR SIR 1X200ML</t>
  </si>
  <si>
    <t>193019</t>
  </si>
  <si>
    <t>93019</t>
  </si>
  <si>
    <t>SORTIS 40MG</t>
  </si>
  <si>
    <t>TBL OBD 30X40MG</t>
  </si>
  <si>
    <t>849500</t>
  </si>
  <si>
    <t>120805</t>
  </si>
  <si>
    <t>APO-PERINDO 8 MG</t>
  </si>
  <si>
    <t>POR TBL NOB 30X8MG</t>
  </si>
  <si>
    <t>109711</t>
  </si>
  <si>
    <t>9711</t>
  </si>
  <si>
    <t>INJ SIC 1X500MG+8ML</t>
  </si>
  <si>
    <t>128217</t>
  </si>
  <si>
    <t>28217</t>
  </si>
  <si>
    <t>POR CPSDUR56X75MG</t>
  </si>
  <si>
    <t>153950</t>
  </si>
  <si>
    <t>53950</t>
  </si>
  <si>
    <t>ZOLOFT 50MG</t>
  </si>
  <si>
    <t>TBL OBD 28X50MG</t>
  </si>
  <si>
    <t>848722</t>
  </si>
  <si>
    <t>151057</t>
  </si>
  <si>
    <t>LAMICTAL 100 MG</t>
  </si>
  <si>
    <t>POR TBL NOB 98X100MG</t>
  </si>
  <si>
    <t>132599</t>
  </si>
  <si>
    <t>32599</t>
  </si>
  <si>
    <t>OLICLINOMEL N4-550E</t>
  </si>
  <si>
    <t>142003</t>
  </si>
  <si>
    <t>NEPHROTECT</t>
  </si>
  <si>
    <t>INF SOL 10X500ML</t>
  </si>
  <si>
    <t>846674</t>
  </si>
  <si>
    <t>107103</t>
  </si>
  <si>
    <t>KABIVEN</t>
  </si>
  <si>
    <t>INF EML 4X1540ML</t>
  </si>
  <si>
    <t>133322</t>
  </si>
  <si>
    <t>33322</t>
  </si>
  <si>
    <t>NUTRIDRINK S ČOKOL. PŘÍCHUTÍ</t>
  </si>
  <si>
    <t>POR SOL 1X200ML</t>
  </si>
  <si>
    <t>846763</t>
  </si>
  <si>
    <t>33419</t>
  </si>
  <si>
    <t>NUTRIDRINK COMPACT S PŘÍCHUTÍ BANÁNOVOU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</si>
  <si>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</si>
  <si>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</si>
  <si>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</si>
  <si>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</si>
  <si>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</si>
  <si>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</si>
  <si>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101076</t>
  </si>
  <si>
    <t>1076</t>
  </si>
  <si>
    <t>OPHTHALMO-FRAMYKOIN</t>
  </si>
  <si>
    <t>102427</t>
  </si>
  <si>
    <t>2427</t>
  </si>
  <si>
    <t>ENTIZOL</t>
  </si>
  <si>
    <t>TBL 20X250MG</t>
  </si>
  <si>
    <t>849567</t>
  </si>
  <si>
    <t>125249</t>
  </si>
  <si>
    <t>CIPROFLOXACIN KABI 400 MG/200 ML INFUZNÍ ROZTOK</t>
  </si>
  <si>
    <t>INF SOL 10X400MG/200ML</t>
  </si>
  <si>
    <t>131656</t>
  </si>
  <si>
    <t>CEFTAZIDIM KABI 2 GM</t>
  </si>
  <si>
    <t>INJ+INF PLV SOL 10X2GM</t>
  </si>
  <si>
    <t>849143</t>
  </si>
  <si>
    <t>155940</t>
  </si>
  <si>
    <t>Herpesin krém 1x2g 5%</t>
  </si>
  <si>
    <t>187200</t>
  </si>
  <si>
    <t>87200</t>
  </si>
  <si>
    <t>MAXIPIME 2GM</t>
  </si>
  <si>
    <t>INJ SIC 1X2GM</t>
  </si>
  <si>
    <t>121240</t>
  </si>
  <si>
    <t>CEFTRIAXON KABI 2 G</t>
  </si>
  <si>
    <t>INF PLV SOL 10X2GM</t>
  </si>
  <si>
    <t>849180</t>
  </si>
  <si>
    <t>155941</t>
  </si>
  <si>
    <t>HERPESIN</t>
  </si>
  <si>
    <t>CRM 1X5GM 5%</t>
  </si>
  <si>
    <t>113453</t>
  </si>
  <si>
    <t>PIPERACILLIN/TAZOBACTAM KABI 4 G/0,5 G</t>
  </si>
  <si>
    <t>INF PLV SOL 10X4.5GM</t>
  </si>
  <si>
    <t>153922</t>
  </si>
  <si>
    <t>53922</t>
  </si>
  <si>
    <t>CIPHIN PRO INFUSION.200MG/100ML</t>
  </si>
  <si>
    <t>INF 1X100ML/200MG</t>
  </si>
  <si>
    <t>145010</t>
  </si>
  <si>
    <t>45010</t>
  </si>
  <si>
    <t>AZITROMYCIN SANDOZ 500 MG</t>
  </si>
  <si>
    <t>POR TBL FLM 3X500MG</t>
  </si>
  <si>
    <t>105114</t>
  </si>
  <si>
    <t>5114</t>
  </si>
  <si>
    <t>TARGOCID 200MG</t>
  </si>
  <si>
    <t>INJ SIC 1X200MG+SOL</t>
  </si>
  <si>
    <t>117170</t>
  </si>
  <si>
    <t>17170</t>
  </si>
  <si>
    <t>BELOGENT KRÉM</t>
  </si>
  <si>
    <t>CRM 1X30GM</t>
  </si>
  <si>
    <t>131109</t>
  </si>
  <si>
    <t>31109</t>
  </si>
  <si>
    <t>NIZORAL</t>
  </si>
  <si>
    <t>TBL 10X200MG</t>
  </si>
  <si>
    <t>116895</t>
  </si>
  <si>
    <t>16895</t>
  </si>
  <si>
    <t>IMAZOL KRÉMPASTA</t>
  </si>
  <si>
    <t>DRM PST 1X30GM</t>
  </si>
  <si>
    <t>129428</t>
  </si>
  <si>
    <t>500720</t>
  </si>
  <si>
    <t>MYCAMINE 100 MG</t>
  </si>
  <si>
    <t>INF PLV SOL 1X100MG</t>
  </si>
  <si>
    <t>114570</t>
  </si>
  <si>
    <t>14570</t>
  </si>
  <si>
    <t>ABELCET</t>
  </si>
  <si>
    <t>INF 10X20ML/100MG</t>
  </si>
  <si>
    <t>845130</t>
  </si>
  <si>
    <t>25449</t>
  </si>
  <si>
    <t>NOXAFIL 40MG/ML</t>
  </si>
  <si>
    <t>POR.SUSP.1X105ML</t>
  </si>
  <si>
    <t>167150</t>
  </si>
  <si>
    <t>67150</t>
  </si>
  <si>
    <t>NIZORAL CREAM</t>
  </si>
  <si>
    <t>CRM 1X15GM</t>
  </si>
  <si>
    <t>0062464</t>
  </si>
  <si>
    <t>Haemocomplettan P 1000mg</t>
  </si>
  <si>
    <t>0129057</t>
  </si>
  <si>
    <t>ATENATIV</t>
  </si>
  <si>
    <t>INF PSO LQF 1X1000UT</t>
  </si>
  <si>
    <t>31915</t>
  </si>
  <si>
    <t>GLUKÓZA 10 BRAUN</t>
  </si>
  <si>
    <t>149317</t>
  </si>
  <si>
    <t>49317</t>
  </si>
  <si>
    <t>CALCIUM GLUCONICUM 10% B.BRAUN</t>
  </si>
  <si>
    <t>INJ SOL 20X10ML</t>
  </si>
  <si>
    <t>773465</t>
  </si>
  <si>
    <t>Indulona Rakytníková</t>
  </si>
  <si>
    <t>846341</t>
  </si>
  <si>
    <t>Indulona Kamilková</t>
  </si>
  <si>
    <t>1x100g</t>
  </si>
  <si>
    <t>930065</t>
  </si>
  <si>
    <t>DZ PRONTOSAN ROZTOK 350ml</t>
  </si>
  <si>
    <t>100513</t>
  </si>
  <si>
    <t>513</t>
  </si>
  <si>
    <t>104071</t>
  </si>
  <si>
    <t>4071</t>
  </si>
  <si>
    <t>DITHIADEN</t>
  </si>
  <si>
    <t>INJ 10X2ML</t>
  </si>
  <si>
    <t>169789</t>
  </si>
  <si>
    <t>69789</t>
  </si>
  <si>
    <t>AQUA PRO INJECTIONE ARDEAPHARMA</t>
  </si>
  <si>
    <t>INF 1X500ML</t>
  </si>
  <si>
    <t>100407</t>
  </si>
  <si>
    <t>407</t>
  </si>
  <si>
    <t>CALCIUM BIOTIKA</t>
  </si>
  <si>
    <t>INJ 10X10ML/1GM</t>
  </si>
  <si>
    <t>100858</t>
  </si>
  <si>
    <t>858</t>
  </si>
  <si>
    <t>HYDROCORTISON M LECIVA</t>
  </si>
  <si>
    <t>UNG 10GM 1%</t>
  </si>
  <si>
    <t>844591</t>
  </si>
  <si>
    <t>107161</t>
  </si>
  <si>
    <t>DIPEPTIVEN</t>
  </si>
  <si>
    <t>920200</t>
  </si>
  <si>
    <t>DZ BRAUNOL 1 L</t>
  </si>
  <si>
    <t>988137</t>
  </si>
  <si>
    <t>Bepanthen Care mast 100g</t>
  </si>
  <si>
    <t>500355</t>
  </si>
  <si>
    <t>DZ BRAUNOL 250 ML</t>
  </si>
  <si>
    <t>845100</t>
  </si>
  <si>
    <t>40541</t>
  </si>
  <si>
    <t>Olynth HA 0,05</t>
  </si>
  <si>
    <t>920141</t>
  </si>
  <si>
    <t>KL ETHANOL.C.BENZINO 400G</t>
  </si>
  <si>
    <t>900558</t>
  </si>
  <si>
    <t>KL PERSTERIL 10% 1000G</t>
  </si>
  <si>
    <t>900435</t>
  </si>
  <si>
    <t>KL SOL.FORMALDEHYDI 10%,100G</t>
  </si>
  <si>
    <t>850411</t>
  </si>
  <si>
    <t>162503</t>
  </si>
  <si>
    <t>DRM SOL 1X10ML</t>
  </si>
  <si>
    <t>118634</t>
  </si>
  <si>
    <t>18634</t>
  </si>
  <si>
    <t>ALKERAN</t>
  </si>
  <si>
    <t>INJ PSO LQF 50MG</t>
  </si>
  <si>
    <t>112702</t>
  </si>
  <si>
    <t>12702</t>
  </si>
  <si>
    <t>ENTOCORT 3MG</t>
  </si>
  <si>
    <t>CPS 100X3MG</t>
  </si>
  <si>
    <t>29896</t>
  </si>
  <si>
    <t>BUSILVEX</t>
  </si>
  <si>
    <t>INF CNC SOL 8X10ML</t>
  </si>
  <si>
    <t>840230</t>
  </si>
  <si>
    <t>KL NOSNI MAST S HG,15G</t>
  </si>
  <si>
    <t>69741</t>
  </si>
  <si>
    <t>ARDEANUTRISOL G 5</t>
  </si>
  <si>
    <t>INF SOL 1X500ML</t>
  </si>
  <si>
    <t>382090</t>
  </si>
  <si>
    <t>82090</t>
  </si>
  <si>
    <t>KRYTÍ S HYALURONANEM  BIONECT KRÉM</t>
  </si>
  <si>
    <t>30G, 1KS</t>
  </si>
  <si>
    <t>396286</t>
  </si>
  <si>
    <t>IR  ALBUMIN - zdrav.mat</t>
  </si>
  <si>
    <t>ZP Brno Bohunice</t>
  </si>
  <si>
    <t>844016</t>
  </si>
  <si>
    <t>27440</t>
  </si>
  <si>
    <t>CELLCEPT 500 MG</t>
  </si>
  <si>
    <t>INF PLV SOL 4X500MG</t>
  </si>
  <si>
    <t>901216</t>
  </si>
  <si>
    <t>IR  ALBUMIN - rozplnění</t>
  </si>
  <si>
    <t>IR Brno Bohunice</t>
  </si>
  <si>
    <t>902056</t>
  </si>
  <si>
    <t>IR  DMSO CryoSure 10x10 ml</t>
  </si>
  <si>
    <t>IR Kysilka</t>
  </si>
  <si>
    <t>397100</t>
  </si>
  <si>
    <t>BICNU Carmustine for inj. ID</t>
  </si>
  <si>
    <t>1x100mg</t>
  </si>
  <si>
    <t>192841</t>
  </si>
  <si>
    <t>159806</t>
  </si>
  <si>
    <t>59806</t>
  </si>
  <si>
    <t>INJ 10X0.6ML/11.4KU</t>
  </si>
  <si>
    <t>166759</t>
  </si>
  <si>
    <t>KINITO 50 MG, POTAHOVANÉ TABLETY</t>
  </si>
  <si>
    <t>POR TBL FLM 40X50MG</t>
  </si>
  <si>
    <t>848765</t>
  </si>
  <si>
    <t>107938</t>
  </si>
  <si>
    <t>CORDARONE</t>
  </si>
  <si>
    <t>INJ SOL 6X3ML/150MG</t>
  </si>
  <si>
    <t>846921</t>
  </si>
  <si>
    <t>123265</t>
  </si>
  <si>
    <t>MYCOPHENOLAT MOFETIL SANDOZ 500 MG</t>
  </si>
  <si>
    <t>POR TBL FLM 50X500MG</t>
  </si>
  <si>
    <t>149415</t>
  </si>
  <si>
    <t>49415</t>
  </si>
  <si>
    <t>AMINOPLASMAL B.BRAUN 10%</t>
  </si>
  <si>
    <t>192289</t>
  </si>
  <si>
    <t>92289</t>
  </si>
  <si>
    <t>EDICIN 0,5GM</t>
  </si>
  <si>
    <t>INJ.SICC.1X500MG</t>
  </si>
  <si>
    <t>186264</t>
  </si>
  <si>
    <t>86264</t>
  </si>
  <si>
    <t>TOBREX</t>
  </si>
  <si>
    <t>GTT OPH 5ML 3MG/1ML</t>
  </si>
  <si>
    <t>165989</t>
  </si>
  <si>
    <t>65989</t>
  </si>
  <si>
    <t>MYCOMAX « INF. INFUZ</t>
  </si>
  <si>
    <t>900321</t>
  </si>
  <si>
    <t>KL PRIPRAVEK</t>
  </si>
  <si>
    <t>901171</t>
  </si>
  <si>
    <t>IR PARAFFINUM PERLIQUIDUM 10 ml</t>
  </si>
  <si>
    <t>IR 10 ml</t>
  </si>
  <si>
    <t>902042</t>
  </si>
  <si>
    <t>IR LYZAČNÍ ROZTOK na RNK</t>
  </si>
  <si>
    <t>IR PUFR 500 ml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</si>
  <si>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</si>
  <si>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</si>
  <si>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</si>
  <si>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</si>
  <si>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</si>
  <si>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</si>
  <si>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</si>
  <si>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</si>
  <si>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127928</t>
  </si>
  <si>
    <t>27928</t>
  </si>
  <si>
    <t>SPRYCEL 70 MG</t>
  </si>
  <si>
    <t>POR TBL FLM 60X70MG</t>
  </si>
  <si>
    <t>500947</t>
  </si>
  <si>
    <t>VIDAZA 25 MG/ML</t>
  </si>
  <si>
    <t>INJ PLV SUS 1X100MG</t>
  </si>
  <si>
    <t>128026</t>
  </si>
  <si>
    <t>28026</t>
  </si>
  <si>
    <t>GLIVEC 100 MG</t>
  </si>
  <si>
    <t>POR TBL FLM60X100MG</t>
  </si>
  <si>
    <t>128028</t>
  </si>
  <si>
    <t>28028</t>
  </si>
  <si>
    <t>GLIVEC 400 MG</t>
  </si>
  <si>
    <t>POR TBL FLM30X400MG</t>
  </si>
  <si>
    <t>3231 - Hemato-onkologická klinika, JIP 5B</t>
  </si>
  <si>
    <t>3211 - Hemato-onkologická klinika, lůžkové oddělení 5A</t>
  </si>
  <si>
    <t>3232 - Hemato-onkologická klinika, JIP 5C</t>
  </si>
  <si>
    <t>3221 - Hemato-onkologická klinika, ambulance</t>
  </si>
  <si>
    <t>3294 - Hemato-onkologická klinika, centrum -  HOK</t>
  </si>
  <si>
    <t>L01BC01 - Cytarabin</t>
  </si>
  <si>
    <t>L01BA01 - Methotrexát</t>
  </si>
  <si>
    <t>N06AX11 - Mirtazapin</t>
  </si>
  <si>
    <t>N02CC01 - Sumatriptan</t>
  </si>
  <si>
    <t>A10BA02 - Metformin</t>
  </si>
  <si>
    <t>A06AD11 - Laktulóza</t>
  </si>
  <si>
    <t>A02BA03 - Famotidin</t>
  </si>
  <si>
    <t>V06XX - Potraviny pro zvláštní lékařské účely (PZLÚ)</t>
  </si>
  <si>
    <t>A10AB05 - Inzulin aspart</t>
  </si>
  <si>
    <t>L01CB01 - Etoposid</t>
  </si>
  <si>
    <t>L04AA06 - Mykofenolová kyselina</t>
  </si>
  <si>
    <t>N03AX12 - Gabapentin</t>
  </si>
  <si>
    <t>N06AB04 - Citalopram</t>
  </si>
  <si>
    <t>A10BB12 - Glimepirid</t>
  </si>
  <si>
    <t>J05AB11 - Valaciklovir</t>
  </si>
  <si>
    <t>A16AA02 - Ademethionin</t>
  </si>
  <si>
    <t>A02BC02 - Pantoprazol</t>
  </si>
  <si>
    <t>B01AB06 - Nadroparin</t>
  </si>
  <si>
    <t>L01XE01 - Imatinib</t>
  </si>
  <si>
    <t>B03XA01 - Erytropoetin</t>
  </si>
  <si>
    <t>A04AA01 - Ondansetron</t>
  </si>
  <si>
    <t>M04AA01 - Alopurinol</t>
  </si>
  <si>
    <t>C01BD01 - Amiodaron</t>
  </si>
  <si>
    <t>N03AX16 - Pregabalin</t>
  </si>
  <si>
    <t>C02AC05 - Moxonidin</t>
  </si>
  <si>
    <t>S01EE01 - Latanoprost</t>
  </si>
  <si>
    <t>C09AA04 - Perindopril</t>
  </si>
  <si>
    <t>J02AC03 - Vorikonazol</t>
  </si>
  <si>
    <t>C09AA05 - Ramipril</t>
  </si>
  <si>
    <t>L01AX04 - Dakarbazin</t>
  </si>
  <si>
    <t>C09BB03 - Lisinopril a amlodipin</t>
  </si>
  <si>
    <t>L01BB05 - Fludarabin</t>
  </si>
  <si>
    <t>C09CA01 - Losartan</t>
  </si>
  <si>
    <t>L01BC05 - Gemcitabin</t>
  </si>
  <si>
    <t>C10AA05 - Atorvastatin</t>
  </si>
  <si>
    <t>L01XA01 - Cisplatina</t>
  </si>
  <si>
    <t>C10AA07 - Rosuvastatin</t>
  </si>
  <si>
    <t>L03AA02 - Filgrastim</t>
  </si>
  <si>
    <t>H02AB04 - Methylprednisolon</t>
  </si>
  <si>
    <t>M01AX17 - Nimesulid</t>
  </si>
  <si>
    <t>J01CR02 - Amoxicilin a enzymový inhibitor</t>
  </si>
  <si>
    <t>N02AX02 - Tramadol</t>
  </si>
  <si>
    <t>J01DC02 - Cefuroxim</t>
  </si>
  <si>
    <t>N03AX09 - Lamotrigin</t>
  </si>
  <si>
    <t>J01FA09 - Klarithromycin</t>
  </si>
  <si>
    <t>N03AX14 - Levetiracetam</t>
  </si>
  <si>
    <t>J01FA10 - Azithromycin</t>
  </si>
  <si>
    <t>N05BA12 - Alprazolam</t>
  </si>
  <si>
    <t>N06AB06 - Sertralin</t>
  </si>
  <si>
    <t>A03FA - Prokinetika</t>
  </si>
  <si>
    <t>N06BX18 - Vinpocetin</t>
  </si>
  <si>
    <t>J01MA02 - Ciprofloxacin</t>
  </si>
  <si>
    <t>R06AE07 - Cetirizin</t>
  </si>
  <si>
    <t>J01XA01 - Vankomycin</t>
  </si>
  <si>
    <t>V03AF03 - Kalcium-folinát</t>
  </si>
  <si>
    <t>J01XA02 - Teikoplanin</t>
  </si>
  <si>
    <t>A02BA02 - Ranitidin</t>
  </si>
  <si>
    <t>J02AC01 - Flukonazol</t>
  </si>
  <si>
    <t>A02BC02</t>
  </si>
  <si>
    <t>A04AA01</t>
  </si>
  <si>
    <t>A10BA02</t>
  </si>
  <si>
    <t>A16AA02</t>
  </si>
  <si>
    <t>TRANSMETIL 500 MG TABLETY</t>
  </si>
  <si>
    <t>POR TBL ENT 10X500MG</t>
  </si>
  <si>
    <t>TRANSMETIL 500 MG INJEKCE</t>
  </si>
  <si>
    <t>INJ PSO LQF 5X500MG</t>
  </si>
  <si>
    <t>B01AB06</t>
  </si>
  <si>
    <t>C02AC05</t>
  </si>
  <si>
    <t>MOXOSTAD 0,4 MG</t>
  </si>
  <si>
    <t>POR TBL FLM 30X0.4MG</t>
  </si>
  <si>
    <t>C09AA05</t>
  </si>
  <si>
    <t>TRITACE 5 MG</t>
  </si>
  <si>
    <t>C09CA01</t>
  </si>
  <si>
    <t>C10AA07</t>
  </si>
  <si>
    <t>H02AB04</t>
  </si>
  <si>
    <t>POR TBL NOB 30X4MG</t>
  </si>
  <si>
    <t>SOLU-MEDROL 40 MG/ML</t>
  </si>
  <si>
    <t>INJ PSO LQF 40MG+1ML</t>
  </si>
  <si>
    <t>J01CR02</t>
  </si>
  <si>
    <t>AMOKSIKLAV 1 G</t>
  </si>
  <si>
    <t>POR TBL FLM 14X1GM</t>
  </si>
  <si>
    <t>AMOKSIKLAV 1,2 G</t>
  </si>
  <si>
    <t>INJ PLV SOL 5X1.2GM</t>
  </si>
  <si>
    <t>J01DC02</t>
  </si>
  <si>
    <t>POR TBL FLM 10X500MG</t>
  </si>
  <si>
    <t>ZINACEF 1,5 G</t>
  </si>
  <si>
    <t>INJ PLV SOL 1X1.5GM</t>
  </si>
  <si>
    <t>J01FA09</t>
  </si>
  <si>
    <t>POR TBL RET 14X500MG-DOUBLE BL</t>
  </si>
  <si>
    <t>POR TBL FLM 14X500MG</t>
  </si>
  <si>
    <t>INF PLV SOL 1X500MG</t>
  </si>
  <si>
    <t>J01MA02</t>
  </si>
  <si>
    <t>J01XA01</t>
  </si>
  <si>
    <t>EDICIN 1 G</t>
  </si>
  <si>
    <t>J01XA02</t>
  </si>
  <si>
    <t>TARGOCID 400 MG</t>
  </si>
  <si>
    <t>INJ+POR PSO LQF 1X400MG</t>
  </si>
  <si>
    <t>J02AC01</t>
  </si>
  <si>
    <t>POR CPS DUR 28X100MG</t>
  </si>
  <si>
    <t>J02AC03</t>
  </si>
  <si>
    <t>POR TBL FLM 14X200MG</t>
  </si>
  <si>
    <t>J05AB11</t>
  </si>
  <si>
    <t>POR TBL FLM 42X500MG</t>
  </si>
  <si>
    <t>L01AX04</t>
  </si>
  <si>
    <t>L01BA01</t>
  </si>
  <si>
    <t>L01BB05</t>
  </si>
  <si>
    <t>L01BC01</t>
  </si>
  <si>
    <t>L01CB01</t>
  </si>
  <si>
    <t>INF CNC SOL 1X10ML/200MG</t>
  </si>
  <si>
    <t>L01XA01</t>
  </si>
  <si>
    <t>L03AA02</t>
  </si>
  <si>
    <t>M01AX17</t>
  </si>
  <si>
    <t>POR TBL NOB 15X100MG</t>
  </si>
  <si>
    <t>POR TBL NOB 30X100MG</t>
  </si>
  <si>
    <t>M04AA01</t>
  </si>
  <si>
    <t>N02AX02</t>
  </si>
  <si>
    <t>N02CC01</t>
  </si>
  <si>
    <t>N03AX14</t>
  </si>
  <si>
    <t>N05BA12</t>
  </si>
  <si>
    <t>XANAX SR 1 MG</t>
  </si>
  <si>
    <t>POR TBL PRO 30X1MG</t>
  </si>
  <si>
    <t>N06AB04</t>
  </si>
  <si>
    <t>POR TBL FLM 30X20 MG</t>
  </si>
  <si>
    <t>N06AX11</t>
  </si>
  <si>
    <t>N06BX18</t>
  </si>
  <si>
    <t>INJ SOL 10X2ML/10MG</t>
  </si>
  <si>
    <t>POR TBL NOB 50X5MG</t>
  </si>
  <si>
    <t>R06AE07</t>
  </si>
  <si>
    <t>POR TBL FLM 60X10MG</t>
  </si>
  <si>
    <t>POR TBL FLM 30X10MG</t>
  </si>
  <si>
    <t>S01EE01</t>
  </si>
  <si>
    <t>OPH GTT SOL 1X2.5ML I</t>
  </si>
  <si>
    <t>V03AF03</t>
  </si>
  <si>
    <t>V06XX</t>
  </si>
  <si>
    <t>A02BA02</t>
  </si>
  <si>
    <t>RANITAL 150 MG POTAHOVANÉ TABLETY</t>
  </si>
  <si>
    <t>POR TBL FLM 30X150MG</t>
  </si>
  <si>
    <t>B03XA01</t>
  </si>
  <si>
    <t>L01BC05</t>
  </si>
  <si>
    <t>GEMCITABIN EBEWE 40 MG/ML</t>
  </si>
  <si>
    <t>INF CNC SOL 1X5ML/200MG</t>
  </si>
  <si>
    <t>INF CNC SOL 1X50ML/2000MG PŘEB</t>
  </si>
  <si>
    <t>INF CNC SOL 1X25ML/1000MG PŘEB</t>
  </si>
  <si>
    <t>A02BA03</t>
  </si>
  <si>
    <t>A06AD11</t>
  </si>
  <si>
    <t>A10AB05</t>
  </si>
  <si>
    <t>A10BB12</t>
  </si>
  <si>
    <t>INJ SOL 10X5ML/47.5KU</t>
  </si>
  <si>
    <t>C09AA04</t>
  </si>
  <si>
    <t>C09BB03</t>
  </si>
  <si>
    <t>C10AA05</t>
  </si>
  <si>
    <t>SORTIS 10 MG</t>
  </si>
  <si>
    <t>SORTIS 40 MG</t>
  </si>
  <si>
    <t>POR TBL FLM 30X40MG</t>
  </si>
  <si>
    <t>SOLU-MEDROL 62,5 MG/ML</t>
  </si>
  <si>
    <t>INJ PSO LQF 500MG+8ML</t>
  </si>
  <si>
    <t>J01FA10</t>
  </si>
  <si>
    <t>CIPHIN PRO INFUSIONE 200 MG/100 ML</t>
  </si>
  <si>
    <t>INF SOL 1X100ML/200MG</t>
  </si>
  <si>
    <t>TARGOCID 200 MG</t>
  </si>
  <si>
    <t>INJ+POR PSO LQF 1X200MG</t>
  </si>
  <si>
    <t>N03AX09</t>
  </si>
  <si>
    <t>N03AX12</t>
  </si>
  <si>
    <t>NEURONTIN 300 MG</t>
  </si>
  <si>
    <t>POR CPS DUR 50X300MG</t>
  </si>
  <si>
    <t>N03AX16</t>
  </si>
  <si>
    <t>POR CPS DUR 14X75MG</t>
  </si>
  <si>
    <t>POR CPS DUR 56X75MG</t>
  </si>
  <si>
    <t>POR TBL FLM 30X10 MG</t>
  </si>
  <si>
    <t>POR TBL FLM 60X20 MG</t>
  </si>
  <si>
    <t>N06AB06</t>
  </si>
  <si>
    <t>ZOLOFT 50 MG</t>
  </si>
  <si>
    <t>POR TBL FLM 28X50MG</t>
  </si>
  <si>
    <t>NUTRIDRINK S PŘÍCHUTÍ ČOKOLÁDOVOU</t>
  </si>
  <si>
    <t>A03FA</t>
  </si>
  <si>
    <t>C01BD01</t>
  </si>
  <si>
    <t>EDICIN 0,5 G</t>
  </si>
  <si>
    <t>MYCOMAX INF</t>
  </si>
  <si>
    <t>INF SOL 100ML/200MG</t>
  </si>
  <si>
    <t>L04AA06</t>
  </si>
  <si>
    <t>L01XE01</t>
  </si>
  <si>
    <t>POR TBL FLM 60X100MG</t>
  </si>
  <si>
    <t>POR TBL FLM 30X400MG</t>
  </si>
  <si>
    <t>Přehled plnění pozitivního listu - spotřeba léčivých přípravků - orientační přehled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</si>
  <si>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</si>
  <si>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</si>
  <si>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</si>
  <si>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</si>
  <si>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</si>
  <si>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</si>
  <si>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</si>
  <si>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</si>
  <si>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</si>
  <si>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</si>
  <si>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</si>
  <si>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Hemato-onkologická klinika Celkem</t>
  </si>
  <si>
    <t>Faber Edgar</t>
  </si>
  <si>
    <t>Hluší Antonín</t>
  </si>
  <si>
    <t>Hubáček Jaromír</t>
  </si>
  <si>
    <t>Indrák Karel</t>
  </si>
  <si>
    <t>Kapitáňová Zuzana</t>
  </si>
  <si>
    <t>Kuba Adam</t>
  </si>
  <si>
    <t>Machová Renata</t>
  </si>
  <si>
    <t>Mohelníková Duchoňová Beatrice</t>
  </si>
  <si>
    <t>Obr Aleš</t>
  </si>
  <si>
    <t>Palová Miroslava</t>
  </si>
  <si>
    <t>Papajík Tomáš</t>
  </si>
  <si>
    <t>Procházka Vít</t>
  </si>
  <si>
    <t>Procházková Jana</t>
  </si>
  <si>
    <t>Raida Luděk</t>
  </si>
  <si>
    <t>Rohoň Peter</t>
  </si>
  <si>
    <t>Skoumalová Ivana</t>
  </si>
  <si>
    <t>Szotkowská Romana</t>
  </si>
  <si>
    <t>Szotkowski Tomáš</t>
  </si>
  <si>
    <t>Turcsányi Peter</t>
  </si>
  <si>
    <t>Urbanová Renata</t>
  </si>
  <si>
    <t>Zinráková Pavlína</t>
  </si>
  <si>
    <t>Rusiňáková Zuzana</t>
  </si>
  <si>
    <t>Aciklovir</t>
  </si>
  <si>
    <t>155937</t>
  </si>
  <si>
    <t>POR TBL NOB 50X400MG</t>
  </si>
  <si>
    <t>Alopurinol</t>
  </si>
  <si>
    <t>POR TBL NOB 30X300MG</t>
  </si>
  <si>
    <t>Alprazolam</t>
  </si>
  <si>
    <t>90957</t>
  </si>
  <si>
    <t>XANAX 0,25 MG</t>
  </si>
  <si>
    <t>POR TBL NOB 30X0.25MG</t>
  </si>
  <si>
    <t>Amoxicilin a enzymový inhibitor</t>
  </si>
  <si>
    <t>Betaxolol</t>
  </si>
  <si>
    <t>49910</t>
  </si>
  <si>
    <t>LOKREN 20 MG</t>
  </si>
  <si>
    <t>POR TBL FLM 98X20MG</t>
  </si>
  <si>
    <t>Cyklosporin</t>
  </si>
  <si>
    <t>SANDIMMUN NEORAL 50 MG</t>
  </si>
  <si>
    <t>POR CPS MOL 50X50MG</t>
  </si>
  <si>
    <t>Flukonazol</t>
  </si>
  <si>
    <t>Granisetron</t>
  </si>
  <si>
    <t>102406</t>
  </si>
  <si>
    <t>EMEGAR 2 MG</t>
  </si>
  <si>
    <t>POR TBL FLM 5X2MG</t>
  </si>
  <si>
    <t>Klarithromycin</t>
  </si>
  <si>
    <t>53189</t>
  </si>
  <si>
    <t>POR TBL RET 7X500MG</t>
  </si>
  <si>
    <t>Kyselina acetylsalicylová</t>
  </si>
  <si>
    <t>151142</t>
  </si>
  <si>
    <t>ANOPYRIN 100 MG</t>
  </si>
  <si>
    <t>Omeprazol</t>
  </si>
  <si>
    <t>POR CPS ETD 90X20MG SKLO</t>
  </si>
  <si>
    <t>Prednison</t>
  </si>
  <si>
    <t>PREDNISON 20 LÉČIVA</t>
  </si>
  <si>
    <t>POR TBL NOB 20X20MG</t>
  </si>
  <si>
    <t>Silikony</t>
  </si>
  <si>
    <t>POR CPS MOL 100X40MG</t>
  </si>
  <si>
    <t>Tizanidin</t>
  </si>
  <si>
    <t>Valganciklovir</t>
  </si>
  <si>
    <t>POR TBL FLM 60X450MG</t>
  </si>
  <si>
    <t>Vápník, kombinace s vitaminem D a/nebo jinými léčivy</t>
  </si>
  <si>
    <t>164888</t>
  </si>
  <si>
    <t>CALTRATE 600 MG/400 IU D3 POTAHOVANÁ TABLETA</t>
  </si>
  <si>
    <t>POR TBL FLM 90</t>
  </si>
  <si>
    <t>Warfarin</t>
  </si>
  <si>
    <t>94113</t>
  </si>
  <si>
    <t>WARFARIN ORION 3 MG</t>
  </si>
  <si>
    <t>POR TBL NOB 100X3MG</t>
  </si>
  <si>
    <t>200531</t>
  </si>
  <si>
    <t>AUGMENTIN 1 G</t>
  </si>
  <si>
    <t>POR TBL FLM 30X1GM</t>
  </si>
  <si>
    <t>Nadroparin</t>
  </si>
  <si>
    <t>25365</t>
  </si>
  <si>
    <t>POR CPS ETD 28X20MG SKLO</t>
  </si>
  <si>
    <t>13704</t>
  </si>
  <si>
    <t>ZOVIRAX 400 MG</t>
  </si>
  <si>
    <t>POR TBL NOB 70X400MG</t>
  </si>
  <si>
    <t>107868</t>
  </si>
  <si>
    <t>POR TBL NOB 50X100MG</t>
  </si>
  <si>
    <t>119773</t>
  </si>
  <si>
    <t>MILURIT 100</t>
  </si>
  <si>
    <t>1711</t>
  </si>
  <si>
    <t>POR TBL NOB 100X300MG</t>
  </si>
  <si>
    <t>2592</t>
  </si>
  <si>
    <t>Ambroxol</t>
  </si>
  <si>
    <t>12494</t>
  </si>
  <si>
    <t>Bromazepam</t>
  </si>
  <si>
    <t>LEXAURIN 1,5</t>
  </si>
  <si>
    <t>POR TBL NOB 30X1.5MG</t>
  </si>
  <si>
    <t>Bromhexin</t>
  </si>
  <si>
    <t>43996</t>
  </si>
  <si>
    <t>Cefuroxim</t>
  </si>
  <si>
    <t>192354</t>
  </si>
  <si>
    <t>Cetirizin</t>
  </si>
  <si>
    <t>Ciprofloxacin</t>
  </si>
  <si>
    <t>15658</t>
  </si>
  <si>
    <t>CIPLOX 500</t>
  </si>
  <si>
    <t>96039</t>
  </si>
  <si>
    <t>CIPRINOL 500</t>
  </si>
  <si>
    <t>66035</t>
  </si>
  <si>
    <t>POR CPS DUR 70X100MG</t>
  </si>
  <si>
    <t>Kodein</t>
  </si>
  <si>
    <t>CODEIN SLOVAKOFARMA 15 MG</t>
  </si>
  <si>
    <t>POR TBL NOB 10X15MG</t>
  </si>
  <si>
    <t>88</t>
  </si>
  <si>
    <t>Léčiva k terapii onemocnění jater</t>
  </si>
  <si>
    <t>125752</t>
  </si>
  <si>
    <t>ESSENTIALE FORTE N</t>
  </si>
  <si>
    <t>POR CPS DUR 50</t>
  </si>
  <si>
    <t>POR CPS DUR 100</t>
  </si>
  <si>
    <t>132530</t>
  </si>
  <si>
    <t>HELICID 20</t>
  </si>
  <si>
    <t>POR CPS ETD 28X20MG</t>
  </si>
  <si>
    <t>132531</t>
  </si>
  <si>
    <t>Ondansetron</t>
  </si>
  <si>
    <t>99589</t>
  </si>
  <si>
    <t>ZOFRAN 8 MG</t>
  </si>
  <si>
    <t>POR TBL FLM 10X8MG</t>
  </si>
  <si>
    <t>Palonosetron</t>
  </si>
  <si>
    <t>167644</t>
  </si>
  <si>
    <t>ALOXI 500 MCG</t>
  </si>
  <si>
    <t>POR CPS MOL 1X500RG</t>
  </si>
  <si>
    <t>Theofylin</t>
  </si>
  <si>
    <t>44305</t>
  </si>
  <si>
    <t>EUPHYLLIN CR N 200</t>
  </si>
  <si>
    <t>POR CPS PRO 50X200MG</t>
  </si>
  <si>
    <t>84129</t>
  </si>
  <si>
    <t>96977</t>
  </si>
  <si>
    <t>XANAX 1 MG</t>
  </si>
  <si>
    <t>POR TBL NOB 30X1MG</t>
  </si>
  <si>
    <t>Citalopram</t>
  </si>
  <si>
    <t>Desloratadin</t>
  </si>
  <si>
    <t>26329</t>
  </si>
  <si>
    <t>Diosmin, kombinace</t>
  </si>
  <si>
    <t>POR TBL FLM 60X500MG</t>
  </si>
  <si>
    <t>Fludarabin</t>
  </si>
  <si>
    <t>58898</t>
  </si>
  <si>
    <t>FLUDARA</t>
  </si>
  <si>
    <t>Hořčík (různé sole v kombinaci)</t>
  </si>
  <si>
    <t>POR GRA SOL 30</t>
  </si>
  <si>
    <t>Chlorid draselný</t>
  </si>
  <si>
    <t>125599</t>
  </si>
  <si>
    <t>KALNORMIN</t>
  </si>
  <si>
    <t>POR TBL PRO 30X1GM</t>
  </si>
  <si>
    <t>Itrakonazol</t>
  </si>
  <si>
    <t>Kyselina klodronová</t>
  </si>
  <si>
    <t>BONEFOS 800 MG</t>
  </si>
  <si>
    <t>POR TBL FLM 60X800MG</t>
  </si>
  <si>
    <t>Kyselina ursodeoxycholová</t>
  </si>
  <si>
    <t>POR CPS DUR 100X250MG</t>
  </si>
  <si>
    <t>Methylprednisolon</t>
  </si>
  <si>
    <t>Metoprolol</t>
  </si>
  <si>
    <t>58037</t>
  </si>
  <si>
    <t>POR TBL PRO 30X50MG</t>
  </si>
  <si>
    <t>Mirtazapin</t>
  </si>
  <si>
    <t>105845</t>
  </si>
  <si>
    <t>POR TBL DIS 90X15MG</t>
  </si>
  <si>
    <t>Perindopril</t>
  </si>
  <si>
    <t>Thiethylperazin</t>
  </si>
  <si>
    <t>RCT SUP 6X6.5MG</t>
  </si>
  <si>
    <t>Tramadol</t>
  </si>
  <si>
    <t>Trazodon</t>
  </si>
  <si>
    <t>54094</t>
  </si>
  <si>
    <t>TRITTICO AC 75</t>
  </si>
  <si>
    <t>POR TBL RET 30X75MG</t>
  </si>
  <si>
    <t>Urea</t>
  </si>
  <si>
    <t>169675</t>
  </si>
  <si>
    <t>CALTRATE PLUS</t>
  </si>
  <si>
    <t>Zolpidem</t>
  </si>
  <si>
    <t>142656</t>
  </si>
  <si>
    <t>APO-ZOLPIDEM 10 MG</t>
  </si>
  <si>
    <t>POR TBL FLM 28X10MG</t>
  </si>
  <si>
    <t>Amlodipin</t>
  </si>
  <si>
    <t>125059</t>
  </si>
  <si>
    <t>APO-AMLO 5</t>
  </si>
  <si>
    <t>66037</t>
  </si>
  <si>
    <t>POR CPS DUR 7X100MG</t>
  </si>
  <si>
    <t>17188</t>
  </si>
  <si>
    <t>KALIUM CHLORATUM BIOMEDICA</t>
  </si>
  <si>
    <t>Klindamycin</t>
  </si>
  <si>
    <t>100339</t>
  </si>
  <si>
    <t>DALACIN C 300 MG</t>
  </si>
  <si>
    <t>POR CPS DUR 16X300MG</t>
  </si>
  <si>
    <t>Kyanokobalamin</t>
  </si>
  <si>
    <t>VITAMIN B12 LÉČIVA 1000 MCG</t>
  </si>
  <si>
    <t>INJ SOL 5X1ML/1000RG</t>
  </si>
  <si>
    <t>Kyselina listová</t>
  </si>
  <si>
    <t>ACIDUM FOLICUM LÉČIVA</t>
  </si>
  <si>
    <t>POR TBL OBD 30X10MG</t>
  </si>
  <si>
    <t>Pantoprazol</t>
  </si>
  <si>
    <t>49115</t>
  </si>
  <si>
    <t>CONTROLOC 20 MG</t>
  </si>
  <si>
    <t>POR TBL ENT 100X20MG</t>
  </si>
  <si>
    <t>Pyridoxin (vitamin B6)</t>
  </si>
  <si>
    <t>PYRIDOXIN LÉČIVA</t>
  </si>
  <si>
    <t>Bisoprolol</t>
  </si>
  <si>
    <t>47740</t>
  </si>
  <si>
    <t>RIVOCOR 5</t>
  </si>
  <si>
    <t>132524</t>
  </si>
  <si>
    <t>Furosemid</t>
  </si>
  <si>
    <t>2079</t>
  </si>
  <si>
    <t>FUROSEMID-SLOVAKOFARMA</t>
  </si>
  <si>
    <t>POR TBL NOB 20X40MG</t>
  </si>
  <si>
    <t>56804</t>
  </si>
  <si>
    <t>FURORESE 40</t>
  </si>
  <si>
    <t>POR TBL NOB 50X40MG</t>
  </si>
  <si>
    <t>98218</t>
  </si>
  <si>
    <t>FURON 40 MG</t>
  </si>
  <si>
    <t>Hydrochlorothiazid a kalium šetřící diuretika</t>
  </si>
  <si>
    <t>47478</t>
  </si>
  <si>
    <t>LORADUR MITE</t>
  </si>
  <si>
    <t>POR TBL NOB 50</t>
  </si>
  <si>
    <t>Indometacin</t>
  </si>
  <si>
    <t>RCT SUP 10X100MG</t>
  </si>
  <si>
    <t>50353</t>
  </si>
  <si>
    <t>POR CPS DUR 30X100MG</t>
  </si>
  <si>
    <t>Metformin</t>
  </si>
  <si>
    <t>56504</t>
  </si>
  <si>
    <t>SIOFOR 850</t>
  </si>
  <si>
    <t>POR TBL FLM 60X850MG</t>
  </si>
  <si>
    <t>Metronidazol</t>
  </si>
  <si>
    <t>2430</t>
  </si>
  <si>
    <t>VAG TBL 10X500MG</t>
  </si>
  <si>
    <t>120791</t>
  </si>
  <si>
    <t>APO-PERINDO 4 MG</t>
  </si>
  <si>
    <t>Ramipril a felodipin</t>
  </si>
  <si>
    <t>Rifaximin</t>
  </si>
  <si>
    <t>202740</t>
  </si>
  <si>
    <t>POR TBL FLM 28X200MG</t>
  </si>
  <si>
    <t>Sulfamethoxazol a trimethoprim</t>
  </si>
  <si>
    <t>75022</t>
  </si>
  <si>
    <t>POR TBL NOB 10X960MG</t>
  </si>
  <si>
    <t>POR TBL NOB 20X960MG</t>
  </si>
  <si>
    <t>59673</t>
  </si>
  <si>
    <t>TRALGIT SR 100</t>
  </si>
  <si>
    <t>POR TBL PRO 50X100MG</t>
  </si>
  <si>
    <t>86656</t>
  </si>
  <si>
    <t>NEUROL 1,0</t>
  </si>
  <si>
    <t>Amiodaron</t>
  </si>
  <si>
    <t>13768</t>
  </si>
  <si>
    <t>POR TBL NOB 60X200MG</t>
  </si>
  <si>
    <t>Anagrelid</t>
  </si>
  <si>
    <t>47614</t>
  </si>
  <si>
    <t>THROMBOREDUCTIN 0,5 MG</t>
  </si>
  <si>
    <t>POR CPS DUR 100X0.5MG</t>
  </si>
  <si>
    <t>Azithromycin</t>
  </si>
  <si>
    <t>POR GTT SOL 1X100ML</t>
  </si>
  <si>
    <t>31001</t>
  </si>
  <si>
    <t>ANALERGIN</t>
  </si>
  <si>
    <t>POR SOL 1X50ML/5GM</t>
  </si>
  <si>
    <t>Deferipron</t>
  </si>
  <si>
    <t>29317</t>
  </si>
  <si>
    <t>FERRIPROX 500 MG</t>
  </si>
  <si>
    <t>POR TBL FLM 100X500MG</t>
  </si>
  <si>
    <t>Diazepam</t>
  </si>
  <si>
    <t>DIAZEPAM SLOVAKOFARMA 5 MG</t>
  </si>
  <si>
    <t>POR TBL NOB 20X5MG</t>
  </si>
  <si>
    <t>132632</t>
  </si>
  <si>
    <t>Erdostein</t>
  </si>
  <si>
    <t>95560</t>
  </si>
  <si>
    <t>POR CPS DUR 30X300MG</t>
  </si>
  <si>
    <t>Ergokalciferol</t>
  </si>
  <si>
    <t>353</t>
  </si>
  <si>
    <t>VITAMIN D SLOVAKOFARMA</t>
  </si>
  <si>
    <t>POR CPS MOL 1X300KU</t>
  </si>
  <si>
    <t>Famotidin</t>
  </si>
  <si>
    <t>122121</t>
  </si>
  <si>
    <t>APO-FAMOTIDINE 40 MG</t>
  </si>
  <si>
    <t>POR TBL FLM 100X40MG</t>
  </si>
  <si>
    <t>Guajazulen</t>
  </si>
  <si>
    <t>874</t>
  </si>
  <si>
    <t>OPHTHALMO-AZULEN</t>
  </si>
  <si>
    <t>OPH UNG 1X5GM/7.5MG</t>
  </si>
  <si>
    <t>94804</t>
  </si>
  <si>
    <t>MODURETIC</t>
  </si>
  <si>
    <t>Hydroxymočovina</t>
  </si>
  <si>
    <t>57345</t>
  </si>
  <si>
    <t>LITALIR</t>
  </si>
  <si>
    <t>POR CPS DUR 100X500MG</t>
  </si>
  <si>
    <t>Chlorambucil</t>
  </si>
  <si>
    <t>47717</t>
  </si>
  <si>
    <t>LEUKERAN</t>
  </si>
  <si>
    <t>POR TBL FLM 25X2MG</t>
  </si>
  <si>
    <t>Indobufen</t>
  </si>
  <si>
    <t>POR TBL NOB 30X200MG</t>
  </si>
  <si>
    <t>Interferon alfa-2a</t>
  </si>
  <si>
    <t>16558</t>
  </si>
  <si>
    <t>ROFERON-A 3 MIU/0,5ML</t>
  </si>
  <si>
    <t>INJ SOL 5X0.5ML/3MU S</t>
  </si>
  <si>
    <t>Ipratropium-bromid</t>
  </si>
  <si>
    <t>32992</t>
  </si>
  <si>
    <t>ATROVENT N</t>
  </si>
  <si>
    <t>INH SOL PSS 200X20 MCG</t>
  </si>
  <si>
    <t>Isradipin</t>
  </si>
  <si>
    <t>125866</t>
  </si>
  <si>
    <t>POR CPS PRO 100X5MG</t>
  </si>
  <si>
    <t>Jiná</t>
  </si>
  <si>
    <t>999999</t>
  </si>
  <si>
    <t>Jiný</t>
  </si>
  <si>
    <t>Jiná antibiotika pro lokální aplikaci</t>
  </si>
  <si>
    <t>DRM UNG 1X10GM</t>
  </si>
  <si>
    <t>Klotrimazol</t>
  </si>
  <si>
    <t>VAG TBL 6X100MG+APL</t>
  </si>
  <si>
    <t>155782</t>
  </si>
  <si>
    <t>GODASAL 100</t>
  </si>
  <si>
    <t>POR TBL NOB 100</t>
  </si>
  <si>
    <t>200214</t>
  </si>
  <si>
    <t>POR TBL NOB 56X100MG</t>
  </si>
  <si>
    <t>Laktulóza</t>
  </si>
  <si>
    <t>42547</t>
  </si>
  <si>
    <t>POR SIR 1X500ML</t>
  </si>
  <si>
    <t>Lamivudin</t>
  </si>
  <si>
    <t>27036</t>
  </si>
  <si>
    <t>ZEFFIX 100 MG</t>
  </si>
  <si>
    <t>POR TBL FLM 84X100MG</t>
  </si>
  <si>
    <t>Magnesium-laktát</t>
  </si>
  <si>
    <t>MAGNESII LACTICI 0,5 TBL. MEDICAMENTA</t>
  </si>
  <si>
    <t>POR TBL NOB 100X0.5GM</t>
  </si>
  <si>
    <t>12354</t>
  </si>
  <si>
    <t>SIOFOR 500</t>
  </si>
  <si>
    <t>POR TBL FLM 120X500MG</t>
  </si>
  <si>
    <t>Metoklopramid</t>
  </si>
  <si>
    <t>93104</t>
  </si>
  <si>
    <t>DEGAN 10 MG TABLETY</t>
  </si>
  <si>
    <t>POR TBL NOB 40X10MG</t>
  </si>
  <si>
    <t>Ofloxacin</t>
  </si>
  <si>
    <t>55636</t>
  </si>
  <si>
    <t>OFLOXIN 200</t>
  </si>
  <si>
    <t>POR TBL FLM 10X200MG</t>
  </si>
  <si>
    <t>119512</t>
  </si>
  <si>
    <t>LOSEPRAZOL 20 MG</t>
  </si>
  <si>
    <t>POR CPS ETD 56X20MG</t>
  </si>
  <si>
    <t>128810</t>
  </si>
  <si>
    <t>POR TBL ENT 100X20MG I</t>
  </si>
  <si>
    <t>Pitofenon a analgetika</t>
  </si>
  <si>
    <t>Pregabalin</t>
  </si>
  <si>
    <t>Rutosid, kombinace</t>
  </si>
  <si>
    <t>ASCORUTIN</t>
  </si>
  <si>
    <t>POR TBL FLM 50</t>
  </si>
  <si>
    <t>Různé jiné kombinace železa</t>
  </si>
  <si>
    <t>97402</t>
  </si>
  <si>
    <t>SORBIFER DURULES</t>
  </si>
  <si>
    <t>POR TBL FLM 50X100MG</t>
  </si>
  <si>
    <t>3377</t>
  </si>
  <si>
    <t>POR TBL NOB 20X480MG</t>
  </si>
  <si>
    <t>44303</t>
  </si>
  <si>
    <t>EUPHYLLIN CR N 100</t>
  </si>
  <si>
    <t>POR CPS PRO 50X100MG</t>
  </si>
  <si>
    <t>54093</t>
  </si>
  <si>
    <t>POR TBL RET 20X150MG</t>
  </si>
  <si>
    <t>Triamcinolon</t>
  </si>
  <si>
    <t>Valaciklovir</t>
  </si>
  <si>
    <t>47514</t>
  </si>
  <si>
    <t>CALCICHEW D3 200 IU</t>
  </si>
  <si>
    <t>POR TBL MND 20</t>
  </si>
  <si>
    <t>146893</t>
  </si>
  <si>
    <t>ZOLPIDEM MYLAN</t>
  </si>
  <si>
    <t>146901</t>
  </si>
  <si>
    <t>POR TBL FLM 100X10MG</t>
  </si>
  <si>
    <t>FENOTEROL AND IPRATROPIUM BROMIDE</t>
  </si>
  <si>
    <t>2679</t>
  </si>
  <si>
    <t>BERODUAL N</t>
  </si>
  <si>
    <t>INH SOL PSS 200DÁV</t>
  </si>
  <si>
    <t>13703</t>
  </si>
  <si>
    <t>ZOVIRAX 200 MG</t>
  </si>
  <si>
    <t>85524</t>
  </si>
  <si>
    <t>AMOKSIKLAV 375 MG</t>
  </si>
  <si>
    <t>POR TBL FLM 21X375MG</t>
  </si>
  <si>
    <t>85525</t>
  </si>
  <si>
    <t>AMOKSIKLAV 625 MG</t>
  </si>
  <si>
    <t>POR TBL FLM 21X625MG</t>
  </si>
  <si>
    <t>132654</t>
  </si>
  <si>
    <t>201642</t>
  </si>
  <si>
    <t>132676</t>
  </si>
  <si>
    <t>66029</t>
  </si>
  <si>
    <t>POR TBL FLM 10X10MG</t>
  </si>
  <si>
    <t>15642</t>
  </si>
  <si>
    <t>SANDIMMUN NEORAL 100 MG</t>
  </si>
  <si>
    <t>POR CPS MOL 50X100MG</t>
  </si>
  <si>
    <t>6408</t>
  </si>
  <si>
    <t>EQUORAL</t>
  </si>
  <si>
    <t>15644</t>
  </si>
  <si>
    <t>INF CNC SOL 10X1ML</t>
  </si>
  <si>
    <t>Enoxaparin</t>
  </si>
  <si>
    <t>115401</t>
  </si>
  <si>
    <t>CLEXANE</t>
  </si>
  <si>
    <t>INJ SOL 10X0.4ML/4KU</t>
  </si>
  <si>
    <t>92757</t>
  </si>
  <si>
    <t>POR CPS DUR 10X300MG</t>
  </si>
  <si>
    <t>17189</t>
  </si>
  <si>
    <t>Jiná antihistaminika pro systémovou aplikaci</t>
  </si>
  <si>
    <t>2479</t>
  </si>
  <si>
    <t>POR TBL NOB 20X2MG</t>
  </si>
  <si>
    <t>Komplex železa s isomaltosou</t>
  </si>
  <si>
    <t>16594</t>
  </si>
  <si>
    <t>MALTOFER TABLETY</t>
  </si>
  <si>
    <t>POR TBL MND 30X100MG</t>
  </si>
  <si>
    <t>155781</t>
  </si>
  <si>
    <t>Kyselina aminomethylbenzoová</t>
  </si>
  <si>
    <t>98168</t>
  </si>
  <si>
    <t>PAMBA</t>
  </si>
  <si>
    <t>POR TBL NOB 20X250MG</t>
  </si>
  <si>
    <t>Lansoprazol</t>
  </si>
  <si>
    <t>17122</t>
  </si>
  <si>
    <t>LANZUL 30 MG</t>
  </si>
  <si>
    <t>POR CPS DUR 56X30MG</t>
  </si>
  <si>
    <t>Meloxikam</t>
  </si>
  <si>
    <t>13280</t>
  </si>
  <si>
    <t>RECOXA 15</t>
  </si>
  <si>
    <t>40369</t>
  </si>
  <si>
    <t>POR TBL NOB 100X4MG</t>
  </si>
  <si>
    <t>40373</t>
  </si>
  <si>
    <t>MEDROL 16 MG</t>
  </si>
  <si>
    <t>POR TBL NOB 50X16MG</t>
  </si>
  <si>
    <t>32057</t>
  </si>
  <si>
    <t>INJ SOL 2X0.3ML</t>
  </si>
  <si>
    <t>32060</t>
  </si>
  <si>
    <t>INJ SOL 2X0.6ML</t>
  </si>
  <si>
    <t>Nitrofurantoin</t>
  </si>
  <si>
    <t>154748</t>
  </si>
  <si>
    <t>NITROFURANTOIN - RATIOPHARM 100 MG</t>
  </si>
  <si>
    <t>Organismy produkující kyselinu mléčnou</t>
  </si>
  <si>
    <t>9159</t>
  </si>
  <si>
    <t>HYLAK FORTE</t>
  </si>
  <si>
    <t>POR SOL 1X100ML</t>
  </si>
  <si>
    <t>PREDNISON 5 LÉČIVA</t>
  </si>
  <si>
    <t>Rilmenidin</t>
  </si>
  <si>
    <t>125641</t>
  </si>
  <si>
    <t>TENAXUM</t>
  </si>
  <si>
    <t>POR TBL NOB 90X1MG</t>
  </si>
  <si>
    <t>Rivaroxaban</t>
  </si>
  <si>
    <t>168903</t>
  </si>
  <si>
    <t>XARELTO 20 MG</t>
  </si>
  <si>
    <t>POR TBL FLM 28X20MG</t>
  </si>
  <si>
    <t>168904</t>
  </si>
  <si>
    <t>119654</t>
  </si>
  <si>
    <t>POR TBL FLM 100X100MG</t>
  </si>
  <si>
    <t>94584</t>
  </si>
  <si>
    <t>AKTIFERRIN</t>
  </si>
  <si>
    <t>POR CPS MOL 50</t>
  </si>
  <si>
    <t>Sertralin</t>
  </si>
  <si>
    <t>Spironolakton</t>
  </si>
  <si>
    <t>30434</t>
  </si>
  <si>
    <t>VEROSPIRON</t>
  </si>
  <si>
    <t>POR TBL NOB 100X25MG</t>
  </si>
  <si>
    <t>Sultamicilin</t>
  </si>
  <si>
    <t>POR TBL FLM 12X375MG</t>
  </si>
  <si>
    <t>Telmisartan a diuretika</t>
  </si>
  <si>
    <t>29387</t>
  </si>
  <si>
    <t>MICARDISPLUS 80/25 MG</t>
  </si>
  <si>
    <t>POR TBL NOB 56</t>
  </si>
  <si>
    <t>Timolol</t>
  </si>
  <si>
    <t>162304</t>
  </si>
  <si>
    <t>TIMO-COMOD 0,5%</t>
  </si>
  <si>
    <t>192342</t>
  </si>
  <si>
    <t>WARFARIN PMCS 5 MG</t>
  </si>
  <si>
    <t>POR TBL NOB 100X5MG</t>
  </si>
  <si>
    <t>94114</t>
  </si>
  <si>
    <t>WARFARIN ORION 5 MG</t>
  </si>
  <si>
    <t>16286</t>
  </si>
  <si>
    <t>STILNOX</t>
  </si>
  <si>
    <t>Ruxolitinib</t>
  </si>
  <si>
    <t>193476</t>
  </si>
  <si>
    <t>JAKAVI 20 MG</t>
  </si>
  <si>
    <t>POR TBL NOB 60X20MG</t>
  </si>
  <si>
    <t>Acebutolol</t>
  </si>
  <si>
    <t>SECTRAL 400 MG</t>
  </si>
  <si>
    <t>84128</t>
  </si>
  <si>
    <t>47741</t>
  </si>
  <si>
    <t>RIVOCOR 10</t>
  </si>
  <si>
    <t>Dexamethason</t>
  </si>
  <si>
    <t>Klopidogrel</t>
  </si>
  <si>
    <t>149543</t>
  </si>
  <si>
    <t>CLOPIDOGREL APOTEX 75 MG</t>
  </si>
  <si>
    <t>POR TBL FLM 30X75MG</t>
  </si>
  <si>
    <t>TBL.MAGNESII LACTICI 0,5 GLO</t>
  </si>
  <si>
    <t>POR TBL NOB 100X500MG</t>
  </si>
  <si>
    <t>Merkaptopurin</t>
  </si>
  <si>
    <t>136446</t>
  </si>
  <si>
    <t>23797</t>
  </si>
  <si>
    <t>GLUCOPHAGE 1000 MG</t>
  </si>
  <si>
    <t>132559</t>
  </si>
  <si>
    <t>VASOCARDIN 50</t>
  </si>
  <si>
    <t>POR TBL NOB 50X50MG</t>
  </si>
  <si>
    <t>Silymarin</t>
  </si>
  <si>
    <t>180146</t>
  </si>
  <si>
    <t>POR TBL FLM 100X70MG</t>
  </si>
  <si>
    <t>Sodná sůl metamizolu</t>
  </si>
  <si>
    <t>NOVALGIN TABLETY</t>
  </si>
  <si>
    <t>POR TBL FLM 20X500MG</t>
  </si>
  <si>
    <t>4305</t>
  </si>
  <si>
    <t>TRAMAL TOBOLKY 50 MG</t>
  </si>
  <si>
    <t>POR CPS DUR 10X50MG I</t>
  </si>
  <si>
    <t>Tretinoin</t>
  </si>
  <si>
    <t>POR CPS MOL 100X10MG</t>
  </si>
  <si>
    <t>146897</t>
  </si>
  <si>
    <t>13705</t>
  </si>
  <si>
    <t>ZOVIRAX 800 MG</t>
  </si>
  <si>
    <t>POR TBL NOB 35X800MG</t>
  </si>
  <si>
    <t>45011</t>
  </si>
  <si>
    <t>POR TBL FLM 6X500MG</t>
  </si>
  <si>
    <t>Betahistin</t>
  </si>
  <si>
    <t>BETAHISTIN ACTAVIS 16 MG</t>
  </si>
  <si>
    <t>POR TBL NOB 60X16MG</t>
  </si>
  <si>
    <t>132634</t>
  </si>
  <si>
    <t>POR CPS DUR 20X300MG</t>
  </si>
  <si>
    <t>Fenofibrát</t>
  </si>
  <si>
    <t>122212</t>
  </si>
  <si>
    <t>APO-FENO</t>
  </si>
  <si>
    <t>POR CPS DUR 100X200MG</t>
  </si>
  <si>
    <t>Isosorbid-mononitrát</t>
  </si>
  <si>
    <t>164340</t>
  </si>
  <si>
    <t>MONO MACK DEPOT</t>
  </si>
  <si>
    <t>58872</t>
  </si>
  <si>
    <t>SPORANOX</t>
  </si>
  <si>
    <t>Kandesartan a diuretika</t>
  </si>
  <si>
    <t>158994</t>
  </si>
  <si>
    <t>CANCOMBINO 16 MG/12,5 MG</t>
  </si>
  <si>
    <t>POR TBL NOB 28 II</t>
  </si>
  <si>
    <t>132560</t>
  </si>
  <si>
    <t>FROMILID 500</t>
  </si>
  <si>
    <t>Kodein, kombinace kromě psycholeptik</t>
  </si>
  <si>
    <t>POR TBL NOB 10</t>
  </si>
  <si>
    <t>Komplex železa s isomaltosou a kyselina listová</t>
  </si>
  <si>
    <t>16593</t>
  </si>
  <si>
    <t>MALTOFER FOL TABLETY</t>
  </si>
  <si>
    <t>POR TBL MND 30</t>
  </si>
  <si>
    <t>18630</t>
  </si>
  <si>
    <t>32062</t>
  </si>
  <si>
    <t>INJ SOL 2X0.8ML</t>
  </si>
  <si>
    <t>25363</t>
  </si>
  <si>
    <t>POR CPS ETD 90X10MG SKLO</t>
  </si>
  <si>
    <t>Perindopril a diuretika</t>
  </si>
  <si>
    <t>162012</t>
  </si>
  <si>
    <t>PRESTARIUM NEO COMBI 10 MG/2,5 MG</t>
  </si>
  <si>
    <t>Rosuvastatin</t>
  </si>
  <si>
    <t>148070</t>
  </si>
  <si>
    <t>ROSUCARD 10 MG POTAHOVANÉ TABLETY</t>
  </si>
  <si>
    <t>Salbutamol</t>
  </si>
  <si>
    <t>31934</t>
  </si>
  <si>
    <t>VENTOLIN INHALER N</t>
  </si>
  <si>
    <t>INH SUS PSS 200X100RG</t>
  </si>
  <si>
    <t>Sotalol</t>
  </si>
  <si>
    <t>49014</t>
  </si>
  <si>
    <t>SOTAHEXAL 80</t>
  </si>
  <si>
    <t>POR TBL NOB 100X80MG</t>
  </si>
  <si>
    <t>192341</t>
  </si>
  <si>
    <t>Erytropoetin</t>
  </si>
  <si>
    <t>26705</t>
  </si>
  <si>
    <t>NEORECORMON 3 000 IU</t>
  </si>
  <si>
    <t>INJ SOL 6X0.3ML</t>
  </si>
  <si>
    <t>90959</t>
  </si>
  <si>
    <t>XANAX 0,5 MG</t>
  </si>
  <si>
    <t>POR TBL NOB 30X0.5MG</t>
  </si>
  <si>
    <t>Azathioprin</t>
  </si>
  <si>
    <t>14318</t>
  </si>
  <si>
    <t>IMURAN 50 MG</t>
  </si>
  <si>
    <t>POR TBL FLM 100X50MG</t>
  </si>
  <si>
    <t>Ketokonazol</t>
  </si>
  <si>
    <t>146253</t>
  </si>
  <si>
    <t>DRM SAT 100ML 2%</t>
  </si>
  <si>
    <t>Makrogol</t>
  </si>
  <si>
    <t>58827</t>
  </si>
  <si>
    <t>FORTRANS</t>
  </si>
  <si>
    <t>POR PLV SOL 1X4(SÁČKY)</t>
  </si>
  <si>
    <t>101211</t>
  </si>
  <si>
    <t>POR TBL FLM 90X5MG</t>
  </si>
  <si>
    <t>Progesteron</t>
  </si>
  <si>
    <t>76921</t>
  </si>
  <si>
    <t>UTROGESTAN</t>
  </si>
  <si>
    <t>POR CPS MOL 30X100MG</t>
  </si>
  <si>
    <t>46755</t>
  </si>
  <si>
    <t>VEROSPIRON 50 MG</t>
  </si>
  <si>
    <t>POR CPS DUR 30X50MG</t>
  </si>
  <si>
    <t>163145</t>
  </si>
  <si>
    <t>HYPNOGEN</t>
  </si>
  <si>
    <t>Diklofenak</t>
  </si>
  <si>
    <t>119672</t>
  </si>
  <si>
    <t>DICLOFENAC DUO PHARMASWISS 75 MG</t>
  </si>
  <si>
    <t>POR CPS RDR 30X75MG</t>
  </si>
  <si>
    <t>20583</t>
  </si>
  <si>
    <t>POR CPS MOL 50X40MG</t>
  </si>
  <si>
    <t>Ademethionin</t>
  </si>
  <si>
    <t>Klonazepam</t>
  </si>
  <si>
    <t>RIVOTRIL 0,5 MG</t>
  </si>
  <si>
    <t>POR TBL NOB 50X0.5MG</t>
  </si>
  <si>
    <t>14958</t>
  </si>
  <si>
    <t>RIVOTRIL 2 MG</t>
  </si>
  <si>
    <t>Kyselina valproová</t>
  </si>
  <si>
    <t>92587</t>
  </si>
  <si>
    <t>DEPAKINE CHRONO 500 MG SÉCABLE</t>
  </si>
  <si>
    <t>POR TBL RET 30X500MG</t>
  </si>
  <si>
    <t>162008</t>
  </si>
  <si>
    <t>POR TBL FLM 30</t>
  </si>
  <si>
    <t>119653</t>
  </si>
  <si>
    <t>Atorvastatin</t>
  </si>
  <si>
    <t>19591</t>
  </si>
  <si>
    <t>TORVACARD 10</t>
  </si>
  <si>
    <t>93015</t>
  </si>
  <si>
    <t>93016</t>
  </si>
  <si>
    <t>SORTIS 20 MG</t>
  </si>
  <si>
    <t>176913</t>
  </si>
  <si>
    <t>LEXAURIN 3</t>
  </si>
  <si>
    <t>Celiprolol</t>
  </si>
  <si>
    <t>163143</t>
  </si>
  <si>
    <t>TENOLOC 200</t>
  </si>
  <si>
    <t>POR TBL FLM 30X200MG</t>
  </si>
  <si>
    <t>Cinchokain</t>
  </si>
  <si>
    <t>85239</t>
  </si>
  <si>
    <t>EQUORAL 100 MG</t>
  </si>
  <si>
    <t>POR CPS MOL 60X100MG</t>
  </si>
  <si>
    <t>85237</t>
  </si>
  <si>
    <t>EQUORAL 50 MG</t>
  </si>
  <si>
    <t>POR CPS MOL 60X50MG</t>
  </si>
  <si>
    <t>POR TBL RET 100X100MG</t>
  </si>
  <si>
    <t>Enalapril</t>
  </si>
  <si>
    <t>115481</t>
  </si>
  <si>
    <t>APO-ENALAPRIL 20 MG</t>
  </si>
  <si>
    <t>POR TBL NOB 100X20MG</t>
  </si>
  <si>
    <t>Esomeprazol</t>
  </si>
  <si>
    <t>183477</t>
  </si>
  <si>
    <t>ESOMEPRAZOL ACTAVIS 40 MG</t>
  </si>
  <si>
    <t>POR TBL ENT 90X40MG II</t>
  </si>
  <si>
    <t>59505</t>
  </si>
  <si>
    <t>LIPANTHYL SUPRA 160 MG</t>
  </si>
  <si>
    <t>POR TBL RET 90X160MG</t>
  </si>
  <si>
    <t>Fentanyl</t>
  </si>
  <si>
    <t>47285</t>
  </si>
  <si>
    <t>DUROGESIC 75 MCG/H</t>
  </si>
  <si>
    <t>DRM EMP TDR 5X12.6MG</t>
  </si>
  <si>
    <t>DUROGESIC 25 MCG/H</t>
  </si>
  <si>
    <t>DRM EMP TDR 5X4.2MG</t>
  </si>
  <si>
    <t>Fexofenadin</t>
  </si>
  <si>
    <t>120930</t>
  </si>
  <si>
    <t>EWOFEX 120 MG POTAHOVANÉ TABLETY</t>
  </si>
  <si>
    <t>POR TBL FLM 50X120MG</t>
  </si>
  <si>
    <t>Fosinopril</t>
  </si>
  <si>
    <t>84530</t>
  </si>
  <si>
    <t>MONOPRIL 20 MG</t>
  </si>
  <si>
    <t>POR TBL NOB 28X20MG</t>
  </si>
  <si>
    <t>135600</t>
  </si>
  <si>
    <t>GRANISETRON KABI 1 MG/ML</t>
  </si>
  <si>
    <t>INJ SOL 5X3ML/3MG</t>
  </si>
  <si>
    <t>Kyselina askorbová (vitamin C)</t>
  </si>
  <si>
    <t>201312</t>
  </si>
  <si>
    <t>VITAMIN C-INJEKTOPAS 7.5 G</t>
  </si>
  <si>
    <t>INF CNC SOL 7.5G/50ML</t>
  </si>
  <si>
    <t>40522</t>
  </si>
  <si>
    <t>Kyselina tiaprofenová</t>
  </si>
  <si>
    <t>96484</t>
  </si>
  <si>
    <t>SURGAM LÉČIVA</t>
  </si>
  <si>
    <t>POR TBL NOB 20X300MG</t>
  </si>
  <si>
    <t>Loperamid</t>
  </si>
  <si>
    <t>Megestrol</t>
  </si>
  <si>
    <t>23795</t>
  </si>
  <si>
    <t>GLUCOPHAGE 850 MG</t>
  </si>
  <si>
    <t>POR TBL FLM 100X850MG</t>
  </si>
  <si>
    <t>163154</t>
  </si>
  <si>
    <t>VASOCARDIN SR 200</t>
  </si>
  <si>
    <t>POR TBL PRO 100X200MG</t>
  </si>
  <si>
    <t>31536</t>
  </si>
  <si>
    <t>BETALOC ZOK 25 MG</t>
  </si>
  <si>
    <t>POR TBL PRO 100X25MG</t>
  </si>
  <si>
    <t>32225</t>
  </si>
  <si>
    <t>POR TBL PRO 28X25MG</t>
  </si>
  <si>
    <t>49941</t>
  </si>
  <si>
    <t>BETALOC ZOK 100 MG</t>
  </si>
  <si>
    <t>POR TBL PRO 100X100MG</t>
  </si>
  <si>
    <t>132638</t>
  </si>
  <si>
    <t>59810</t>
  </si>
  <si>
    <t>Olopatadin</t>
  </si>
  <si>
    <t>27557</t>
  </si>
  <si>
    <t>OPATANOL</t>
  </si>
  <si>
    <t>97563</t>
  </si>
  <si>
    <t>ZOFRAN ZYDIS 8 MG</t>
  </si>
  <si>
    <t>ORM TBL BUC 10X8MG</t>
  </si>
  <si>
    <t>Oxybutynin</t>
  </si>
  <si>
    <t>93420</t>
  </si>
  <si>
    <t>DITROPAN</t>
  </si>
  <si>
    <t>POR TBL NOB 60X5MG</t>
  </si>
  <si>
    <t>180645</t>
  </si>
  <si>
    <t>CONTROLOC 40 MG</t>
  </si>
  <si>
    <t>125102</t>
  </si>
  <si>
    <t>NOLPAZA 40 MG ENTEROSOLVENTNÍ TABLETY</t>
  </si>
  <si>
    <t>POR TBL ENT 100X1X40MG</t>
  </si>
  <si>
    <t>Prokinetika</t>
  </si>
  <si>
    <t>166760</t>
  </si>
  <si>
    <t>Ramipril</t>
  </si>
  <si>
    <t>23965</t>
  </si>
  <si>
    <t>AMPRILAN 5</t>
  </si>
  <si>
    <t>POR TBL NOB 90X5MG</t>
  </si>
  <si>
    <t>3424</t>
  </si>
  <si>
    <t>AKTIFERRIN COMPOSITUM</t>
  </si>
  <si>
    <t>POR CPS MOL 100</t>
  </si>
  <si>
    <t>Tadalafil</t>
  </si>
  <si>
    <t>29258</t>
  </si>
  <si>
    <t>CIALIS 5 MG</t>
  </si>
  <si>
    <t>POR TBL FLM 28X5MG</t>
  </si>
  <si>
    <t>29259</t>
  </si>
  <si>
    <t>CIALIS 20 MG</t>
  </si>
  <si>
    <t>POR TBL FLM 4X20MG</t>
  </si>
  <si>
    <t>29260</t>
  </si>
  <si>
    <t>POR TBL FLM 8X20MG</t>
  </si>
  <si>
    <t>Tamsulosin</t>
  </si>
  <si>
    <t>14499</t>
  </si>
  <si>
    <t>OMNIC TOCAS 0,4</t>
  </si>
  <si>
    <t>POR TBL PRO 30X0.4MG</t>
  </si>
  <si>
    <t>16052</t>
  </si>
  <si>
    <t>SIRDALUD 4 MG</t>
  </si>
  <si>
    <t>146900</t>
  </si>
  <si>
    <t>POR TBL FLM 50X10MG</t>
  </si>
  <si>
    <t>84797</t>
  </si>
  <si>
    <t>132642</t>
  </si>
  <si>
    <t>DIENOGEST AND ETHINYLESTRADIOL</t>
  </si>
  <si>
    <t>132607</t>
  </si>
  <si>
    <t>JEANINE</t>
  </si>
  <si>
    <t>POR TBL OBD 3X21</t>
  </si>
  <si>
    <t>200928</t>
  </si>
  <si>
    <t>SALMETEROL AND FLUTICASONE</t>
  </si>
  <si>
    <t>45964</t>
  </si>
  <si>
    <t>SERETIDE DISKUS 50/250</t>
  </si>
  <si>
    <t>INH PLV 1X60X50/250RG</t>
  </si>
  <si>
    <t>*1004</t>
  </si>
  <si>
    <t>59756</t>
  </si>
  <si>
    <t>FRONTIN 0,5 MG</t>
  </si>
  <si>
    <t>125045</t>
  </si>
  <si>
    <t>APO-AMLO 10</t>
  </si>
  <si>
    <t>POR TBL NOB 30X10MG</t>
  </si>
  <si>
    <t>125052</t>
  </si>
  <si>
    <t>POR TBL NOB 100X10MG</t>
  </si>
  <si>
    <t>15382</t>
  </si>
  <si>
    <t>HIPRES 5</t>
  </si>
  <si>
    <t>Aprepitant</t>
  </si>
  <si>
    <t>26637</t>
  </si>
  <si>
    <t>EMEND 125 MG + 80 MG</t>
  </si>
  <si>
    <t>POR CPS DUR 1(125MG)+2(80MG)</t>
  </si>
  <si>
    <t>Baklofen</t>
  </si>
  <si>
    <t>40274</t>
  </si>
  <si>
    <t>BACLOFEN-POLPHARMA 10 MG</t>
  </si>
  <si>
    <t>POR TBL NOB 50X10MG</t>
  </si>
  <si>
    <t>49909</t>
  </si>
  <si>
    <t>17427</t>
  </si>
  <si>
    <t>POR TBL FLM 60X10 MG</t>
  </si>
  <si>
    <t>17434</t>
  </si>
  <si>
    <t>POR TBL FLM 90X20 MG</t>
  </si>
  <si>
    <t>178661</t>
  </si>
  <si>
    <t>DESLORATADIN +PHARMA 5 MG POTAHOVANÉ TABLETY</t>
  </si>
  <si>
    <t>POR TBL FLM 50X5MG I</t>
  </si>
  <si>
    <t>Dexamethason a antiinfektiva</t>
  </si>
  <si>
    <t>OPH GTT SUS 1X5ML</t>
  </si>
  <si>
    <t>Drotaverin</t>
  </si>
  <si>
    <t>107807</t>
  </si>
  <si>
    <t>NO-SPA</t>
  </si>
  <si>
    <t>Flutikason-furoát</t>
  </si>
  <si>
    <t>29814</t>
  </si>
  <si>
    <t>AVAMYS</t>
  </si>
  <si>
    <t>NAS SPR SUS 30X27.5RG</t>
  </si>
  <si>
    <t>NAS SPR SUS 120X27.5RG</t>
  </si>
  <si>
    <t>Glycerol-trinitrát</t>
  </si>
  <si>
    <t>85071</t>
  </si>
  <si>
    <t>NITROMINT</t>
  </si>
  <si>
    <t>ORM SPR SLG 1X10GM</t>
  </si>
  <si>
    <t>Guajfenesin</t>
  </si>
  <si>
    <t>94234</t>
  </si>
  <si>
    <t>GUAJACURAN</t>
  </si>
  <si>
    <t>POR TBL OBD 30X200MG</t>
  </si>
  <si>
    <t>Ibuprofen</t>
  </si>
  <si>
    <t>11063</t>
  </si>
  <si>
    <t>IBALGIN 600</t>
  </si>
  <si>
    <t>POR TBL FLM 30X600MG</t>
  </si>
  <si>
    <t>16557</t>
  </si>
  <si>
    <t>ROFERON-A 6 MIU/0,5 ML</t>
  </si>
  <si>
    <t>INJ SOL 5X0.5ML/6MU S</t>
  </si>
  <si>
    <t>Karvedilol</t>
  </si>
  <si>
    <t>102600</t>
  </si>
  <si>
    <t>CARVESAN 6,25</t>
  </si>
  <si>
    <t>POR TBL NOB 100X6,25MG</t>
  </si>
  <si>
    <t>132658</t>
  </si>
  <si>
    <t>TROMBEX 75 MG POTAHOVANÉ TABLETY</t>
  </si>
  <si>
    <t>POR TBL FLM 90X75MG</t>
  </si>
  <si>
    <t>24426</t>
  </si>
  <si>
    <t>VALPROAT CHRONO SANDOZ 500 MG</t>
  </si>
  <si>
    <t>POR TBL PRO 90X500MG</t>
  </si>
  <si>
    <t>Losartan</t>
  </si>
  <si>
    <t>107169</t>
  </si>
  <si>
    <t>LORISTA 100</t>
  </si>
  <si>
    <t>POR TBL FLM 98X100MG</t>
  </si>
  <si>
    <t>Losartan a diuretika</t>
  </si>
  <si>
    <t>104712</t>
  </si>
  <si>
    <t>LORISTA H 50 MG/12,5 MG</t>
  </si>
  <si>
    <t>POR TBL FLM 84X50/12.5MG</t>
  </si>
  <si>
    <t>199963</t>
  </si>
  <si>
    <t>23794</t>
  </si>
  <si>
    <t>POR TBL FLM 30X850MG</t>
  </si>
  <si>
    <t>125516</t>
  </si>
  <si>
    <t>APO-METOPROLOL 50</t>
  </si>
  <si>
    <t>POR TBL NOB 100X50MG</t>
  </si>
  <si>
    <t>49937</t>
  </si>
  <si>
    <t>POR TBL PRO 28X50MG</t>
  </si>
  <si>
    <t>58036</t>
  </si>
  <si>
    <t>POR TBL PRO 56X50MG</t>
  </si>
  <si>
    <t>163155</t>
  </si>
  <si>
    <t>115318</t>
  </si>
  <si>
    <t>POR CPS ETD 90X20MG HDPE</t>
  </si>
  <si>
    <t>119513</t>
  </si>
  <si>
    <t>POR CPS ETD 98X20MG</t>
  </si>
  <si>
    <t>122112</t>
  </si>
  <si>
    <t>APO-OME 20</t>
  </si>
  <si>
    <t>122114</t>
  </si>
  <si>
    <t>POR CPS ETD 100X20MG</t>
  </si>
  <si>
    <t>9158</t>
  </si>
  <si>
    <t>POR SOL 1X30ML</t>
  </si>
  <si>
    <t>Pentoxifylin</t>
  </si>
  <si>
    <t>20028</t>
  </si>
  <si>
    <t>AGAPURIN SR 400</t>
  </si>
  <si>
    <t>POR TBL PRO 100X400 MG</t>
  </si>
  <si>
    <t>126023</t>
  </si>
  <si>
    <t>PRENEWEL 4 MG/1,25 MG</t>
  </si>
  <si>
    <t>Potraviny pro zvláštní lékařské účely (PZLÚ)</t>
  </si>
  <si>
    <t>33621</t>
  </si>
  <si>
    <t>FRESUBIN ENERGY FIBRE ČOKOLÁDA</t>
  </si>
  <si>
    <t>POR SOL 24X200ML</t>
  </si>
  <si>
    <t>33625</t>
  </si>
  <si>
    <t>FRESUBIN ENERGY FIBRE BANÁN</t>
  </si>
  <si>
    <t>Prednisolon a antiseptika</t>
  </si>
  <si>
    <t>Pseudoefedrin, kombinace</t>
  </si>
  <si>
    <t>POR TBL RET 7</t>
  </si>
  <si>
    <t>56974</t>
  </si>
  <si>
    <t>TRITACE 1,25 MG</t>
  </si>
  <si>
    <t>POR TBL NOB 50X1.25MG</t>
  </si>
  <si>
    <t>107887</t>
  </si>
  <si>
    <t>APO-SERTRAL 50</t>
  </si>
  <si>
    <t>POR CPS DUR 100X50MG</t>
  </si>
  <si>
    <t>15419</t>
  </si>
  <si>
    <t>SERTRALIN 50 GENERICON</t>
  </si>
  <si>
    <t>Sumatriptan</t>
  </si>
  <si>
    <t>61238</t>
  </si>
  <si>
    <t>THEOPLUS 300</t>
  </si>
  <si>
    <t>POR TBL PRO 30X300MG</t>
  </si>
  <si>
    <t>Tramadol, kombinace</t>
  </si>
  <si>
    <t>17926</t>
  </si>
  <si>
    <t>ZALDIAR</t>
  </si>
  <si>
    <t>192725</t>
  </si>
  <si>
    <t>TRAMYLPA 37,5 MG/325 MG</t>
  </si>
  <si>
    <t>POR TBL FLM 70</t>
  </si>
  <si>
    <t>146894</t>
  </si>
  <si>
    <t>146895</t>
  </si>
  <si>
    <t>94744</t>
  </si>
  <si>
    <t>ZOLPINOX</t>
  </si>
  <si>
    <t>93018</t>
  </si>
  <si>
    <t>POR TBL FLM 100X20MG</t>
  </si>
  <si>
    <t>94164</t>
  </si>
  <si>
    <t>CONCOR 5</t>
  </si>
  <si>
    <t>Cyklofosfamid</t>
  </si>
  <si>
    <t>185374</t>
  </si>
  <si>
    <t>ENDOXAN</t>
  </si>
  <si>
    <t>POR TBL OBD 50X50MG</t>
  </si>
  <si>
    <t>52335</t>
  </si>
  <si>
    <t>132547</t>
  </si>
  <si>
    <t>Hydrochlorothiazid</t>
  </si>
  <si>
    <t>168</t>
  </si>
  <si>
    <t>HYDROCHLOROTHIAZID LÉČIVA</t>
  </si>
  <si>
    <t>POR TBL NOB 20X25MG</t>
  </si>
  <si>
    <t>132612</t>
  </si>
  <si>
    <t>Levocetirizin</t>
  </si>
  <si>
    <t>85143</t>
  </si>
  <si>
    <t>XYZAL</t>
  </si>
  <si>
    <t>POR TBL FLM 100X5MG</t>
  </si>
  <si>
    <t>Moxonidin</t>
  </si>
  <si>
    <t>125391</t>
  </si>
  <si>
    <t>CYNT 0,4</t>
  </si>
  <si>
    <t>POR TBL FLM 98X0.4MG</t>
  </si>
  <si>
    <t>115317</t>
  </si>
  <si>
    <t>POR CPS ETD 28X20MG HDPE</t>
  </si>
  <si>
    <t>168906</t>
  </si>
  <si>
    <t>POR TBL FLM 100X1X20MG</t>
  </si>
  <si>
    <t>115449</t>
  </si>
  <si>
    <t>SUMATRIPTAN ACTAVIS 50 MG</t>
  </si>
  <si>
    <t>POR TBL OBD 6X50MG</t>
  </si>
  <si>
    <t>Telmisartan</t>
  </si>
  <si>
    <t>158198</t>
  </si>
  <si>
    <t>TELMISARTAN SANDOZ 80 MG</t>
  </si>
  <si>
    <t>192340</t>
  </si>
  <si>
    <t>WARFARIN PMCS 2 MG</t>
  </si>
  <si>
    <t>POR TBL NOB 100X2MG</t>
  </si>
  <si>
    <t>Pomůcky dále nespecifikované,paruky</t>
  </si>
  <si>
    <t>278</t>
  </si>
  <si>
    <t>PARUKA</t>
  </si>
  <si>
    <t>PŘÍSPĚVEK POJIŠŤOVNY DO VÝŠE</t>
  </si>
  <si>
    <t>Gabapentin</t>
  </si>
  <si>
    <t>84400</t>
  </si>
  <si>
    <t>POR CPS DUR 100X300MG</t>
  </si>
  <si>
    <t>Kyselina alendronová a cholekalciferol</t>
  </si>
  <si>
    <t>25416</t>
  </si>
  <si>
    <t>FOSAVANCE 70 MG/2800 IU</t>
  </si>
  <si>
    <t>POR TBL NOB 12</t>
  </si>
  <si>
    <t>97864</t>
  </si>
  <si>
    <t>POR CPS DUR 50X250MG</t>
  </si>
  <si>
    <t>Levodopa a inhibitor dekarboxylázy</t>
  </si>
  <si>
    <t>ISICOM 100 MG</t>
  </si>
  <si>
    <t>POR TBL NOB 100X125MG</t>
  </si>
  <si>
    <t>Levothyroxin, sodná sůl</t>
  </si>
  <si>
    <t>30018</t>
  </si>
  <si>
    <t>LETROX 75</t>
  </si>
  <si>
    <t>POR TBL NOB 100X75MCG I</t>
  </si>
  <si>
    <t>47141</t>
  </si>
  <si>
    <t>LETROX 50</t>
  </si>
  <si>
    <t>POR TBL NOB 100X50RG I</t>
  </si>
  <si>
    <t>EUTHYROX 50 MIKROGRAMŮ</t>
  </si>
  <si>
    <t>POR TBL NOB 100X50RG</t>
  </si>
  <si>
    <t>Lisinopril a amlodipin</t>
  </si>
  <si>
    <t>Lornoxikam</t>
  </si>
  <si>
    <t>119900</t>
  </si>
  <si>
    <t>XEFO RAPID 8 MG</t>
  </si>
  <si>
    <t>POR TBL FLM 50X8MG</t>
  </si>
  <si>
    <t>Mianserin</t>
  </si>
  <si>
    <t>45771</t>
  </si>
  <si>
    <t>MIABENE 30 MG</t>
  </si>
  <si>
    <t>POR TBL FLM 20X30MG</t>
  </si>
  <si>
    <t>POR TBL FLM 12X200MG</t>
  </si>
  <si>
    <t>117521</t>
  </si>
  <si>
    <t>TAFLOSIN 0,4 MG</t>
  </si>
  <si>
    <t>POR CPS RDR 50X0,4MG</t>
  </si>
  <si>
    <t>84262</t>
  </si>
  <si>
    <t>TRALGIT GTT.</t>
  </si>
  <si>
    <t>POR GTT SOL 1X96ML</t>
  </si>
  <si>
    <t>Umělé slzy a jiné indiferentní přípravky</t>
  </si>
  <si>
    <t>OPH GTT SOL 1X15ML</t>
  </si>
  <si>
    <t>125060</t>
  </si>
  <si>
    <t>47725</t>
  </si>
  <si>
    <t>ZINNAT 250 MG</t>
  </si>
  <si>
    <t>POR TBL FLM 10X250MG</t>
  </si>
  <si>
    <t>56802</t>
  </si>
  <si>
    <t>200935</t>
  </si>
  <si>
    <t>94357</t>
  </si>
  <si>
    <t>VAG TBL 50X500MG</t>
  </si>
  <si>
    <t>97776</t>
  </si>
  <si>
    <t>ZOFRAN ZYDIS 4 MG</t>
  </si>
  <si>
    <t>ORM TBL BUC 10X4MG</t>
  </si>
  <si>
    <t>122690</t>
  </si>
  <si>
    <t>PRESTARIUM NEO COMBI 5 MG/1,25 MG</t>
  </si>
  <si>
    <t>3378</t>
  </si>
  <si>
    <t>BISEPTOL 120</t>
  </si>
  <si>
    <t>POR TBL NOB 20X120MG</t>
  </si>
  <si>
    <t>91788</t>
  </si>
  <si>
    <t>NEUROL 0,25</t>
  </si>
  <si>
    <t>125066</t>
  </si>
  <si>
    <t>Atorvastatin a amlodipin</t>
  </si>
  <si>
    <t>159819</t>
  </si>
  <si>
    <t>AMLATOR 20 MG/5 MG POTAHOVANÉ TABLETY</t>
  </si>
  <si>
    <t>17435</t>
  </si>
  <si>
    <t>POR TBL FLM 100X20 MG</t>
  </si>
  <si>
    <t>10184</t>
  </si>
  <si>
    <t>Dienogest a estradiol</t>
  </si>
  <si>
    <t>129928</t>
  </si>
  <si>
    <t>QLAIRA</t>
  </si>
  <si>
    <t>POR TBL FLM 1X28</t>
  </si>
  <si>
    <t>Erythromycin</t>
  </si>
  <si>
    <t>75285</t>
  </si>
  <si>
    <t>ERYFLUID</t>
  </si>
  <si>
    <t>DRM SOL 1X100ML</t>
  </si>
  <si>
    <t>147923</t>
  </si>
  <si>
    <t>EMANERA 20 MG</t>
  </si>
  <si>
    <t>POR CPS ETD 100X20MG I</t>
  </si>
  <si>
    <t>Etamsylát</t>
  </si>
  <si>
    <t>40538</t>
  </si>
  <si>
    <t>DICYNONE 500</t>
  </si>
  <si>
    <t>POR CPS DUR 30X500MG</t>
  </si>
  <si>
    <t>76380</t>
  </si>
  <si>
    <t>RHEFLUIN</t>
  </si>
  <si>
    <t>94805</t>
  </si>
  <si>
    <t>32082</t>
  </si>
  <si>
    <t>IBALGIN 400</t>
  </si>
  <si>
    <t>PAMYCON NA PŘÍPRAVU KAPEK</t>
  </si>
  <si>
    <t>DRM PLV SOL 1X1LAH</t>
  </si>
  <si>
    <t>Jiná antiinfektiva a antiseptika</t>
  </si>
  <si>
    <t>10553</t>
  </si>
  <si>
    <t>FERMALAC VAGINAL</t>
  </si>
  <si>
    <t>VAG CPS DUR 10</t>
  </si>
  <si>
    <t>CODEIN SLOVAKOFARMA 30 MG</t>
  </si>
  <si>
    <t>POR TBL NOB 10X30MG</t>
  </si>
  <si>
    <t>Kolchicin</t>
  </si>
  <si>
    <t>119697</t>
  </si>
  <si>
    <t>COLCHICUM-DISPERT</t>
  </si>
  <si>
    <t>POR TBL OBD 20X500RG</t>
  </si>
  <si>
    <t>124339</t>
  </si>
  <si>
    <t>CEZERA 5 MG</t>
  </si>
  <si>
    <t>POR TBL FLM 10X5MG</t>
  </si>
  <si>
    <t>124346</t>
  </si>
  <si>
    <t>137170</t>
  </si>
  <si>
    <t>13894</t>
  </si>
  <si>
    <t>POR TBL FLM 90X50MG</t>
  </si>
  <si>
    <t>POR TBL OBD 50</t>
  </si>
  <si>
    <t>Mebeverin</t>
  </si>
  <si>
    <t>100301</t>
  </si>
  <si>
    <t>DUSPATALIN RETARD</t>
  </si>
  <si>
    <t>POR CPS RDR 30X200MG</t>
  </si>
  <si>
    <t>17685</t>
  </si>
  <si>
    <t>MIRZATEN 30 MG</t>
  </si>
  <si>
    <t>POR TBL FLM 30X30MG</t>
  </si>
  <si>
    <t>Mometason</t>
  </si>
  <si>
    <t>47299</t>
  </si>
  <si>
    <t>ELOCOM</t>
  </si>
  <si>
    <t>DRM CRM 1X10GM 0.1%</t>
  </si>
  <si>
    <t>Nimesulid</t>
  </si>
  <si>
    <t>12895</t>
  </si>
  <si>
    <t>POR GRA SUS 30SÁČ I</t>
  </si>
  <si>
    <t>180663</t>
  </si>
  <si>
    <t>POR TBL ENT 50X40MG HOSP</t>
  </si>
  <si>
    <t>POR TBL NOB 20</t>
  </si>
  <si>
    <t>56983</t>
  </si>
  <si>
    <t>13388</t>
  </si>
  <si>
    <t>POR CPS MOL 25X40MG</t>
  </si>
  <si>
    <t>Sulodexid</t>
  </si>
  <si>
    <t>96118</t>
  </si>
  <si>
    <t>VESSEL DUE F</t>
  </si>
  <si>
    <t>POR CPS MOL 50X250LSU</t>
  </si>
  <si>
    <t>163149</t>
  </si>
  <si>
    <t>84127</t>
  </si>
  <si>
    <t>Antitusika a expektorancia</t>
  </si>
  <si>
    <t>88111</t>
  </si>
  <si>
    <t>POR GTT SOL 1X10ML</t>
  </si>
  <si>
    <t>129929</t>
  </si>
  <si>
    <t>POR TBL FLM 3X28</t>
  </si>
  <si>
    <t>4306</t>
  </si>
  <si>
    <t>POR CPS DUR 20X50MG I</t>
  </si>
  <si>
    <t>19592</t>
  </si>
  <si>
    <t>TORVACARD 20</t>
  </si>
  <si>
    <t>Ciklopirox</t>
  </si>
  <si>
    <t>76150</t>
  </si>
  <si>
    <t>BATRAFEN KRÉM</t>
  </si>
  <si>
    <t>DRM CRM 1X20GM/200MG</t>
  </si>
  <si>
    <t>10185</t>
  </si>
  <si>
    <t>71960</t>
  </si>
  <si>
    <t>POR TBL NOB 5X10X100MG</t>
  </si>
  <si>
    <t>Kyselina fusidová</t>
  </si>
  <si>
    <t>84492</t>
  </si>
  <si>
    <t>FUCIDIN</t>
  </si>
  <si>
    <t>DRM CRM 1X15GM 2%</t>
  </si>
  <si>
    <t>10151</t>
  </si>
  <si>
    <t>POR CPS DUR 10X2MG</t>
  </si>
  <si>
    <t>POR TBL OBD 50X6.5MG</t>
  </si>
  <si>
    <t>201612</t>
  </si>
  <si>
    <t>47516</t>
  </si>
  <si>
    <t>POR TBL MND 100</t>
  </si>
  <si>
    <t>198058</t>
  </si>
  <si>
    <t>SANVAL 10 MG</t>
  </si>
  <si>
    <t>45330</t>
  </si>
  <si>
    <t>POR GTT SOL+INH SOL 100ML</t>
  </si>
  <si>
    <t>99366</t>
  </si>
  <si>
    <t>AMOKSIKLAV 457 MG/5 ML</t>
  </si>
  <si>
    <t>POR PLV SUS 70ML</t>
  </si>
  <si>
    <t>26635</t>
  </si>
  <si>
    <t>EMEND 125 MG</t>
  </si>
  <si>
    <t>POR CPS DUR 1X125MG</t>
  </si>
  <si>
    <t>26632</t>
  </si>
  <si>
    <t>EMEND 80 MG</t>
  </si>
  <si>
    <t>POR CPS DUR 1X80MG</t>
  </si>
  <si>
    <t>52336</t>
  </si>
  <si>
    <t>Elektrolyty</t>
  </si>
  <si>
    <t>199372</t>
  </si>
  <si>
    <t>INF SOL 1X100ML</t>
  </si>
  <si>
    <t>50349</t>
  </si>
  <si>
    <t>POR CPS DUR 14X100MG</t>
  </si>
  <si>
    <t>Naftidrofuryl</t>
  </si>
  <si>
    <t>100338</t>
  </si>
  <si>
    <t>ENELBIN 100 RETARD</t>
  </si>
  <si>
    <t>Nystatin, kombinace</t>
  </si>
  <si>
    <t>92490</t>
  </si>
  <si>
    <t>MACMIROR COMPLEX 500</t>
  </si>
  <si>
    <t>VAG GLB 8</t>
  </si>
  <si>
    <t>115308</t>
  </si>
  <si>
    <t>POR CPS ETD 14X20MG HDPE</t>
  </si>
  <si>
    <t>22094</t>
  </si>
  <si>
    <t>ROSEMIG SPRINTAB 50 MG</t>
  </si>
  <si>
    <t>POR TBL SUS 6X50MG</t>
  </si>
  <si>
    <t>Triamcinolon a antiseptika</t>
  </si>
  <si>
    <t>4178</t>
  </si>
  <si>
    <t>TRIAMCINOLON E LÉČIVA</t>
  </si>
  <si>
    <t>DRM UNG 1X20GM</t>
  </si>
  <si>
    <t>146891</t>
  </si>
  <si>
    <t>POR TBL FLM 14X10MG</t>
  </si>
  <si>
    <t>155859</t>
  </si>
  <si>
    <t>SUMAMED 500 MG</t>
  </si>
  <si>
    <t>132710</t>
  </si>
  <si>
    <t>5476</t>
  </si>
  <si>
    <t>POR TBL FLM 7X10MG</t>
  </si>
  <si>
    <t>Doxycyklin</t>
  </si>
  <si>
    <t>97654</t>
  </si>
  <si>
    <t>DOXYBENE 100 MG</t>
  </si>
  <si>
    <t>POR CPS MOL 10X100MG</t>
  </si>
  <si>
    <t>201970</t>
  </si>
  <si>
    <t>Mupirocin</t>
  </si>
  <si>
    <t>132526</t>
  </si>
  <si>
    <t>HELICID 10</t>
  </si>
  <si>
    <t>16050</t>
  </si>
  <si>
    <t>47466</t>
  </si>
  <si>
    <t>POR TBL FLM 30X500MG</t>
  </si>
  <si>
    <t>Gestoden a ethinylestradiol</t>
  </si>
  <si>
    <t>8831</t>
  </si>
  <si>
    <t>SUNYA</t>
  </si>
  <si>
    <t>POR TBL OBD 6X21</t>
  </si>
  <si>
    <t>163140</t>
  </si>
  <si>
    <t>BETAXA 20</t>
  </si>
  <si>
    <t>Hydrokortison</t>
  </si>
  <si>
    <t>180825</t>
  </si>
  <si>
    <t>HYDROCORTISON 10 MG JENAPHARM</t>
  </si>
  <si>
    <t>POR TBL NOB 20X10MG</t>
  </si>
  <si>
    <t>114067</t>
  </si>
  <si>
    <t>15317</t>
  </si>
  <si>
    <t>LOZAP H</t>
  </si>
  <si>
    <t>120796</t>
  </si>
  <si>
    <t>132631</t>
  </si>
  <si>
    <t>Glimepirid</t>
  </si>
  <si>
    <t>12026</t>
  </si>
  <si>
    <t>GLIMEPIRID SANDOZ 1 MG TABLETY</t>
  </si>
  <si>
    <t>51602</t>
  </si>
  <si>
    <t>OLTAR 4 MG</t>
  </si>
  <si>
    <t>69191</t>
  </si>
  <si>
    <t>EUTHYROX 150 MIKROGRAMŮ</t>
  </si>
  <si>
    <t>POR TBL NOB 100X150RG</t>
  </si>
  <si>
    <t>115403</t>
  </si>
  <si>
    <t>INJ SOL 10X0.8ML/8KU</t>
  </si>
  <si>
    <t>12755</t>
  </si>
  <si>
    <t>TABULETTA MAGNESII LACTICI 0,5 CSC</t>
  </si>
  <si>
    <t>47133</t>
  </si>
  <si>
    <t>LETROX 150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</si>
  <si>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</si>
  <si>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</si>
  <si>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</si>
  <si>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</si>
  <si>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</si>
  <si>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</si>
  <si>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C10BX03 - Atorvastatin a amlodipin</t>
  </si>
  <si>
    <t>A02BC05 - Esomeprazol</t>
  </si>
  <si>
    <t>C07AB02 - Metoprolol</t>
  </si>
  <si>
    <t>G04CA02 - Tamsulosin</t>
  </si>
  <si>
    <t>C03EA01 - Hydrochlorothiazid a kalium šetřící diuretika</t>
  </si>
  <si>
    <t>C09DA01 - Losartan a diuretika</t>
  </si>
  <si>
    <t>C07AB07 - Bisoprolol</t>
  </si>
  <si>
    <t>J01AA02 - Doxycyklin</t>
  </si>
  <si>
    <t>C07AB05 - Betaxolol</t>
  </si>
  <si>
    <t>B01AA03 - Warfarin</t>
  </si>
  <si>
    <t>M01AC06 - Meloxikam</t>
  </si>
  <si>
    <t>R03AC02 - Salbutamol</t>
  </si>
  <si>
    <t>C09BA04 - Perindopril a diuretika</t>
  </si>
  <si>
    <t>J01MA01 - Ofloxacin</t>
  </si>
  <si>
    <t>C07AG02 - Karvedilol</t>
  </si>
  <si>
    <t>C09CA07 - Telmisartan</t>
  </si>
  <si>
    <t>B01AC04 - Klopidogrel</t>
  </si>
  <si>
    <t>R06AE09 - Levocetirizin</t>
  </si>
  <si>
    <t>J01FF01 - Klindamycin</t>
  </si>
  <si>
    <t>C10AB05 - Fenofibrát</t>
  </si>
  <si>
    <t>L03AB04 - Interferon alfa-2a</t>
  </si>
  <si>
    <t>C09AA02 - Enalapril</t>
  </si>
  <si>
    <t>N03AG01 - Kyselina valproová</t>
  </si>
  <si>
    <t>C08CA01 - Amlodipin</t>
  </si>
  <si>
    <t>H03AA01 - Levothyroxin, sodná sůl</t>
  </si>
  <si>
    <t>N07CA01 - Betahistin</t>
  </si>
  <si>
    <t>A02BC03 - Lansoprazol</t>
  </si>
  <si>
    <t>R03AK06 - SALMETEROL AND FLUTICASONE</t>
  </si>
  <si>
    <t>A04AA02 - Granisetron</t>
  </si>
  <si>
    <t>C03EA01</t>
  </si>
  <si>
    <t>J01MA01</t>
  </si>
  <si>
    <t>L03AB04</t>
  </si>
  <si>
    <t>A02BC03</t>
  </si>
  <si>
    <t>B01AA03</t>
  </si>
  <si>
    <t>M01AC06</t>
  </si>
  <si>
    <t>B01AC04</t>
  </si>
  <si>
    <t>C07AB02</t>
  </si>
  <si>
    <t>C07AB07</t>
  </si>
  <si>
    <t>C10AB05</t>
  </si>
  <si>
    <t>N07CA01</t>
  </si>
  <si>
    <t>R03AC02</t>
  </si>
  <si>
    <t>A04AA02</t>
  </si>
  <si>
    <t>C07AB05</t>
  </si>
  <si>
    <t>H03AA01</t>
  </si>
  <si>
    <t>N03AG01</t>
  </si>
  <si>
    <t>A02BC05</t>
  </si>
  <si>
    <t>C09AA02</t>
  </si>
  <si>
    <t>G04CA02</t>
  </si>
  <si>
    <t>R03AK06</t>
  </si>
  <si>
    <t>C07AG02</t>
  </si>
  <si>
    <t>C08CA01</t>
  </si>
  <si>
    <t>C09BA04</t>
  </si>
  <si>
    <t>C09DA01</t>
  </si>
  <si>
    <t>C09CA07</t>
  </si>
  <si>
    <t>R06AE09</t>
  </si>
  <si>
    <t>C10BX03</t>
  </si>
  <si>
    <t>J01FF01</t>
  </si>
  <si>
    <t>J01AA02</t>
  </si>
  <si>
    <t>Přehled plnění PL - Preskripce léčivých přípravků - orientační přehled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</si>
  <si>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</si>
  <si>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</si>
  <si>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</si>
  <si>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</si>
  <si>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</si>
  <si>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</si>
  <si>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</si>
  <si>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</si>
  <si>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</si>
  <si>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</si>
  <si>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</si>
  <si>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</si>
  <si>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</si>
  <si>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</si>
  <si>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</si>
  <si>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</si>
  <si>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</si>
  <si>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</si>
  <si>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3242</t>
  </si>
  <si>
    <t>Tkáňová banka</t>
  </si>
  <si>
    <t>ZA006</t>
  </si>
  <si>
    <t>Obinadlo pruban č.  8 427308</t>
  </si>
  <si>
    <t>ZA413</t>
  </si>
  <si>
    <t>Kompresa gáza 10 x 10 cm / 100 ks 17 nití, 8 vrstev 06003</t>
  </si>
  <si>
    <t>ZA429</t>
  </si>
  <si>
    <t>Obinadlo elastické idealtex   8 cm x 5 m 931061</t>
  </si>
  <si>
    <t>ZA439</t>
  </si>
  <si>
    <t>Obinadlo pruban č.  6 427306</t>
  </si>
  <si>
    <t>ZA444</t>
  </si>
  <si>
    <t>Tampon 20 x 19 cm nesterilní stáčený 1320300404</t>
  </si>
  <si>
    <t>ZA446</t>
  </si>
  <si>
    <t>Vata buničitá přířezy 20 x 30 cm 1230200129</t>
  </si>
  <si>
    <t>ZA561</t>
  </si>
  <si>
    <t>Kompresa AB 20 x 40 cm / 1 ks sterilní NT savá 1230114051</t>
  </si>
  <si>
    <t>ZA593</t>
  </si>
  <si>
    <t>Tampon stáčený sterilní 20 x 20 cm / 5 ks 28003</t>
  </si>
  <si>
    <t>ZB084</t>
  </si>
  <si>
    <t>Náplast transpore 2,50 cm x 9,14 m 1527-1</t>
  </si>
  <si>
    <t>ZC701</t>
  </si>
  <si>
    <t>Náplast tegaderm 10,0 cm x 11,5 cm bal. á 50 ks oválný 9546HP</t>
  </si>
  <si>
    <t>ZC702</t>
  </si>
  <si>
    <t>Náplast tegaderm 6,0 cm x 7,0 cm bal. á 100 ks 1624W</t>
  </si>
  <si>
    <t>ZD668</t>
  </si>
  <si>
    <t>Kompresa gáza 10 x 10 cm / 5 ks sterilní 1325019275</t>
  </si>
  <si>
    <t>ZE483</t>
  </si>
  <si>
    <t>Náplast easi-v 49-664M</t>
  </si>
  <si>
    <t>ZI599</t>
  </si>
  <si>
    <t>Náplast curapor 10 x   8 cm 22121 ( náhrada za cosmopor )</t>
  </si>
  <si>
    <t>ZI600</t>
  </si>
  <si>
    <t>Náplast curapor 10 x 15 cm 22122 ( náhrada za cosmopor )</t>
  </si>
  <si>
    <t>ZK405</t>
  </si>
  <si>
    <t>Krytí gelitaspon standard 80 x 50 mm x 10 mm bal. á 10 ks 2107861</t>
  </si>
  <si>
    <t>ZL667</t>
  </si>
  <si>
    <t>Náplast tegaderm i.v. advanced 6,5 cm x 7 cm bal. á 100 ks 1683</t>
  </si>
  <si>
    <t>ZL669</t>
  </si>
  <si>
    <t>Náplast tegaderm diamond 10 cm x 12 cm bal. á 50 ks 1686</t>
  </si>
  <si>
    <t>ZL684</t>
  </si>
  <si>
    <t>Náplast santiband standard poinjekční jednotl. baleno 19 mm x 72 mm 652</t>
  </si>
  <si>
    <t>ZA727</t>
  </si>
  <si>
    <t>Kontejner 30 ml sterilní 331690251750</t>
  </si>
  <si>
    <t>ZA737</t>
  </si>
  <si>
    <t>Filtr mini spike modrý 4550234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</si>
  <si>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</si>
  <si>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</si>
  <si>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</si>
  <si>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</si>
  <si>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</si>
  <si>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</si>
  <si>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</si>
  <si>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</si>
  <si>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ZB006</t>
  </si>
  <si>
    <t>Teploměr digitální thermoval basic 9250391</t>
  </si>
  <si>
    <t>ZB117</t>
  </si>
  <si>
    <t>Lanceta haemolance modrá, á 150 ks, DIS7575</t>
  </si>
  <si>
    <t>ZB231</t>
  </si>
  <si>
    <t>Pinzeta anatomická 14 cm P00894</t>
  </si>
  <si>
    <t>ZB249</t>
  </si>
  <si>
    <t>Sáček močový s křížovou výpustí sterilní 2000 ml ZAR-TNU201601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</si>
  <si>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</si>
  <si>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</si>
  <si>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</si>
  <si>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</si>
  <si>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</si>
  <si>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</si>
  <si>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</si>
  <si>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</si>
  <si>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</si>
  <si>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</si>
  <si>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</si>
  <si>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</si>
  <si>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ZB774</t>
  </si>
  <si>
    <t>Zkumavka červená 5 ml gel 456071</t>
  </si>
  <si>
    <t>ZB775</t>
  </si>
  <si>
    <t>Zkumavka koagulace 4 ml modrá 454328</t>
  </si>
  <si>
    <t>ZB776</t>
  </si>
  <si>
    <t>Zkumavka zelená 3 ml 454082</t>
  </si>
  <si>
    <t>ZB801</t>
  </si>
  <si>
    <t>Transofix krátký trn á 50 ks 4090500</t>
  </si>
  <si>
    <t>ZB893</t>
  </si>
  <si>
    <t>Stříkačka inzulinová omnican 0,5 ml 100j s jehlou 30 G 9151125S</t>
  </si>
  <si>
    <t>ZC765</t>
  </si>
  <si>
    <t>Nůžky oční P00908</t>
  </si>
  <si>
    <t>ZC768</t>
  </si>
  <si>
    <t>Zkumavka 10 ml sterilní bal. á 1250 ks 1009/TE/SG</t>
  </si>
  <si>
    <t>ZD052</t>
  </si>
  <si>
    <t>Hadička haidelberg 75 cm 2200 1075E</t>
  </si>
  <si>
    <t>ZD130</t>
  </si>
  <si>
    <t>Hadička haidelberg 30 cm 2200 1030E</t>
  </si>
  <si>
    <t>ZD808</t>
  </si>
  <si>
    <t>Kanyla vasofix 22G modrá safety 4269098S-01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</si>
  <si>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</si>
  <si>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</si>
  <si>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</si>
  <si>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</si>
  <si>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</si>
  <si>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</si>
  <si>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</si>
  <si>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</si>
  <si>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</si>
  <si>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331980455007</t>
  </si>
  <si>
    <t>ZI179</t>
  </si>
  <si>
    <t>Zkumavka s mediem+ flovakovaný tampon eSwab růžový 490CE.A</t>
  </si>
  <si>
    <t>ZK884</t>
  </si>
  <si>
    <t>Kohout trojcestný discofix modrý 4095111</t>
  </si>
  <si>
    <t>ZL688</t>
  </si>
  <si>
    <t>Proužky Accu-Check Inform IIStrip 50 EU1 á 50 ks 05942861</t>
  </si>
  <si>
    <t>ZL781</t>
  </si>
  <si>
    <t>Konektor bezjehlový K-NECT 7 denní M79400845</t>
  </si>
  <si>
    <t>ZA205</t>
  </si>
  <si>
    <t>Katetr hemodialyzační 2 lumen 12Fr bal. á 5 ks CS-12122-F</t>
  </si>
  <si>
    <t>ZD848</t>
  </si>
  <si>
    <t>Katetr CVC 2 lumen certofix duo 730 bal. á 10 ks 4162307E</t>
  </si>
  <si>
    <t>ZA162</t>
  </si>
  <si>
    <t>Katetr implantofix perfusní 24x370 mm 4438647</t>
  </si>
  <si>
    <t>ZA715</t>
  </si>
  <si>
    <t>Set infuzní intrafix 4062957</t>
  </si>
  <si>
    <t>ZE079</t>
  </si>
  <si>
    <t>Set transfúzní non PVC s odvzdušněním a bakteriálním filtrem ZAR-I-TS</t>
  </si>
  <si>
    <t>ZB834</t>
  </si>
  <si>
    <t>Šití nurolon bk 2/0 bal. á 36 ks EH6604H</t>
  </si>
  <si>
    <t>ZA360</t>
  </si>
  <si>
    <t>Jehla sterican 0,5 x 25 mm oranžová 9186158</t>
  </si>
  <si>
    <t>ZA832</t>
  </si>
  <si>
    <t>Jehla injekční 0,9 x   40 mm žlutá 4657519</t>
  </si>
  <si>
    <t>ZB468</t>
  </si>
  <si>
    <t>Jehla chirurgická G14</t>
  </si>
  <si>
    <t>ZB469</t>
  </si>
  <si>
    <t>Jehla chirurgická G15</t>
  </si>
  <si>
    <t>ZB551</t>
  </si>
  <si>
    <t>Jehla trepanobioptická BSL 1110</t>
  </si>
  <si>
    <t>ZB556</t>
  </si>
  <si>
    <t>Jehla injekční 1,2 x   40 mm růžová 4665120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</si>
  <si>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</si>
  <si>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</si>
  <si>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</si>
  <si>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</si>
  <si>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</si>
  <si>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</si>
  <si>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</si>
  <si>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</si>
  <si>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ZL948</t>
  </si>
  <si>
    <t>Rukavice nitril promedica bez p. M bílé 6N á 100 ks 9399W3</t>
  </si>
  <si>
    <t>ZM051</t>
  </si>
  <si>
    <t>Rukavice nitril promedica bez p. S bílé 6N á 100 ks 9399W2</t>
  </si>
  <si>
    <t>804681</t>
  </si>
  <si>
    <t>-Roztok Lowyho 100 ml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</si>
  <si>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</si>
  <si>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</si>
  <si>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</si>
  <si>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</si>
  <si>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</si>
  <si>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</si>
  <si>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DG384</t>
  </si>
  <si>
    <t>Bactec Mycosis IC/F</t>
  </si>
  <si>
    <t>ZA004</t>
  </si>
  <si>
    <t>Obinadlo pruban č.  5 4273051</t>
  </si>
  <si>
    <t>ZA314</t>
  </si>
  <si>
    <t>Obinadlo idealast-haft 8 cm x   4 m 9311113</t>
  </si>
  <si>
    <t>ZA339</t>
  </si>
  <si>
    <t>Obinadlo hydrofilní   8 cm x   5 m 13006</t>
  </si>
  <si>
    <t>ZA425</t>
  </si>
  <si>
    <t>Obinadlo hydrofilní 10 cm x   5 m 13007</t>
  </si>
  <si>
    <t>ZB404</t>
  </si>
  <si>
    <t>Náplast cosmos 8 cm x 1m 5403353</t>
  </si>
  <si>
    <t>ZD740</t>
  </si>
  <si>
    <t>Kompresa gáza 7,5 x 7,5 cm / 5 ks sterilní 1325019265</t>
  </si>
  <si>
    <t>ZA750</t>
  </si>
  <si>
    <t>Kanyla venofix 21G zelená ( malé křidýlko ) 4056337</t>
  </si>
  <si>
    <t>ZB351</t>
  </si>
  <si>
    <t>Miska petri UH pr. 60 mm á 20 ks 400927</t>
  </si>
  <si>
    <t>ZB453</t>
  </si>
  <si>
    <t>Lopatka dřevěná ústní sterilní bal. á 100 ks 4700096</t>
  </si>
  <si>
    <t>ZB755</t>
  </si>
  <si>
    <t>Zkumavka 1 ml K3 edta fialová 454034</t>
  </si>
  <si>
    <t>ZB758</t>
  </si>
  <si>
    <t>Zkumavka 9 ml K3 edta NR 455036</t>
  </si>
  <si>
    <t>ZB767</t>
  </si>
  <si>
    <t>Jehla vakuová 226/38 mm černá 450075</t>
  </si>
  <si>
    <t>ZB768</t>
  </si>
  <si>
    <t>Jehla vakuová 216/38 mm zelená 450076</t>
  </si>
  <si>
    <t>ZB771</t>
  </si>
  <si>
    <t>Držák jehly základní 450201</t>
  </si>
  <si>
    <t>ZB777</t>
  </si>
  <si>
    <t>Zkumavka červená 4 ml gel 454071</t>
  </si>
  <si>
    <t>ZB844</t>
  </si>
  <si>
    <t>Esmarch 6 x 125 KVS 06125</t>
  </si>
  <si>
    <t>ZD383</t>
  </si>
  <si>
    <t>Vak suchý 500 ml bal. á 50 ks 814-0503</t>
  </si>
  <si>
    <t>ZI182</t>
  </si>
  <si>
    <t>Zkumavka + aplikátor s chem.stabilizátorem UriSwab žlutá 802CE.A</t>
  </si>
  <si>
    <t>ZK799</t>
  </si>
  <si>
    <t>Zátka combi červená 4495101</t>
  </si>
  <si>
    <t>ZH273</t>
  </si>
  <si>
    <t>Pinzeta anatomická rovná jemná matovaná 14,5 cm 397114080101</t>
  </si>
  <si>
    <t>ZD069</t>
  </si>
  <si>
    <t>Pinzeta anatomická rovná 14,5 cm B397114920003</t>
  </si>
  <si>
    <t>ZC774</t>
  </si>
  <si>
    <t>Sklo podložní řezané, čiré 76 x 26 mm 635901000076</t>
  </si>
  <si>
    <t>ZA309</t>
  </si>
  <si>
    <t>Jehla sternální mielo-can 15G 1,8MM x 4,8 cm MCN 02</t>
  </si>
  <si>
    <t>804528</t>
  </si>
  <si>
    <t>-Roztok Lowyho 200 ml</t>
  </si>
  <si>
    <t>DG383</t>
  </si>
  <si>
    <t>Bactec PEDS</t>
  </si>
  <si>
    <t>ZA329</t>
  </si>
  <si>
    <t>Obinadlo fixa crep   6 cm x 4 m 1323100102</t>
  </si>
  <si>
    <t>ZA330</t>
  </si>
  <si>
    <t>Obinadlo fixa crep   8 cm x 4 m 1323100103</t>
  </si>
  <si>
    <t>ZA530</t>
  </si>
  <si>
    <t>Vložky hygienické samu 7162212</t>
  </si>
  <si>
    <t>ZA539</t>
  </si>
  <si>
    <t>Kompresa NT 10 x 10 cm nesterilní 06103</t>
  </si>
  <si>
    <t>ZA544</t>
  </si>
  <si>
    <t>Krytí inadine nepřilnavé 5,0 x 5,0 cm 1/10 SYS01481EE</t>
  </si>
  <si>
    <t>ZA572</t>
  </si>
  <si>
    <t>Mediset pro přev.rány 4706321</t>
  </si>
  <si>
    <t>ZA627</t>
  </si>
  <si>
    <t>Krytí granuflex 5 x 10 cm á 10 ks 1013949</t>
  </si>
  <si>
    <t>ZD934</t>
  </si>
  <si>
    <t>Obinadlo elastické idealflex krátkotažné 12 cm x 5 m bal. á 10 ks 931324</t>
  </si>
  <si>
    <t>ZH403</t>
  </si>
  <si>
    <t>Krytí excilon 5 x 5 cm antiseptický bal. á 70 ks 7089</t>
  </si>
  <si>
    <t>ZI558</t>
  </si>
  <si>
    <t>Náplast curapor   7 x   5 cm 22 120 ( náhrada za cosmopor )</t>
  </si>
  <si>
    <t>ZE292</t>
  </si>
  <si>
    <t>Krytí carboflex 10 x 10 cm á 10 ks 403202</t>
  </si>
  <si>
    <t>ZA749</t>
  </si>
  <si>
    <t>Stříkačka omnifix 50 ml 4617509F</t>
  </si>
  <si>
    <t>ZA883</t>
  </si>
  <si>
    <t>Rourka rektální CH18 délka 40 cm 19-18.100</t>
  </si>
  <si>
    <t>ZA964</t>
  </si>
  <si>
    <t>Stříkačka janett 60 ml vyplachovací MRG564</t>
  </si>
  <si>
    <t>ZA965</t>
  </si>
  <si>
    <t>Stříkačka inzulínová omnican 1 ml 100j bal. á 100 ks 9151141S</t>
  </si>
  <si>
    <t>ZB586</t>
  </si>
  <si>
    <t>Vzduchovod nosní PVC 7/9 579209</t>
  </si>
  <si>
    <t>ZC698</t>
  </si>
  <si>
    <t>Maska kyslíková + hadička pro dosp.1105000</t>
  </si>
  <si>
    <t>ZD212</t>
  </si>
  <si>
    <t>Brýle kyslíkové pro dospělé 1161000/L</t>
  </si>
  <si>
    <t>ZD616</t>
  </si>
  <si>
    <t>Mediset pro močovou katetriz.+ aqua 4753881</t>
  </si>
  <si>
    <t>ZH168</t>
  </si>
  <si>
    <t>Stříkačka tuberkulin 1 ml KD-JECT III 831786</t>
  </si>
  <si>
    <t>ZH845</t>
  </si>
  <si>
    <t>Tyčinka vatová medcomfort + glyc. citónová příchuť bal. á 75 ks 09157-100</t>
  </si>
  <si>
    <t>ZJ278</t>
  </si>
  <si>
    <t>Zkumavka PP 10 ml sterilní bal. á 200 ks 331690211500</t>
  </si>
  <si>
    <t>ZK735</t>
  </si>
  <si>
    <t>Konektor bezjehlový caresite bal. á 200 ks 415122</t>
  </si>
  <si>
    <t>ZL952</t>
  </si>
  <si>
    <t>Stříkačka injekční 50ml LL light protected,bal.á 60 ks, 2022920A</t>
  </si>
  <si>
    <t>ZL951</t>
  </si>
  <si>
    <t xml:space="preserve">Hadička prodlužovací PVC 150 cm pro světlocitlivé léky NO DOP bal. á 20  ks V686423 </t>
  </si>
  <si>
    <t>ZD881</t>
  </si>
  <si>
    <t>Katetr CVC 3 lumen certofix trio SB730 bal. á 10 ks 4163303E</t>
  </si>
  <si>
    <t>ZE027</t>
  </si>
  <si>
    <t>Katetr CVC 1 lumen certofix mono 330 4160282E</t>
  </si>
  <si>
    <t>ZC588</t>
  </si>
  <si>
    <t>Katetr CVC 2 lumen certofix duo V730 bal. á 10 ks 4161319</t>
  </si>
  <si>
    <t>ZI790</t>
  </si>
  <si>
    <t>Set infuzní intrafix 180 cm 4063000</t>
  </si>
  <si>
    <t>ZD246</t>
  </si>
  <si>
    <t>Šití dafilon modrý 2/0 bal. á 36 ks C0932361</t>
  </si>
  <si>
    <t>ZA833</t>
  </si>
  <si>
    <t>Jehla injekční 0,8 x   40 mm zelená 4657527</t>
  </si>
  <si>
    <t>ZA834</t>
  </si>
  <si>
    <t>Jehla injekční 0,7 x   40 mm černá 4660021</t>
  </si>
  <si>
    <t>ZB781</t>
  </si>
  <si>
    <t>Jehla cytocan žlutá bal. á 25 ks 4439767</t>
  </si>
  <si>
    <t>ZB466</t>
  </si>
  <si>
    <t>Jehla chirurgická B14</t>
  </si>
  <si>
    <t>ZK477</t>
  </si>
  <si>
    <t>Rukavice operační latexové s pudrem ansell medigrip plus vel. 8,0 302926</t>
  </si>
  <si>
    <t>ZL949</t>
  </si>
  <si>
    <t>Rukavice nitril promedica bez p. L bílé 6N á 100 ks 9399W4</t>
  </si>
  <si>
    <t>DG388</t>
  </si>
  <si>
    <t>Játrový bujon (10ml)</t>
  </si>
  <si>
    <t>ZA324</t>
  </si>
  <si>
    <t>Náplast tegaderm 10,0 cm x 12,0 cm bal. á 50 ks 1626W</t>
  </si>
  <si>
    <t>ZA436</t>
  </si>
  <si>
    <t>Obinadlo pruban č.12 427312</t>
  </si>
  <si>
    <t>ZA466</t>
  </si>
  <si>
    <t>Tyčinka vatová sterilní 14 cm 9679501</t>
  </si>
  <si>
    <t>ZA497</t>
  </si>
  <si>
    <t>Krytí bactigras   5 x   5 cm bal. á 50 ks 7456</t>
  </si>
  <si>
    <t>ZK646</t>
  </si>
  <si>
    <t>Náplast tegaderm CHG 8,5 cm x 11,5 cm na CŽK-antibakt. bal. á 25 ks 1657R</t>
  </si>
  <si>
    <t>ZL668</t>
  </si>
  <si>
    <t>Náplast silikon tape 2,5 cm x 5 m bal. á 12 ks 2770-1</t>
  </si>
  <si>
    <t>ZA688</t>
  </si>
  <si>
    <t>Sáček močový curity s hod.diurézou 400 ml hadička 150 cm 8150</t>
  </si>
  <si>
    <t>ZB760</t>
  </si>
  <si>
    <t>Zkumavka červená 3 ml 454095</t>
  </si>
  <si>
    <t>ZB763</t>
  </si>
  <si>
    <t>Zkumavka červená 9 ml 455092</t>
  </si>
  <si>
    <t>ZB780</t>
  </si>
  <si>
    <t>Kontejner 120 ml sterilní 331690250350</t>
  </si>
  <si>
    <t>ZB890</t>
  </si>
  <si>
    <t>Souprava pro měření CVP délka hadičky 150 cm MP 100</t>
  </si>
  <si>
    <t>ZC777</t>
  </si>
  <si>
    <t>Filtr sací 271-022-001</t>
  </si>
  <si>
    <t>ZD748</t>
  </si>
  <si>
    <t xml:space="preserve">Mediset pro žilní katetrizaci a rouškování bal. á 10 ks CVK Kit </t>
  </si>
  <si>
    <t>ZD945</t>
  </si>
  <si>
    <t>Filtr bakteriální a virový 1544</t>
  </si>
  <si>
    <t>ZH491</t>
  </si>
  <si>
    <t>Stříkačka 50 - 60 ml LL MRG00711</t>
  </si>
  <si>
    <t>ZH493</t>
  </si>
  <si>
    <t>Katetr močový foley CH16 180605-000160</t>
  </si>
  <si>
    <t>ZC086</t>
  </si>
  <si>
    <t>Manžeta TK k tonometru dvouhadičková dospělá zavinovací 14 x 50 cm KVS M2 50</t>
  </si>
  <si>
    <t>ZA669</t>
  </si>
  <si>
    <t>Držák discofix kombinovaný 4086007</t>
  </si>
  <si>
    <t>ZB950</t>
  </si>
  <si>
    <t>Ventil STOP jednorázový 111-008-001</t>
  </si>
  <si>
    <t>ZC047</t>
  </si>
  <si>
    <t>Miska petri 60 mm sklo 713874</t>
  </si>
  <si>
    <t>ZA941</t>
  </si>
  <si>
    <t>Set transplantační ASD1T</t>
  </si>
  <si>
    <t>DG379</t>
  </si>
  <si>
    <t>Doprava 21%</t>
  </si>
  <si>
    <t>DF601</t>
  </si>
  <si>
    <t>IMDM medium(1x) 500ml, w GlutaMAX</t>
  </si>
  <si>
    <t>ZA321</t>
  </si>
  <si>
    <t>Kompresa gáza 7,5 cm x 7,5 cm / 100 ks 17 nití, 8 vrstev 06002</t>
  </si>
  <si>
    <t>ZC100</t>
  </si>
  <si>
    <t>Vata buničitá dělená 2 role / 500 ks 40 x 50 mm 1230200310</t>
  </si>
  <si>
    <t>ZB440</t>
  </si>
  <si>
    <t>Kyveta na analyzátor ACL TOP á 2400 ks, 6 x 100 x 4 29400100</t>
  </si>
  <si>
    <t>ZC752</t>
  </si>
  <si>
    <t>Čepelka skalpelová 15 BB515</t>
  </si>
  <si>
    <t>ZE310</t>
  </si>
  <si>
    <t>Nádoba na kontaminovaný odpad CS 6 l pův. 077802300</t>
  </si>
  <si>
    <t>ZB176</t>
  </si>
  <si>
    <t>Pasterky negraduov. 3 ml sterilní LW 4002</t>
  </si>
  <si>
    <t>ZB808</t>
  </si>
  <si>
    <t>Mikrozkumavka 1,5 ml 72.692.105</t>
  </si>
  <si>
    <t>ZB855</t>
  </si>
  <si>
    <t>Pipeta pasteurova á 500 ks LW4237</t>
  </si>
  <si>
    <t>ZB980</t>
  </si>
  <si>
    <t>Diff-Safe pro nátěr na sklíčko bal. á 100 ks 366005</t>
  </si>
  <si>
    <t>ZB998</t>
  </si>
  <si>
    <t>Nunc easy flask s filt. 25 cm2 bal. á 200 ks 156367</t>
  </si>
  <si>
    <t>ZE837</t>
  </si>
  <si>
    <t>Pipeta pasteurova 3 ml 331690270550</t>
  </si>
  <si>
    <t>ZM095</t>
  </si>
  <si>
    <t>Kyveta na analyzátor ACL á 1400 ks 9801100</t>
  </si>
  <si>
    <t>ZM089</t>
  </si>
  <si>
    <t>Pipeta serologická 25 ml á 100 ks 94024</t>
  </si>
  <si>
    <t>ZE324</t>
  </si>
  <si>
    <t>Krabička 9*9 pro mikrozkumavky R114041</t>
  </si>
  <si>
    <t>ZG980</t>
  </si>
  <si>
    <t>Destička pro PCR 4Ti-0750/B</t>
  </si>
  <si>
    <t>ZB544</t>
  </si>
  <si>
    <t>Mikrozkumavka eppendorf 1,5 ml 72.690.475</t>
  </si>
  <si>
    <t>ZC077</t>
  </si>
  <si>
    <t>Sklo podložní superfrost 25 x 75 x 1 mm á 72 ks 1820.1106</t>
  </si>
  <si>
    <t>ZC716</t>
  </si>
  <si>
    <t>Špička pipetovací žlutá dlouhá manžeta 1123</t>
  </si>
  <si>
    <t>ZB132</t>
  </si>
  <si>
    <t>Špička DLFST10 0,1-10ul 10 bal. 10 x 96 ks F171203</t>
  </si>
  <si>
    <t>ZD093</t>
  </si>
  <si>
    <t>Zkumavka falcon nesterilní 12 x 75 mm 352008</t>
  </si>
  <si>
    <t>ZG353</t>
  </si>
  <si>
    <t>Špička pipetovací s filtrem 200ul á 960 ks 4221S</t>
  </si>
  <si>
    <t>ZH571</t>
  </si>
  <si>
    <t>Špička DF1000ST 100-1000ul bal. 10 x 96 ks F171703</t>
  </si>
  <si>
    <t>ZI566</t>
  </si>
  <si>
    <t>Zkumavka PS 3 ml 56 x 12 mm bal. á 1000 ks 1056</t>
  </si>
  <si>
    <t>ZK459</t>
  </si>
  <si>
    <t>Nálevka s krátkým stonkem pr. 125 mm 632413001125</t>
  </si>
  <si>
    <t>ZL385</t>
  </si>
  <si>
    <t>Nálevka s krátkým stonkem pr. 85 mm 632413001085</t>
  </si>
  <si>
    <t>910021</t>
  </si>
  <si>
    <t>-CHLORID SODNY P.A. 1 KG</t>
  </si>
  <si>
    <t>804536</t>
  </si>
  <si>
    <t xml:space="preserve">-Diagnostikum připr. </t>
  </si>
  <si>
    <t>801631</t>
  </si>
  <si>
    <t xml:space="preserve">-PRIMER </t>
  </si>
  <si>
    <t>910058</t>
  </si>
  <si>
    <t>-CHLORID AMONNY P.A. 1000 G</t>
  </si>
  <si>
    <t>500884</t>
  </si>
  <si>
    <t>-E-CHECK (XE) N,LEVEL 1 211190</t>
  </si>
  <si>
    <t>500885</t>
  </si>
  <si>
    <t>-E-CHECK (XE) N,LEVEL 3 211192</t>
  </si>
  <si>
    <t>800095</t>
  </si>
  <si>
    <t>-SULFOLYSER 5 L 90411511</t>
  </si>
  <si>
    <t>800389</t>
  </si>
  <si>
    <t>-PBS s NaN3 pH=7,4 1000 ml</t>
  </si>
  <si>
    <t>800398</t>
  </si>
  <si>
    <t>-CELLPACK 20 l 83400116</t>
  </si>
  <si>
    <t>800660</t>
  </si>
  <si>
    <t>-CELLSHEATH 20 L 83400324</t>
  </si>
  <si>
    <t>800673</t>
  </si>
  <si>
    <t>-CELLCLEAN 50 ml 83401621</t>
  </si>
  <si>
    <t>800872</t>
  </si>
  <si>
    <t>-Pufr elektrodový 10x 1000 ml</t>
  </si>
  <si>
    <t>801440</t>
  </si>
  <si>
    <t>-RETSEARCH II /RED-700A/ 98416211</t>
  </si>
  <si>
    <t>801488</t>
  </si>
  <si>
    <t>-STROMATOLYSER-IM 10 L 93403213</t>
  </si>
  <si>
    <t>801489</t>
  </si>
  <si>
    <t>-STROMATOLYSER-FB 5 L 94404613</t>
  </si>
  <si>
    <t>801520</t>
  </si>
  <si>
    <t>-STROMATOLYSER 4 DL 5 LT 98417615</t>
  </si>
  <si>
    <t>801549</t>
  </si>
  <si>
    <t>-STROMATOLYSER NR 98416717</t>
  </si>
  <si>
    <t>801565</t>
  </si>
  <si>
    <t>-CHELATON III P.A. 1000 G</t>
  </si>
  <si>
    <t>801648</t>
  </si>
  <si>
    <t>-STROMATOLYSER 4 DS 3X42 ML 98417216</t>
  </si>
  <si>
    <t>801696</t>
  </si>
  <si>
    <t>-Lyzační roztok (HEM) pH=7,29 1000 ml</t>
  </si>
  <si>
    <t>801697</t>
  </si>
  <si>
    <t>-E-CHECK (XE) N,LEVEL 2 211191</t>
  </si>
  <si>
    <t>802057</t>
  </si>
  <si>
    <t>-Hydrogenuhličitan amonný p.a. 1000g</t>
  </si>
  <si>
    <t>802126</t>
  </si>
  <si>
    <t>-TBE pufr 10xkonc. 500 ml</t>
  </si>
  <si>
    <t>803229</t>
  </si>
  <si>
    <t>-Tween roztok pH=7,4 500 ml</t>
  </si>
  <si>
    <t>803447</t>
  </si>
  <si>
    <t>-PBS PUFR 10X KONC steril. 500 ml</t>
  </si>
  <si>
    <t>803728</t>
  </si>
  <si>
    <t>-Anti-human Lamda Chain,AMCA labeled VC-CI-3070-MC05</t>
  </si>
  <si>
    <t>804999</t>
  </si>
  <si>
    <t>-Stromatolyser-NR(L) 3,6 l 06428815</t>
  </si>
  <si>
    <t>805036</t>
  </si>
  <si>
    <t>-Stromatolyser-NR(S), 3 sacky 06428912</t>
  </si>
  <si>
    <t>805084</t>
  </si>
  <si>
    <t>-Pufr KCL 0,075M, pH 7,3 1000 ml</t>
  </si>
  <si>
    <t>804296</t>
  </si>
  <si>
    <t>-EIGHTCHECK-3WP (N) 12x1,5 ml TJ904-0611-6</t>
  </si>
  <si>
    <t>394930</t>
  </si>
  <si>
    <t>-CD38 APC 100 tests 1A-366-T100</t>
  </si>
  <si>
    <t>394931</t>
  </si>
  <si>
    <t>-CD138 FITC 100 tests 1F-520-T100</t>
  </si>
  <si>
    <t>397015</t>
  </si>
  <si>
    <t>-CD19 FITC BD 345776</t>
  </si>
  <si>
    <t>DG146</t>
  </si>
  <si>
    <t>kyselina OCTOVA 99,8%  P.A. - ledova</t>
  </si>
  <si>
    <t>DD341</t>
  </si>
  <si>
    <t>METHANOL  P.A. 1000 ML</t>
  </si>
  <si>
    <t>397084</t>
  </si>
  <si>
    <t>-CD19 PerCP Exbio PC-305-T100</t>
  </si>
  <si>
    <t>397085</t>
  </si>
  <si>
    <t>-CD8 PerCP Exbio 100 tests PC-207-T100</t>
  </si>
  <si>
    <t>501313</t>
  </si>
  <si>
    <t>-CEP 8 SpectrumOrange 7J2208</t>
  </si>
  <si>
    <t>501318</t>
  </si>
  <si>
    <t>-CD7 FITC BD 332773</t>
  </si>
  <si>
    <t>804349</t>
  </si>
  <si>
    <t>-VYS CEP 7 SpectrumOrange Probe 32-130007</t>
  </si>
  <si>
    <t>DG209</t>
  </si>
  <si>
    <t>MAY-GRUNWALD</t>
  </si>
  <si>
    <t>DG208</t>
  </si>
  <si>
    <t>GIEMSA-ROMANOWSKI</t>
  </si>
  <si>
    <t>DG393</t>
  </si>
  <si>
    <t>Ethanol 96%</t>
  </si>
  <si>
    <t>DG420</t>
  </si>
  <si>
    <t>Sterilní voda - 500 ml sklo</t>
  </si>
  <si>
    <t>DC858</t>
  </si>
  <si>
    <t>PRIMER</t>
  </si>
  <si>
    <t>DA293</t>
  </si>
  <si>
    <t>SALSA MLPA EK1 reagent kit –100rxn -FAM</t>
  </si>
  <si>
    <t>DF574</t>
  </si>
  <si>
    <t>Methanol P.A. 5000ml</t>
  </si>
  <si>
    <t>DG229</t>
  </si>
  <si>
    <t>METHANOL P.A.</t>
  </si>
  <si>
    <t>801583</t>
  </si>
  <si>
    <t>-TRANSFORMACNI ROZTOK 1000 G</t>
  </si>
  <si>
    <t>921009</t>
  </si>
  <si>
    <t>-Pufr na alkalickou fosfatázu (HEM),pH 9,2-9,4 100 ml</t>
  </si>
  <si>
    <t>DG549</t>
  </si>
  <si>
    <t>Telomera 11pter green</t>
  </si>
  <si>
    <t>DG550</t>
  </si>
  <si>
    <t>Telomera 11qter red</t>
  </si>
  <si>
    <t>DD045</t>
  </si>
  <si>
    <t>DAPI II (32-804831)</t>
  </si>
  <si>
    <t>DE042</t>
  </si>
  <si>
    <t>Medium pro KD, 100 ml(BONE MARROW KARYTYPING MEDI</t>
  </si>
  <si>
    <t>DE908</t>
  </si>
  <si>
    <t>Interleukin-7 human</t>
  </si>
  <si>
    <t>DC784</t>
  </si>
  <si>
    <t>LSI IgH/BCL2</t>
  </si>
  <si>
    <t>DG475</t>
  </si>
  <si>
    <t>TLX1 PROBE</t>
  </si>
  <si>
    <t>DA026</t>
  </si>
  <si>
    <t>LSI 13(RB1)13q14 Spectrum Orange CE</t>
  </si>
  <si>
    <t>DG389</t>
  </si>
  <si>
    <t>ON MYCN/LAF</t>
  </si>
  <si>
    <t>DG396</t>
  </si>
  <si>
    <t>XL Del (7q31/7q22)</t>
  </si>
  <si>
    <t>DA807</t>
  </si>
  <si>
    <t>Iscove medium Gibco IMDM 500ml</t>
  </si>
  <si>
    <t>DG390</t>
  </si>
  <si>
    <t>ON ELN Williams-Beuren ELN</t>
  </si>
  <si>
    <t>DE992</t>
  </si>
  <si>
    <t>Sonda Inv (3) dualcol</t>
  </si>
  <si>
    <t>DA752</t>
  </si>
  <si>
    <t>XL IGH plus</t>
  </si>
  <si>
    <t>DG478</t>
  </si>
  <si>
    <t>XCE 15</t>
  </si>
  <si>
    <t>DG576</t>
  </si>
  <si>
    <t>XL del (20q)</t>
  </si>
  <si>
    <t>DG045</t>
  </si>
  <si>
    <t>XCP Chromosome 1, FITX</t>
  </si>
  <si>
    <t>DA833</t>
  </si>
  <si>
    <t>XL BCR/ABL1 PLUS</t>
  </si>
  <si>
    <t>DA078</t>
  </si>
  <si>
    <t>XCP Chromosome 5 - Human Chr 5 Paint, FITC</t>
  </si>
  <si>
    <t>DG353</t>
  </si>
  <si>
    <t>XCE chr 8, blue</t>
  </si>
  <si>
    <t>DA652</t>
  </si>
  <si>
    <t>XCP Chromosome 11</t>
  </si>
  <si>
    <t>DG530</t>
  </si>
  <si>
    <t>XCP 21 Green</t>
  </si>
  <si>
    <t>DG275</t>
  </si>
  <si>
    <t>XL del(20q)</t>
  </si>
  <si>
    <t>DG529</t>
  </si>
  <si>
    <t>XCP 21 Orange</t>
  </si>
  <si>
    <t>DF261</t>
  </si>
  <si>
    <t>24XCyte kit</t>
  </si>
  <si>
    <t>DG531</t>
  </si>
  <si>
    <t>XCP 1 ORANGE</t>
  </si>
  <si>
    <t>DG532</t>
  </si>
  <si>
    <t>XCP 12 ORANGE</t>
  </si>
  <si>
    <t>DC726</t>
  </si>
  <si>
    <t>STROMATOLYSER-IM 10 L</t>
  </si>
  <si>
    <t>DB700</t>
  </si>
  <si>
    <t>CELLPACK 20 l</t>
  </si>
  <si>
    <t>DB957</t>
  </si>
  <si>
    <t>CELLCLEAN 50 ml</t>
  </si>
  <si>
    <t>DC679</t>
  </si>
  <si>
    <t>RETSEARCH II /RED-700A/</t>
  </si>
  <si>
    <t>DC756</t>
  </si>
  <si>
    <t>STROMATOLYSER 4 DL 5 LT</t>
  </si>
  <si>
    <t>DC727</t>
  </si>
  <si>
    <t>STROMATOLYSER-FB 5 L</t>
  </si>
  <si>
    <t>DF607</t>
  </si>
  <si>
    <t>Stromatolyser-NR(S), 3 sacky</t>
  </si>
  <si>
    <t>DF570</t>
  </si>
  <si>
    <t>Stromatolyser-NR(L) 3,6 l</t>
  </si>
  <si>
    <t>DC874</t>
  </si>
  <si>
    <t>STROMATOLYSER 4 DS 3X42 ML</t>
  </si>
  <si>
    <t>DA075</t>
  </si>
  <si>
    <t>CELL-CHEX  AUTO ,LEVEL 1,2(L,N)-3x3ml</t>
  </si>
  <si>
    <t>DB125</t>
  </si>
  <si>
    <t>E-CHECK (XE) H,LEVEL 3</t>
  </si>
  <si>
    <t>DC785</t>
  </si>
  <si>
    <t>STROMATOLYSER NR</t>
  </si>
  <si>
    <t>DB944</t>
  </si>
  <si>
    <t>CELLSHEATH 20 L</t>
  </si>
  <si>
    <t>DC921</t>
  </si>
  <si>
    <t>E-CHECK (XE) N,LEVEL 2</t>
  </si>
  <si>
    <t>DB124</t>
  </si>
  <si>
    <t>E-CHECK (XE) L,LEVEL 1</t>
  </si>
  <si>
    <t>DB412</t>
  </si>
  <si>
    <t>SULFOLYSER 5 L</t>
  </si>
  <si>
    <t>DC575</t>
  </si>
  <si>
    <t>FREE PROTEIN S</t>
  </si>
  <si>
    <t>DB575</t>
  </si>
  <si>
    <t>IL TEST HEPARIN KIT</t>
  </si>
  <si>
    <t>DA763</t>
  </si>
  <si>
    <t xml:space="preserve"> Acustar Rinse</t>
  </si>
  <si>
    <t>DD807</t>
  </si>
  <si>
    <t>Cleaning agent</t>
  </si>
  <si>
    <t>DB711</t>
  </si>
  <si>
    <t>dRVVt  SCREEN,10X2 ML</t>
  </si>
  <si>
    <t>DC045</t>
  </si>
  <si>
    <t>APTT SYNTHETIC PHOSPHOLIPID</t>
  </si>
  <si>
    <t>DB577</t>
  </si>
  <si>
    <t>IL TEST PROTEIN C KIT</t>
  </si>
  <si>
    <t>DE695</t>
  </si>
  <si>
    <t>D-Dimer HS</t>
  </si>
  <si>
    <t>DG063</t>
  </si>
  <si>
    <t>Collagen ABP</t>
  </si>
  <si>
    <t>DE027</t>
  </si>
  <si>
    <t>Wash-R Emulsion</t>
  </si>
  <si>
    <t>DE700</t>
  </si>
  <si>
    <t>Cleaning solution 500ml</t>
  </si>
  <si>
    <t>DE696</t>
  </si>
  <si>
    <t>Rinse Solution -TOP 4l</t>
  </si>
  <si>
    <t>DA906</t>
  </si>
  <si>
    <t>Apixaban kalibracni set</t>
  </si>
  <si>
    <t>DD519</t>
  </si>
  <si>
    <t>AT III REAGENT A1</t>
  </si>
  <si>
    <t>DD625</t>
  </si>
  <si>
    <t>APC Resistance Kit</t>
  </si>
  <si>
    <t>DB576</t>
  </si>
  <si>
    <t>IL TEST PLASMINOGEN KIT</t>
  </si>
  <si>
    <t>DE723</t>
  </si>
  <si>
    <t>PT RGT,RecombiPlastin 2G</t>
  </si>
  <si>
    <t>DA392</t>
  </si>
  <si>
    <t>Epinephrine 3x0,5 ml (160ug)</t>
  </si>
  <si>
    <t>DG061</t>
  </si>
  <si>
    <t>ADP ABP</t>
  </si>
  <si>
    <t>DB762</t>
  </si>
  <si>
    <t>PAI 1 ELISA KIT</t>
  </si>
  <si>
    <t>DD571</t>
  </si>
  <si>
    <t>wWF activity</t>
  </si>
  <si>
    <t>DC798</t>
  </si>
  <si>
    <t>Factor XI def. plasma 10 x 1 ml</t>
  </si>
  <si>
    <t>DA822</t>
  </si>
  <si>
    <t>HemosIL FDP</t>
  </si>
  <si>
    <t>DA907</t>
  </si>
  <si>
    <t>Apixaban high kontrol</t>
  </si>
  <si>
    <t>DD040</t>
  </si>
  <si>
    <t>COAGULATION CONTROL A 1 ML</t>
  </si>
  <si>
    <t>DF843</t>
  </si>
  <si>
    <t>Plasmin Inhibitor</t>
  </si>
  <si>
    <t>DB579</t>
  </si>
  <si>
    <t>IL TEST VON WILLEBRAND FACTOR</t>
  </si>
  <si>
    <t>DG037</t>
  </si>
  <si>
    <t>Fletcher def. plasma</t>
  </si>
  <si>
    <t>DC632</t>
  </si>
  <si>
    <t>FIX clotting DG-FIX (5x1 ml)</t>
  </si>
  <si>
    <t>DA908</t>
  </si>
  <si>
    <t>Apixaban low kontrol</t>
  </si>
  <si>
    <t>DC686</t>
  </si>
  <si>
    <t>t-PA antigen kit</t>
  </si>
  <si>
    <t>DB425</t>
  </si>
  <si>
    <t>Factor II def. plasma 10 x 1 ml</t>
  </si>
  <si>
    <t>DA579</t>
  </si>
  <si>
    <t>DG F-VIII (5x1ml)</t>
  </si>
  <si>
    <t>DC622</t>
  </si>
  <si>
    <t>COAGULATION CONTROL N 1 ML</t>
  </si>
  <si>
    <t>DC255</t>
  </si>
  <si>
    <t>AT III TH1</t>
  </si>
  <si>
    <t>DA817</t>
  </si>
  <si>
    <t>HemosIL AcuStar Triggers 500 ml</t>
  </si>
  <si>
    <t>DA760</t>
  </si>
  <si>
    <t>HemosIL AcuStar Anti-Cardiolipin IgG</t>
  </si>
  <si>
    <t>DB219</t>
  </si>
  <si>
    <t>HemosIL AcuStar Anti-ß2 Glycoprotein-I IgM</t>
  </si>
  <si>
    <t>DF082</t>
  </si>
  <si>
    <t>LightCycler 480 HRM Master 5 x 1 ml</t>
  </si>
  <si>
    <t>DA028</t>
  </si>
  <si>
    <t>LightCycler 480 Sealing Foil (50)</t>
  </si>
  <si>
    <t>DB702</t>
  </si>
  <si>
    <t>PCR MULTIPLEX KIT</t>
  </si>
  <si>
    <t>DC539</t>
  </si>
  <si>
    <t>IL TEST FACTOR XII, 5X1 ML</t>
  </si>
  <si>
    <t>DG401</t>
  </si>
  <si>
    <t>CD14 FITC 100 tests</t>
  </si>
  <si>
    <t>DB224</t>
  </si>
  <si>
    <t>CD14 APC 100 tests</t>
  </si>
  <si>
    <t>DB255</t>
  </si>
  <si>
    <t>CD38 PE</t>
  </si>
  <si>
    <t>DE299</t>
  </si>
  <si>
    <t>Anti-human Kappa Chain,AMCA labeled</t>
  </si>
  <si>
    <t>DC085</t>
  </si>
  <si>
    <t>FACS Flow sheath fluid</t>
  </si>
  <si>
    <t>DB254</t>
  </si>
  <si>
    <t>CD10 FITC BD</t>
  </si>
  <si>
    <t>DE931</t>
  </si>
  <si>
    <t>CD4(FITC)/CD8(R-PE)(hu.)(2-Color)Kombitest™</t>
  </si>
  <si>
    <t>DB214</t>
  </si>
  <si>
    <t>CD 13 PE DB</t>
  </si>
  <si>
    <t>DB217</t>
  </si>
  <si>
    <t>FMC-7 FITC BD</t>
  </si>
  <si>
    <t>DG544</t>
  </si>
  <si>
    <t>CD38 FITC</t>
  </si>
  <si>
    <t>DG468</t>
  </si>
  <si>
    <t>CD138 PerCP Exbio</t>
  </si>
  <si>
    <t>DG362</t>
  </si>
  <si>
    <t>CD33 PerCP Exbio</t>
  </si>
  <si>
    <t>DG465</t>
  </si>
  <si>
    <t>CD117 PE Exbio</t>
  </si>
  <si>
    <t>DG128</t>
  </si>
  <si>
    <t>FIXAČNÍ A PERMEABIL. MÉDIUM</t>
  </si>
  <si>
    <t>DA218</t>
  </si>
  <si>
    <t>CD138 FITC 100 tests</t>
  </si>
  <si>
    <t>DA217</t>
  </si>
  <si>
    <t>CD38 APC 100 tests</t>
  </si>
  <si>
    <t>DA971</t>
  </si>
  <si>
    <t>CD3 FITC BD</t>
  </si>
  <si>
    <t>DC972</t>
  </si>
  <si>
    <t>CD14 FITC</t>
  </si>
  <si>
    <t>DB737</t>
  </si>
  <si>
    <t>PUREGENE Blood Kit</t>
  </si>
  <si>
    <t>DF914</t>
  </si>
  <si>
    <t>SALSA MLPA kit HBA</t>
  </si>
  <si>
    <t>DC199</t>
  </si>
  <si>
    <t>BCR-ABL b3a2 Mbcr (FGRS-10)</t>
  </si>
  <si>
    <t>DD304</t>
  </si>
  <si>
    <t>FusionQuant Standard ABL (CGRS-01)</t>
  </si>
  <si>
    <t>DE235</t>
  </si>
  <si>
    <t>ABI PRISM BigDye Terminator v 1.1 ( 100 reakcí )</t>
  </si>
  <si>
    <t>DE556</t>
  </si>
  <si>
    <t>Blue/Orange 6x loading Dye</t>
  </si>
  <si>
    <t>DB454</t>
  </si>
  <si>
    <t>*100BP DNA LADDER,250UL 50LANE</t>
  </si>
  <si>
    <t>DE005</t>
  </si>
  <si>
    <t>AmpliTaq Gold polymeraza BufferII (6ks/250U)</t>
  </si>
  <si>
    <t>DA169</t>
  </si>
  <si>
    <t>MagNA Pure Compact isolation Kit I</t>
  </si>
  <si>
    <t>DB738</t>
  </si>
  <si>
    <t>LightCycler-FastStart DNA M 480 test</t>
  </si>
  <si>
    <t>DC678</t>
  </si>
  <si>
    <t>ETHIDIUM BROMID, 5x1 ml</t>
  </si>
  <si>
    <t>DC735</t>
  </si>
  <si>
    <t>SET OF DATP,DCTP,DGTP,DTTP,40umol each</t>
  </si>
  <si>
    <t>DC376</t>
  </si>
  <si>
    <t>LC KAPILARY</t>
  </si>
  <si>
    <t>DD993</t>
  </si>
  <si>
    <t>QIAQUICK GEL EXTRACTION KIT (250)</t>
  </si>
  <si>
    <t>DG252</t>
  </si>
  <si>
    <t>HANK´S BALANCED SALT SOL.MOD. 100 ml</t>
  </si>
  <si>
    <t>DE610</t>
  </si>
  <si>
    <t>MethoCult GF H4434, 100 mL</t>
  </si>
  <si>
    <t>ZB384</t>
  </si>
  <si>
    <t>Stříkačka omnifix 20 ml 4617207V</t>
  </si>
  <si>
    <t>ZG346</t>
  </si>
  <si>
    <t>Kryovak Cryostore bal. á 24 ks CS 500n</t>
  </si>
  <si>
    <t>ZB657</t>
  </si>
  <si>
    <t>Vak transfer 600 ml 814-0631</t>
  </si>
  <si>
    <t>ZG347</t>
  </si>
  <si>
    <t>Obal na zamrazovací vak bal á 10 ks OW1430</t>
  </si>
  <si>
    <t>ZF490</t>
  </si>
  <si>
    <t>Set k odběru kmenových buněk Spectra Optia collection bal. á 6 ks 10110</t>
  </si>
  <si>
    <t>ZE395</t>
  </si>
  <si>
    <t>Set na separaci leukocytů FC WBC bal. á 6 ks 70620</t>
  </si>
  <si>
    <t>Spotřeba zdravotnického materiálu - orientační přehled</t>
  </si>
  <si>
    <t>ON Data</t>
  </si>
  <si>
    <t>202 - Pracoviště klinické hematologie</t>
  </si>
  <si>
    <t>816 - Laboratoř lékařské genetiky</t>
  </si>
  <si>
    <t>818 - Laboratoř hematologická</t>
  </si>
  <si>
    <t xml:space="preserve"> </t>
  </si>
  <si>
    <t>Ambulantní péče znamená, že pacient v den poskytnutí zdravotní péče není hospitalizován ve FNOL</t>
  </si>
  <si>
    <t>Zdravotní výkony vykázané na pracovišti v rámci ambulantní péče *</t>
  </si>
  <si>
    <t>202</t>
  </si>
  <si>
    <t>0001181</t>
  </si>
  <si>
    <t>ZAVEDOS</t>
  </si>
  <si>
    <t>0011420</t>
  </si>
  <si>
    <t>VINCRISTINE TEVA 1 MG/ML</t>
  </si>
  <si>
    <t>0011421</t>
  </si>
  <si>
    <t>0012669</t>
  </si>
  <si>
    <t>ETOPOSID EBEWE</t>
  </si>
  <si>
    <t>0014982</t>
  </si>
  <si>
    <t>EPREX 40 000 IU/ML</t>
  </si>
  <si>
    <t>0016470</t>
  </si>
  <si>
    <t>0017376</t>
  </si>
  <si>
    <t>GAMMAGARD S/D</t>
  </si>
  <si>
    <t>0017377</t>
  </si>
  <si>
    <t>0026041</t>
  </si>
  <si>
    <t>KIOVIG 100MG/ML</t>
  </si>
  <si>
    <t>0026042</t>
  </si>
  <si>
    <t>0026543</t>
  </si>
  <si>
    <t>MABTHE</t>
  </si>
  <si>
    <t>0026544</t>
  </si>
  <si>
    <t>MABTHERA 500 MG</t>
  </si>
  <si>
    <t>0027803</t>
  </si>
  <si>
    <t>EXJADE</t>
  </si>
  <si>
    <t>0027928</t>
  </si>
  <si>
    <t>SPRYCE</t>
  </si>
  <si>
    <t>0028026</t>
  </si>
  <si>
    <t>GLIVEC</t>
  </si>
  <si>
    <t>0028028</t>
  </si>
  <si>
    <t>0028070</t>
  </si>
  <si>
    <t>0028194</t>
  </si>
  <si>
    <t>ARANESP 500 MCG</t>
  </si>
  <si>
    <t>0028197</t>
  </si>
  <si>
    <t>NEULASTA 6 MG</t>
  </si>
  <si>
    <t>0028344</t>
  </si>
  <si>
    <t>MABCAM</t>
  </si>
  <si>
    <t>0028939</t>
  </si>
  <si>
    <t>REVLIMID 25 MG</t>
  </si>
  <si>
    <t>0029240</t>
  </si>
  <si>
    <t>TORISEL 30 MG</t>
  </si>
  <si>
    <t>0029246</t>
  </si>
  <si>
    <t>TASIGN</t>
  </si>
  <si>
    <t>TASIGNA 200 MG TVRDÉ TOBOLKY</t>
  </si>
  <si>
    <t>0029979</t>
  </si>
  <si>
    <t>FLEBOGAMMA DIF 50 MG/ML</t>
  </si>
  <si>
    <t>0029980</t>
  </si>
  <si>
    <t>0031134</t>
  </si>
  <si>
    <t>VINBLASTIN-RICHTER 5MG</t>
  </si>
  <si>
    <t>0031966</t>
  </si>
  <si>
    <t>0031968</t>
  </si>
  <si>
    <t>0042267</t>
  </si>
  <si>
    <t>0042270</t>
  </si>
  <si>
    <t>0078906</t>
  </si>
  <si>
    <t>NEUPOGEN 48 MU/0,5 ML</t>
  </si>
  <si>
    <t>0078914</t>
  </si>
  <si>
    <t>NEUPOGEN 30 MU/0,5 ML</t>
  </si>
  <si>
    <t>0084090</t>
  </si>
  <si>
    <t>0084229</t>
  </si>
  <si>
    <t>0084230</t>
  </si>
  <si>
    <t>0084231</t>
  </si>
  <si>
    <t>0084335</t>
  </si>
  <si>
    <t>GEMZAR 200 MG</t>
  </si>
  <si>
    <t>0085515</t>
  </si>
  <si>
    <t>FLEBOGAMMA 5%</t>
  </si>
  <si>
    <t>0085516</t>
  </si>
  <si>
    <t>0087239</t>
  </si>
  <si>
    <t>FANHDI 50 I.U./ML</t>
  </si>
  <si>
    <t>0087240</t>
  </si>
  <si>
    <t>FANHDI 100 I.U./ML</t>
  </si>
  <si>
    <t>0088441</t>
  </si>
  <si>
    <t>0089028</t>
  </si>
  <si>
    <t>IMMUNATE STIM PLUS 500</t>
  </si>
  <si>
    <t>0089029</t>
  </si>
  <si>
    <t>IMMUNATE STIM PLUS 1000</t>
  </si>
  <si>
    <t>0091836</t>
  </si>
  <si>
    <t>0094882</t>
  </si>
  <si>
    <t>0107681</t>
  </si>
  <si>
    <t>DOXORUBICIN EBEWE 2 MG/ML</t>
  </si>
  <si>
    <t>0107682</t>
  </si>
  <si>
    <t>0124825</t>
  </si>
  <si>
    <t>IMMUNINE BAXTER 600 IU</t>
  </si>
  <si>
    <t>IMMUNINE BAXTER 1200 IU</t>
  </si>
  <si>
    <t>0129597</t>
  </si>
  <si>
    <t>0155379</t>
  </si>
  <si>
    <t>0162207</t>
  </si>
  <si>
    <t>0163175</t>
  </si>
  <si>
    <t>0167973</t>
  </si>
  <si>
    <t>TASIGNA 150 MG TVRDÉ TOBOLKY</t>
  </si>
  <si>
    <t>0191565</t>
  </si>
  <si>
    <t>0500251</t>
  </si>
  <si>
    <t>RATIOGRASTIM 30 MU/0,5 ML</t>
  </si>
  <si>
    <t>0500566</t>
  </si>
  <si>
    <t>ZARZIO 30 MU/0,5 ML</t>
  </si>
  <si>
    <t>0500570</t>
  </si>
  <si>
    <t>ZARZIO 48 MU/0,5 ML</t>
  </si>
  <si>
    <t>0500682</t>
  </si>
  <si>
    <t>0500683</t>
  </si>
  <si>
    <t>0500687</t>
  </si>
  <si>
    <t>0500947</t>
  </si>
  <si>
    <t>VIDAZA</t>
  </si>
  <si>
    <t>9999997</t>
  </si>
  <si>
    <t>Nespecifikovany LEK</t>
  </si>
  <si>
    <t>0179310</t>
  </si>
  <si>
    <t>LEVACT</t>
  </si>
  <si>
    <t>0027921</t>
  </si>
  <si>
    <t>SPRYCEL 20 MG</t>
  </si>
  <si>
    <t>0193650</t>
  </si>
  <si>
    <t>0084336</t>
  </si>
  <si>
    <t>GEMZAR 1 G</t>
  </si>
  <si>
    <t>0085837</t>
  </si>
  <si>
    <t>0029976</t>
  </si>
  <si>
    <t>2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</si>
  <si>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</si>
  <si>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</si>
  <si>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</si>
  <si>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</si>
  <si>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</si>
  <si>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</si>
  <si>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</si>
  <si>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</si>
  <si>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</si>
  <si>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</si>
  <si>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0407942</t>
  </si>
  <si>
    <t>Příplatek za ozáření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</si>
  <si>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</si>
  <si>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</si>
  <si>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</si>
  <si>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</si>
  <si>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</si>
  <si>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</si>
  <si>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</si>
  <si>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</si>
  <si>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</si>
  <si>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</si>
  <si>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</si>
  <si>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</si>
  <si>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</si>
  <si>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</si>
  <si>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</si>
  <si>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</si>
  <si>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</si>
  <si>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</si>
  <si>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</si>
  <si>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</si>
  <si>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09547</t>
  </si>
  <si>
    <t>REGULAČNÍ POPLATEK -- POJIŠTĚNEC OD ÚHRADY POPLATK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</si>
  <si>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</si>
  <si>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</si>
  <si>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</si>
  <si>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</si>
  <si>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</si>
  <si>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</si>
  <si>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</si>
  <si>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CHEMOTERAPIE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</si>
  <si>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</si>
  <si>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</si>
  <si>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</si>
  <si>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</si>
  <si>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</si>
  <si>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</si>
  <si>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</si>
  <si>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</si>
  <si>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</si>
  <si>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</si>
  <si>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</si>
  <si>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</si>
  <si>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22361</t>
  </si>
  <si>
    <t>TERAPEUTICKÁ CYTAFERÉZA DEPLEČNÍ, VÝMĚNNÁ A CYTAFE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</si>
  <si>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</si>
  <si>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</si>
  <si>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</si>
  <si>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</si>
  <si>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</si>
  <si>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</si>
  <si>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</si>
  <si>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</si>
  <si>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</si>
  <si>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</si>
  <si>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</si>
  <si>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</si>
  <si>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</si>
  <si>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</si>
  <si>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</si>
  <si>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</si>
  <si>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22021</t>
  </si>
  <si>
    <t>KOMPLEXNÍ VYŠETŘENÍ HEMATOLOGEM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</si>
  <si>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</si>
  <si>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</si>
  <si>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</si>
  <si>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</si>
  <si>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</si>
  <si>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</si>
  <si>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</si>
  <si>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</si>
  <si>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</si>
  <si>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</si>
  <si>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</si>
  <si>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</si>
  <si>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</si>
  <si>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</si>
  <si>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</si>
  <si>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</si>
  <si>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</si>
  <si>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</si>
  <si>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</si>
  <si>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</si>
  <si>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</si>
  <si>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</si>
  <si>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</si>
  <si>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</si>
  <si>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</si>
  <si>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94149</t>
  </si>
  <si>
    <t>VYŠETŘENÍ CHROMOZOMŮ Z KOSTNÍ DŘENĚ PŘÍMÉ A S KULT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</si>
  <si>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</si>
  <si>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</si>
  <si>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</si>
  <si>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</si>
  <si>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</si>
  <si>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96147</t>
  </si>
  <si>
    <t>PAI AKTIVITA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</si>
  <si>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</si>
  <si>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</si>
  <si>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</si>
  <si>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</si>
  <si>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</si>
  <si>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</si>
  <si>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</si>
  <si>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</si>
  <si>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</si>
  <si>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</si>
  <si>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</si>
  <si>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</si>
  <si>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</si>
  <si>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</si>
  <si>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</si>
  <si>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</si>
  <si>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</si>
  <si>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</si>
  <si>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</si>
  <si>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</si>
  <si>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</si>
  <si>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</si>
  <si>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</si>
  <si>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</si>
  <si>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</si>
  <si>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</si>
  <si>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</si>
  <si>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</si>
  <si>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</si>
  <si>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</si>
  <si>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</si>
  <si>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</si>
  <si>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</si>
  <si>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</si>
  <si>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</si>
  <si>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</si>
  <si>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</si>
  <si>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</si>
  <si>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</si>
  <si>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</si>
  <si>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</si>
  <si>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</si>
  <si>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</si>
  <si>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</si>
  <si>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</si>
  <si>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</si>
  <si>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</si>
  <si>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</si>
  <si>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</si>
  <si>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</si>
  <si>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</si>
  <si>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</si>
  <si>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</si>
  <si>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</si>
  <si>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</si>
  <si>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</si>
  <si>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</si>
  <si>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</si>
  <si>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</si>
  <si>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</si>
  <si>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</si>
  <si>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</si>
  <si>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</si>
  <si>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</si>
  <si>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</si>
  <si>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</si>
  <si>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</si>
  <si>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</si>
  <si>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</si>
  <si>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</si>
  <si>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</si>
  <si>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</si>
  <si>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</si>
  <si>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</si>
  <si>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</si>
  <si>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</si>
  <si>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</si>
  <si>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</si>
  <si>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</si>
  <si>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</si>
  <si>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</si>
  <si>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</si>
  <si>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</si>
  <si>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</si>
  <si>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</si>
  <si>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</si>
  <si>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</si>
  <si>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</si>
  <si>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</si>
  <si>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</si>
  <si>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</si>
  <si>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</si>
  <si>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</si>
  <si>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</si>
  <si>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</si>
  <si>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</si>
  <si>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</si>
  <si>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</si>
  <si>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</si>
  <si>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</si>
  <si>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</si>
  <si>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</si>
  <si>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96829</t>
  </si>
  <si>
    <t>CYTOCHEMICKÉ VYŠETŘENÍ PAS REAKCE</t>
  </si>
  <si>
    <t>96833</t>
  </si>
  <si>
    <t>CYTOCHEMICKÉ VYŠETŘENÍ ŽELEZA V NÁTĚRECH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</si>
  <si>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</si>
  <si>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</si>
  <si>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</si>
  <si>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</si>
  <si>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</si>
  <si>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</si>
  <si>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</si>
  <si>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</si>
  <si>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</si>
  <si>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86535</t>
  </si>
  <si>
    <t>IZOLACE T A B LYMFOCYTŮ METODOU DYNABEADS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</si>
  <si>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</si>
  <si>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</si>
  <si>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</si>
  <si>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</si>
  <si>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</si>
  <si>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</si>
  <si>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</si>
  <si>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</si>
  <si>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</si>
  <si>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</si>
  <si>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</si>
  <si>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</si>
  <si>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</si>
  <si>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</si>
  <si>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</si>
  <si>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</si>
  <si>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</si>
  <si>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</si>
  <si>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</si>
  <si>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</si>
  <si>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</si>
  <si>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</si>
  <si>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</si>
  <si>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</si>
  <si>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</si>
  <si>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</si>
  <si>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</si>
  <si>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</si>
  <si>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</si>
  <si>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</si>
  <si>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</si>
  <si>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</si>
  <si>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</si>
  <si>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</si>
  <si>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</si>
  <si>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</si>
  <si>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</si>
  <si>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</si>
  <si>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</si>
  <si>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</si>
  <si>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</si>
  <si>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22365</t>
  </si>
  <si>
    <t>ODBĚR PERIFERNÍCH KMENOVÝCH BUŇEK</t>
  </si>
  <si>
    <t>96183</t>
  </si>
  <si>
    <t>KRYOKONZERVACE AUTOLOGNÍ KOSTNÍ DŘENĚ PROGRAMOVANÝ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</si>
  <si>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</si>
  <si>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</si>
  <si>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</si>
  <si>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</si>
  <si>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</si>
  <si>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</si>
  <si>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</si>
  <si>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</si>
  <si>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</si>
  <si>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</si>
  <si>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</si>
  <si>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</si>
  <si>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</si>
  <si>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96127</t>
  </si>
  <si>
    <t>ALFA 2 - ANTIPLAZMIN - AKTIVITA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</si>
  <si>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</si>
  <si>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</si>
  <si>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</si>
  <si>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</si>
  <si>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</si>
  <si>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</si>
  <si>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</si>
  <si>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</si>
  <si>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</si>
  <si>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</si>
  <si>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2F2</t>
  </si>
  <si>
    <t>0001933</t>
  </si>
  <si>
    <t>0003952</t>
  </si>
  <si>
    <t>AMIKIN 500 MG</t>
  </si>
  <si>
    <t>0004234</t>
  </si>
  <si>
    <t>DALACIN C</t>
  </si>
  <si>
    <t>0005113</t>
  </si>
  <si>
    <t>0006480</t>
  </si>
  <si>
    <t>OCPLEX</t>
  </si>
  <si>
    <t>0008807</t>
  </si>
  <si>
    <t>0011184</t>
  </si>
  <si>
    <t>0011185</t>
  </si>
  <si>
    <t>0013873</t>
  </si>
  <si>
    <t>ALEXAN 50 MG/ML</t>
  </si>
  <si>
    <t>0013874</t>
  </si>
  <si>
    <t>0016547</t>
  </si>
  <si>
    <t>0017810</t>
  </si>
  <si>
    <t>0018634</t>
  </si>
  <si>
    <t>0026902</t>
  </si>
  <si>
    <t>0027429</t>
  </si>
  <si>
    <t>CANCIDAS 50 MG</t>
  </si>
  <si>
    <t>0029892</t>
  </si>
  <si>
    <t>0049983</t>
  </si>
  <si>
    <t>0053922</t>
  </si>
  <si>
    <t>0056801</t>
  </si>
  <si>
    <t>0059058</t>
  </si>
  <si>
    <t>0059830</t>
  </si>
  <si>
    <t>CIPRINOL 200 MG/100 ML</t>
  </si>
  <si>
    <t>HAEMOCOMPLETTAN P</t>
  </si>
  <si>
    <t>0064783</t>
  </si>
  <si>
    <t>METHOTREXAT EBEWE</t>
  </si>
  <si>
    <t>0065989</t>
  </si>
  <si>
    <t>0066020</t>
  </si>
  <si>
    <t>AUGMENTIN 1,2 G</t>
  </si>
  <si>
    <t>0066137</t>
  </si>
  <si>
    <t>OFLOXIN INF</t>
  </si>
  <si>
    <t>0072972</t>
  </si>
  <si>
    <t>0075634</t>
  </si>
  <si>
    <t>PROTHROMPLEX TOTAL NF</t>
  </si>
  <si>
    <t>0076360</t>
  </si>
  <si>
    <t>0083417</t>
  </si>
  <si>
    <t>MERONEM 1 G</t>
  </si>
  <si>
    <t>0092012</t>
  </si>
  <si>
    <t>0092290</t>
  </si>
  <si>
    <t>0092302</t>
  </si>
  <si>
    <t>CISPLATIN EBEWE</t>
  </si>
  <si>
    <t>0093173</t>
  </si>
  <si>
    <t>ANTITHROMBIN III IMMUNO</t>
  </si>
  <si>
    <t>0093260</t>
  </si>
  <si>
    <t>0096414</t>
  </si>
  <si>
    <t>GENTAMICIN LEK 80 MG/2 ML</t>
  </si>
  <si>
    <t>0097910</t>
  </si>
  <si>
    <t>HUMAN ALBUMIN GRIFOLS 20%</t>
  </si>
  <si>
    <t>0112782</t>
  </si>
  <si>
    <t>GENTAMICIN B.BRAUN 3 MG/ML INFUZNÍ ROZTOK</t>
  </si>
  <si>
    <t>0121238</t>
  </si>
  <si>
    <t>CEFTRIAXON KABI 1 G</t>
  </si>
  <si>
    <t>0125298</t>
  </si>
  <si>
    <t>CALCIUMFOLINAT EBEWE 10 MG/ML</t>
  </si>
  <si>
    <t>0137499</t>
  </si>
  <si>
    <t>0149993</t>
  </si>
  <si>
    <t>0149996</t>
  </si>
  <si>
    <t>0150726</t>
  </si>
  <si>
    <t>THYMOGLOBULINE</t>
  </si>
  <si>
    <t>0155939</t>
  </si>
  <si>
    <t>0163187</t>
  </si>
  <si>
    <t>0164350</t>
  </si>
  <si>
    <t>TAZOCIN 4 G/0,5 G</t>
  </si>
  <si>
    <t>0500720</t>
  </si>
  <si>
    <t>9999999</t>
  </si>
  <si>
    <t>0027800</t>
  </si>
  <si>
    <t>0087200</t>
  </si>
  <si>
    <t>MAXIPIME 2 G</t>
  </si>
  <si>
    <t>0007905</t>
  </si>
  <si>
    <t>Erytrocyty z odběru plné krve</t>
  </si>
  <si>
    <t>0207921</t>
  </si>
  <si>
    <t>Plazma čerstvá zmrazená</t>
  </si>
  <si>
    <t>0307934</t>
  </si>
  <si>
    <t>Granulocyty z aferézy</t>
  </si>
  <si>
    <t>0034962</t>
  </si>
  <si>
    <t>SET PRO APLIKACI CYTOSTATIK</t>
  </si>
  <si>
    <t>0034972</t>
  </si>
  <si>
    <t>0049487</t>
  </si>
  <si>
    <t>PUMPA INFUZNÍ - INFUSOR, 1009KP</t>
  </si>
  <si>
    <t>0059968</t>
  </si>
  <si>
    <t>KATETR CENTRÁLNÍ ŽILNÍ CERTOFIX DUO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</si>
  <si>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</si>
  <si>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</si>
  <si>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</si>
  <si>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</si>
  <si>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</si>
  <si>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</si>
  <si>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</si>
  <si>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</si>
  <si>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09544</t>
  </si>
  <si>
    <t>REGULAČNÍ POPLATEK ZA KAŽDÝ DEN LŮŽKOVÉ PÉČE -- PO</t>
  </si>
  <si>
    <t>22313</t>
  </si>
  <si>
    <t>SPECIALIZOVANÁ HEMATOLOGICKÁ LÉČBA NEMOCNÝCH NA SP</t>
  </si>
  <si>
    <t>22411</t>
  </si>
  <si>
    <t>(VZP) SPECIALIZOVANÁ HEMATOLOGICKÁ LÉČBA NEMOCNÝCH</t>
  </si>
  <si>
    <t>78850</t>
  </si>
  <si>
    <t>IMPLANTACE PORTU</t>
  </si>
  <si>
    <t>22413</t>
  </si>
  <si>
    <t>78860</t>
  </si>
  <si>
    <t>TUNELIZACE KATÉTRU</t>
  </si>
  <si>
    <t>2T2</t>
  </si>
  <si>
    <t>0015643</t>
  </si>
  <si>
    <t>0020605</t>
  </si>
  <si>
    <t>0029428</t>
  </si>
  <si>
    <t>0053666</t>
  </si>
  <si>
    <t>0076354</t>
  </si>
  <si>
    <t>FORTUM 2 G</t>
  </si>
  <si>
    <t>0092300</t>
  </si>
  <si>
    <t>0093174</t>
  </si>
  <si>
    <t>0162187</t>
  </si>
  <si>
    <t>0007964</t>
  </si>
  <si>
    <t>Erytrocyty z aferézy deleukotizované</t>
  </si>
  <si>
    <t>00658</t>
  </si>
  <si>
    <t>OD TYPU 58 - PRO NEMOCNICE TYPU 3, (KATEGORIE 6) -</t>
  </si>
  <si>
    <t>00657</t>
  </si>
  <si>
    <t>OD TYPU 57 - PRO NEMOCNICE TYPU 3, (KATEGORIE 6) -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</si>
  <si>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</si>
  <si>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</si>
  <si>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</si>
  <si>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</si>
  <si>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</si>
  <si>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</si>
  <si>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6F6</t>
  </si>
  <si>
    <t>66893</t>
  </si>
  <si>
    <t>PUNKČNÍ BIOPSIE KOSTI NEBO KLOUBU</t>
  </si>
  <si>
    <t>708</t>
  </si>
  <si>
    <t>94139</t>
  </si>
  <si>
    <t>RUTINNÍ VYŠETŘENÍ CHROMOZOMŮ Z PERIFERNÍ KRVE S RU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</si>
  <si>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</si>
  <si>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</si>
  <si>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</si>
  <si>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</si>
  <si>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</si>
  <si>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</si>
  <si>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</si>
  <si>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</si>
  <si>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</si>
  <si>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</si>
  <si>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</si>
  <si>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</si>
  <si>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</si>
  <si>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</si>
  <si>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</si>
  <si>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</si>
  <si>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</si>
  <si>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</si>
  <si>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</si>
  <si>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</si>
  <si>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</si>
  <si>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</si>
  <si>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</si>
  <si>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</si>
  <si>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</si>
  <si>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</si>
  <si>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</si>
  <si>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</si>
  <si>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</si>
  <si>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</si>
  <si>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</si>
  <si>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</si>
  <si>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17032</t>
  </si>
  <si>
    <t xml:space="preserve">MYELOPROLIFERATIVNÍ PORUCHY A ŠPATNĚ DIFERENCOVANÉ NÁDORY S VELKÝM VÝKONEM S CC                     </t>
  </si>
  <si>
    <t>17041</t>
  </si>
  <si>
    <t xml:space="preserve">MYELOPROLIFERATIVNÍ PORUCHY A ŠPATNĚ DIFERENCOVANÉ NÁDORY S JINÝM VÝKONEM BEZ CC                    </t>
  </si>
  <si>
    <t>17043</t>
  </si>
  <si>
    <t xml:space="preserve">MYELOPROLIFERATIVNÍ PORUCHY A ŠPATNĚ DIFERENCOVANÉ NÁDORY S JINÝM VÝKONEM S MCC 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</si>
  <si>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</si>
  <si>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</si>
  <si>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</si>
  <si>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</si>
  <si>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</si>
  <si>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</si>
  <si>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</si>
  <si>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</si>
  <si>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</si>
  <si>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</si>
  <si>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</si>
  <si>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</si>
  <si>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</si>
  <si>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</si>
  <si>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</si>
  <si>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</si>
  <si>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</si>
  <si>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</si>
  <si>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</si>
  <si>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</si>
  <si>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</si>
  <si>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</si>
  <si>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</si>
  <si>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</si>
  <si>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17351</t>
  </si>
  <si>
    <t xml:space="preserve">CHEMOTERAPIE PŘI AKUTNÍ LEUKÉMII BEZ CC                                                             </t>
  </si>
  <si>
    <t>17353</t>
  </si>
  <si>
    <t xml:space="preserve">CHEMOTERAPIE PŘI AKUTNÍ LEUKÉMII S MCC                                                              </t>
  </si>
  <si>
    <t>18303</t>
  </si>
  <si>
    <t xml:space="preserve">SEPTIKÉMIE S MCC                              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</si>
  <si>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</si>
  <si>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</si>
  <si>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</si>
  <si>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</si>
  <si>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Porovnání jednotlivých IR DRG skupin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</si>
  <si>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</si>
  <si>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</si>
  <si>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</si>
  <si>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</si>
  <si>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</si>
  <si>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</si>
  <si>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205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</si>
  <si>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</si>
  <si>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</si>
  <si>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</si>
  <si>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</si>
  <si>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</si>
  <si>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</si>
  <si>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89201</t>
  </si>
  <si>
    <t>SKIASKOPIE NA OPERAČNÍM ČI ZÁKROKOVÉM SÁLE MOBILNÍ</t>
  </si>
  <si>
    <t>0093625</t>
  </si>
  <si>
    <t>ULTRAVIST 370</t>
  </si>
  <si>
    <t>0093626</t>
  </si>
  <si>
    <t>0095609</t>
  </si>
  <si>
    <t>MICROPAQUE CT</t>
  </si>
  <si>
    <t>0002028</t>
  </si>
  <si>
    <t>99mTc-DMSA inj.</t>
  </si>
  <si>
    <t>0002066</t>
  </si>
  <si>
    <t>51Cr-trombocyty</t>
  </si>
  <si>
    <t>0002073</t>
  </si>
  <si>
    <t>99mTc-oxidronát disodný inj.</t>
  </si>
  <si>
    <t>0002087</t>
  </si>
  <si>
    <t>18F-FDG</t>
  </si>
  <si>
    <t>0110740</t>
  </si>
  <si>
    <t>VÁLCE (DVA) STERILNÍ, JEDNORÁZOVÉ DO INJEKTORU, CE</t>
  </si>
  <si>
    <t>47215</t>
  </si>
  <si>
    <t>SCINTIGRAFIE LEDVIN S VÝPOČTEM RELATIVNÍ FUNKCE</t>
  </si>
  <si>
    <t>47233</t>
  </si>
  <si>
    <t>PŘEŽÍVÁNÍ A LOKALIZACE DESTRUKCE AUTOLOGNÍCH THROM</t>
  </si>
  <si>
    <t>47245</t>
  </si>
  <si>
    <t>SCINTIGRAFIE SKELETU CÍLENÁ TŘÍFÁZOVÁ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</si>
  <si>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</si>
  <si>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</si>
  <si>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</si>
  <si>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</si>
  <si>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</si>
  <si>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</si>
  <si>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</si>
  <si>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</si>
  <si>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</si>
  <si>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</si>
  <si>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</si>
  <si>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</si>
  <si>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</si>
  <si>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</si>
  <si>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</si>
  <si>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</si>
  <si>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</si>
  <si>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</si>
  <si>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</si>
  <si>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</si>
  <si>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</si>
  <si>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</si>
  <si>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</si>
  <si>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</si>
  <si>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</si>
  <si>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</si>
  <si>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</si>
  <si>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</si>
  <si>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</si>
  <si>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</si>
  <si>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</si>
  <si>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</si>
  <si>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</si>
  <si>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</si>
  <si>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</si>
  <si>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</si>
  <si>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</si>
  <si>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</si>
  <si>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</si>
  <si>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</si>
  <si>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</si>
  <si>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</si>
  <si>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</si>
  <si>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</si>
  <si>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</si>
  <si>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</si>
  <si>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</si>
  <si>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</si>
  <si>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</si>
  <si>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</si>
  <si>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</si>
  <si>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</si>
  <si>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</si>
  <si>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</si>
  <si>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</si>
  <si>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</si>
  <si>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</si>
  <si>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</si>
  <si>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</si>
  <si>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</si>
  <si>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</si>
  <si>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</si>
  <si>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</si>
  <si>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</si>
  <si>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87421</t>
  </si>
  <si>
    <t>CYTOLOGICKÉ NÁTĚRY SEDIMENTU CENTRIFUGOVANÉ TEKUTI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</si>
  <si>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</si>
  <si>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</si>
  <si>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</si>
  <si>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</si>
  <si>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</si>
  <si>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</si>
  <si>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</si>
  <si>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</si>
  <si>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</si>
  <si>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</si>
  <si>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</si>
  <si>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</si>
  <si>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</si>
  <si>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</si>
  <si>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</si>
  <si>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</si>
  <si>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</si>
  <si>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</si>
  <si>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</si>
  <si>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</si>
  <si>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</si>
  <si>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</si>
  <si>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</si>
  <si>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</si>
  <si>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</si>
  <si>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</si>
  <si>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</si>
  <si>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</si>
  <si>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</si>
  <si>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</si>
  <si>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</si>
  <si>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</si>
  <si>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</si>
  <si>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</si>
  <si>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</si>
  <si>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</si>
  <si>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</si>
  <si>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</si>
  <si>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</si>
  <si>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</si>
  <si>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</si>
  <si>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</si>
  <si>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</si>
  <si>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</si>
  <si>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</si>
  <si>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</si>
  <si>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</si>
  <si>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</si>
  <si>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</si>
  <si>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</si>
  <si>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</si>
  <si>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</si>
  <si>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</si>
  <si>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</si>
  <si>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</si>
  <si>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</si>
  <si>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</si>
  <si>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</si>
  <si>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</si>
  <si>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</si>
  <si>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</si>
  <si>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</si>
  <si>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</si>
  <si>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</si>
  <si>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</si>
  <si>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</si>
  <si>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</si>
  <si>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</si>
  <si>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</si>
  <si>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</si>
  <si>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</si>
  <si>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</si>
  <si>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</si>
  <si>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</si>
  <si>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</si>
  <si>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</si>
  <si>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</si>
  <si>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</si>
  <si>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</si>
  <si>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</si>
  <si>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</si>
  <si>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</si>
  <si>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</si>
  <si>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</si>
  <si>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</si>
  <si>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</si>
  <si>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</si>
  <si>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</si>
  <si>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</si>
  <si>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</si>
  <si>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</si>
  <si>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</si>
  <si>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</si>
  <si>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</si>
  <si>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</si>
  <si>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</si>
  <si>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</si>
  <si>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</si>
  <si>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</si>
  <si>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</si>
  <si>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</si>
  <si>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</si>
  <si>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</si>
  <si>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</si>
  <si>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</si>
  <si>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</si>
  <si>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</si>
  <si>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</si>
  <si>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</si>
  <si>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</si>
  <si>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</si>
  <si>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</si>
  <si>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</si>
  <si>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</si>
  <si>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</si>
  <si>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</si>
  <si>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</si>
  <si>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</si>
  <si>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</si>
  <si>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</si>
  <si>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</si>
  <si>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</si>
  <si>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</si>
  <si>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</si>
  <si>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</si>
  <si>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</si>
  <si>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</si>
  <si>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</si>
  <si>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</si>
  <si>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</si>
  <si>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</si>
  <si>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</si>
  <si>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</si>
  <si>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</si>
  <si>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</si>
  <si>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</si>
  <si>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</si>
  <si>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</si>
  <si>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</si>
  <si>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</si>
  <si>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</si>
  <si>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</si>
  <si>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</si>
  <si>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</si>
  <si>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</si>
  <si>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</si>
  <si>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</si>
  <si>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</si>
  <si>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81733</t>
  </si>
  <si>
    <t>KVANTITATIVNÍ STANOVENÍ KRVE VE STOLICI NA ANALYZÁ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</si>
  <si>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</si>
  <si>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</si>
  <si>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</si>
  <si>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</si>
  <si>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</si>
  <si>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</si>
  <si>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81395</t>
  </si>
  <si>
    <t>ELEKTROFORÉZA PROTEINŮ (MOČ, MOZKOMÍŠNÍ MOK)</t>
  </si>
  <si>
    <t>93229</t>
  </si>
  <si>
    <t>TKÁŇOVÝ POLYPEPTIDICKÝ ANTIGEN (TPA)</t>
  </si>
  <si>
    <t>813</t>
  </si>
  <si>
    <t>91197</t>
  </si>
  <si>
    <t>STANOVENÍ CYTOKINU ELISA</t>
  </si>
  <si>
    <t>91275</t>
  </si>
  <si>
    <t>STANOVENÍ ANTI KARDIOLIPIN Ab IgG a IgM ELISA</t>
  </si>
  <si>
    <t>34</t>
  </si>
  <si>
    <t>809</t>
  </si>
  <si>
    <t>0002920</t>
  </si>
  <si>
    <t>MULTIHANCE</t>
  </si>
  <si>
    <t>0003134</t>
  </si>
  <si>
    <t>GADOVIST 1,0 MMOL/ML</t>
  </si>
  <si>
    <t>0022075</t>
  </si>
  <si>
    <t>IOMERON 400</t>
  </si>
  <si>
    <t>0042433</t>
  </si>
  <si>
    <t>VISIPAQUE 320 MG I/ML</t>
  </si>
  <si>
    <t>0045123</t>
  </si>
  <si>
    <t>0065978</t>
  </si>
  <si>
    <t>DOTAREM</t>
  </si>
  <si>
    <t>0077019</t>
  </si>
  <si>
    <t>0077024</t>
  </si>
  <si>
    <t>ULTRAVIST 300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</si>
  <si>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</si>
  <si>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</si>
  <si>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</si>
  <si>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</si>
  <si>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</si>
  <si>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</si>
  <si>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</si>
  <si>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</si>
  <si>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</si>
  <si>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</si>
  <si>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</si>
  <si>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</si>
  <si>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</si>
  <si>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</si>
  <si>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</si>
  <si>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</si>
  <si>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</si>
  <si>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</si>
  <si>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</si>
  <si>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</si>
  <si>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</si>
  <si>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</si>
  <si>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</si>
  <si>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</si>
  <si>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</si>
  <si>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</si>
  <si>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</si>
  <si>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</si>
  <si>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</si>
  <si>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</si>
  <si>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</si>
  <si>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</si>
  <si>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</si>
  <si>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</si>
  <si>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89611</t>
  </si>
  <si>
    <t>CT VYŠETŘENÍ HLAVY NEBO TĚLA NATIVNÍ A KONTRASTNÍ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</si>
  <si>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</si>
  <si>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</si>
  <si>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</si>
  <si>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</si>
  <si>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</si>
  <si>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</si>
  <si>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</si>
  <si>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</si>
  <si>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</si>
  <si>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</si>
  <si>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</si>
  <si>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</si>
  <si>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</si>
  <si>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</si>
  <si>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</si>
  <si>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</si>
  <si>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</si>
  <si>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</si>
  <si>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</si>
  <si>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</si>
  <si>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</si>
  <si>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</si>
  <si>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</si>
  <si>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</si>
  <si>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</si>
  <si>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</si>
  <si>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</si>
  <si>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</si>
  <si>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</si>
  <si>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</si>
  <si>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</si>
  <si>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</si>
  <si>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</si>
  <si>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</si>
  <si>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</si>
  <si>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</si>
  <si>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</si>
  <si>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</si>
  <si>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</si>
  <si>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</si>
  <si>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</si>
  <si>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</si>
  <si>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</si>
  <si>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</si>
  <si>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</si>
  <si>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</si>
  <si>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</si>
  <si>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</si>
  <si>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</si>
  <si>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</si>
  <si>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</si>
  <si>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</si>
  <si>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</si>
  <si>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</si>
  <si>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</si>
  <si>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</si>
  <si>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</si>
  <si>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</si>
  <si>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</si>
  <si>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</si>
  <si>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</si>
  <si>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</si>
  <si>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</si>
  <si>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</si>
  <si>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</si>
  <si>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</si>
  <si>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</si>
  <si>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</si>
  <si>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</si>
  <si>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</si>
  <si>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</si>
  <si>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</si>
  <si>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</si>
  <si>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</si>
  <si>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</si>
  <si>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</si>
  <si>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</si>
  <si>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</si>
  <si>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</si>
  <si>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</si>
  <si>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</si>
  <si>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</si>
  <si>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</si>
  <si>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</si>
  <si>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</si>
  <si>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</si>
  <si>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</si>
  <si>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</si>
  <si>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</si>
  <si>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</si>
  <si>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</si>
  <si>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</si>
  <si>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</si>
  <si>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</si>
  <si>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</si>
  <si>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</si>
  <si>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</si>
  <si>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</si>
  <si>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</si>
  <si>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</si>
  <si>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</si>
  <si>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</si>
  <si>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</si>
  <si>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</si>
  <si>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</si>
  <si>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</si>
  <si>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</si>
  <si>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</si>
  <si>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</si>
  <si>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</si>
  <si>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</si>
  <si>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</si>
  <si>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</si>
  <si>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</si>
  <si>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</si>
  <si>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</si>
  <si>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</si>
  <si>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</si>
  <si>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</si>
  <si>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</si>
  <si>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</si>
  <si>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</si>
  <si>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</si>
  <si>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</si>
  <si>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</si>
  <si>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</si>
  <si>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</si>
  <si>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</si>
  <si>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</si>
  <si>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</si>
  <si>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</si>
  <si>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</si>
  <si>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</si>
  <si>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</si>
  <si>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</si>
  <si>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82093</t>
  </si>
  <si>
    <t>STANOVENÍ PROTILÁTEK METODOU KONSUMPCE KOMPLEMENTU</t>
  </si>
  <si>
    <t>82039</t>
  </si>
  <si>
    <t>PŘÍMÝ PRŮKAZ MIKROORGANISMU NEBO JEHO IDENTIFIKACE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</si>
  <si>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</si>
  <si>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</si>
  <si>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</si>
  <si>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</si>
  <si>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</si>
  <si>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</si>
  <si>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</si>
  <si>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</si>
  <si>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</si>
  <si>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</si>
  <si>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</si>
  <si>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</si>
  <si>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</si>
  <si>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86243</t>
  </si>
  <si>
    <t>URČOVÁNÍ HLA HAPLOTYPŮ A GENOTYPU Z RODINNÉ STUDIE</t>
  </si>
  <si>
    <t>86323</t>
  </si>
  <si>
    <t>CROSS - MATCH DÁRCŮ JEDNODUCHÝ A PRODLOUŽENÝ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</si>
  <si>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</si>
  <si>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</si>
  <si>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</si>
  <si>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</si>
  <si>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</si>
  <si>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</si>
  <si>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</si>
  <si>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</si>
  <si>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</si>
  <si>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</si>
  <si>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</si>
  <si>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</si>
  <si>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</si>
  <si>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</si>
  <si>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</si>
  <si>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</si>
  <si>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</si>
  <si>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</si>
  <si>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</si>
  <si>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</si>
  <si>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</si>
  <si>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</si>
  <si>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</si>
  <si>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</si>
  <si>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</si>
  <si>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</si>
  <si>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</si>
  <si>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</si>
  <si>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</si>
  <si>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</si>
  <si>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</si>
  <si>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</si>
  <si>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</si>
  <si>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</si>
  <si>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91199</t>
  </si>
  <si>
    <t>STANOVENÍ IgA PROTI POTRAVINOVÝM ALERGENŮM ELISA</t>
  </si>
  <si>
    <t>22217</t>
  </si>
  <si>
    <t xml:space="preserve">SCREENINGOVÉ VYŠETŘENÍ TROMBOCYTÁRNÍCH PROTILÁTEK 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</si>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</sst>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72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2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2" fontId="31" fillId="3" borderId="30" xfId="81" applyNumberFormat="1" applyFont="1" applyFill="1" applyBorder="1"/>
    <xf numFmtId="172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5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3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7" xfId="26" applyNumberFormat="1" applyFont="1" applyFill="1" applyBorder="1"/>
    <xf numFmtId="9" fontId="32" fillId="0" borderId="28" xfId="26" applyNumberFormat="1" applyFont="1" applyFill="1" applyBorder="1"/>
    <xf numFmtId="171" fontId="32" fillId="0" borderId="50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9" xfId="26" applyNumberFormat="1" applyFont="1" applyFill="1" applyBorder="1"/>
    <xf numFmtId="171" fontId="32" fillId="0" borderId="24" xfId="26" applyNumberFormat="1" applyFont="1" applyFill="1" applyBorder="1"/>
    <xf numFmtId="9" fontId="32" fillId="0" borderId="25" xfId="26" applyNumberFormat="1" applyFont="1" applyFill="1" applyBorder="1"/>
    <xf numFmtId="171" fontId="32" fillId="0" borderId="52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4" borderId="22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9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8" fontId="34" fillId="2" borderId="23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8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8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9" xfId="26" applyNumberFormat="1" applyFont="1" applyFill="1" applyBorder="1"/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8" fontId="34" fillId="3" borderId="23" xfId="86" applyNumberFormat="1" applyFont="1" applyFill="1" applyBorder="1" applyAlignment="1">
      <alignment horizontal="right"/>
    </xf>
    <xf numFmtId="168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8" fontId="34" fillId="4" borderId="23" xfId="26" applyNumberFormat="1" applyFont="1" applyFill="1" applyBorder="1" applyAlignment="1">
      <alignment horizontal="center"/>
    </xf>
    <xf numFmtId="3" fontId="34" fillId="4" borderId="29" xfId="26" applyNumberFormat="1" applyFont="1" applyFill="1" applyBorder="1"/>
    <xf numFmtId="3" fontId="34" fillId="4" borderId="30" xfId="26" applyNumberFormat="1" applyFont="1" applyFill="1" applyBorder="1"/>
    <xf numFmtId="168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8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9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1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3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5" fontId="34" fillId="0" borderId="78" xfId="53" applyNumberFormat="1" applyFont="1" applyFill="1" applyBorder="1"/>
    <xf numFmtId="165" fontId="34" fillId="0" borderId="79" xfId="53" applyNumberFormat="1" applyFont="1" applyFill="1" applyBorder="1"/>
    <xf numFmtId="9" fontId="34" fillId="0" borderId="80" xfId="83" applyNumberFormat="1" applyFont="1" applyFill="1" applyBorder="1"/>
    <xf numFmtId="170" fontId="34" fillId="0" borderId="78" xfId="53" applyNumberFormat="1" applyFont="1" applyFill="1" applyBorder="1"/>
    <xf numFmtId="170" fontId="34" fillId="0" borderId="79" xfId="5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3" xfId="26" applyFont="1" applyFill="1" applyBorder="1" applyAlignment="1">
      <alignment horizontal="right"/>
    </xf>
    <xf numFmtId="171" fontId="32" fillId="0" borderId="49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1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0" fontId="3" fillId="2" borderId="30" xfId="79" applyFont="1" applyFill="1" applyBorder="1"/>
    <xf numFmtId="0" fontId="3" fillId="2" borderId="30" xfId="53" applyFont="1" applyFill="1" applyBorder="1" applyAlignment="1">
      <alignment horizontal="left"/>
    </xf>
    <xf numFmtId="3" fontId="3" fillId="2" borderId="23" xfId="53" applyNumberFormat="1" applyFont="1" applyFill="1" applyBorder="1" applyAlignment="1">
      <alignment horizontal="lef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3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3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9" fontId="5" fillId="0" borderId="0" xfId="26" applyNumberFormat="1" applyFont="1" applyFill="1"/>
    <xf numFmtId="167" fontId="3" fillId="2" borderId="33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9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8" xfId="26" applyNumberFormat="1" applyFont="1" applyFill="1" applyBorder="1"/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8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8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3" xfId="0" applyFont="1" applyFill="1" applyBorder="1" applyAlignment="1"/>
    <xf numFmtId="0" fontId="35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6" xfId="0" applyNumberFormat="1" applyFont="1" applyFill="1" applyBorder="1"/>
    <xf numFmtId="3" fontId="42" fillId="2" borderId="58" xfId="0" applyNumberFormat="1" applyFont="1" applyFill="1" applyBorder="1"/>
    <xf numFmtId="9" fontId="42" fillId="2" borderId="66" xfId="0" applyNumberFormat="1" applyFont="1" applyFill="1" applyBorder="1"/>
    <xf numFmtId="0" fontId="53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3" fillId="4" borderId="62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3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70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70" fontId="42" fillId="0" borderId="31" xfId="0" applyNumberFormat="1" applyFont="1" applyFill="1" applyBorder="1" applyAlignment="1"/>
    <xf numFmtId="9" fontId="42" fillId="0" borderId="55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3" xfId="0" applyNumberFormat="1" applyFont="1" applyFill="1" applyBorder="1" applyAlignment="1"/>
    <xf numFmtId="9" fontId="35" fillId="0" borderId="53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3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9" fontId="3" fillId="0" borderId="47" xfId="26" applyNumberFormat="1" applyFont="1" applyFill="1" applyBorder="1" applyAlignment="1">
      <alignment vertical="center"/>
    </xf>
    <xf numFmtId="167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59" fillId="9" borderId="87" xfId="0" applyNumberFormat="1" applyFont="1" applyFill="1" applyBorder="1"/>
    <xf numFmtId="3" fontId="59" fillId="9" borderId="86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90" xfId="0" applyNumberFormat="1" applyFont="1" applyFill="1" applyBorder="1" applyAlignment="1">
      <alignment horizontal="center" vertical="center"/>
    </xf>
    <xf numFmtId="0" fontId="42" fillId="2" borderId="91" xfId="0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3" fontId="61" fillId="2" borderId="93" xfId="0" applyNumberFormat="1" applyFont="1" applyFill="1" applyBorder="1" applyAlignment="1">
      <alignment horizontal="center" vertical="center" wrapText="1"/>
    </xf>
    <xf numFmtId="0" fontId="61" fillId="2" borderId="94" xfId="0" applyFont="1" applyFill="1" applyBorder="1" applyAlignment="1">
      <alignment horizontal="center" vertical="center" wrapText="1"/>
    </xf>
    <xf numFmtId="0" fontId="61" fillId="2" borderId="95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1" fillId="2" borderId="111" xfId="0" applyNumberFormat="1" applyFont="1" applyFill="1" applyBorder="1" applyAlignment="1">
      <alignment horizontal="center" vertical="center" wrapText="1"/>
    </xf>
    <xf numFmtId="174" fontId="42" fillId="4" borderId="97" xfId="0" applyNumberFormat="1" applyFont="1" applyFill="1" applyBorder="1" applyAlignment="1"/>
    <xf numFmtId="174" fontId="42" fillId="4" borderId="90" xfId="0" applyNumberFormat="1" applyFont="1" applyFill="1" applyBorder="1" applyAlignment="1"/>
    <xf numFmtId="174" fontId="42" fillId="4" borderId="91" xfId="0" applyNumberFormat="1" applyFont="1" applyFill="1" applyBorder="1" applyAlignment="1"/>
    <xf numFmtId="174" fontId="42" fillId="4" borderId="92" xfId="0" applyNumberFormat="1" applyFont="1" applyFill="1" applyBorder="1" applyAlignment="1"/>
    <xf numFmtId="174" fontId="42" fillId="0" borderId="99" xfId="0" applyNumberFormat="1" applyFont="1" applyBorder="1"/>
    <xf numFmtId="174" fontId="35" fillId="0" borderId="103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42" fillId="0" borderId="110" xfId="0" applyNumberFormat="1" applyFont="1" applyBorder="1"/>
    <xf numFmtId="174" fontId="35" fillId="0" borderId="111" xfId="0" applyNumberFormat="1" applyFont="1" applyBorder="1"/>
    <xf numFmtId="174" fontId="35" fillId="0" borderId="94" xfId="0" applyNumberFormat="1" applyFont="1" applyBorder="1"/>
    <xf numFmtId="174" fontId="35" fillId="0" borderId="95" xfId="0" applyNumberFormat="1" applyFont="1" applyBorder="1"/>
    <xf numFmtId="174" fontId="42" fillId="2" borderId="112" xfId="0" applyNumberFormat="1" applyFont="1" applyFill="1" applyBorder="1" applyAlignment="1"/>
    <xf numFmtId="174" fontId="42" fillId="2" borderId="90" xfId="0" applyNumberFormat="1" applyFont="1" applyFill="1" applyBorder="1" applyAlignment="1"/>
    <xf numFmtId="174" fontId="42" fillId="2" borderId="91" xfId="0" applyNumberFormat="1" applyFont="1" applyFill="1" applyBorder="1" applyAlignment="1"/>
    <xf numFmtId="174" fontId="42" fillId="2" borderId="92" xfId="0" applyNumberFormat="1" applyFont="1" applyFill="1" applyBorder="1" applyAlignment="1"/>
    <xf numFmtId="174" fontId="42" fillId="0" borderId="105" xfId="0" applyNumberFormat="1" applyFont="1" applyBorder="1"/>
    <xf numFmtId="174" fontId="35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42" fillId="0" borderId="97" xfId="0" applyNumberFormat="1" applyFont="1" applyBorder="1"/>
    <xf numFmtId="174" fontId="35" fillId="0" borderId="113" xfId="0" applyNumberFormat="1" applyFont="1" applyBorder="1"/>
    <xf numFmtId="174" fontId="35" fillId="0" borderId="91" xfId="0" applyNumberFormat="1" applyFont="1" applyBorder="1"/>
    <xf numFmtId="174" fontId="35" fillId="0" borderId="92" xfId="0" applyNumberFormat="1" applyFont="1" applyBorder="1"/>
    <xf numFmtId="174" fontId="35" fillId="0" borderId="100" xfId="0" applyNumberFormat="1" applyFont="1" applyBorder="1"/>
    <xf numFmtId="174" fontId="35" fillId="0" borderId="93" xfId="0" applyNumberFormat="1" applyFont="1" applyBorder="1"/>
    <xf numFmtId="175" fontId="42" fillId="2" borderId="97" xfId="0" applyNumberFormat="1" applyFont="1" applyFill="1" applyBorder="1" applyAlignment="1"/>
    <xf numFmtId="175" fontId="35" fillId="2" borderId="90" xfId="0" applyNumberFormat="1" applyFont="1" applyFill="1" applyBorder="1" applyAlignment="1"/>
    <xf numFmtId="175" fontId="35" fillId="2" borderId="91" xfId="0" applyNumberFormat="1" applyFont="1" applyFill="1" applyBorder="1" applyAlignment="1"/>
    <xf numFmtId="175" fontId="35" fillId="2" borderId="92" xfId="0" applyNumberFormat="1" applyFont="1" applyFill="1" applyBorder="1" applyAlignment="1"/>
    <xf numFmtId="175" fontId="42" fillId="0" borderId="99" xfId="0" applyNumberFormat="1" applyFont="1" applyBorder="1"/>
    <xf numFmtId="175" fontId="35" fillId="0" borderId="100" xfId="0" applyNumberFormat="1" applyFont="1" applyBorder="1"/>
    <xf numFmtId="175" fontId="35" fillId="0" borderId="101" xfId="0" applyNumberFormat="1" applyFont="1" applyBorder="1"/>
    <xf numFmtId="175" fontId="35" fillId="0" borderId="102" xfId="0" applyNumberFormat="1" applyFont="1" applyBorder="1"/>
    <xf numFmtId="175" fontId="35" fillId="0" borderId="103" xfId="0" applyNumberFormat="1" applyFont="1" applyBorder="1"/>
    <xf numFmtId="175" fontId="42" fillId="0" borderId="105" xfId="0" applyNumberFormat="1" applyFont="1" applyBorder="1"/>
    <xf numFmtId="175" fontId="35" fillId="0" borderId="106" xfId="0" applyNumberFormat="1" applyFont="1" applyBorder="1"/>
    <xf numFmtId="175" fontId="35" fillId="0" borderId="107" xfId="0" applyNumberFormat="1" applyFont="1" applyBorder="1"/>
    <xf numFmtId="175" fontId="35" fillId="0" borderId="108" xfId="0" applyNumberFormat="1" applyFont="1" applyBorder="1"/>
    <xf numFmtId="0" fontId="28" fillId="2" borderId="20" xfId="1" applyFill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1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7" xfId="53" applyNumberFormat="1" applyFont="1" applyFill="1" applyBorder="1" applyAlignment="1">
      <alignment horizontal="right"/>
    </xf>
    <xf numFmtId="165" fontId="32" fillId="2" borderId="32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7" xfId="0" applyFont="1" applyFill="1" applyBorder="1" applyAlignment="1"/>
    <xf numFmtId="3" fontId="31" fillId="2" borderId="59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3" xfId="0" applyFont="1" applyFill="1" applyBorder="1" applyAlignment="1">
      <alignment horizontal="left"/>
    </xf>
    <xf numFmtId="0" fontId="35" fillId="2" borderId="57" xfId="0" applyFont="1" applyFill="1" applyBorder="1" applyAlignment="1">
      <alignment horizontal="left"/>
    </xf>
    <xf numFmtId="0" fontId="42" fillId="2" borderId="59" xfId="0" applyFont="1" applyFill="1" applyBorder="1" applyAlignment="1">
      <alignment horizontal="left"/>
    </xf>
    <xf numFmtId="3" fontId="42" fillId="2" borderId="59" xfId="0" applyNumberFormat="1" applyFont="1" applyFill="1" applyBorder="1" applyAlignment="1">
      <alignment horizontal="left"/>
    </xf>
    <xf numFmtId="3" fontId="35" fillId="2" borderId="54" xfId="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0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74" fontId="35" fillId="0" borderId="94" xfId="0" applyNumberFormat="1" applyFont="1" applyBorder="1" applyAlignment="1"/>
    <xf numFmtId="0" fontId="2" fillId="0" borderId="2" xfId="26" applyFont="1" applyFill="1" applyBorder="1" applyAlignment="1"/>
    <xf numFmtId="0" fontId="0" fillId="0" borderId="2" xfId="0" applyBorder="1" applyAlignment="1"/>
    <xf numFmtId="167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174" fontId="35" fillId="0" borderId="101" xfId="0" applyNumberFormat="1" applyFont="1" applyBorder="1" applyAlignment="1"/>
    <xf numFmtId="174" fontId="42" fillId="4" borderId="91" xfId="0" applyNumberFormat="1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4" xfId="26" applyNumberFormat="1" applyFont="1" applyFill="1" applyBorder="1" applyAlignment="1">
      <alignment horizontal="center"/>
    </xf>
    <xf numFmtId="3" fontId="34" fillId="2" borderId="54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4" xfId="0" applyFont="1" applyFill="1" applyBorder="1" applyAlignment="1">
      <alignment horizontal="center"/>
    </xf>
    <xf numFmtId="9" fontId="46" fillId="2" borderId="54" xfId="0" applyNumberFormat="1" applyFont="1" applyFill="1" applyBorder="1" applyAlignment="1">
      <alignment horizontal="center" vertical="top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4" xfId="0" applyNumberFormat="1" applyFont="1" applyFill="1" applyBorder="1" applyAlignment="1">
      <alignment horizontal="center"/>
    </xf>
    <xf numFmtId="0" fontId="46" fillId="2" borderId="54" xfId="0" applyNumberFormat="1" applyFont="1" applyFill="1" applyBorder="1" applyAlignment="1">
      <alignment horizontal="center" vertical="top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8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3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53" xfId="26" applyNumberFormat="1" applyFont="1" applyFill="1" applyBorder="1" applyAlignment="1">
      <alignment horizontal="right" vertical="top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4" borderId="54" xfId="26" applyNumberFormat="1" applyFont="1" applyFill="1" applyBorder="1" applyAlignment="1">
      <alignment horizontal="center"/>
    </xf>
    <xf numFmtId="3" fontId="34" fillId="3" borderId="33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3" borderId="54" xfId="26" applyNumberFormat="1" applyFont="1" applyFill="1" applyBorder="1" applyAlignment="1">
      <alignment horizontal="center"/>
    </xf>
    <xf numFmtId="0" fontId="35" fillId="0" borderId="53" xfId="0" applyFont="1" applyFill="1" applyBorder="1" applyAlignment="1">
      <alignment horizontal="right" vertical="top"/>
    </xf>
    <xf numFmtId="3" fontId="3" fillId="2" borderId="68" xfId="27" applyNumberFormat="1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0" fontId="35" fillId="2" borderId="54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3" xfId="26" applyFont="1" applyFill="1" applyBorder="1" applyAlignment="1">
      <alignment horizontal="center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4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0" fontId="3" fillId="2" borderId="54" xfId="26" applyNumberFormat="1" applyFont="1" applyFill="1" applyBorder="1" applyAlignment="1">
      <alignment horizontal="center" vertical="top"/>
    </xf>
    <xf numFmtId="169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6" xfId="76" applyNumberFormat="1" applyFont="1" applyFill="1" applyBorder="1" applyAlignment="1">
      <alignment horizontal="center" vertical="center"/>
    </xf>
    <xf numFmtId="3" fontId="34" fillId="2" borderId="58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7" xfId="0" applyNumberFormat="1" applyFont="1" applyFill="1" applyBorder="1" applyAlignment="1">
      <alignment horizontal="right" vertical="top"/>
    </xf>
    <xf numFmtId="3" fontId="36" fillId="10" borderId="118" xfId="0" applyNumberFormat="1" applyFont="1" applyFill="1" applyBorder="1" applyAlignment="1">
      <alignment horizontal="right" vertical="top"/>
    </xf>
    <xf numFmtId="176" fontId="36" fillId="10" borderId="119" xfId="0" applyNumberFormat="1" applyFont="1" applyFill="1" applyBorder="1" applyAlignment="1">
      <alignment horizontal="right" vertical="top"/>
    </xf>
    <xf numFmtId="3" fontId="36" fillId="0" borderId="117" xfId="0" applyNumberFormat="1" applyFont="1" applyBorder="1" applyAlignment="1">
      <alignment horizontal="right" vertical="top"/>
    </xf>
    <xf numFmtId="176" fontId="36" fillId="10" borderId="120" xfId="0" applyNumberFormat="1" applyFont="1" applyFill="1" applyBorder="1" applyAlignment="1">
      <alignment horizontal="right" vertical="top"/>
    </xf>
    <xf numFmtId="3" fontId="38" fillId="10" borderId="122" xfId="0" applyNumberFormat="1" applyFont="1" applyFill="1" applyBorder="1" applyAlignment="1">
      <alignment horizontal="right" vertical="top"/>
    </xf>
    <xf numFmtId="3" fontId="38" fillId="10" borderId="123" xfId="0" applyNumberFormat="1" applyFont="1" applyFill="1" applyBorder="1" applyAlignment="1">
      <alignment horizontal="right" vertical="top"/>
    </xf>
    <xf numFmtId="0" fontId="38" fillId="10" borderId="124" xfId="0" applyFont="1" applyFill="1" applyBorder="1" applyAlignment="1">
      <alignment horizontal="right" vertical="top"/>
    </xf>
    <xf numFmtId="3" fontId="38" fillId="0" borderId="122" xfId="0" applyNumberFormat="1" applyFont="1" applyBorder="1" applyAlignment="1">
      <alignment horizontal="right" vertical="top"/>
    </xf>
    <xf numFmtId="0" fontId="38" fillId="10" borderId="125" xfId="0" applyFont="1" applyFill="1" applyBorder="1" applyAlignment="1">
      <alignment horizontal="right" vertical="top"/>
    </xf>
    <xf numFmtId="0" fontId="36" fillId="10" borderId="119" xfId="0" applyFont="1" applyFill="1" applyBorder="1" applyAlignment="1">
      <alignment horizontal="right" vertical="top"/>
    </xf>
    <xf numFmtId="0" fontId="36" fillId="10" borderId="120" xfId="0" applyFont="1" applyFill="1" applyBorder="1" applyAlignment="1">
      <alignment horizontal="right" vertical="top"/>
    </xf>
    <xf numFmtId="176" fontId="38" fillId="10" borderId="124" xfId="0" applyNumberFormat="1" applyFont="1" applyFill="1" applyBorder="1" applyAlignment="1">
      <alignment horizontal="right" vertical="top"/>
    </xf>
    <xf numFmtId="176" fontId="38" fillId="10" borderId="125" xfId="0" applyNumberFormat="1" applyFont="1" applyFill="1" applyBorder="1" applyAlignment="1">
      <alignment horizontal="right" vertical="top"/>
    </xf>
    <xf numFmtId="3" fontId="38" fillId="0" borderId="126" xfId="0" applyNumberFormat="1" applyFont="1" applyBorder="1" applyAlignment="1">
      <alignment horizontal="right" vertical="top"/>
    </xf>
    <xf numFmtId="3" fontId="38" fillId="0" borderId="127" xfId="0" applyNumberFormat="1" applyFont="1" applyBorder="1" applyAlignment="1">
      <alignment horizontal="right" vertical="top"/>
    </xf>
    <xf numFmtId="0" fontId="38" fillId="0" borderId="128" xfId="0" applyFont="1" applyBorder="1" applyAlignment="1">
      <alignment horizontal="right" vertical="top"/>
    </xf>
    <xf numFmtId="176" fontId="38" fillId="10" borderId="129" xfId="0" applyNumberFormat="1" applyFont="1" applyFill="1" applyBorder="1" applyAlignment="1">
      <alignment horizontal="right" vertical="top"/>
    </xf>
    <xf numFmtId="0" fontId="40" fillId="11" borderId="116" xfId="0" applyFont="1" applyFill="1" applyBorder="1" applyAlignment="1">
      <alignment vertical="top"/>
    </xf>
    <xf numFmtId="0" fontId="40" fillId="11" borderId="116" xfId="0" applyFont="1" applyFill="1" applyBorder="1" applyAlignment="1">
      <alignment vertical="top" indent="2"/>
    </xf>
    <xf numFmtId="0" fontId="40" fillId="11" borderId="116" xfId="0" applyFont="1" applyFill="1" applyBorder="1" applyAlignment="1">
      <alignment vertical="top" indent="4"/>
    </xf>
    <xf numFmtId="0" fontId="41" fillId="11" borderId="121" xfId="0" applyFont="1" applyFill="1" applyBorder="1" applyAlignment="1">
      <alignment vertical="top" indent="6"/>
    </xf>
    <xf numFmtId="0" fontId="40" fillId="11" borderId="116" xfId="0" applyFont="1" applyFill="1" applyBorder="1" applyAlignment="1">
      <alignment vertical="top" indent="8"/>
    </xf>
    <xf numFmtId="0" fontId="41" fillId="11" borderId="121" xfId="0" applyFont="1" applyFill="1" applyBorder="1" applyAlignment="1">
      <alignment vertical="top" indent="2"/>
    </xf>
    <xf numFmtId="0" fontId="40" fillId="11" borderId="116" xfId="0" applyFont="1" applyFill="1" applyBorder="1" applyAlignment="1">
      <alignment vertical="top" indent="6"/>
    </xf>
    <xf numFmtId="0" fontId="41" fillId="11" borderId="121" xfId="0" applyFont="1" applyFill="1" applyBorder="1" applyAlignment="1">
      <alignment vertical="top" indent="4"/>
    </xf>
    <xf numFmtId="0" fontId="35" fillId="11" borderId="116" xfId="0" applyFont="1" applyFill="1" applyBorder="1"/>
    <xf numFmtId="0" fontId="41" fillId="11" borderId="121" xfId="0" applyFont="1" applyFill="1" applyBorder="1" applyAlignment="1">
      <alignment vertical="top"/>
    </xf>
    <xf numFmtId="0" fontId="41" fillId="11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4" fillId="2" borderId="130" xfId="53" applyNumberFormat="1" applyFont="1" applyFill="1" applyBorder="1" applyAlignment="1">
      <alignment horizontal="left"/>
    </xf>
    <xf numFmtId="165" fontId="34" fillId="2" borderId="131" xfId="53" applyNumberFormat="1" applyFont="1" applyFill="1" applyBorder="1" applyAlignment="1">
      <alignment horizontal="left"/>
    </xf>
    <xf numFmtId="165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5" fontId="35" fillId="0" borderId="101" xfId="0" applyNumberFormat="1" applyFont="1" applyFill="1" applyBorder="1"/>
    <xf numFmtId="165" fontId="35" fillId="0" borderId="101" xfId="0" applyNumberFormat="1" applyFont="1" applyFill="1" applyBorder="1" applyAlignment="1">
      <alignment horizontal="right"/>
    </xf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5" fontId="35" fillId="0" borderId="94" xfId="0" applyNumberFormat="1" applyFont="1" applyFill="1" applyBorder="1"/>
    <xf numFmtId="165" fontId="35" fillId="0" borderId="94" xfId="0" applyNumberFormat="1" applyFont="1" applyFill="1" applyBorder="1" applyAlignment="1">
      <alignment horizontal="right"/>
    </xf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30" xfId="0" applyFont="1" applyFill="1" applyBorder="1"/>
    <xf numFmtId="3" fontId="42" fillId="2" borderId="13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1" borderId="22" xfId="0" applyFont="1" applyFill="1" applyBorder="1"/>
    <xf numFmtId="3" fontId="42" fillId="11" borderId="30" xfId="0" applyNumberFormat="1" applyFont="1" applyFill="1" applyBorder="1"/>
    <xf numFmtId="9" fontId="42" fillId="11" borderId="30" xfId="0" applyNumberFormat="1" applyFont="1" applyFill="1" applyBorder="1"/>
    <xf numFmtId="3" fontId="42" fillId="11" borderId="23" xfId="0" applyNumberFormat="1" applyFont="1" applyFill="1" applyBorder="1"/>
    <xf numFmtId="0" fontId="42" fillId="0" borderId="90" xfId="0" applyFont="1" applyFill="1" applyBorder="1"/>
    <xf numFmtId="0" fontId="42" fillId="0" borderId="100" xfId="0" applyFont="1" applyFill="1" applyBorder="1"/>
    <xf numFmtId="0" fontId="42" fillId="0" borderId="133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42" fillId="11" borderId="135" xfId="0" applyFont="1" applyFill="1" applyBorder="1"/>
    <xf numFmtId="0" fontId="42" fillId="11" borderId="136" xfId="0" applyFont="1" applyFill="1" applyBorder="1"/>
    <xf numFmtId="0" fontId="42" fillId="11" borderId="137" xfId="0" applyFont="1" applyFill="1" applyBorder="1"/>
    <xf numFmtId="3" fontId="3" fillId="2" borderId="107" xfId="80" applyNumberFormat="1" applyFont="1" applyFill="1" applyBorder="1"/>
    <xf numFmtId="0" fontId="3" fillId="2" borderId="107" xfId="80" applyFont="1" applyFill="1" applyBorder="1"/>
    <xf numFmtId="3" fontId="35" fillId="0" borderId="90" xfId="0" applyNumberFormat="1" applyFont="1" applyFill="1" applyBorder="1"/>
    <xf numFmtId="0" fontId="35" fillId="0" borderId="11" xfId="0" applyFont="1" applyFill="1" applyBorder="1"/>
    <xf numFmtId="3" fontId="35" fillId="0" borderId="93" xfId="0" applyNumberFormat="1" applyFont="1" applyFill="1" applyBorder="1"/>
    <xf numFmtId="0" fontId="35" fillId="0" borderId="26" xfId="0" applyFont="1" applyFill="1" applyBorder="1"/>
    <xf numFmtId="3" fontId="35" fillId="0" borderId="26" xfId="0" applyNumberFormat="1" applyFont="1" applyFill="1" applyBorder="1"/>
    <xf numFmtId="3" fontId="35" fillId="0" borderId="115" xfId="0" applyNumberFormat="1" applyFont="1" applyFill="1" applyBorder="1"/>
    <xf numFmtId="3" fontId="35" fillId="0" borderId="17" xfId="0" applyNumberFormat="1" applyFont="1" applyFill="1" applyBorder="1"/>
    <xf numFmtId="3" fontId="35" fillId="0" borderId="63" xfId="0" applyNumberFormat="1" applyFont="1" applyFill="1" applyBorder="1"/>
    <xf numFmtId="9" fontId="3" fillId="2" borderId="107" xfId="80" applyNumberFormat="1" applyFont="1" applyFill="1" applyBorder="1"/>
    <xf numFmtId="9" fontId="3" fillId="2" borderId="16" xfId="80" applyNumberFormat="1" applyFont="1" applyFill="1" applyBorder="1"/>
    <xf numFmtId="0" fontId="35" fillId="0" borderId="10" xfId="0" applyFont="1" applyFill="1" applyBorder="1"/>
    <xf numFmtId="9" fontId="35" fillId="0" borderId="92" xfId="0" applyNumberFormat="1" applyFont="1" applyFill="1" applyBorder="1"/>
    <xf numFmtId="9" fontId="35" fillId="0" borderId="11" xfId="0" applyNumberFormat="1" applyFont="1" applyFill="1" applyBorder="1"/>
    <xf numFmtId="9" fontId="35" fillId="0" borderId="26" xfId="0" applyNumberFormat="1" applyFont="1" applyFill="1" applyBorder="1"/>
    <xf numFmtId="9" fontId="35" fillId="0" borderId="25" xfId="0" applyNumberFormat="1" applyFont="1" applyFill="1" applyBorder="1"/>
    <xf numFmtId="0" fontId="35" fillId="0" borderId="135" xfId="0" applyFont="1" applyFill="1" applyBorder="1"/>
    <xf numFmtId="0" fontId="35" fillId="0" borderId="9" xfId="0" applyFont="1" applyFill="1" applyBorder="1"/>
    <xf numFmtId="0" fontId="35" fillId="0" borderId="51" xfId="0" applyFont="1" applyFill="1" applyBorder="1"/>
    <xf numFmtId="3" fontId="35" fillId="0" borderId="113" xfId="0" applyNumberFormat="1" applyFont="1" applyFill="1" applyBorder="1"/>
    <xf numFmtId="3" fontId="35" fillId="0" borderId="13" xfId="0" applyNumberFormat="1" applyFont="1" applyFill="1" applyBorder="1"/>
    <xf numFmtId="3" fontId="35" fillId="0" borderId="3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5" fontId="35" fillId="0" borderId="32" xfId="0" applyNumberFormat="1" applyFont="1" applyFill="1" applyBorder="1"/>
    <xf numFmtId="166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1" xfId="0" applyFont="1" applyFill="1" applyBorder="1" applyAlignment="1">
      <alignment horizontal="right"/>
    </xf>
    <xf numFmtId="0" fontId="35" fillId="0" borderId="11" xfId="0" applyFont="1" applyFill="1" applyBorder="1" applyAlignment="1">
      <alignment horizontal="left"/>
    </xf>
    <xf numFmtId="165" fontId="35" fillId="0" borderId="11" xfId="0" applyNumberFormat="1" applyFont="1" applyFill="1" applyBorder="1"/>
    <xf numFmtId="166" fontId="35" fillId="0" borderId="11" xfId="0" applyNumberFormat="1" applyFont="1" applyFill="1" applyBorder="1"/>
    <xf numFmtId="0" fontId="35" fillId="0" borderId="26" xfId="0" applyFont="1" applyFill="1" applyBorder="1" applyAlignment="1">
      <alignment horizontal="right"/>
    </xf>
    <xf numFmtId="0" fontId="35" fillId="0" borderId="26" xfId="0" applyFont="1" applyFill="1" applyBorder="1" applyAlignment="1">
      <alignment horizontal="left"/>
    </xf>
    <xf numFmtId="165" fontId="35" fillId="0" borderId="26" xfId="0" applyNumberFormat="1" applyFont="1" applyFill="1" applyBorder="1"/>
    <xf numFmtId="166" fontId="35" fillId="0" borderId="26" xfId="0" applyNumberFormat="1" applyFont="1" applyFill="1" applyBorder="1"/>
    <xf numFmtId="0" fontId="42" fillId="2" borderId="56" xfId="0" applyFont="1" applyFill="1" applyBorder="1"/>
    <xf numFmtId="3" fontId="35" fillId="0" borderId="28" xfId="0" applyNumberFormat="1" applyFont="1" applyFill="1" applyBorder="1"/>
    <xf numFmtId="3" fontId="35" fillId="0" borderId="12" xfId="0" applyNumberFormat="1" applyFont="1" applyFill="1" applyBorder="1"/>
    <xf numFmtId="3" fontId="35" fillId="0" borderId="25" xfId="0" applyNumberFormat="1" applyFont="1" applyFill="1" applyBorder="1"/>
    <xf numFmtId="3" fontId="35" fillId="0" borderId="16" xfId="0" applyNumberFormat="1" applyFont="1" applyFill="1" applyBorder="1"/>
    <xf numFmtId="0" fontId="42" fillId="0" borderId="27" xfId="0" applyFont="1" applyFill="1" applyBorder="1"/>
    <xf numFmtId="0" fontId="42" fillId="0" borderId="10" xfId="0" applyFont="1" applyFill="1" applyBorder="1"/>
    <xf numFmtId="0" fontId="42" fillId="0" borderId="14" xfId="0" applyFont="1" applyFill="1" applyBorder="1"/>
    <xf numFmtId="0" fontId="42" fillId="2" borderId="58" xfId="0" applyFont="1" applyFill="1" applyBorder="1"/>
    <xf numFmtId="165" fontId="34" fillId="2" borderId="56" xfId="53" applyNumberFormat="1" applyFont="1" applyFill="1" applyBorder="1" applyAlignment="1">
      <alignment horizontal="left"/>
    </xf>
    <xf numFmtId="165" fontId="34" fillId="2" borderId="58" xfId="53" applyNumberFormat="1" applyFont="1" applyFill="1" applyBorder="1" applyAlignment="1">
      <alignment horizontal="left"/>
    </xf>
    <xf numFmtId="165" fontId="35" fillId="0" borderId="32" xfId="0" applyNumberFormat="1" applyFont="1" applyFill="1" applyBorder="1" applyAlignment="1">
      <alignment horizontal="right"/>
    </xf>
    <xf numFmtId="165" fontId="35" fillId="0" borderId="11" xfId="0" applyNumberFormat="1" applyFont="1" applyFill="1" applyBorder="1" applyAlignment="1">
      <alignment horizontal="right"/>
    </xf>
    <xf numFmtId="165" fontId="35" fillId="0" borderId="26" xfId="0" applyNumberFormat="1" applyFont="1" applyFill="1" applyBorder="1" applyAlignment="1">
      <alignment horizontal="right"/>
    </xf>
    <xf numFmtId="174" fontId="42" fillId="4" borderId="32" xfId="0" applyNumberFormat="1" applyFont="1" applyFill="1" applyBorder="1" applyAlignment="1">
      <alignment horizontal="center"/>
    </xf>
    <xf numFmtId="174" fontId="35" fillId="0" borderId="11" xfId="0" applyNumberFormat="1" applyFont="1" applyBorder="1" applyAlignment="1"/>
    <xf numFmtId="174" fontId="35" fillId="0" borderId="26" xfId="0" applyNumberFormat="1" applyFont="1" applyBorder="1" applyAlignment="1"/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0" fontId="34" fillId="2" borderId="19" xfId="26" applyNumberFormat="1" applyFont="1" applyFill="1" applyBorder="1" applyAlignment="1">
      <alignment horizontal="right"/>
    </xf>
    <xf numFmtId="170" fontId="35" fillId="0" borderId="32" xfId="0" applyNumberFormat="1" applyFont="1" applyFill="1" applyBorder="1"/>
    <xf numFmtId="170" fontId="35" fillId="0" borderId="11" xfId="0" applyNumberFormat="1" applyFont="1" applyFill="1" applyBorder="1"/>
    <xf numFmtId="170" fontId="35" fillId="0" borderId="26" xfId="0" applyNumberFormat="1" applyFont="1" applyFill="1" applyBorder="1"/>
    <xf numFmtId="0" fontId="42" fillId="0" borderId="93" xfId="0" applyFont="1" applyFill="1" applyBorder="1"/>
    <xf numFmtId="0" fontId="64" fillId="0" borderId="0" xfId="0" applyFont="1" applyFill="1"/>
    <xf numFmtId="0" fontId="65" fillId="0" borderId="0" xfId="0" applyFont="1" applyFill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12" fillId="0" borderId="134" xfId="0" applyNumberFormat="1" applyFont="1" applyBorder="1" applyAlignment="1">
      <alignment horizontal="right"/>
    </xf>
    <xf numFmtId="167" fontId="12" fillId="0" borderId="134" xfId="0" applyNumberFormat="1" applyFont="1" applyBorder="1" applyAlignment="1">
      <alignment horizontal="right"/>
    </xf>
    <xf numFmtId="167" fontId="12" fillId="0" borderId="105" xfId="0" applyNumberFormat="1" applyFont="1" applyBorder="1" applyAlignment="1">
      <alignment horizontal="right"/>
    </xf>
    <xf numFmtId="3" fontId="5" fillId="0" borderId="134" xfId="0" applyNumberFormat="1" applyFont="1" applyBorder="1" applyAlignment="1">
      <alignment horizontal="right"/>
    </xf>
    <xf numFmtId="167" fontId="5" fillId="0" borderId="134" xfId="0" applyNumberFormat="1" applyFont="1" applyBorder="1" applyAlignment="1">
      <alignment horizontal="right"/>
    </xf>
    <xf numFmtId="167" fontId="5" fillId="0" borderId="105" xfId="0" applyNumberFormat="1" applyFont="1" applyBorder="1" applyAlignment="1">
      <alignment horizontal="right"/>
    </xf>
    <xf numFmtId="177" fontId="5" fillId="0" borderId="134" xfId="0" applyNumberFormat="1" applyFont="1" applyBorder="1" applyAlignment="1">
      <alignment horizontal="right"/>
    </xf>
    <xf numFmtId="4" fontId="5" fillId="0" borderId="134" xfId="0" applyNumberFormat="1" applyFont="1" applyBorder="1" applyAlignment="1">
      <alignment horizontal="right"/>
    </xf>
    <xf numFmtId="3" fontId="5" fillId="0" borderId="134" xfId="0" applyNumberFormat="1" applyFont="1" applyBorder="1"/>
    <xf numFmtId="3" fontId="11" fillId="0" borderId="20" xfId="0" applyNumberFormat="1" applyFont="1" applyBorder="1" applyAlignment="1">
      <alignment horizontal="center"/>
    </xf>
    <xf numFmtId="167" fontId="12" fillId="0" borderId="19" xfId="0" applyNumberFormat="1" applyFont="1" applyBorder="1" applyAlignment="1">
      <alignment horizontal="right"/>
    </xf>
    <xf numFmtId="167" fontId="11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167" fontId="5" fillId="0" borderId="19" xfId="0" applyNumberFormat="1" applyFont="1" applyBorder="1" applyAlignment="1">
      <alignment horizontal="right"/>
    </xf>
    <xf numFmtId="3" fontId="12" fillId="0" borderId="134" xfId="0" applyNumberFormat="1" applyFont="1" applyBorder="1"/>
    <xf numFmtId="167" fontId="12" fillId="0" borderId="134" xfId="0" applyNumberFormat="1" applyFont="1" applyBorder="1"/>
    <xf numFmtId="167" fontId="12" fillId="0" borderId="105" xfId="0" applyNumberFormat="1" applyFont="1" applyBorder="1"/>
    <xf numFmtId="167" fontId="12" fillId="0" borderId="19" xfId="0" applyNumberFormat="1" applyFont="1" applyBorder="1"/>
    <xf numFmtId="167" fontId="11" fillId="0" borderId="105" xfId="0" applyNumberFormat="1" applyFont="1" applyBorder="1" applyAlignment="1">
      <alignment horizontal="right"/>
    </xf>
    <xf numFmtId="3" fontId="35" fillId="0" borderId="134" xfId="0" applyNumberFormat="1" applyFont="1" applyBorder="1"/>
    <xf numFmtId="167" fontId="35" fillId="0" borderId="134" xfId="0" applyNumberFormat="1" applyFont="1" applyBorder="1"/>
    <xf numFmtId="167" fontId="35" fillId="0" borderId="105" xfId="0" applyNumberFormat="1" applyFont="1" applyBorder="1"/>
    <xf numFmtId="0" fontId="5" fillId="0" borderId="134" xfId="0" applyFont="1" applyBorder="1"/>
    <xf numFmtId="9" fontId="35" fillId="0" borderId="134" xfId="0" applyNumberFormat="1" applyFont="1" applyBorder="1"/>
    <xf numFmtId="167" fontId="35" fillId="0" borderId="19" xfId="0" applyNumberFormat="1" applyFont="1" applyBorder="1"/>
    <xf numFmtId="3" fontId="35" fillId="0" borderId="134" xfId="0" applyNumberFormat="1" applyFont="1" applyBorder="1" applyAlignment="1">
      <alignment horizontal="right"/>
    </xf>
    <xf numFmtId="49" fontId="3" fillId="2" borderId="34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9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 wrapText="1"/>
    </xf>
    <xf numFmtId="169" fontId="3" fillId="2" borderId="34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9" fontId="3" fillId="2" borderId="18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7" fontId="3" fillId="2" borderId="19" xfId="24" applyNumberFormat="1" applyFont="1" applyFill="1" applyBorder="1" applyAlignment="1">
      <alignment horizontal="left" vertical="center" wrapText="1"/>
    </xf>
    <xf numFmtId="3" fontId="35" fillId="0" borderId="53" xfId="0" applyNumberFormat="1" applyFont="1" applyBorder="1"/>
    <xf numFmtId="167" fontId="35" fillId="0" borderId="53" xfId="0" applyNumberFormat="1" applyFont="1" applyBorder="1"/>
    <xf numFmtId="167" fontId="35" fillId="0" borderId="54" xfId="0" applyNumberFormat="1" applyFont="1" applyBorder="1"/>
    <xf numFmtId="3" fontId="12" fillId="0" borderId="53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167" fontId="12" fillId="0" borderId="54" xfId="0" applyNumberFormat="1" applyFont="1" applyBorder="1" applyAlignment="1">
      <alignment horizontal="right"/>
    </xf>
    <xf numFmtId="3" fontId="5" fillId="0" borderId="53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167" fontId="5" fillId="0" borderId="54" xfId="0" applyNumberFormat="1" applyFont="1" applyBorder="1" applyAlignment="1">
      <alignment horizontal="right"/>
    </xf>
    <xf numFmtId="177" fontId="5" fillId="0" borderId="53" xfId="0" applyNumberFormat="1" applyFont="1" applyBorder="1" applyAlignment="1">
      <alignment horizontal="right"/>
    </xf>
    <xf numFmtId="4" fontId="5" fillId="0" borderId="53" xfId="0" applyNumberFormat="1" applyFont="1" applyBorder="1" applyAlignment="1">
      <alignment horizontal="right"/>
    </xf>
    <xf numFmtId="0" fontId="5" fillId="0" borderId="53" xfId="0" applyFont="1" applyBorder="1"/>
    <xf numFmtId="3" fontId="5" fillId="0" borderId="53" xfId="0" applyNumberFormat="1" applyFont="1" applyBorder="1"/>
    <xf numFmtId="9" fontId="35" fillId="0" borderId="53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3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67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" xfId="76" applyFont="1" applyFill="1" applyBorder="1"/>
    <xf numFmtId="0" fontId="32" fillId="0" borderId="93" xfId="76" applyFont="1" applyFill="1" applyBorder="1"/>
    <xf numFmtId="0" fontId="32" fillId="0" borderId="61" xfId="76" applyFont="1" applyFill="1" applyBorder="1"/>
    <xf numFmtId="0" fontId="32" fillId="0" borderId="17" xfId="76" applyFont="1" applyFill="1" applyBorder="1"/>
    <xf numFmtId="0" fontId="32" fillId="0" borderId="63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42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" xfId="76" applyNumberFormat="1" applyFont="1" applyFill="1" applyBorder="1"/>
    <xf numFmtId="3" fontId="32" fillId="0" borderId="11" xfId="76" applyNumberFormat="1" applyFont="1" applyFill="1" applyBorder="1"/>
    <xf numFmtId="3" fontId="32" fillId="0" borderId="93" xfId="76" applyNumberFormat="1" applyFont="1" applyFill="1" applyBorder="1"/>
    <xf numFmtId="3" fontId="32" fillId="0" borderId="26" xfId="76" applyNumberFormat="1" applyFont="1" applyFill="1" applyBorder="1"/>
    <xf numFmtId="9" fontId="32" fillId="0" borderId="61" xfId="76" applyNumberFormat="1" applyFont="1" applyFill="1" applyBorder="1"/>
    <xf numFmtId="9" fontId="32" fillId="0" borderId="17" xfId="76" applyNumberFormat="1" applyFont="1" applyFill="1" applyBorder="1"/>
    <xf numFmtId="9" fontId="32" fillId="0" borderId="63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170" fontId="32" fillId="0" borderId="27" xfId="76" applyNumberFormat="1" applyFont="1" applyFill="1" applyBorder="1"/>
    <xf numFmtId="170" fontId="32" fillId="0" borderId="32" xfId="76" applyNumberFormat="1" applyFont="1" applyFill="1" applyBorder="1"/>
    <xf numFmtId="170" fontId="32" fillId="0" borderId="10" xfId="76" applyNumberFormat="1" applyFont="1" applyFill="1" applyBorder="1"/>
    <xf numFmtId="170" fontId="32" fillId="0" borderId="11" xfId="76" applyNumberFormat="1" applyFont="1" applyFill="1" applyBorder="1"/>
    <xf numFmtId="170" fontId="32" fillId="0" borderId="93" xfId="76" applyNumberFormat="1" applyFont="1" applyFill="1" applyBorder="1"/>
    <xf numFmtId="170" fontId="32" fillId="0" borderId="26" xfId="76" applyNumberFormat="1" applyFont="1" applyFill="1" applyBorder="1"/>
    <xf numFmtId="0" fontId="34" fillId="2" borderId="16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2" xfId="76" applyNumberFormat="1" applyFont="1" applyFill="1" applyBorder="1"/>
    <xf numFmtId="3" fontId="32" fillId="0" borderId="25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0.71769746781494514</c:v>
                </c:pt>
                <c:pt idx="1">
                  <c:v>1.1817070420035845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894464"/>
        <c:axId val="9588967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0.85514778609246056</c:v>
                </c:pt>
                <c:pt idx="1">
                  <c:v>0.85514778609246056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587904"/>
        <c:axId val="964589824"/>
      </c:scatterChart>
      <c:catAx>
        <c:axId val="95889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889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8896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8894464"/>
        <c:crosses val="autoZero"/>
        <c:crossBetween val="between"/>
      </c:valAx>
      <c:valAx>
        <c:axId val="9645879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64589824"/>
        <c:crosses val="max"/>
        <c:crossBetween val="midCat"/>
      </c:valAx>
      <c:valAx>
        <c:axId val="9645898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645879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1.0149125630297178</c:v>
                </c:pt>
                <c:pt idx="1">
                  <c:v>1.1005279559788819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605568"/>
        <c:axId val="98521126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212800"/>
        <c:axId val="985214336"/>
      </c:scatterChart>
      <c:catAx>
        <c:axId val="97860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521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52112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78605568"/>
        <c:crosses val="autoZero"/>
        <c:crossBetween val="between"/>
      </c:valAx>
      <c:valAx>
        <c:axId val="9852128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85214336"/>
        <c:crosses val="max"/>
        <c:crossBetween val="midCat"/>
      </c:valAx>
      <c:valAx>
        <c:axId val="9852143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852128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60" bestFit="1" customWidth="1"/>
    <col min="2" max="2" width="98.6640625" style="260" customWidth="1"/>
    <col min="3" max="3" width="16.109375" style="51" hidden="1" customWidth="1"/>
    <col min="4" max="16384" width="8.88671875" style="260"/>
  </cols>
  <sheetData>
    <row r="1" spans="1:3" ht="18.600000000000001" customHeight="1" thickBot="1" x14ac:dyDescent="0.4">
      <c r="A1" s="462" t="s">
        <v>136</v>
      </c>
      <c r="B1" s="462"/>
    </row>
    <row r="2" spans="1:3" ht="14.4" customHeight="1" thickBot="1" x14ac:dyDescent="0.35">
      <c r="A2" s="389" t="s">
        <v>298</v>
      </c>
      <c r="B2" s="50"/>
    </row>
    <row r="3" spans="1:3" ht="14.4" customHeight="1" thickBot="1" x14ac:dyDescent="0.35">
      <c r="A3" s="458" t="s">
        <v>186</v>
      </c>
      <c r="B3" s="459"/>
    </row>
    <row r="4" spans="1:3" ht="14.4" customHeight="1" x14ac:dyDescent="0.3">
      <c r="A4" s="277" t="str">
        <f t="shared" ref="A4:A8" si="0">HYPERLINK("#'"&amp;C4&amp;"'!A1",C4)</f>
        <v>Motivace</v>
      </c>
      <c r="B4" s="182" t="s">
        <v>155</v>
      </c>
      <c r="C4" s="51" t="s">
        <v>156</v>
      </c>
    </row>
    <row r="5" spans="1:3" ht="14.4" customHeight="1" x14ac:dyDescent="0.3">
      <c r="A5" s="278" t="str">
        <f t="shared" si="0"/>
        <v>HI</v>
      </c>
      <c r="B5" s="183" t="s">
        <v>179</v>
      </c>
      <c r="C5" s="51" t="s">
        <v>140</v>
      </c>
    </row>
    <row r="6" spans="1:3" ht="14.4" customHeight="1" x14ac:dyDescent="0.3">
      <c r="A6" s="279" t="str">
        <f t="shared" si="0"/>
        <v>HI Graf</v>
      </c>
      <c r="B6" s="184" t="s">
        <v>132</v>
      </c>
      <c r="C6" s="51" t="s">
        <v>141</v>
      </c>
    </row>
    <row r="7" spans="1:3" ht="14.4" customHeight="1" x14ac:dyDescent="0.3">
      <c r="A7" s="279" t="str">
        <f t="shared" si="0"/>
        <v>Man Tab</v>
      </c>
      <c r="B7" s="184" t="s">
        <v>300</v>
      </c>
      <c r="C7" s="51" t="s">
        <v>142</v>
      </c>
    </row>
    <row r="8" spans="1:3" ht="14.4" customHeight="1" thickBot="1" x14ac:dyDescent="0.35">
      <c r="A8" s="280" t="str">
        <f t="shared" si="0"/>
        <v>HV</v>
      </c>
      <c r="B8" s="185" t="s">
        <v>64</v>
      </c>
      <c r="C8" s="51" t="s">
        <v>69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0" t="s">
        <v>137</v>
      </c>
      <c r="B10" s="459"/>
    </row>
    <row r="11" spans="1:3" ht="14.4" customHeight="1" x14ac:dyDescent="0.3">
      <c r="A11" s="281" t="str">
        <f t="shared" ref="A11:A22" si="1">HYPERLINK("#'"&amp;C11&amp;"'!A1",C11)</f>
        <v>Léky Žádanky</v>
      </c>
      <c r="B11" s="183" t="s">
        <v>180</v>
      </c>
      <c r="C11" s="51" t="s">
        <v>143</v>
      </c>
    </row>
    <row r="12" spans="1:3" ht="14.4" customHeight="1" x14ac:dyDescent="0.3">
      <c r="A12" s="279" t="str">
        <f t="shared" si="1"/>
        <v>LŽ Detail</v>
      </c>
      <c r="B12" s="184" t="s">
        <v>212</v>
      </c>
      <c r="C12" s="51" t="s">
        <v>144</v>
      </c>
    </row>
    <row r="13" spans="1:3" ht="28.8" customHeight="1" x14ac:dyDescent="0.3">
      <c r="A13" s="279" t="str">
        <f t="shared" si="1"/>
        <v>LŽ PL</v>
      </c>
      <c r="B13" s="660" t="s">
        <v>214</v>
      </c>
      <c r="C13" s="51" t="s">
        <v>191</v>
      </c>
    </row>
    <row r="14" spans="1:3" ht="14.4" customHeight="1" x14ac:dyDescent="0.3">
      <c r="A14" s="279" t="str">
        <f t="shared" si="1"/>
        <v>LŽ PL Detail</v>
      </c>
      <c r="B14" s="184" t="s">
        <v>2517</v>
      </c>
      <c r="C14" s="51" t="s">
        <v>193</v>
      </c>
    </row>
    <row r="15" spans="1:3" ht="14.4" customHeight="1" x14ac:dyDescent="0.3">
      <c r="A15" s="279" t="str">
        <f t="shared" si="1"/>
        <v>Léky Recepty</v>
      </c>
      <c r="B15" s="184" t="s">
        <v>181</v>
      </c>
      <c r="C15" s="51" t="s">
        <v>145</v>
      </c>
    </row>
    <row r="16" spans="1:3" ht="14.4" customHeight="1" x14ac:dyDescent="0.3">
      <c r="A16" s="279" t="str">
        <f t="shared" si="1"/>
        <v>LRp Lékaři</v>
      </c>
      <c r="B16" s="184" t="s">
        <v>196</v>
      </c>
      <c r="C16" s="51" t="s">
        <v>197</v>
      </c>
    </row>
    <row r="17" spans="1:3" ht="14.4" customHeight="1" x14ac:dyDescent="0.3">
      <c r="A17" s="279" t="str">
        <f t="shared" si="1"/>
        <v>LRp Detail</v>
      </c>
      <c r="B17" s="184" t="s">
        <v>3661</v>
      </c>
      <c r="C17" s="51" t="s">
        <v>146</v>
      </c>
    </row>
    <row r="18" spans="1:3" ht="28.8" customHeight="1" x14ac:dyDescent="0.3">
      <c r="A18" s="279" t="str">
        <f t="shared" si="1"/>
        <v>LRp PL</v>
      </c>
      <c r="B18" s="660" t="s">
        <v>3662</v>
      </c>
      <c r="C18" s="51" t="s">
        <v>192</v>
      </c>
    </row>
    <row r="19" spans="1:3" ht="14.4" customHeight="1" x14ac:dyDescent="0.3">
      <c r="A19" s="279" t="str">
        <f>HYPERLINK("#'"&amp;C19&amp;"'!A1",C19)</f>
        <v>LRp PL Detail</v>
      </c>
      <c r="B19" s="184" t="s">
        <v>3721</v>
      </c>
      <c r="C19" s="51" t="s">
        <v>194</v>
      </c>
    </row>
    <row r="20" spans="1:3" ht="14.4" customHeight="1" x14ac:dyDescent="0.3">
      <c r="A20" s="281" t="str">
        <f t="shared" si="1"/>
        <v>Materiál Žádanky</v>
      </c>
      <c r="B20" s="184" t="s">
        <v>182</v>
      </c>
      <c r="C20" s="51" t="s">
        <v>147</v>
      </c>
    </row>
    <row r="21" spans="1:3" ht="14.4" customHeight="1" x14ac:dyDescent="0.3">
      <c r="A21" s="279" t="str">
        <f t="shared" si="1"/>
        <v>MŽ Detail</v>
      </c>
      <c r="B21" s="184" t="s">
        <v>4466</v>
      </c>
      <c r="C21" s="51" t="s">
        <v>148</v>
      </c>
    </row>
    <row r="22" spans="1:3" ht="14.4" customHeight="1" thickBot="1" x14ac:dyDescent="0.35">
      <c r="A22" s="281" t="str">
        <f t="shared" si="1"/>
        <v>Osobní náklady</v>
      </c>
      <c r="B22" s="184" t="s">
        <v>134</v>
      </c>
      <c r="C22" s="51" t="s">
        <v>149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61" t="s">
        <v>138</v>
      </c>
      <c r="B24" s="459"/>
    </row>
    <row r="25" spans="1:3" ht="14.4" customHeight="1" x14ac:dyDescent="0.3">
      <c r="A25" s="282" t="str">
        <f t="shared" ref="A25:A34" si="2">HYPERLINK("#'"&amp;C25&amp;"'!A1",C25)</f>
        <v>ZV Vykáz.-A</v>
      </c>
      <c r="B25" s="183" t="s">
        <v>4473</v>
      </c>
      <c r="C25" s="51" t="s">
        <v>157</v>
      </c>
    </row>
    <row r="26" spans="1:3" ht="14.4" customHeight="1" x14ac:dyDescent="0.3">
      <c r="A26" s="279" t="str">
        <f t="shared" si="2"/>
        <v>ZV Vykáz.-A Detail</v>
      </c>
      <c r="B26" s="184" t="s">
        <v>4818</v>
      </c>
      <c r="C26" s="51" t="s">
        <v>158</v>
      </c>
    </row>
    <row r="27" spans="1:3" ht="14.4" customHeight="1" x14ac:dyDescent="0.3">
      <c r="A27" s="279" t="str">
        <f t="shared" si="2"/>
        <v>ZV Vykáz.-H</v>
      </c>
      <c r="B27" s="184" t="s">
        <v>161</v>
      </c>
      <c r="C27" s="51" t="s">
        <v>159</v>
      </c>
    </row>
    <row r="28" spans="1:3" ht="14.4" customHeight="1" x14ac:dyDescent="0.3">
      <c r="A28" s="279" t="str">
        <f t="shared" si="2"/>
        <v>ZV Vykáz.-H Detail</v>
      </c>
      <c r="B28" s="184" t="s">
        <v>5017</v>
      </c>
      <c r="C28" s="51" t="s">
        <v>160</v>
      </c>
    </row>
    <row r="29" spans="1:3" ht="14.4" customHeight="1" x14ac:dyDescent="0.3">
      <c r="A29" s="282" t="str">
        <f t="shared" si="2"/>
        <v>CaseMix</v>
      </c>
      <c r="B29" s="184" t="s">
        <v>139</v>
      </c>
      <c r="C29" s="51" t="s">
        <v>150</v>
      </c>
    </row>
    <row r="30" spans="1:3" ht="14.4" customHeight="1" x14ac:dyDescent="0.3">
      <c r="A30" s="279" t="str">
        <f t="shared" si="2"/>
        <v>ALOS</v>
      </c>
      <c r="B30" s="184" t="s">
        <v>118</v>
      </c>
      <c r="C30" s="51" t="s">
        <v>89</v>
      </c>
    </row>
    <row r="31" spans="1:3" ht="14.4" customHeight="1" x14ac:dyDescent="0.3">
      <c r="A31" s="279" t="str">
        <f t="shared" si="2"/>
        <v>Total</v>
      </c>
      <c r="B31" s="184" t="s">
        <v>5085</v>
      </c>
      <c r="C31" s="51" t="s">
        <v>151</v>
      </c>
    </row>
    <row r="32" spans="1:3" ht="14.4" customHeight="1" x14ac:dyDescent="0.3">
      <c r="A32" s="279" t="str">
        <f t="shared" si="2"/>
        <v>ZV Vyžád.</v>
      </c>
      <c r="B32" s="184" t="s">
        <v>162</v>
      </c>
      <c r="C32" s="51" t="s">
        <v>154</v>
      </c>
    </row>
    <row r="33" spans="1:3" ht="14.4" customHeight="1" x14ac:dyDescent="0.3">
      <c r="A33" s="279" t="str">
        <f t="shared" si="2"/>
        <v>ZV Vyžád. Detail</v>
      </c>
      <c r="B33" s="184" t="s">
        <v>5599</v>
      </c>
      <c r="C33" s="51" t="s">
        <v>153</v>
      </c>
    </row>
    <row r="34" spans="1:3" ht="14.4" customHeight="1" thickBot="1" x14ac:dyDescent="0.35">
      <c r="A34" s="280" t="str">
        <f t="shared" si="2"/>
        <v>OD TISS</v>
      </c>
      <c r="B34" s="185" t="s">
        <v>185</v>
      </c>
      <c r="C34" s="51" t="s">
        <v>152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3" bestFit="1" customWidth="1"/>
    <col min="2" max="2" width="11.6640625" style="283" hidden="1" customWidth="1"/>
    <col min="3" max="4" width="11" style="285" customWidth="1"/>
    <col min="5" max="5" width="11" style="286" customWidth="1"/>
    <col min="6" max="16384" width="8.88671875" style="283"/>
  </cols>
  <sheetData>
    <row r="1" spans="1:5" ht="18.600000000000001" thickBot="1" x14ac:dyDescent="0.4">
      <c r="A1" s="462" t="s">
        <v>155</v>
      </c>
      <c r="B1" s="462"/>
      <c r="C1" s="463"/>
      <c r="D1" s="463"/>
      <c r="E1" s="463"/>
    </row>
    <row r="2" spans="1:5" ht="14.4" customHeight="1" thickBot="1" x14ac:dyDescent="0.35">
      <c r="A2" s="389" t="s">
        <v>298</v>
      </c>
      <c r="B2" s="284"/>
    </row>
    <row r="3" spans="1:5" ht="14.4" customHeight="1" thickBot="1" x14ac:dyDescent="0.35">
      <c r="A3" s="287"/>
      <c r="C3" s="288" t="s">
        <v>135</v>
      </c>
      <c r="D3" s="289" t="s">
        <v>97</v>
      </c>
      <c r="E3" s="290" t="s">
        <v>99</v>
      </c>
    </row>
    <row r="4" spans="1:5" ht="14.4" customHeight="1" thickBot="1" x14ac:dyDescent="0.35">
      <c r="A4" s="291" t="str">
        <f>HYPERLINK("#HI!A1","NÁKLADY CELKEM (v tisících Kč)")</f>
        <v>NÁKLADY CELKEM (v tisících Kč)</v>
      </c>
      <c r="B4" s="292"/>
      <c r="C4" s="293">
        <f ca="1">IF(ISERROR(VLOOKUP("Náklady celkem",INDIRECT("HI!$A:$G"),6,0)),0,VLOOKUP("Náklady celkem",INDIRECT("HI!$A:$G"),6,0))</f>
        <v>67618</v>
      </c>
      <c r="D4" s="293">
        <f ca="1">IF(ISERROR(VLOOKUP("Náklady celkem",INDIRECT("HI!$A:$G"),5,0)),0,VLOOKUP("Náklady celkem",INDIRECT("HI!$A:$G"),5,0))</f>
        <v>58185.587930000198</v>
      </c>
      <c r="E4" s="294">
        <f ca="1">IF(C4=0,0,D4/C4)</f>
        <v>0.86050442086426981</v>
      </c>
    </row>
    <row r="5" spans="1:5" ht="14.4" customHeight="1" x14ac:dyDescent="0.3">
      <c r="A5" s="295" t="s">
        <v>199</v>
      </c>
      <c r="B5" s="296"/>
      <c r="C5" s="297"/>
      <c r="D5" s="297"/>
      <c r="E5" s="298"/>
    </row>
    <row r="6" spans="1:5" ht="14.4" customHeight="1" x14ac:dyDescent="0.3">
      <c r="A6" s="299" t="s">
        <v>204</v>
      </c>
      <c r="B6" s="300"/>
      <c r="C6" s="301"/>
      <c r="D6" s="301"/>
      <c r="E6" s="298"/>
    </row>
    <row r="7" spans="1:5" ht="14.4" customHeight="1" x14ac:dyDescent="0.3">
      <c r="A7" s="3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00" t="s">
        <v>140</v>
      </c>
      <c r="C7" s="301">
        <f>IF(ISERROR(HI!F5),"",HI!F5)</f>
        <v>43196</v>
      </c>
      <c r="D7" s="301">
        <f>IF(ISERROR(HI!E5),"",HI!E5)</f>
        <v>35947.952140000103</v>
      </c>
      <c r="E7" s="298">
        <f t="shared" ref="E7:E14" si="0">IF(C7=0,0,D7/C7)</f>
        <v>0.83220557783128302</v>
      </c>
    </row>
    <row r="8" spans="1:5" ht="14.4" customHeight="1" x14ac:dyDescent="0.3">
      <c r="A8" s="302" t="str">
        <f>HYPERLINK("#'LŽ PL'!A1","% plnění pozitivního listu")</f>
        <v>% plnění pozitivního listu</v>
      </c>
      <c r="B8" s="300" t="s">
        <v>191</v>
      </c>
      <c r="C8" s="303">
        <v>0.9</v>
      </c>
      <c r="D8" s="303">
        <f>IF(ISERROR(VLOOKUP("celkem",'LŽ PL'!$A:$F,5,0)),0,VLOOKUP("celkem",'LŽ PL'!$A:$F,5,0))</f>
        <v>0.98094638923634325</v>
      </c>
      <c r="E8" s="298">
        <f t="shared" si="0"/>
        <v>1.0899404324848259</v>
      </c>
    </row>
    <row r="9" spans="1:5" ht="14.4" customHeight="1" x14ac:dyDescent="0.3">
      <c r="A9" s="304" t="s">
        <v>200</v>
      </c>
      <c r="B9" s="300"/>
      <c r="C9" s="301"/>
      <c r="D9" s="301"/>
      <c r="E9" s="298"/>
    </row>
    <row r="10" spans="1:5" ht="14.4" customHeight="1" x14ac:dyDescent="0.3">
      <c r="A10" s="302" t="str">
        <f>HYPERLINK("#'Léky Recepty'!A1","% záchytu v lékárně (Úhrada Kč)")</f>
        <v>% záchytu v lékárně (Úhrada Kč)</v>
      </c>
      <c r="B10" s="300" t="s">
        <v>145</v>
      </c>
      <c r="C10" s="303">
        <v>0.6</v>
      </c>
      <c r="D10" s="303">
        <f>IF(ISERROR(VLOOKUP("Celkem",'Léky Recepty'!B:H,5,0)),0,VLOOKUP("Celkem",'Léky Recepty'!B:H,5,0))</f>
        <v>0.68400486770040092</v>
      </c>
      <c r="E10" s="298">
        <f t="shared" si="0"/>
        <v>1.1400081128340016</v>
      </c>
    </row>
    <row r="11" spans="1:5" ht="14.4" customHeight="1" x14ac:dyDescent="0.3">
      <c r="A11" s="302" t="str">
        <f>HYPERLINK("#'LRp PL'!A1","% plnění pozitivního listu")</f>
        <v>% plnění pozitivního listu</v>
      </c>
      <c r="B11" s="300" t="s">
        <v>192</v>
      </c>
      <c r="C11" s="303">
        <v>0.8</v>
      </c>
      <c r="D11" s="303">
        <f>IF(ISERROR(VLOOKUP("Celkem",'LRp PL'!A:F,5,0)),0,VLOOKUP("Celkem",'LRp PL'!A:F,5,0))</f>
        <v>0.99103141397645433</v>
      </c>
      <c r="E11" s="298">
        <f t="shared" si="0"/>
        <v>1.2387892674705678</v>
      </c>
    </row>
    <row r="12" spans="1:5" ht="14.4" customHeight="1" x14ac:dyDescent="0.3">
      <c r="A12" s="304" t="s">
        <v>201</v>
      </c>
      <c r="B12" s="300"/>
      <c r="C12" s="301"/>
      <c r="D12" s="301"/>
      <c r="E12" s="298"/>
    </row>
    <row r="13" spans="1:5" ht="14.4" customHeight="1" x14ac:dyDescent="0.3">
      <c r="A13" s="305" t="s">
        <v>205</v>
      </c>
      <c r="B13" s="300"/>
      <c r="C13" s="297"/>
      <c r="D13" s="297"/>
      <c r="E13" s="298"/>
    </row>
    <row r="14" spans="1:5" ht="14.4" customHeight="1" x14ac:dyDescent="0.3">
      <c r="A14" s="3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00" t="s">
        <v>140</v>
      </c>
      <c r="C14" s="301">
        <f>IF(ISERROR(HI!F6),"",HI!F6)</f>
        <v>4777</v>
      </c>
      <c r="D14" s="301">
        <f>IF(ISERROR(HI!E6),"",HI!E6)</f>
        <v>4803.0785700000097</v>
      </c>
      <c r="E14" s="298">
        <f t="shared" si="0"/>
        <v>1.0054591940548481</v>
      </c>
    </row>
    <row r="15" spans="1:5" ht="14.4" customHeight="1" thickBot="1" x14ac:dyDescent="0.35">
      <c r="A15" s="307" t="str">
        <f>HYPERLINK("#HI!A1","Osobní náklady")</f>
        <v>Osobní náklady</v>
      </c>
      <c r="B15" s="300"/>
      <c r="C15" s="297">
        <f ca="1">IF(ISERROR(VLOOKUP("Osobní náklady (Kč)",INDIRECT("HI!$A:$G"),6,0)),0,VLOOKUP("Osobní náklady (Kč)",INDIRECT("HI!$A:$G"),6,0))</f>
        <v>0</v>
      </c>
      <c r="D15" s="297">
        <f ca="1">IF(ISERROR(VLOOKUP("Osobní náklady (Kč)",INDIRECT("HI!$A:$G"),5,0)),0,VLOOKUP("Osobní náklady (Kč)",INDIRECT("HI!$A:$G"),5,0))</f>
        <v>0</v>
      </c>
      <c r="E15" s="298">
        <f ca="1">IF(C15=0,0,D15/C15)</f>
        <v>0</v>
      </c>
    </row>
    <row r="16" spans="1:5" ht="14.4" customHeight="1" thickBot="1" x14ac:dyDescent="0.35">
      <c r="A16" s="311"/>
      <c r="B16" s="312"/>
      <c r="C16" s="313"/>
      <c r="D16" s="313"/>
      <c r="E16" s="314"/>
    </row>
    <row r="17" spans="1:5" ht="14.4" customHeight="1" thickBot="1" x14ac:dyDescent="0.35">
      <c r="A17" s="315" t="str">
        <f>HYPERLINK("#HI!A1","VÝNOSY CELKEM (v tisících)")</f>
        <v>VÝNOSY CELKEM (v tisících)</v>
      </c>
      <c r="B17" s="316"/>
      <c r="C17" s="317">
        <f ca="1">IF(ISERROR(VLOOKUP("Výnosy celkem",INDIRECT("HI!$A:$G"),6,0)),0,VLOOKUP("Výnosy celkem",INDIRECT("HI!$A:$G"),6,0))</f>
        <v>57823.383000000002</v>
      </c>
      <c r="D17" s="317">
        <f ca="1">IF(ISERROR(VLOOKUP("Výnosy celkem",INDIRECT("HI!$A:$G"),5,0)),0,VLOOKUP("Výnosy celkem",INDIRECT("HI!$A:$G"),5,0))</f>
        <v>68747.274000000005</v>
      </c>
      <c r="E17" s="318">
        <f t="shared" ref="E17:E27" ca="1" si="1">IF(C17=0,0,D17/C17)</f>
        <v>1.1889182270777896</v>
      </c>
    </row>
    <row r="18" spans="1:5" ht="14.4" customHeight="1" x14ac:dyDescent="0.3">
      <c r="A18" s="319" t="str">
        <f>HYPERLINK("#HI!A1","Ambulance (body za výkony + Kč za ZUM a ZULP)")</f>
        <v>Ambulance (body za výkony + Kč za ZUM a ZULP)</v>
      </c>
      <c r="B18" s="296"/>
      <c r="C18" s="297">
        <f ca="1">IF(ISERROR(VLOOKUP("Ambulance *",INDIRECT("HI!$A:$G"),6,0)),0,VLOOKUP("Ambulance *",INDIRECT("HI!$A:$G"),6,0))</f>
        <v>8922.9030000000002</v>
      </c>
      <c r="D18" s="297">
        <f ca="1">IF(ISERROR(VLOOKUP("Ambulance *",INDIRECT("HI!$A:$G"),5,0)),0,VLOOKUP("Ambulance *",INDIRECT("HI!$A:$G"),5,0))</f>
        <v>10995.894</v>
      </c>
      <c r="E18" s="298">
        <f t="shared" ca="1" si="1"/>
        <v>1.2323224851822328</v>
      </c>
    </row>
    <row r="19" spans="1:5" ht="14.4" customHeight="1" x14ac:dyDescent="0.3">
      <c r="A19" s="320" t="str">
        <f>HYPERLINK("#'ZV Vykáz.-A'!A1","Zdravotní výkony vykázané u ambulantních pacientů (min. 100 %)")</f>
        <v>Zdravotní výkony vykázané u ambulantních pacientů (min. 100 %)</v>
      </c>
      <c r="B19" s="283" t="s">
        <v>157</v>
      </c>
      <c r="C19" s="303">
        <v>1</v>
      </c>
      <c r="D19" s="303">
        <f>IF(ISERROR(VLOOKUP("Celkem:",'ZV Vykáz.-A'!$A:$S,7,0)),"",VLOOKUP("Celkem:",'ZV Vykáz.-A'!$A:$S,7,0))</f>
        <v>1.2323224851822328</v>
      </c>
      <c r="E19" s="298">
        <f t="shared" si="1"/>
        <v>1.2323224851822328</v>
      </c>
    </row>
    <row r="20" spans="1:5" ht="14.4" customHeight="1" x14ac:dyDescent="0.3">
      <c r="A20" s="320" t="str">
        <f>HYPERLINK("#'ZV Vykáz.-H'!A1","Zdravotní výkony vykázané u hospitalizovaných pacientů (max. 85 %)")</f>
        <v>Zdravotní výkony vykázané u hospitalizovaných pacientů (max. 85 %)</v>
      </c>
      <c r="B20" s="283" t="s">
        <v>159</v>
      </c>
      <c r="C20" s="303">
        <v>0.85</v>
      </c>
      <c r="D20" s="303">
        <f>IF(ISERROR(VLOOKUP("Celkem:",'ZV Vykáz.-H'!$A:$S,7,0)),"",VLOOKUP("Celkem:",'ZV Vykáz.-H'!$A:$S,7,0))</f>
        <v>1.0723008118807249</v>
      </c>
      <c r="E20" s="298">
        <f t="shared" si="1"/>
        <v>1.2615303669184998</v>
      </c>
    </row>
    <row r="21" spans="1:5" ht="14.4" customHeight="1" x14ac:dyDescent="0.3">
      <c r="A21" s="321" t="str">
        <f>HYPERLINK("#HI!A1","Hospitalizace (casemix * 30000)")</f>
        <v>Hospitalizace (casemix * 30000)</v>
      </c>
      <c r="B21" s="300"/>
      <c r="C21" s="297">
        <f ca="1">IF(ISERROR(VLOOKUP("Hospitalizace *",INDIRECT("HI!$A:$G"),6,0)),0,VLOOKUP("Hospitalizace *",INDIRECT("HI!$A:$G"),6,0))</f>
        <v>48900.480000000003</v>
      </c>
      <c r="D21" s="297">
        <f ca="1">IF(ISERROR(VLOOKUP("Hospitalizace *",INDIRECT("HI!$A:$G"),5,0)),0,VLOOKUP("Hospitalizace *",INDIRECT("HI!$A:$G"),5,0))</f>
        <v>57751.380000000005</v>
      </c>
      <c r="E21" s="298">
        <f ca="1">IF(C21=0,0,D21/C21)</f>
        <v>1.1809982233303231</v>
      </c>
    </row>
    <row r="22" spans="1:5" ht="14.4" customHeight="1" x14ac:dyDescent="0.3">
      <c r="A22" s="320" t="str">
        <f>HYPERLINK("#'CaseMix'!A1","Casemix (min. 100 %)")</f>
        <v>Casemix (min. 100 %)</v>
      </c>
      <c r="B22" s="300" t="s">
        <v>74</v>
      </c>
      <c r="C22" s="303">
        <v>1</v>
      </c>
      <c r="D22" s="303">
        <f>IF(ISERROR(VLOOKUP("Celkem",CaseMix!A:M,5,0)),0,VLOOKUP("Celkem",CaseMix!A:M,5,0))</f>
        <v>1.1809982233303231</v>
      </c>
      <c r="E22" s="298">
        <f t="shared" si="1"/>
        <v>1.1809982233303231</v>
      </c>
    </row>
    <row r="23" spans="1:5" ht="14.4" customHeight="1" x14ac:dyDescent="0.3">
      <c r="A23" s="322" t="str">
        <f>HYPERLINK("#'CaseMix'!A1","DRG mimo vyjmenované baze")</f>
        <v>DRG mimo vyjmenované baze</v>
      </c>
      <c r="B23" s="300" t="s">
        <v>74</v>
      </c>
      <c r="C23" s="303">
        <v>1</v>
      </c>
      <c r="D23" s="303">
        <f>IF(ISERROR(CaseMix!E26),"",CaseMix!E26)</f>
        <v>1.1809982233303231</v>
      </c>
      <c r="E23" s="298">
        <f t="shared" si="1"/>
        <v>1.1809982233303231</v>
      </c>
    </row>
    <row r="24" spans="1:5" ht="14.4" customHeight="1" x14ac:dyDescent="0.3">
      <c r="A24" s="322" t="str">
        <f>HYPERLINK("#'CaseMix'!A1","Vyjmenované baze DRG")</f>
        <v>Vyjmenované baze DRG</v>
      </c>
      <c r="B24" s="300" t="s">
        <v>74</v>
      </c>
      <c r="C24" s="303">
        <v>1</v>
      </c>
      <c r="D24" s="303">
        <f>IF(ISERROR(CaseMix!E39),"",CaseMix!E39)</f>
        <v>0</v>
      </c>
      <c r="E24" s="298">
        <f t="shared" si="1"/>
        <v>0</v>
      </c>
    </row>
    <row r="25" spans="1:5" ht="14.4" customHeight="1" x14ac:dyDescent="0.3">
      <c r="A25" s="320" t="str">
        <f>HYPERLINK("#'CaseMix'!A1","Počet hospitalizací ukončených na pracovišti (min. 95 %)")</f>
        <v>Počet hospitalizací ukončených na pracovišti (min. 95 %)</v>
      </c>
      <c r="B25" s="300" t="s">
        <v>74</v>
      </c>
      <c r="C25" s="303">
        <v>0.95</v>
      </c>
      <c r="D25" s="303">
        <f>IF(ISERROR(CaseMix!I13),"",CaseMix!I13)</f>
        <v>0.8928571428571429</v>
      </c>
      <c r="E25" s="298">
        <f t="shared" si="1"/>
        <v>0.93984962406015049</v>
      </c>
    </row>
    <row r="26" spans="1:5" ht="14.4" customHeight="1" x14ac:dyDescent="0.3">
      <c r="A26" s="320" t="str">
        <f>HYPERLINK("#'ALOS'!A1","Průměrná délka hospitalizace (max. 100 % republikového průměru)")</f>
        <v>Průměrná délka hospitalizace (max. 100 % republikového průměru)</v>
      </c>
      <c r="B26" s="300" t="s">
        <v>89</v>
      </c>
      <c r="C26" s="303">
        <v>1</v>
      </c>
      <c r="D26" s="323">
        <f>IF(ISERROR(INDEX(ALOS!$E:$E,COUNT(ALOS!$E:$E)+32)),0,INDEX(ALOS!$E:$E,COUNT(ALOS!$E:$E)+32))</f>
        <v>1.1005279559788819</v>
      </c>
      <c r="E26" s="298">
        <f t="shared" si="1"/>
        <v>1.1005279559788819</v>
      </c>
    </row>
    <row r="27" spans="1:5" ht="27.6" x14ac:dyDescent="0.3">
      <c r="A27" s="324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300" t="s">
        <v>154</v>
      </c>
      <c r="C27" s="303">
        <f>IF(E22&gt;1,95%,95%-2*ABS(C22-D22))</f>
        <v>0.95</v>
      </c>
      <c r="D27" s="303">
        <f>IF(ISERROR(VLOOKUP("Celkem:",'ZV Vyžád.'!$A:$M,7,0)),"",VLOOKUP("Celkem:",'ZV Vyžád.'!$A:$M,7,0))</f>
        <v>1.4135740216154249</v>
      </c>
      <c r="E27" s="298">
        <f t="shared" si="1"/>
        <v>1.4879726543320262</v>
      </c>
    </row>
    <row r="28" spans="1:5" ht="14.4" customHeight="1" thickBot="1" x14ac:dyDescent="0.35">
      <c r="A28" s="325" t="s">
        <v>202</v>
      </c>
      <c r="B28" s="308"/>
      <c r="C28" s="309"/>
      <c r="D28" s="309"/>
      <c r="E28" s="310"/>
    </row>
    <row r="29" spans="1:5" ht="14.4" customHeight="1" thickBot="1" x14ac:dyDescent="0.35">
      <c r="A29" s="326"/>
      <c r="B29" s="327"/>
      <c r="C29" s="328"/>
      <c r="D29" s="328"/>
      <c r="E29" s="329"/>
    </row>
    <row r="30" spans="1:5" ht="14.4" customHeight="1" thickBot="1" x14ac:dyDescent="0.35">
      <c r="A30" s="330" t="s">
        <v>203</v>
      </c>
      <c r="B30" s="331"/>
      <c r="C30" s="332"/>
      <c r="D30" s="332"/>
      <c r="E30" s="333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7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1" priority="16" operator="lessThan">
      <formula>1</formula>
    </cfRule>
  </conditionalFormatting>
  <conditionalFormatting sqref="E26:E27 E4 E7 E14 E20">
    <cfRule type="cellIs" dxfId="70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60" bestFit="1" customWidth="1"/>
    <col min="2" max="3" width="9.5546875" style="260" customWidth="1"/>
    <col min="4" max="4" width="2.44140625" style="260" customWidth="1"/>
    <col min="5" max="8" width="9.5546875" style="260" customWidth="1"/>
    <col min="9" max="16384" width="8.88671875" style="260"/>
  </cols>
  <sheetData>
    <row r="1" spans="1:8" ht="18.600000000000001" customHeight="1" thickBot="1" x14ac:dyDescent="0.4">
      <c r="A1" s="462" t="s">
        <v>179</v>
      </c>
      <c r="B1" s="462"/>
      <c r="C1" s="462"/>
      <c r="D1" s="462"/>
      <c r="E1" s="462"/>
      <c r="F1" s="462"/>
      <c r="G1" s="463"/>
      <c r="H1" s="463"/>
    </row>
    <row r="2" spans="1:8" ht="14.4" customHeight="1" thickBot="1" x14ac:dyDescent="0.35">
      <c r="A2" s="389" t="s">
        <v>298</v>
      </c>
      <c r="B2" s="230"/>
      <c r="C2" s="230"/>
      <c r="D2" s="230"/>
      <c r="E2" s="230"/>
      <c r="F2" s="230"/>
    </row>
    <row r="3" spans="1:8" ht="14.4" customHeight="1" x14ac:dyDescent="0.3">
      <c r="A3" s="464"/>
      <c r="B3" s="226">
        <v>2012</v>
      </c>
      <c r="C3" s="44">
        <v>2013</v>
      </c>
      <c r="D3" s="11"/>
      <c r="E3" s="468">
        <v>2014</v>
      </c>
      <c r="F3" s="469"/>
      <c r="G3" s="469"/>
      <c r="H3" s="470"/>
    </row>
    <row r="4" spans="1:8" ht="14.4" customHeight="1" thickBot="1" x14ac:dyDescent="0.35">
      <c r="A4" s="465"/>
      <c r="B4" s="466" t="s">
        <v>97</v>
      </c>
      <c r="C4" s="467"/>
      <c r="D4" s="11"/>
      <c r="E4" s="247" t="s">
        <v>97</v>
      </c>
      <c r="F4" s="228" t="s">
        <v>98</v>
      </c>
      <c r="G4" s="228" t="s">
        <v>72</v>
      </c>
      <c r="H4" s="229" t="s">
        <v>99</v>
      </c>
    </row>
    <row r="5" spans="1:8" ht="14.4" customHeight="1" x14ac:dyDescent="0.3">
      <c r="A5" s="231" t="str">
        <f>HYPERLINK("#'Léky Žádanky'!A1","Léky (Kč)")</f>
        <v>Léky (Kč)</v>
      </c>
      <c r="B5" s="31">
        <v>18680.671880000002</v>
      </c>
      <c r="C5" s="33">
        <v>30904.167580000001</v>
      </c>
      <c r="D5" s="12"/>
      <c r="E5" s="236">
        <v>35947.952140000103</v>
      </c>
      <c r="F5" s="32">
        <v>43196</v>
      </c>
      <c r="G5" s="235">
        <f>E5-F5</f>
        <v>-7248.0478599998969</v>
      </c>
      <c r="H5" s="241">
        <f>IF(F5&lt;0.00000001,"",E5/F5)</f>
        <v>0.83220557783128302</v>
      </c>
    </row>
    <row r="6" spans="1:8" ht="14.4" customHeight="1" x14ac:dyDescent="0.3">
      <c r="A6" s="231" t="str">
        <f>HYPERLINK("#'Materiál Žádanky'!A1","Materiál - SZM (Kč)")</f>
        <v>Materiál - SZM (Kč)</v>
      </c>
      <c r="B6" s="14">
        <v>3160.80483</v>
      </c>
      <c r="C6" s="35">
        <v>3801.5900499999998</v>
      </c>
      <c r="D6" s="12"/>
      <c r="E6" s="237">
        <v>4803.0785700000097</v>
      </c>
      <c r="F6" s="34">
        <v>4777</v>
      </c>
      <c r="G6" s="238">
        <f>E6-F6</f>
        <v>26.078570000009677</v>
      </c>
      <c r="H6" s="242">
        <f>IF(F6&lt;0.00000001,"",E6/F6)</f>
        <v>1.0054591940548481</v>
      </c>
    </row>
    <row r="7" spans="1:8" ht="14.4" customHeight="1" x14ac:dyDescent="0.3">
      <c r="A7" s="454" t="str">
        <f>HYPERLINK("#'Osobní náklady'!A1","Osobní náklady (Kč) *")</f>
        <v>Osobní náklady (Kč) *</v>
      </c>
      <c r="B7" s="14">
        <v>11150.836139999999</v>
      </c>
      <c r="C7" s="35">
        <v>10801.179690000001</v>
      </c>
      <c r="D7" s="12"/>
      <c r="E7" s="237">
        <v>11159.82769</v>
      </c>
      <c r="F7" s="34">
        <v>12650</v>
      </c>
      <c r="G7" s="238">
        <f>E7-F7</f>
        <v>-1490.1723099999999</v>
      </c>
      <c r="H7" s="242">
        <f>IF(F7&lt;0.00000001,"",E7/F7)</f>
        <v>0.88219981739130438</v>
      </c>
    </row>
    <row r="8" spans="1:8" ht="14.4" customHeight="1" thickBot="1" x14ac:dyDescent="0.35">
      <c r="A8" s="1" t="s">
        <v>100</v>
      </c>
      <c r="B8" s="15">
        <v>5139.8649800000103</v>
      </c>
      <c r="C8" s="37">
        <v>5298.0901999999996</v>
      </c>
      <c r="D8" s="12"/>
      <c r="E8" s="239">
        <v>6274.7295300000096</v>
      </c>
      <c r="F8" s="36">
        <v>6995</v>
      </c>
      <c r="G8" s="240">
        <f>E8-F8</f>
        <v>-720.27046999999038</v>
      </c>
      <c r="H8" s="243">
        <f>IF(F8&lt;0.00000001,"",E8/F8)</f>
        <v>0.89703066904932227</v>
      </c>
    </row>
    <row r="9" spans="1:8" ht="14.4" customHeight="1" thickBot="1" x14ac:dyDescent="0.35">
      <c r="A9" s="2" t="s">
        <v>101</v>
      </c>
      <c r="B9" s="3">
        <v>38132.177830000001</v>
      </c>
      <c r="C9" s="39">
        <v>50805.027520000003</v>
      </c>
      <c r="D9" s="12"/>
      <c r="E9" s="3">
        <v>58185.587930000198</v>
      </c>
      <c r="F9" s="38">
        <v>67618</v>
      </c>
      <c r="G9" s="38">
        <f>E9-F9</f>
        <v>-9432.412069999802</v>
      </c>
      <c r="H9" s="244">
        <f>IF(F9&lt;0.00000001,"",E9/F9)</f>
        <v>0.86050442086426981</v>
      </c>
    </row>
    <row r="10" spans="1:8" ht="14.4" customHeight="1" thickBot="1" x14ac:dyDescent="0.35">
      <c r="A10" s="16"/>
      <c r="B10" s="16"/>
      <c r="C10" s="227"/>
      <c r="D10" s="12"/>
      <c r="E10" s="16"/>
      <c r="F10" s="17"/>
    </row>
    <row r="11" spans="1:8" ht="14.4" customHeight="1" x14ac:dyDescent="0.3">
      <c r="A11" s="263" t="str">
        <f>HYPERLINK("#'ZV Vykáz.-A'!A1","Ambulance *")</f>
        <v>Ambulance *</v>
      </c>
      <c r="B11" s="13">
        <f>IF(ISERROR(VLOOKUP("Celkem:",'ZV Vykáz.-A'!A:F,2,0)),0,VLOOKUP("Celkem:",'ZV Vykáz.-A'!A:F,2,0)/1000)</f>
        <v>8922.9030000000002</v>
      </c>
      <c r="C11" s="33">
        <f>IF(ISERROR(VLOOKUP("Celkem:",'ZV Vykáz.-A'!A:F,4,0)),0,VLOOKUP("Celkem:",'ZV Vykáz.-A'!A:F,4,0)/1000)</f>
        <v>11365.928</v>
      </c>
      <c r="D11" s="12"/>
      <c r="E11" s="236">
        <f>IF(ISERROR(VLOOKUP("Celkem:",'ZV Vykáz.-A'!A:F,6,0)),0,VLOOKUP("Celkem:",'ZV Vykáz.-A'!A:F,6,0)/1000)</f>
        <v>10995.894</v>
      </c>
      <c r="F11" s="32">
        <f>B11</f>
        <v>8922.9030000000002</v>
      </c>
      <c r="G11" s="235">
        <f>E11-F11</f>
        <v>2072.991</v>
      </c>
      <c r="H11" s="241">
        <f>IF(F11&lt;0.00000001,"",E11/F11)</f>
        <v>1.2323224851822328</v>
      </c>
    </row>
    <row r="12" spans="1:8" ht="14.4" customHeight="1" thickBot="1" x14ac:dyDescent="0.35">
      <c r="A12" s="264" t="str">
        <f>HYPERLINK("#CaseMix!A1","Hospitalizace *")</f>
        <v>Hospitalizace *</v>
      </c>
      <c r="B12" s="15">
        <f>IF(ISERROR(VLOOKUP("Celkem",CaseMix!A:D,2,0)),0,VLOOKUP("Celkem",CaseMix!A:D,2,0)*30)</f>
        <v>48900.480000000003</v>
      </c>
      <c r="C12" s="37">
        <f>IF(ISERROR(VLOOKUP("Celkem",CaseMix!A:D,3,0)),0,VLOOKUP("Celkem",CaseMix!A:D,3,0)*30)</f>
        <v>50839.020000000004</v>
      </c>
      <c r="D12" s="12"/>
      <c r="E12" s="239">
        <f>IF(ISERROR(VLOOKUP("Celkem",CaseMix!A:D,4,0)),0,VLOOKUP("Celkem",CaseMix!A:D,4,0)*30)</f>
        <v>57751.380000000005</v>
      </c>
      <c r="F12" s="36">
        <f>B12</f>
        <v>48900.480000000003</v>
      </c>
      <c r="G12" s="240">
        <f>E12-F12</f>
        <v>8850.9000000000015</v>
      </c>
      <c r="H12" s="243">
        <f>IF(F12&lt;0.00000001,"",E12/F12)</f>
        <v>1.1809982233303231</v>
      </c>
    </row>
    <row r="13" spans="1:8" ht="14.4" customHeight="1" thickBot="1" x14ac:dyDescent="0.35">
      <c r="A13" s="4" t="s">
        <v>104</v>
      </c>
      <c r="B13" s="9">
        <f>SUM(B11:B12)</f>
        <v>57823.383000000002</v>
      </c>
      <c r="C13" s="41">
        <f>SUM(C11:C12)</f>
        <v>62204.948000000004</v>
      </c>
      <c r="D13" s="12"/>
      <c r="E13" s="9">
        <f>SUM(E11:E12)</f>
        <v>68747.274000000005</v>
      </c>
      <c r="F13" s="40">
        <f>SUM(F11:F12)</f>
        <v>57823.383000000002</v>
      </c>
      <c r="G13" s="40">
        <f>E13-F13</f>
        <v>10923.891000000003</v>
      </c>
      <c r="H13" s="245">
        <f>IF(F13&lt;0.00000001,"",E13/F13)</f>
        <v>1.1889182270777896</v>
      </c>
    </row>
    <row r="14" spans="1:8" ht="14.4" customHeight="1" thickBot="1" x14ac:dyDescent="0.35">
      <c r="A14" s="16"/>
      <c r="B14" s="16"/>
      <c r="C14" s="227"/>
      <c r="D14" s="12"/>
      <c r="E14" s="16"/>
      <c r="F14" s="17"/>
    </row>
    <row r="15" spans="1:8" ht="14.4" customHeight="1" thickBot="1" x14ac:dyDescent="0.35">
      <c r="A15" s="265" t="str">
        <f>HYPERLINK("#'HI Graf'!A1","Hospodářský index (Výnosy / Náklady) *")</f>
        <v>Hospodářský index (Výnosy / Náklady) *</v>
      </c>
      <c r="B15" s="10">
        <f>IF(B9=0,"",B13/B9)</f>
        <v>1.5163934055323796</v>
      </c>
      <c r="C15" s="43">
        <f>IF(C9=0,"",C13/C9)</f>
        <v>1.224385676703202</v>
      </c>
      <c r="D15" s="12"/>
      <c r="E15" s="10">
        <f>IF(E9=0,"",E13/E9)</f>
        <v>1.1815172183652416</v>
      </c>
      <c r="F15" s="42">
        <f>IF(F9=0,"",F13/F9)</f>
        <v>0.85514778609246056</v>
      </c>
      <c r="G15" s="42">
        <f>IF(ISERROR(F15-E15),"",E15-F15)</f>
        <v>0.32636943227278103</v>
      </c>
      <c r="H15" s="246">
        <f>IF(ISERROR(F15-E15),"",IF(F15&lt;0.00000001,"",E15/F15))</f>
        <v>1.3816526658673864</v>
      </c>
    </row>
    <row r="17" spans="1:8" ht="14.4" customHeight="1" x14ac:dyDescent="0.3">
      <c r="A17" s="232" t="s">
        <v>207</v>
      </c>
    </row>
    <row r="18" spans="1:8" ht="14.4" customHeight="1" x14ac:dyDescent="0.3">
      <c r="A18" s="456" t="s">
        <v>295</v>
      </c>
      <c r="B18" s="457"/>
      <c r="C18" s="457"/>
      <c r="D18" s="457"/>
      <c r="E18" s="457"/>
      <c r="F18" s="457"/>
      <c r="G18" s="457"/>
      <c r="H18" s="457"/>
    </row>
    <row r="19" spans="1:8" x14ac:dyDescent="0.3">
      <c r="A19" s="455" t="s">
        <v>294</v>
      </c>
      <c r="B19" s="457"/>
      <c r="C19" s="457"/>
      <c r="D19" s="457"/>
      <c r="E19" s="457"/>
      <c r="F19" s="457"/>
      <c r="G19" s="457"/>
      <c r="H19" s="457"/>
    </row>
    <row r="20" spans="1:8" ht="14.4" customHeight="1" x14ac:dyDescent="0.3">
      <c r="A20" s="233" t="s">
        <v>208</v>
      </c>
    </row>
    <row r="21" spans="1:8" ht="14.4" customHeight="1" x14ac:dyDescent="0.3">
      <c r="A21" s="233" t="s">
        <v>209</v>
      </c>
    </row>
    <row r="22" spans="1:8" ht="14.4" customHeight="1" x14ac:dyDescent="0.3">
      <c r="A22" s="234" t="s">
        <v>210</v>
      </c>
    </row>
    <row r="23" spans="1:8" ht="14.4" customHeight="1" x14ac:dyDescent="0.3">
      <c r="A23" s="234" t="s">
        <v>211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9" priority="4" operator="greaterThan">
      <formula>0</formula>
    </cfRule>
  </conditionalFormatting>
  <conditionalFormatting sqref="G11:G13 G15">
    <cfRule type="cellIs" dxfId="68" priority="3" operator="lessThan">
      <formula>0</formula>
    </cfRule>
  </conditionalFormatting>
  <conditionalFormatting sqref="H5:H9">
    <cfRule type="cellIs" dxfId="67" priority="2" operator="greaterThan">
      <formula>1</formula>
    </cfRule>
  </conditionalFormatting>
  <conditionalFormatting sqref="H11:H13 H15">
    <cfRule type="cellIs" dxfId="6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60"/>
    <col min="2" max="13" width="8.88671875" style="260" customWidth="1"/>
    <col min="14" max="16384" width="8.88671875" style="260"/>
  </cols>
  <sheetData>
    <row r="1" spans="1:13" ht="18.600000000000001" customHeight="1" thickBot="1" x14ac:dyDescent="0.4">
      <c r="A1" s="462" t="s">
        <v>132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x14ac:dyDescent="0.3">
      <c r="A2" s="389" t="s">
        <v>298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14.4" customHeight="1" x14ac:dyDescent="0.3">
      <c r="A3" s="334"/>
      <c r="B3" s="335" t="s">
        <v>106</v>
      </c>
      <c r="C3" s="336" t="s">
        <v>107</v>
      </c>
      <c r="D3" s="336" t="s">
        <v>108</v>
      </c>
      <c r="E3" s="335" t="s">
        <v>109</v>
      </c>
      <c r="F3" s="336" t="s">
        <v>110</v>
      </c>
      <c r="G3" s="336" t="s">
        <v>111</v>
      </c>
      <c r="H3" s="336" t="s">
        <v>112</v>
      </c>
      <c r="I3" s="336" t="s">
        <v>113</v>
      </c>
      <c r="J3" s="336" t="s">
        <v>114</v>
      </c>
      <c r="K3" s="336" t="s">
        <v>115</v>
      </c>
      <c r="L3" s="336" t="s">
        <v>116</v>
      </c>
      <c r="M3" s="336" t="s">
        <v>117</v>
      </c>
    </row>
    <row r="4" spans="1:13" ht="14.4" customHeight="1" x14ac:dyDescent="0.3">
      <c r="A4" s="334" t="s">
        <v>105</v>
      </c>
      <c r="B4" s="337">
        <f>(B10+B8)/B6</f>
        <v>0.71769746781494514</v>
      </c>
      <c r="C4" s="337">
        <f t="shared" ref="C4:M4" si="0">(C10+C8)/C6</f>
        <v>1.1817070420035845</v>
      </c>
      <c r="D4" s="337">
        <f t="shared" si="0"/>
        <v>0.18916950728833107</v>
      </c>
      <c r="E4" s="337">
        <f t="shared" si="0"/>
        <v>0.18916950728833107</v>
      </c>
      <c r="F4" s="337">
        <f t="shared" si="0"/>
        <v>0.18916950728833107</v>
      </c>
      <c r="G4" s="337">
        <f t="shared" si="0"/>
        <v>0.18916950728833107</v>
      </c>
      <c r="H4" s="337">
        <f t="shared" si="0"/>
        <v>0.18916950728833107</v>
      </c>
      <c r="I4" s="337">
        <f t="shared" si="0"/>
        <v>0.18916950728833107</v>
      </c>
      <c r="J4" s="337">
        <f t="shared" si="0"/>
        <v>0.18916950728833107</v>
      </c>
      <c r="K4" s="337">
        <f t="shared" si="0"/>
        <v>0.18916950728833107</v>
      </c>
      <c r="L4" s="337">
        <f t="shared" si="0"/>
        <v>0.18916950728833107</v>
      </c>
      <c r="M4" s="337">
        <f t="shared" si="0"/>
        <v>0.18916950728833107</v>
      </c>
    </row>
    <row r="5" spans="1:13" ht="14.4" customHeight="1" x14ac:dyDescent="0.3">
      <c r="A5" s="338" t="s">
        <v>56</v>
      </c>
      <c r="B5" s="337">
        <f>IF(ISERROR(VLOOKUP($A5,'Man Tab'!$A:$Q,COLUMN()+2,0)),0,VLOOKUP($A5,'Man Tab'!$A:$Q,COLUMN()+2,0))</f>
        <v>32098.636310000202</v>
      </c>
      <c r="C5" s="337">
        <f>IF(ISERROR(VLOOKUP($A5,'Man Tab'!$A:$Q,COLUMN()+2,0)),0,VLOOKUP($A5,'Man Tab'!$A:$Q,COLUMN()+2,0))</f>
        <v>26086.95162</v>
      </c>
      <c r="D5" s="337">
        <f>IF(ISERROR(VLOOKUP($A5,'Man Tab'!$A:$Q,COLUMN()+2,0)),0,VLOOKUP($A5,'Man Tab'!$A:$Q,COLUMN()+2,0))</f>
        <v>4.9406564584124654E-324</v>
      </c>
      <c r="E5" s="337">
        <f>IF(ISERROR(VLOOKUP($A5,'Man Tab'!$A:$Q,COLUMN()+2,0)),0,VLOOKUP($A5,'Man Tab'!$A:$Q,COLUMN()+2,0))</f>
        <v>4.9406564584124654E-324</v>
      </c>
      <c r="F5" s="337">
        <f>IF(ISERROR(VLOOKUP($A5,'Man Tab'!$A:$Q,COLUMN()+2,0)),0,VLOOKUP($A5,'Man Tab'!$A:$Q,COLUMN()+2,0))</f>
        <v>4.9406564584124654E-324</v>
      </c>
      <c r="G5" s="337">
        <f>IF(ISERROR(VLOOKUP($A5,'Man Tab'!$A:$Q,COLUMN()+2,0)),0,VLOOKUP($A5,'Man Tab'!$A:$Q,COLUMN()+2,0))</f>
        <v>4.9406564584124654E-324</v>
      </c>
      <c r="H5" s="337">
        <f>IF(ISERROR(VLOOKUP($A5,'Man Tab'!$A:$Q,COLUMN()+2,0)),0,VLOOKUP($A5,'Man Tab'!$A:$Q,COLUMN()+2,0))</f>
        <v>4.9406564584124654E-324</v>
      </c>
      <c r="I5" s="337">
        <f>IF(ISERROR(VLOOKUP($A5,'Man Tab'!$A:$Q,COLUMN()+2,0)),0,VLOOKUP($A5,'Man Tab'!$A:$Q,COLUMN()+2,0))</f>
        <v>4.9406564584124654E-324</v>
      </c>
      <c r="J5" s="337">
        <f>IF(ISERROR(VLOOKUP($A5,'Man Tab'!$A:$Q,COLUMN()+2,0)),0,VLOOKUP($A5,'Man Tab'!$A:$Q,COLUMN()+2,0))</f>
        <v>4.9406564584124654E-324</v>
      </c>
      <c r="K5" s="337">
        <f>IF(ISERROR(VLOOKUP($A5,'Man Tab'!$A:$Q,COLUMN()+2,0)),0,VLOOKUP($A5,'Man Tab'!$A:$Q,COLUMN()+2,0))</f>
        <v>4.9406564584124654E-324</v>
      </c>
      <c r="L5" s="337">
        <f>IF(ISERROR(VLOOKUP($A5,'Man Tab'!$A:$Q,COLUMN()+2,0)),0,VLOOKUP($A5,'Man Tab'!$A:$Q,COLUMN()+2,0))</f>
        <v>4.9406564584124654E-324</v>
      </c>
      <c r="M5" s="337">
        <f>IF(ISERROR(VLOOKUP($A5,'Man Tab'!$A:$Q,COLUMN()+2,0)),0,VLOOKUP($A5,'Man Tab'!$A:$Q,COLUMN()+2,0))</f>
        <v>4.9406564584124654E-324</v>
      </c>
    </row>
    <row r="6" spans="1:13" ht="14.4" customHeight="1" x14ac:dyDescent="0.3">
      <c r="A6" s="338" t="s">
        <v>101</v>
      </c>
      <c r="B6" s="339">
        <f>B5</f>
        <v>32098.636310000202</v>
      </c>
      <c r="C6" s="339">
        <f t="shared" ref="C6:M6" si="1">C5+B6</f>
        <v>58185.587930000198</v>
      </c>
      <c r="D6" s="339">
        <f t="shared" si="1"/>
        <v>58185.587930000198</v>
      </c>
      <c r="E6" s="339">
        <f t="shared" si="1"/>
        <v>58185.587930000198</v>
      </c>
      <c r="F6" s="339">
        <f t="shared" si="1"/>
        <v>58185.587930000198</v>
      </c>
      <c r="G6" s="339">
        <f t="shared" si="1"/>
        <v>58185.587930000198</v>
      </c>
      <c r="H6" s="339">
        <f t="shared" si="1"/>
        <v>58185.587930000198</v>
      </c>
      <c r="I6" s="339">
        <f t="shared" si="1"/>
        <v>58185.587930000198</v>
      </c>
      <c r="J6" s="339">
        <f t="shared" si="1"/>
        <v>58185.587930000198</v>
      </c>
      <c r="K6" s="339">
        <f t="shared" si="1"/>
        <v>58185.587930000198</v>
      </c>
      <c r="L6" s="339">
        <f t="shared" si="1"/>
        <v>58185.587930000198</v>
      </c>
      <c r="M6" s="339">
        <f t="shared" si="1"/>
        <v>58185.587930000198</v>
      </c>
    </row>
    <row r="7" spans="1:13" ht="14.4" customHeight="1" x14ac:dyDescent="0.3">
      <c r="A7" s="338" t="s">
        <v>130</v>
      </c>
      <c r="B7" s="338">
        <v>526.54100000000005</v>
      </c>
      <c r="C7" s="338">
        <v>1925.046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</row>
    <row r="8" spans="1:13" ht="14.4" customHeight="1" x14ac:dyDescent="0.3">
      <c r="A8" s="338" t="s">
        <v>102</v>
      </c>
      <c r="B8" s="339">
        <f>B7*30</f>
        <v>15796.230000000001</v>
      </c>
      <c r="C8" s="339">
        <f t="shared" ref="C8:M8" si="2">C7*30</f>
        <v>57751.380000000005</v>
      </c>
      <c r="D8" s="339">
        <f t="shared" si="2"/>
        <v>0</v>
      </c>
      <c r="E8" s="339">
        <f t="shared" si="2"/>
        <v>0</v>
      </c>
      <c r="F8" s="339">
        <f t="shared" si="2"/>
        <v>0</v>
      </c>
      <c r="G8" s="339">
        <f t="shared" si="2"/>
        <v>0</v>
      </c>
      <c r="H8" s="339">
        <f t="shared" si="2"/>
        <v>0</v>
      </c>
      <c r="I8" s="339">
        <f t="shared" si="2"/>
        <v>0</v>
      </c>
      <c r="J8" s="339">
        <f t="shared" si="2"/>
        <v>0</v>
      </c>
      <c r="K8" s="339">
        <f t="shared" si="2"/>
        <v>0</v>
      </c>
      <c r="L8" s="339">
        <f t="shared" si="2"/>
        <v>0</v>
      </c>
      <c r="M8" s="339">
        <f t="shared" si="2"/>
        <v>0</v>
      </c>
    </row>
    <row r="9" spans="1:13" ht="14.4" customHeight="1" x14ac:dyDescent="0.3">
      <c r="A9" s="338" t="s">
        <v>131</v>
      </c>
      <c r="B9" s="338">
        <v>7240880</v>
      </c>
      <c r="C9" s="338">
        <v>3766059</v>
      </c>
      <c r="D9" s="338">
        <v>0</v>
      </c>
      <c r="E9" s="338">
        <v>0</v>
      </c>
      <c r="F9" s="338">
        <v>0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</row>
    <row r="10" spans="1:13" ht="14.4" customHeight="1" x14ac:dyDescent="0.3">
      <c r="A10" s="338" t="s">
        <v>103</v>
      </c>
      <c r="B10" s="339">
        <f>B9/1000</f>
        <v>7240.88</v>
      </c>
      <c r="C10" s="339">
        <f t="shared" ref="C10:M10" si="3">C9/1000+B10</f>
        <v>11006.939</v>
      </c>
      <c r="D10" s="339">
        <f t="shared" si="3"/>
        <v>11006.939</v>
      </c>
      <c r="E10" s="339">
        <f t="shared" si="3"/>
        <v>11006.939</v>
      </c>
      <c r="F10" s="339">
        <f t="shared" si="3"/>
        <v>11006.939</v>
      </c>
      <c r="G10" s="339">
        <f t="shared" si="3"/>
        <v>11006.939</v>
      </c>
      <c r="H10" s="339">
        <f t="shared" si="3"/>
        <v>11006.939</v>
      </c>
      <c r="I10" s="339">
        <f t="shared" si="3"/>
        <v>11006.939</v>
      </c>
      <c r="J10" s="339">
        <f t="shared" si="3"/>
        <v>11006.939</v>
      </c>
      <c r="K10" s="339">
        <f t="shared" si="3"/>
        <v>11006.939</v>
      </c>
      <c r="L10" s="339">
        <f t="shared" si="3"/>
        <v>11006.939</v>
      </c>
      <c r="M10" s="339">
        <f t="shared" si="3"/>
        <v>11006.939</v>
      </c>
    </row>
    <row r="11" spans="1:13" ht="14.4" customHeight="1" x14ac:dyDescent="0.3">
      <c r="A11" s="334"/>
      <c r="B11" s="334" t="s">
        <v>119</v>
      </c>
      <c r="C11" s="334">
        <f>COUNTIF(B7:M7,"&lt;&gt;")</f>
        <v>2</v>
      </c>
      <c r="D11" s="334"/>
      <c r="E11" s="334"/>
      <c r="F11" s="334"/>
      <c r="G11" s="334"/>
      <c r="H11" s="334"/>
      <c r="I11" s="334"/>
      <c r="J11" s="334"/>
      <c r="K11" s="334"/>
      <c r="L11" s="334"/>
      <c r="M11" s="334"/>
    </row>
    <row r="12" spans="1:13" ht="14.4" customHeight="1" x14ac:dyDescent="0.3">
      <c r="A12" s="334">
        <v>0</v>
      </c>
      <c r="B12" s="337">
        <f>IF(ISERROR(HI!F15),#REF!,HI!F15)</f>
        <v>0.85514778609246056</v>
      </c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</row>
    <row r="13" spans="1:13" ht="14.4" customHeight="1" x14ac:dyDescent="0.3">
      <c r="A13" s="334">
        <v>1</v>
      </c>
      <c r="B13" s="337">
        <f>IF(ISERROR(HI!F15),#REF!,HI!F15)</f>
        <v>0.85514778609246056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60" bestFit="1" customWidth="1"/>
    <col min="2" max="2" width="12.77734375" style="260" bestFit="1" customWidth="1"/>
    <col min="3" max="3" width="13.6640625" style="260" bestFit="1" customWidth="1"/>
    <col min="4" max="15" width="7.77734375" style="260" bestFit="1" customWidth="1"/>
    <col min="16" max="16" width="8.88671875" style="260" customWidth="1"/>
    <col min="17" max="17" width="6.6640625" style="260" bestFit="1" customWidth="1"/>
    <col min="18" max="16384" width="8.88671875" style="260"/>
  </cols>
  <sheetData>
    <row r="1" spans="1:17" s="340" customFormat="1" ht="18.600000000000001" customHeight="1" thickBot="1" x14ac:dyDescent="0.4">
      <c r="A1" s="471" t="s">
        <v>300</v>
      </c>
      <c r="B1" s="471"/>
      <c r="C1" s="471"/>
      <c r="D1" s="471"/>
      <c r="E1" s="471"/>
      <c r="F1" s="471"/>
      <c r="G1" s="471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s="340" customFormat="1" ht="14.4" customHeight="1" thickBot="1" x14ac:dyDescent="0.3">
      <c r="A2" s="389" t="s">
        <v>298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7" ht="14.4" customHeight="1" x14ac:dyDescent="0.3">
      <c r="A3" s="101"/>
      <c r="B3" s="472" t="s">
        <v>32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269"/>
      <c r="Q3" s="271"/>
    </row>
    <row r="4" spans="1:17" ht="14.4" customHeight="1" x14ac:dyDescent="0.3">
      <c r="A4" s="102"/>
      <c r="B4" s="24">
        <v>2014</v>
      </c>
      <c r="C4" s="270" t="s">
        <v>33</v>
      </c>
      <c r="D4" s="248" t="s">
        <v>215</v>
      </c>
      <c r="E4" s="248" t="s">
        <v>216</v>
      </c>
      <c r="F4" s="248" t="s">
        <v>217</v>
      </c>
      <c r="G4" s="248" t="s">
        <v>218</v>
      </c>
      <c r="H4" s="248" t="s">
        <v>219</v>
      </c>
      <c r="I4" s="248" t="s">
        <v>220</v>
      </c>
      <c r="J4" s="248" t="s">
        <v>221</v>
      </c>
      <c r="K4" s="248" t="s">
        <v>222</v>
      </c>
      <c r="L4" s="248" t="s">
        <v>223</v>
      </c>
      <c r="M4" s="248" t="s">
        <v>224</v>
      </c>
      <c r="N4" s="248" t="s">
        <v>225</v>
      </c>
      <c r="O4" s="248" t="s">
        <v>226</v>
      </c>
      <c r="P4" s="474" t="s">
        <v>6</v>
      </c>
      <c r="Q4" s="475"/>
    </row>
    <row r="5" spans="1:17" ht="14.4" customHeight="1" thickBot="1" x14ac:dyDescent="0.35">
      <c r="A5" s="103"/>
      <c r="B5" s="25" t="s">
        <v>34</v>
      </c>
      <c r="C5" s="26" t="s">
        <v>34</v>
      </c>
      <c r="D5" s="26" t="s">
        <v>35</v>
      </c>
      <c r="E5" s="26" t="s">
        <v>35</v>
      </c>
      <c r="F5" s="26" t="s">
        <v>35</v>
      </c>
      <c r="G5" s="26" t="s">
        <v>35</v>
      </c>
      <c r="H5" s="26" t="s">
        <v>35</v>
      </c>
      <c r="I5" s="26" t="s">
        <v>35</v>
      </c>
      <c r="J5" s="26" t="s">
        <v>35</v>
      </c>
      <c r="K5" s="26" t="s">
        <v>35</v>
      </c>
      <c r="L5" s="26" t="s">
        <v>35</v>
      </c>
      <c r="M5" s="26" t="s">
        <v>35</v>
      </c>
      <c r="N5" s="26" t="s">
        <v>35</v>
      </c>
      <c r="O5" s="26" t="s">
        <v>35</v>
      </c>
      <c r="P5" s="26" t="s">
        <v>35</v>
      </c>
      <c r="Q5" s="27" t="s">
        <v>36</v>
      </c>
    </row>
    <row r="6" spans="1:17" ht="14.4" customHeight="1" x14ac:dyDescent="0.3">
      <c r="A6" s="18" t="s">
        <v>37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9.8813129168249309E-324</v>
      </c>
      <c r="Q6" s="188" t="s">
        <v>299</v>
      </c>
    </row>
    <row r="7" spans="1:17" ht="14.4" customHeight="1" x14ac:dyDescent="0.3">
      <c r="A7" s="19" t="s">
        <v>38</v>
      </c>
      <c r="B7" s="55">
        <v>237563.665195674</v>
      </c>
      <c r="C7" s="56">
        <v>19796.972099639501</v>
      </c>
      <c r="D7" s="56">
        <v>21055.2320800001</v>
      </c>
      <c r="E7" s="56">
        <v>14892.72006</v>
      </c>
      <c r="F7" s="56">
        <v>4.9406564584124654E-324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35947.952140000103</v>
      </c>
      <c r="Q7" s="189">
        <v>0.90791541148400001</v>
      </c>
    </row>
    <row r="8" spans="1:17" ht="14.4" customHeight="1" x14ac:dyDescent="0.3">
      <c r="A8" s="19" t="s">
        <v>39</v>
      </c>
      <c r="B8" s="55">
        <v>23104.863100282</v>
      </c>
      <c r="C8" s="56">
        <v>1925.40525835683</v>
      </c>
      <c r="D8" s="56">
        <v>1730.7140000000099</v>
      </c>
      <c r="E8" s="56">
        <v>1927.6769999999999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3658.3910000000101</v>
      </c>
      <c r="Q8" s="189">
        <v>0.95003142432499998</v>
      </c>
    </row>
    <row r="9" spans="1:17" ht="14.4" customHeight="1" x14ac:dyDescent="0.3">
      <c r="A9" s="19" t="s">
        <v>40</v>
      </c>
      <c r="B9" s="55">
        <v>26298.525854322201</v>
      </c>
      <c r="C9" s="56">
        <v>2191.5438211935202</v>
      </c>
      <c r="D9" s="56">
        <v>2375.4163900000099</v>
      </c>
      <c r="E9" s="56">
        <v>2427.6621799999998</v>
      </c>
      <c r="F9" s="56">
        <v>4.9406564584124654E-324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4803.0785700000097</v>
      </c>
      <c r="Q9" s="189">
        <v>1.095820791615</v>
      </c>
    </row>
    <row r="10" spans="1:17" ht="14.4" customHeight="1" x14ac:dyDescent="0.3">
      <c r="A10" s="19" t="s">
        <v>41</v>
      </c>
      <c r="B10" s="55">
        <v>894.99684352181305</v>
      </c>
      <c r="C10" s="56">
        <v>74.583070293483999</v>
      </c>
      <c r="D10" s="56">
        <v>101.040930000001</v>
      </c>
      <c r="E10" s="56">
        <v>92.090050000000005</v>
      </c>
      <c r="F10" s="56">
        <v>4.9406564584124654E-324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193.13097999999999</v>
      </c>
      <c r="Q10" s="189">
        <v>1.294737393084</v>
      </c>
    </row>
    <row r="11" spans="1:17" ht="14.4" customHeight="1" x14ac:dyDescent="0.3">
      <c r="A11" s="19" t="s">
        <v>42</v>
      </c>
      <c r="B11" s="55">
        <v>2055.80654400307</v>
      </c>
      <c r="C11" s="56">
        <v>171.31721200025601</v>
      </c>
      <c r="D11" s="56">
        <v>149.02448000000101</v>
      </c>
      <c r="E11" s="56">
        <v>148.69274999999999</v>
      </c>
      <c r="F11" s="56">
        <v>4.9406564584124654E-324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297.717230000001</v>
      </c>
      <c r="Q11" s="189">
        <v>0.86890635950600004</v>
      </c>
    </row>
    <row r="12" spans="1:17" ht="14.4" customHeight="1" x14ac:dyDescent="0.3">
      <c r="A12" s="19" t="s">
        <v>43</v>
      </c>
      <c r="B12" s="55">
        <v>91.892371699742995</v>
      </c>
      <c r="C12" s="56">
        <v>7.657697641645</v>
      </c>
      <c r="D12" s="56">
        <v>16.20505</v>
      </c>
      <c r="E12" s="56">
        <v>1.33081</v>
      </c>
      <c r="F12" s="56">
        <v>4.9406564584124654E-324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17.53586</v>
      </c>
      <c r="Q12" s="189">
        <v>1.1449825274259999</v>
      </c>
    </row>
    <row r="13" spans="1:17" ht="14.4" customHeight="1" x14ac:dyDescent="0.3">
      <c r="A13" s="19" t="s">
        <v>44</v>
      </c>
      <c r="B13" s="55">
        <v>295.68622605022699</v>
      </c>
      <c r="C13" s="56">
        <v>24.640518837518002</v>
      </c>
      <c r="D13" s="56">
        <v>20.360810000000001</v>
      </c>
      <c r="E13" s="56">
        <v>24.683720000000001</v>
      </c>
      <c r="F13" s="56">
        <v>4.9406564584124654E-324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45.044530000000002</v>
      </c>
      <c r="Q13" s="189">
        <v>0.91403371611200002</v>
      </c>
    </row>
    <row r="14" spans="1:17" ht="14.4" customHeight="1" x14ac:dyDescent="0.3">
      <c r="A14" s="19" t="s">
        <v>45</v>
      </c>
      <c r="B14" s="55">
        <v>3378.1618853462801</v>
      </c>
      <c r="C14" s="56">
        <v>281.51349044552398</v>
      </c>
      <c r="D14" s="56">
        <v>379.10100000000199</v>
      </c>
      <c r="E14" s="56">
        <v>317.67500000000001</v>
      </c>
      <c r="F14" s="56">
        <v>4.9406564584124654E-324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696.776000000002</v>
      </c>
      <c r="Q14" s="189">
        <v>1.2375534808240001</v>
      </c>
    </row>
    <row r="15" spans="1:17" ht="14.4" customHeight="1" x14ac:dyDescent="0.3">
      <c r="A15" s="19" t="s">
        <v>46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9.8813129168249309E-324</v>
      </c>
      <c r="Q15" s="189" t="s">
        <v>299</v>
      </c>
    </row>
    <row r="16" spans="1:17" ht="14.4" customHeight="1" x14ac:dyDescent="0.3">
      <c r="A16" s="19" t="s">
        <v>47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9.8813129168249309E-324</v>
      </c>
      <c r="Q16" s="189" t="s">
        <v>299</v>
      </c>
    </row>
    <row r="17" spans="1:17" ht="14.4" customHeight="1" x14ac:dyDescent="0.3">
      <c r="A17" s="19" t="s">
        <v>48</v>
      </c>
      <c r="B17" s="55">
        <v>901.34778368556101</v>
      </c>
      <c r="C17" s="56">
        <v>75.112315307130004</v>
      </c>
      <c r="D17" s="56">
        <v>51.720039999999997</v>
      </c>
      <c r="E17" s="56">
        <v>246.99412000000001</v>
      </c>
      <c r="F17" s="56">
        <v>4.9406564584124654E-324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298.71415999999999</v>
      </c>
      <c r="Q17" s="189">
        <v>1.988449955101</v>
      </c>
    </row>
    <row r="18" spans="1:17" ht="14.4" customHeight="1" x14ac:dyDescent="0.3">
      <c r="A18" s="19" t="s">
        <v>49</v>
      </c>
      <c r="B18" s="55">
        <v>0</v>
      </c>
      <c r="C18" s="56">
        <v>0</v>
      </c>
      <c r="D18" s="56">
        <v>4.4290000000000003</v>
      </c>
      <c r="E18" s="56">
        <v>7.3070000000000004</v>
      </c>
      <c r="F18" s="56">
        <v>4.9406564584124654E-324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11.736000000000001</v>
      </c>
      <c r="Q18" s="189" t="s">
        <v>299</v>
      </c>
    </row>
    <row r="19" spans="1:17" ht="14.4" customHeight="1" x14ac:dyDescent="0.3">
      <c r="A19" s="19" t="s">
        <v>50</v>
      </c>
      <c r="B19" s="55">
        <v>3283.5584829254399</v>
      </c>
      <c r="C19" s="56">
        <v>273.62987357712001</v>
      </c>
      <c r="D19" s="56">
        <v>265.71646000000101</v>
      </c>
      <c r="E19" s="56">
        <v>103.27905</v>
      </c>
      <c r="F19" s="56">
        <v>4.9406564584124654E-324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368.99551000000099</v>
      </c>
      <c r="Q19" s="189">
        <v>0.67426027936199995</v>
      </c>
    </row>
    <row r="20" spans="1:17" ht="14.4" customHeight="1" x14ac:dyDescent="0.3">
      <c r="A20" s="19" t="s">
        <v>51</v>
      </c>
      <c r="B20" s="55">
        <v>69612.343919671403</v>
      </c>
      <c r="C20" s="56">
        <v>5801.0286599726196</v>
      </c>
      <c r="D20" s="56">
        <v>5621.4942200000296</v>
      </c>
      <c r="E20" s="56">
        <v>5538.3334699999996</v>
      </c>
      <c r="F20" s="56">
        <v>4.9406564584124654E-324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11159.82769</v>
      </c>
      <c r="Q20" s="189">
        <v>0.96188351619400003</v>
      </c>
    </row>
    <row r="21" spans="1:17" ht="14.4" customHeight="1" x14ac:dyDescent="0.3">
      <c r="A21" s="20" t="s">
        <v>52</v>
      </c>
      <c r="B21" s="55">
        <v>4193.9815953844</v>
      </c>
      <c r="C21" s="56">
        <v>349.49846628203397</v>
      </c>
      <c r="D21" s="56">
        <v>317.79300000000097</v>
      </c>
      <c r="E21" s="56">
        <v>334.11900000000003</v>
      </c>
      <c r="F21" s="56">
        <v>1.4821969375237396E-323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651.91200000000094</v>
      </c>
      <c r="Q21" s="189">
        <v>0.93263928585300004</v>
      </c>
    </row>
    <row r="22" spans="1:17" ht="14.4" customHeight="1" x14ac:dyDescent="0.3">
      <c r="A22" s="19" t="s">
        <v>53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9.8813129168249309E-324</v>
      </c>
      <c r="Q22" s="189" t="s">
        <v>299</v>
      </c>
    </row>
    <row r="23" spans="1:17" ht="14.4" customHeight="1" x14ac:dyDescent="0.3">
      <c r="A23" s="20" t="s">
        <v>54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3.9525251667299724E-323</v>
      </c>
      <c r="Q23" s="189" t="s">
        <v>299</v>
      </c>
    </row>
    <row r="24" spans="1:17" ht="14.4" customHeight="1" x14ac:dyDescent="0.3">
      <c r="A24" s="20" t="s">
        <v>55</v>
      </c>
      <c r="B24" s="55">
        <v>0</v>
      </c>
      <c r="C24" s="56">
        <v>7.2759576141834308E-12</v>
      </c>
      <c r="D24" s="56">
        <v>10.388850000006</v>
      </c>
      <c r="E24" s="56">
        <v>24.387410000003001</v>
      </c>
      <c r="F24" s="56">
        <v>-1.0869444208507424E-322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34.776260000009003</v>
      </c>
      <c r="Q24" s="189"/>
    </row>
    <row r="25" spans="1:17" ht="14.4" customHeight="1" x14ac:dyDescent="0.3">
      <c r="A25" s="21" t="s">
        <v>56</v>
      </c>
      <c r="B25" s="58">
        <v>371674.82980256598</v>
      </c>
      <c r="C25" s="59">
        <v>30972.902483547201</v>
      </c>
      <c r="D25" s="59">
        <v>32098.636310000202</v>
      </c>
      <c r="E25" s="59">
        <v>26086.95162</v>
      </c>
      <c r="F25" s="59">
        <v>4.9406564584124654E-324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58185.587930000198</v>
      </c>
      <c r="Q25" s="190">
        <v>0.93929827791999998</v>
      </c>
    </row>
    <row r="26" spans="1:17" ht="14.4" customHeight="1" x14ac:dyDescent="0.3">
      <c r="A26" s="19" t="s">
        <v>57</v>
      </c>
      <c r="B26" s="55">
        <v>12906.123901332599</v>
      </c>
      <c r="C26" s="56">
        <v>1075.51032511105</v>
      </c>
      <c r="D26" s="56">
        <v>1225.5255299999999</v>
      </c>
      <c r="E26" s="56">
        <v>1187.8802700000001</v>
      </c>
      <c r="F26" s="56">
        <v>4.9406564584124654E-324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2413.4058</v>
      </c>
      <c r="Q26" s="189">
        <v>1.1219816972700001</v>
      </c>
    </row>
    <row r="27" spans="1:17" ht="14.4" customHeight="1" x14ac:dyDescent="0.3">
      <c r="A27" s="22" t="s">
        <v>58</v>
      </c>
      <c r="B27" s="58">
        <v>384580.95370389899</v>
      </c>
      <c r="C27" s="59">
        <v>32048.412808658199</v>
      </c>
      <c r="D27" s="59">
        <v>33324.161840000197</v>
      </c>
      <c r="E27" s="59">
        <v>27274.831890000001</v>
      </c>
      <c r="F27" s="59">
        <v>9.8813129168249309E-324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60598.993730000198</v>
      </c>
      <c r="Q27" s="190">
        <v>0.94542893733599997</v>
      </c>
    </row>
    <row r="28" spans="1:17" ht="14.4" customHeight="1" x14ac:dyDescent="0.3">
      <c r="A28" s="20" t="s">
        <v>59</v>
      </c>
      <c r="B28" s="55">
        <v>146.73059035630899</v>
      </c>
      <c r="C28" s="56">
        <v>12.227549196359</v>
      </c>
      <c r="D28" s="56">
        <v>10.099769999999999</v>
      </c>
      <c r="E28" s="56">
        <v>9.6572200000000006</v>
      </c>
      <c r="F28" s="56">
        <v>1.2351641146031164E-322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19.756989999999998</v>
      </c>
      <c r="Q28" s="189">
        <v>0.80788838722800005</v>
      </c>
    </row>
    <row r="29" spans="1:17" ht="14.4" customHeight="1" x14ac:dyDescent="0.3">
      <c r="A29" s="20" t="s">
        <v>60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1.9762625833649862E-323</v>
      </c>
      <c r="Q29" s="189" t="s">
        <v>299</v>
      </c>
    </row>
    <row r="30" spans="1:17" ht="14.4" customHeight="1" x14ac:dyDescent="0.3">
      <c r="A30" s="20" t="s">
        <v>61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9.8813129168249309E-323</v>
      </c>
      <c r="Q30" s="189">
        <v>0</v>
      </c>
    </row>
    <row r="31" spans="1:17" ht="14.4" customHeight="1" thickBot="1" x14ac:dyDescent="0.35">
      <c r="A31" s="23" t="s">
        <v>62</v>
      </c>
      <c r="B31" s="61">
        <v>2.4703282292062327E-323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4.9406564584124654E-323</v>
      </c>
      <c r="Q31" s="191" t="s">
        <v>299</v>
      </c>
    </row>
    <row r="32" spans="1:17" ht="14.4" customHeight="1" x14ac:dyDescent="0.3"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</row>
    <row r="33" spans="1:17" ht="14.4" customHeight="1" x14ac:dyDescent="0.3">
      <c r="A33" s="232" t="s">
        <v>207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17" ht="14.4" customHeight="1" x14ac:dyDescent="0.3">
      <c r="A34" s="266" t="s">
        <v>243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17" ht="14.4" customHeight="1" x14ac:dyDescent="0.3">
      <c r="A35" s="267" t="s">
        <v>63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60" customWidth="1"/>
    <col min="2" max="11" width="10" style="260" customWidth="1"/>
    <col min="12" max="16384" width="8.88671875" style="260"/>
  </cols>
  <sheetData>
    <row r="1" spans="1:11" s="64" customFormat="1" ht="18.600000000000001" customHeight="1" thickBot="1" x14ac:dyDescent="0.4">
      <c r="A1" s="471" t="s">
        <v>64</v>
      </c>
      <c r="B1" s="471"/>
      <c r="C1" s="471"/>
      <c r="D1" s="471"/>
      <c r="E1" s="471"/>
      <c r="F1" s="471"/>
      <c r="G1" s="471"/>
      <c r="H1" s="476"/>
      <c r="I1" s="476"/>
      <c r="J1" s="476"/>
      <c r="K1" s="476"/>
    </row>
    <row r="2" spans="1:11" s="64" customFormat="1" ht="14.4" customHeight="1" thickBot="1" x14ac:dyDescent="0.35">
      <c r="A2" s="389" t="s">
        <v>298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2" t="s">
        <v>65</v>
      </c>
      <c r="C3" s="473"/>
      <c r="D3" s="473"/>
      <c r="E3" s="473"/>
      <c r="F3" s="479" t="s">
        <v>66</v>
      </c>
      <c r="G3" s="473"/>
      <c r="H3" s="473"/>
      <c r="I3" s="473"/>
      <c r="J3" s="473"/>
      <c r="K3" s="480"/>
    </row>
    <row r="4" spans="1:11" ht="14.4" customHeight="1" x14ac:dyDescent="0.3">
      <c r="A4" s="102"/>
      <c r="B4" s="477"/>
      <c r="C4" s="478"/>
      <c r="D4" s="478"/>
      <c r="E4" s="478"/>
      <c r="F4" s="481" t="s">
        <v>231</v>
      </c>
      <c r="G4" s="483" t="s">
        <v>67</v>
      </c>
      <c r="H4" s="272" t="s">
        <v>187</v>
      </c>
      <c r="I4" s="481" t="s">
        <v>68</v>
      </c>
      <c r="J4" s="483" t="s">
        <v>233</v>
      </c>
      <c r="K4" s="484" t="s">
        <v>234</v>
      </c>
    </row>
    <row r="5" spans="1:11" ht="42" thickBot="1" x14ac:dyDescent="0.35">
      <c r="A5" s="103"/>
      <c r="B5" s="28" t="s">
        <v>227</v>
      </c>
      <c r="C5" s="29" t="s">
        <v>228</v>
      </c>
      <c r="D5" s="30" t="s">
        <v>229</v>
      </c>
      <c r="E5" s="30" t="s">
        <v>230</v>
      </c>
      <c r="F5" s="482"/>
      <c r="G5" s="482"/>
      <c r="H5" s="29" t="s">
        <v>232</v>
      </c>
      <c r="I5" s="482"/>
      <c r="J5" s="482"/>
      <c r="K5" s="485"/>
    </row>
    <row r="6" spans="1:11" ht="14.4" customHeight="1" thickBot="1" x14ac:dyDescent="0.35">
      <c r="A6" s="605" t="s">
        <v>301</v>
      </c>
      <c r="B6" s="587">
        <v>363072.71090656897</v>
      </c>
      <c r="C6" s="587">
        <v>390355.12338</v>
      </c>
      <c r="D6" s="588">
        <v>27282.412473431599</v>
      </c>
      <c r="E6" s="589">
        <v>1.075143109503</v>
      </c>
      <c r="F6" s="587">
        <v>371674.82980256598</v>
      </c>
      <c r="G6" s="588">
        <v>61945.804967094402</v>
      </c>
      <c r="H6" s="590">
        <v>26086.95162</v>
      </c>
      <c r="I6" s="587">
        <v>58185.587930000198</v>
      </c>
      <c r="J6" s="588">
        <v>-3760.2170370941999</v>
      </c>
      <c r="K6" s="591">
        <v>0.15654971298600001</v>
      </c>
    </row>
    <row r="7" spans="1:11" ht="14.4" customHeight="1" thickBot="1" x14ac:dyDescent="0.35">
      <c r="A7" s="606" t="s">
        <v>302</v>
      </c>
      <c r="B7" s="587">
        <v>289321.73427304399</v>
      </c>
      <c r="C7" s="587">
        <v>309106.33727000002</v>
      </c>
      <c r="D7" s="588">
        <v>19784.602996956601</v>
      </c>
      <c r="E7" s="589">
        <v>1.068382705663</v>
      </c>
      <c r="F7" s="587">
        <v>293683.59802089899</v>
      </c>
      <c r="G7" s="588">
        <v>48947.266336816501</v>
      </c>
      <c r="H7" s="590">
        <v>19832.53298</v>
      </c>
      <c r="I7" s="587">
        <v>45659.627070000097</v>
      </c>
      <c r="J7" s="588">
        <v>-3287.6392668163999</v>
      </c>
      <c r="K7" s="591">
        <v>0.15547217269700001</v>
      </c>
    </row>
    <row r="8" spans="1:11" ht="14.4" customHeight="1" thickBot="1" x14ac:dyDescent="0.35">
      <c r="A8" s="607" t="s">
        <v>303</v>
      </c>
      <c r="B8" s="587">
        <v>285880.21665822202</v>
      </c>
      <c r="C8" s="587">
        <v>305753.36427000002</v>
      </c>
      <c r="D8" s="588">
        <v>19873.1476117782</v>
      </c>
      <c r="E8" s="589">
        <v>1.0695156448530001</v>
      </c>
      <c r="F8" s="587">
        <v>290305.436135553</v>
      </c>
      <c r="G8" s="588">
        <v>48384.2393559255</v>
      </c>
      <c r="H8" s="590">
        <v>19514.857980000001</v>
      </c>
      <c r="I8" s="587">
        <v>44962.851070000099</v>
      </c>
      <c r="J8" s="588">
        <v>-3421.3882859253599</v>
      </c>
      <c r="K8" s="591">
        <v>0.15488118882099999</v>
      </c>
    </row>
    <row r="9" spans="1:11" ht="14.4" customHeight="1" thickBot="1" x14ac:dyDescent="0.35">
      <c r="A9" s="608" t="s">
        <v>304</v>
      </c>
      <c r="B9" s="592">
        <v>4.9406564584124654E-324</v>
      </c>
      <c r="C9" s="592">
        <v>5.47E-3</v>
      </c>
      <c r="D9" s="593">
        <v>5.47E-3</v>
      </c>
      <c r="E9" s="594" t="s">
        <v>305</v>
      </c>
      <c r="F9" s="592">
        <v>0</v>
      </c>
      <c r="G9" s="593">
        <v>0</v>
      </c>
      <c r="H9" s="595">
        <v>1.41E-3</v>
      </c>
      <c r="I9" s="592">
        <v>7.5999999900000005E-4</v>
      </c>
      <c r="J9" s="593">
        <v>7.5999999900000005E-4</v>
      </c>
      <c r="K9" s="596" t="s">
        <v>299</v>
      </c>
    </row>
    <row r="10" spans="1:11" ht="14.4" customHeight="1" thickBot="1" x14ac:dyDescent="0.35">
      <c r="A10" s="609" t="s">
        <v>306</v>
      </c>
      <c r="B10" s="587">
        <v>4.9406564584124654E-324</v>
      </c>
      <c r="C10" s="587">
        <v>5.47E-3</v>
      </c>
      <c r="D10" s="588">
        <v>5.47E-3</v>
      </c>
      <c r="E10" s="597" t="s">
        <v>305</v>
      </c>
      <c r="F10" s="587">
        <v>0</v>
      </c>
      <c r="G10" s="588">
        <v>0</v>
      </c>
      <c r="H10" s="590">
        <v>1.41E-3</v>
      </c>
      <c r="I10" s="587">
        <v>7.5999999900000005E-4</v>
      </c>
      <c r="J10" s="588">
        <v>7.5999999900000005E-4</v>
      </c>
      <c r="K10" s="598" t="s">
        <v>299</v>
      </c>
    </row>
    <row r="11" spans="1:11" ht="14.4" customHeight="1" thickBot="1" x14ac:dyDescent="0.35">
      <c r="A11" s="608" t="s">
        <v>307</v>
      </c>
      <c r="B11" s="592">
        <v>237701.158449126</v>
      </c>
      <c r="C11" s="592">
        <v>253016.68195999999</v>
      </c>
      <c r="D11" s="593">
        <v>15315.5235108737</v>
      </c>
      <c r="E11" s="599">
        <v>1.0644318421109999</v>
      </c>
      <c r="F11" s="592">
        <v>237563.665195674</v>
      </c>
      <c r="G11" s="593">
        <v>39593.944199279002</v>
      </c>
      <c r="H11" s="595">
        <v>14892.72006</v>
      </c>
      <c r="I11" s="592">
        <v>35947.952140000103</v>
      </c>
      <c r="J11" s="593">
        <v>-3645.9920592788799</v>
      </c>
      <c r="K11" s="600">
        <v>0.151319235247</v>
      </c>
    </row>
    <row r="12" spans="1:11" ht="14.4" customHeight="1" thickBot="1" x14ac:dyDescent="0.35">
      <c r="A12" s="609" t="s">
        <v>308</v>
      </c>
      <c r="B12" s="587">
        <v>37652.510783752397</v>
      </c>
      <c r="C12" s="587">
        <v>43291.497040000002</v>
      </c>
      <c r="D12" s="588">
        <v>5638.9862562476301</v>
      </c>
      <c r="E12" s="589">
        <v>1.149763883971</v>
      </c>
      <c r="F12" s="587">
        <v>36325.102846117603</v>
      </c>
      <c r="G12" s="588">
        <v>6054.1838076862596</v>
      </c>
      <c r="H12" s="590">
        <v>3323.2768599999999</v>
      </c>
      <c r="I12" s="587">
        <v>6842.9664900000198</v>
      </c>
      <c r="J12" s="588">
        <v>788.78268231375796</v>
      </c>
      <c r="K12" s="591">
        <v>0.18838120070799999</v>
      </c>
    </row>
    <row r="13" spans="1:11" ht="14.4" customHeight="1" thickBot="1" x14ac:dyDescent="0.35">
      <c r="A13" s="609" t="s">
        <v>309</v>
      </c>
      <c r="B13" s="587">
        <v>556.64526380545203</v>
      </c>
      <c r="C13" s="587">
        <v>543.01000999999997</v>
      </c>
      <c r="D13" s="588">
        <v>-13.635253805452001</v>
      </c>
      <c r="E13" s="589">
        <v>0.97550459028000003</v>
      </c>
      <c r="F13" s="587">
        <v>542.19874497264004</v>
      </c>
      <c r="G13" s="588">
        <v>90.366457495440002</v>
      </c>
      <c r="H13" s="590">
        <v>50.97343</v>
      </c>
      <c r="I13" s="587">
        <v>100.25452</v>
      </c>
      <c r="J13" s="588">
        <v>9.8880625045600006</v>
      </c>
      <c r="K13" s="591">
        <v>0.18490363714300001</v>
      </c>
    </row>
    <row r="14" spans="1:11" ht="14.4" customHeight="1" thickBot="1" x14ac:dyDescent="0.35">
      <c r="A14" s="609" t="s">
        <v>310</v>
      </c>
      <c r="B14" s="587">
        <v>279.19676833722201</v>
      </c>
      <c r="C14" s="587">
        <v>114.93886999999999</v>
      </c>
      <c r="D14" s="588">
        <v>-164.257898337222</v>
      </c>
      <c r="E14" s="589">
        <v>0.411676935533</v>
      </c>
      <c r="F14" s="587">
        <v>111.97476872754601</v>
      </c>
      <c r="G14" s="588">
        <v>18.662461454591</v>
      </c>
      <c r="H14" s="590">
        <v>4.9406564584124654E-324</v>
      </c>
      <c r="I14" s="587">
        <v>9.8813129168249309E-324</v>
      </c>
      <c r="J14" s="588">
        <v>-18.662461454591</v>
      </c>
      <c r="K14" s="591">
        <v>0</v>
      </c>
    </row>
    <row r="15" spans="1:11" ht="14.4" customHeight="1" thickBot="1" x14ac:dyDescent="0.35">
      <c r="A15" s="609" t="s">
        <v>311</v>
      </c>
      <c r="B15" s="587">
        <v>10766.880639303399</v>
      </c>
      <c r="C15" s="587">
        <v>14230.76298</v>
      </c>
      <c r="D15" s="588">
        <v>3463.8823406965698</v>
      </c>
      <c r="E15" s="589">
        <v>1.321716424351</v>
      </c>
      <c r="F15" s="587">
        <v>14380.126266011601</v>
      </c>
      <c r="G15" s="588">
        <v>2396.68771100193</v>
      </c>
      <c r="H15" s="590">
        <v>1458.38336</v>
      </c>
      <c r="I15" s="587">
        <v>3404.1359600000101</v>
      </c>
      <c r="J15" s="588">
        <v>1007.44824899808</v>
      </c>
      <c r="K15" s="591">
        <v>0.23672503961499999</v>
      </c>
    </row>
    <row r="16" spans="1:11" ht="14.4" customHeight="1" thickBot="1" x14ac:dyDescent="0.35">
      <c r="A16" s="609" t="s">
        <v>312</v>
      </c>
      <c r="B16" s="587">
        <v>11348.491902740499</v>
      </c>
      <c r="C16" s="587">
        <v>9944.3104000000094</v>
      </c>
      <c r="D16" s="588">
        <v>-1404.18150274051</v>
      </c>
      <c r="E16" s="589">
        <v>0.87626712740500001</v>
      </c>
      <c r="F16" s="587">
        <v>9944.9999999998199</v>
      </c>
      <c r="G16" s="588">
        <v>1657.49999999997</v>
      </c>
      <c r="H16" s="590">
        <v>420.35881999999998</v>
      </c>
      <c r="I16" s="587">
        <v>1102.4493399999999</v>
      </c>
      <c r="J16" s="588">
        <v>-555.05065999996702</v>
      </c>
      <c r="K16" s="591">
        <v>0.110854634489</v>
      </c>
    </row>
    <row r="17" spans="1:11" ht="14.4" customHeight="1" thickBot="1" x14ac:dyDescent="0.35">
      <c r="A17" s="609" t="s">
        <v>313</v>
      </c>
      <c r="B17" s="587">
        <v>7248.2176375863401</v>
      </c>
      <c r="C17" s="587">
        <v>6989.0652799999998</v>
      </c>
      <c r="D17" s="588">
        <v>-259.15235758633798</v>
      </c>
      <c r="E17" s="589">
        <v>0.96424605736900004</v>
      </c>
      <c r="F17" s="587">
        <v>4304.9404405983396</v>
      </c>
      <c r="G17" s="588">
        <v>717.49007343305595</v>
      </c>
      <c r="H17" s="590">
        <v>437.47813000000002</v>
      </c>
      <c r="I17" s="587">
        <v>819.91615000000195</v>
      </c>
      <c r="J17" s="588">
        <v>102.42607656694599</v>
      </c>
      <c r="K17" s="591">
        <v>0.19045934811699999</v>
      </c>
    </row>
    <row r="18" spans="1:11" ht="14.4" customHeight="1" thickBot="1" x14ac:dyDescent="0.35">
      <c r="A18" s="609" t="s">
        <v>314</v>
      </c>
      <c r="B18" s="587">
        <v>12620.459300606801</v>
      </c>
      <c r="C18" s="587">
        <v>13327.739390000001</v>
      </c>
      <c r="D18" s="588">
        <v>707.28008939323399</v>
      </c>
      <c r="E18" s="589">
        <v>1.0560423414510001</v>
      </c>
      <c r="F18" s="587">
        <v>13292.9011029267</v>
      </c>
      <c r="G18" s="588">
        <v>2215.4835171544501</v>
      </c>
      <c r="H18" s="590">
        <v>1400.4919500000001</v>
      </c>
      <c r="I18" s="587">
        <v>2210.8024300000002</v>
      </c>
      <c r="J18" s="588">
        <v>-4.6810871544430004</v>
      </c>
      <c r="K18" s="591">
        <v>0.16631451726599999</v>
      </c>
    </row>
    <row r="19" spans="1:11" ht="14.4" customHeight="1" thickBot="1" x14ac:dyDescent="0.35">
      <c r="A19" s="609" t="s">
        <v>315</v>
      </c>
      <c r="B19" s="587">
        <v>157157.49999999299</v>
      </c>
      <c r="C19" s="587">
        <v>164514.00385000001</v>
      </c>
      <c r="D19" s="588">
        <v>7356.5038500073097</v>
      </c>
      <c r="E19" s="589">
        <v>1.0468097535909999</v>
      </c>
      <c r="F19" s="587">
        <v>158602.72222077599</v>
      </c>
      <c r="G19" s="588">
        <v>26433.7870367961</v>
      </c>
      <c r="H19" s="590">
        <v>7797.3343299999997</v>
      </c>
      <c r="I19" s="587">
        <v>21459.084730000101</v>
      </c>
      <c r="J19" s="588">
        <v>-4974.7023067960099</v>
      </c>
      <c r="K19" s="591">
        <v>0.135300860095</v>
      </c>
    </row>
    <row r="20" spans="1:11" ht="14.4" customHeight="1" thickBot="1" x14ac:dyDescent="0.35">
      <c r="A20" s="609" t="s">
        <v>316</v>
      </c>
      <c r="B20" s="587">
        <v>71.256153001496997</v>
      </c>
      <c r="C20" s="587">
        <v>61.354140000000001</v>
      </c>
      <c r="D20" s="588">
        <v>-9.902013001497</v>
      </c>
      <c r="E20" s="589">
        <v>0.86103637953400003</v>
      </c>
      <c r="F20" s="587">
        <v>58.698805543280002</v>
      </c>
      <c r="G20" s="588">
        <v>9.7831342572129998</v>
      </c>
      <c r="H20" s="590">
        <v>4.4231800000000003</v>
      </c>
      <c r="I20" s="587">
        <v>8.3425200000000004</v>
      </c>
      <c r="J20" s="588">
        <v>-1.4406142572130001</v>
      </c>
      <c r="K20" s="591">
        <v>0.142124186732</v>
      </c>
    </row>
    <row r="21" spans="1:11" ht="14.4" customHeight="1" thickBot="1" x14ac:dyDescent="0.35">
      <c r="A21" s="608" t="s">
        <v>317</v>
      </c>
      <c r="B21" s="592">
        <v>21708.3899197098</v>
      </c>
      <c r="C21" s="592">
        <v>22791.235000000001</v>
      </c>
      <c r="D21" s="593">
        <v>1082.84508029016</v>
      </c>
      <c r="E21" s="599">
        <v>1.049881409183</v>
      </c>
      <c r="F21" s="592">
        <v>23104.863100282</v>
      </c>
      <c r="G21" s="593">
        <v>3850.81051671366</v>
      </c>
      <c r="H21" s="595">
        <v>1927.6769999999999</v>
      </c>
      <c r="I21" s="592">
        <v>3658.3910000000101</v>
      </c>
      <c r="J21" s="593">
        <v>-192.41951671365399</v>
      </c>
      <c r="K21" s="600">
        <v>0.15833857071999999</v>
      </c>
    </row>
    <row r="22" spans="1:11" ht="14.4" customHeight="1" thickBot="1" x14ac:dyDescent="0.35">
      <c r="A22" s="609" t="s">
        <v>318</v>
      </c>
      <c r="B22" s="587">
        <v>21642.899305503499</v>
      </c>
      <c r="C22" s="587">
        <v>22605.044000000002</v>
      </c>
      <c r="D22" s="588">
        <v>962.14469449651403</v>
      </c>
      <c r="E22" s="589">
        <v>1.0444554438339999</v>
      </c>
      <c r="F22" s="587">
        <v>22884.8644038067</v>
      </c>
      <c r="G22" s="588">
        <v>3814.1440673011102</v>
      </c>
      <c r="H22" s="590">
        <v>1925.845</v>
      </c>
      <c r="I22" s="587">
        <v>3656.5590000000102</v>
      </c>
      <c r="J22" s="588">
        <v>-157.58506730110199</v>
      </c>
      <c r="K22" s="591">
        <v>0.15978067142800001</v>
      </c>
    </row>
    <row r="23" spans="1:11" ht="14.4" customHeight="1" thickBot="1" x14ac:dyDescent="0.35">
      <c r="A23" s="609" t="s">
        <v>319</v>
      </c>
      <c r="B23" s="587">
        <v>65.490614206350003</v>
      </c>
      <c r="C23" s="587">
        <v>186.191</v>
      </c>
      <c r="D23" s="588">
        <v>120.70038579365</v>
      </c>
      <c r="E23" s="589">
        <v>2.8430180760449999</v>
      </c>
      <c r="F23" s="587">
        <v>219.99869647531</v>
      </c>
      <c r="G23" s="588">
        <v>36.666449412551003</v>
      </c>
      <c r="H23" s="590">
        <v>1.8320000000000001</v>
      </c>
      <c r="I23" s="587">
        <v>1.8320000000000001</v>
      </c>
      <c r="J23" s="588">
        <v>-34.834449412551002</v>
      </c>
      <c r="K23" s="591">
        <v>8.3273220669999991E-3</v>
      </c>
    </row>
    <row r="24" spans="1:11" ht="14.4" customHeight="1" thickBot="1" x14ac:dyDescent="0.35">
      <c r="A24" s="608" t="s">
        <v>320</v>
      </c>
      <c r="B24" s="592">
        <v>23426.703313676298</v>
      </c>
      <c r="C24" s="592">
        <v>26300.31178</v>
      </c>
      <c r="D24" s="593">
        <v>2873.6084663237202</v>
      </c>
      <c r="E24" s="599">
        <v>1.122663800699</v>
      </c>
      <c r="F24" s="592">
        <v>26298.525854322201</v>
      </c>
      <c r="G24" s="593">
        <v>4383.0876423870304</v>
      </c>
      <c r="H24" s="595">
        <v>2427.6621799999998</v>
      </c>
      <c r="I24" s="592">
        <v>4803.0785700000097</v>
      </c>
      <c r="J24" s="593">
        <v>419.99092761297698</v>
      </c>
      <c r="K24" s="600">
        <v>0.18263679860199999</v>
      </c>
    </row>
    <row r="25" spans="1:11" ht="14.4" customHeight="1" thickBot="1" x14ac:dyDescent="0.35">
      <c r="A25" s="609" t="s">
        <v>321</v>
      </c>
      <c r="B25" s="587">
        <v>16455.7820094577</v>
      </c>
      <c r="C25" s="587">
        <v>19310.51154</v>
      </c>
      <c r="D25" s="588">
        <v>2854.7295305422799</v>
      </c>
      <c r="E25" s="589">
        <v>1.1734788130330001</v>
      </c>
      <c r="F25" s="587">
        <v>19310.491087236402</v>
      </c>
      <c r="G25" s="588">
        <v>3218.41518120608</v>
      </c>
      <c r="H25" s="590">
        <v>1814.20677</v>
      </c>
      <c r="I25" s="587">
        <v>3713.7570100000098</v>
      </c>
      <c r="J25" s="588">
        <v>495.34182879393398</v>
      </c>
      <c r="K25" s="591">
        <v>0.19231810279799999</v>
      </c>
    </row>
    <row r="26" spans="1:11" ht="14.4" customHeight="1" thickBot="1" x14ac:dyDescent="0.35">
      <c r="A26" s="609" t="s">
        <v>322</v>
      </c>
      <c r="B26" s="587">
        <v>205.62067188754901</v>
      </c>
      <c r="C26" s="587">
        <v>405.89337999999998</v>
      </c>
      <c r="D26" s="588">
        <v>200.272708112451</v>
      </c>
      <c r="E26" s="589">
        <v>1.9739911180809999</v>
      </c>
      <c r="F26" s="587">
        <v>428.02342326938998</v>
      </c>
      <c r="G26" s="588">
        <v>71.337237211564997</v>
      </c>
      <c r="H26" s="590">
        <v>30.472280000000001</v>
      </c>
      <c r="I26" s="587">
        <v>97.297039999999996</v>
      </c>
      <c r="J26" s="588">
        <v>25.959802788434999</v>
      </c>
      <c r="K26" s="591">
        <v>0.227317092267</v>
      </c>
    </row>
    <row r="27" spans="1:11" ht="14.4" customHeight="1" thickBot="1" x14ac:dyDescent="0.35">
      <c r="A27" s="609" t="s">
        <v>323</v>
      </c>
      <c r="B27" s="587">
        <v>515.38149183454198</v>
      </c>
      <c r="C27" s="587">
        <v>564.89261999999997</v>
      </c>
      <c r="D27" s="588">
        <v>49.511128165457997</v>
      </c>
      <c r="E27" s="589">
        <v>1.096066950307</v>
      </c>
      <c r="F27" s="587">
        <v>566.17721488915697</v>
      </c>
      <c r="G27" s="588">
        <v>94.362869148192004</v>
      </c>
      <c r="H27" s="590">
        <v>44.741990000000001</v>
      </c>
      <c r="I27" s="587">
        <v>89.372860000000003</v>
      </c>
      <c r="J27" s="588">
        <v>-4.9900091481919997</v>
      </c>
      <c r="K27" s="591">
        <v>0.15785315560099999</v>
      </c>
    </row>
    <row r="28" spans="1:11" ht="14.4" customHeight="1" thickBot="1" x14ac:dyDescent="0.35">
      <c r="A28" s="609" t="s">
        <v>324</v>
      </c>
      <c r="B28" s="587">
        <v>3267.27816755412</v>
      </c>
      <c r="C28" s="587">
        <v>3030.6939900000002</v>
      </c>
      <c r="D28" s="588">
        <v>-236.58417755412299</v>
      </c>
      <c r="E28" s="589">
        <v>0.92758982693799996</v>
      </c>
      <c r="F28" s="587">
        <v>2932.6718850050802</v>
      </c>
      <c r="G28" s="588">
        <v>488.778647500847</v>
      </c>
      <c r="H28" s="590">
        <v>219.86387999999999</v>
      </c>
      <c r="I28" s="587">
        <v>419.08924000000098</v>
      </c>
      <c r="J28" s="588">
        <v>-69.689407500844993</v>
      </c>
      <c r="K28" s="591">
        <v>0.14290355567599999</v>
      </c>
    </row>
    <row r="29" spans="1:11" ht="14.4" customHeight="1" thickBot="1" x14ac:dyDescent="0.35">
      <c r="A29" s="609" t="s">
        <v>325</v>
      </c>
      <c r="B29" s="587">
        <v>1199.6574058562401</v>
      </c>
      <c r="C29" s="587">
        <v>1332.70498</v>
      </c>
      <c r="D29" s="588">
        <v>133.04757414376101</v>
      </c>
      <c r="E29" s="589">
        <v>1.110904641186</v>
      </c>
      <c r="F29" s="587">
        <v>1372.55024541033</v>
      </c>
      <c r="G29" s="588">
        <v>228.75837423505499</v>
      </c>
      <c r="H29" s="590">
        <v>169.01087999999999</v>
      </c>
      <c r="I29" s="587">
        <v>225.59425999999999</v>
      </c>
      <c r="J29" s="588">
        <v>-3.1641142350539999</v>
      </c>
      <c r="K29" s="591">
        <v>0.164361385497</v>
      </c>
    </row>
    <row r="30" spans="1:11" ht="14.4" customHeight="1" thickBot="1" x14ac:dyDescent="0.35">
      <c r="A30" s="609" t="s">
        <v>326</v>
      </c>
      <c r="B30" s="587">
        <v>15.131324538765</v>
      </c>
      <c r="C30" s="587">
        <v>17.0504</v>
      </c>
      <c r="D30" s="588">
        <v>1.919075461234</v>
      </c>
      <c r="E30" s="589">
        <v>1.126827988938</v>
      </c>
      <c r="F30" s="587">
        <v>16.716549333762</v>
      </c>
      <c r="G30" s="588">
        <v>2.7860915556269998</v>
      </c>
      <c r="H30" s="590">
        <v>2.4020000000000001</v>
      </c>
      <c r="I30" s="587">
        <v>3.3917999999999999</v>
      </c>
      <c r="J30" s="588">
        <v>0.60570844437299998</v>
      </c>
      <c r="K30" s="591">
        <v>0.20290072623700001</v>
      </c>
    </row>
    <row r="31" spans="1:11" ht="14.4" customHeight="1" thickBot="1" x14ac:dyDescent="0.35">
      <c r="A31" s="609" t="s">
        <v>327</v>
      </c>
      <c r="B31" s="587">
        <v>736.07295166350502</v>
      </c>
      <c r="C31" s="587">
        <v>660.89721999999995</v>
      </c>
      <c r="D31" s="588">
        <v>-75.175731663505005</v>
      </c>
      <c r="E31" s="589">
        <v>0.89786918335499999</v>
      </c>
      <c r="F31" s="587">
        <v>690.95878058161304</v>
      </c>
      <c r="G31" s="588">
        <v>115.159796763602</v>
      </c>
      <c r="H31" s="590">
        <v>61.090670000000003</v>
      </c>
      <c r="I31" s="587">
        <v>108.25803999999999</v>
      </c>
      <c r="J31" s="588">
        <v>-6.901756763601</v>
      </c>
      <c r="K31" s="591">
        <v>0.156678000254</v>
      </c>
    </row>
    <row r="32" spans="1:11" ht="14.4" customHeight="1" thickBot="1" x14ac:dyDescent="0.35">
      <c r="A32" s="609" t="s">
        <v>328</v>
      </c>
      <c r="B32" s="587">
        <v>336.57799305562901</v>
      </c>
      <c r="C32" s="587">
        <v>372.55700000000002</v>
      </c>
      <c r="D32" s="588">
        <v>35.979006944371001</v>
      </c>
      <c r="E32" s="589">
        <v>1.1068964926010001</v>
      </c>
      <c r="F32" s="587">
        <v>377.828860895248</v>
      </c>
      <c r="G32" s="588">
        <v>62.971476815873999</v>
      </c>
      <c r="H32" s="590">
        <v>27.4315</v>
      </c>
      <c r="I32" s="587">
        <v>48.337000000000003</v>
      </c>
      <c r="J32" s="588">
        <v>-14.634476815874001</v>
      </c>
      <c r="K32" s="591">
        <v>0.12793358317100001</v>
      </c>
    </row>
    <row r="33" spans="1:11" ht="14.4" customHeight="1" thickBot="1" x14ac:dyDescent="0.35">
      <c r="A33" s="609" t="s">
        <v>329</v>
      </c>
      <c r="B33" s="587">
        <v>695.20129782821198</v>
      </c>
      <c r="C33" s="587">
        <v>605.11064999999996</v>
      </c>
      <c r="D33" s="588">
        <v>-90.090647828211004</v>
      </c>
      <c r="E33" s="589">
        <v>0.87041070246800001</v>
      </c>
      <c r="F33" s="587">
        <v>603.10780770117196</v>
      </c>
      <c r="G33" s="588">
        <v>100.517967950195</v>
      </c>
      <c r="H33" s="590">
        <v>58.442210000000003</v>
      </c>
      <c r="I33" s="587">
        <v>97.981319999999997</v>
      </c>
      <c r="J33" s="588">
        <v>-2.5366479501949999</v>
      </c>
      <c r="K33" s="591">
        <v>0.16246070561299999</v>
      </c>
    </row>
    <row r="34" spans="1:11" ht="14.4" customHeight="1" thickBot="1" x14ac:dyDescent="0.35">
      <c r="A34" s="608" t="s">
        <v>330</v>
      </c>
      <c r="B34" s="592">
        <v>724.03939107126303</v>
      </c>
      <c r="C34" s="592">
        <v>1137.76198</v>
      </c>
      <c r="D34" s="593">
        <v>413.72258892873901</v>
      </c>
      <c r="E34" s="599">
        <v>1.5714089509910001</v>
      </c>
      <c r="F34" s="592">
        <v>894.99684352181305</v>
      </c>
      <c r="G34" s="593">
        <v>149.16614058696899</v>
      </c>
      <c r="H34" s="595">
        <v>92.090050000000005</v>
      </c>
      <c r="I34" s="592">
        <v>193.13097999999999</v>
      </c>
      <c r="J34" s="593">
        <v>43.964839413031001</v>
      </c>
      <c r="K34" s="600">
        <v>0.215789565514</v>
      </c>
    </row>
    <row r="35" spans="1:11" ht="14.4" customHeight="1" thickBot="1" x14ac:dyDescent="0.35">
      <c r="A35" s="609" t="s">
        <v>331</v>
      </c>
      <c r="B35" s="587">
        <v>631.04260890048204</v>
      </c>
      <c r="C35" s="587">
        <v>971.61370000000102</v>
      </c>
      <c r="D35" s="588">
        <v>340.57109109951898</v>
      </c>
      <c r="E35" s="589">
        <v>1.5396958720309999</v>
      </c>
      <c r="F35" s="587">
        <v>745.99736901371296</v>
      </c>
      <c r="G35" s="588">
        <v>124.332894835619</v>
      </c>
      <c r="H35" s="590">
        <v>75.234939999999995</v>
      </c>
      <c r="I35" s="587">
        <v>158.67591999999999</v>
      </c>
      <c r="J35" s="588">
        <v>34.343025164380997</v>
      </c>
      <c r="K35" s="591">
        <v>0.21270305578900001</v>
      </c>
    </row>
    <row r="36" spans="1:11" ht="14.4" customHeight="1" thickBot="1" x14ac:dyDescent="0.35">
      <c r="A36" s="609" t="s">
        <v>332</v>
      </c>
      <c r="B36" s="587">
        <v>92.996782170779994</v>
      </c>
      <c r="C36" s="587">
        <v>166.14828</v>
      </c>
      <c r="D36" s="588">
        <v>73.151497829218997</v>
      </c>
      <c r="E36" s="589">
        <v>1.786602462167</v>
      </c>
      <c r="F36" s="587">
        <v>148.999474508101</v>
      </c>
      <c r="G36" s="588">
        <v>24.833245751349999</v>
      </c>
      <c r="H36" s="590">
        <v>16.85511</v>
      </c>
      <c r="I36" s="587">
        <v>34.455060000000003</v>
      </c>
      <c r="J36" s="588">
        <v>9.6218142486490006</v>
      </c>
      <c r="K36" s="591">
        <v>0.231242828968</v>
      </c>
    </row>
    <row r="37" spans="1:11" ht="14.4" customHeight="1" thickBot="1" x14ac:dyDescent="0.35">
      <c r="A37" s="608" t="s">
        <v>333</v>
      </c>
      <c r="B37" s="592">
        <v>1894.85119939263</v>
      </c>
      <c r="C37" s="592">
        <v>1990.4136699999999</v>
      </c>
      <c r="D37" s="593">
        <v>95.562470607373001</v>
      </c>
      <c r="E37" s="599">
        <v>1.050432704498</v>
      </c>
      <c r="F37" s="592">
        <v>2055.80654400307</v>
      </c>
      <c r="G37" s="593">
        <v>342.63442400051201</v>
      </c>
      <c r="H37" s="595">
        <v>148.69274999999999</v>
      </c>
      <c r="I37" s="592">
        <v>297.717230000001</v>
      </c>
      <c r="J37" s="593">
        <v>-44.917194000511003</v>
      </c>
      <c r="K37" s="600">
        <v>0.14481772658399999</v>
      </c>
    </row>
    <row r="38" spans="1:11" ht="14.4" customHeight="1" thickBot="1" x14ac:dyDescent="0.35">
      <c r="A38" s="609" t="s">
        <v>334</v>
      </c>
      <c r="B38" s="587">
        <v>177.581641541751</v>
      </c>
      <c r="C38" s="587">
        <v>45.865949999999998</v>
      </c>
      <c r="D38" s="588">
        <v>-131.715691541751</v>
      </c>
      <c r="E38" s="589">
        <v>0.25828092139300002</v>
      </c>
      <c r="F38" s="587">
        <v>52.934130704029997</v>
      </c>
      <c r="G38" s="588">
        <v>8.8223551173380006</v>
      </c>
      <c r="H38" s="590">
        <v>4.9406564584124654E-324</v>
      </c>
      <c r="I38" s="587">
        <v>9.8813129168249309E-324</v>
      </c>
      <c r="J38" s="588">
        <v>-8.8223551173380006</v>
      </c>
      <c r="K38" s="591">
        <v>0</v>
      </c>
    </row>
    <row r="39" spans="1:11" ht="14.4" customHeight="1" thickBot="1" x14ac:dyDescent="0.35">
      <c r="A39" s="609" t="s">
        <v>335</v>
      </c>
      <c r="B39" s="587">
        <v>27.690725842913999</v>
      </c>
      <c r="C39" s="587">
        <v>31.581050000000001</v>
      </c>
      <c r="D39" s="588">
        <v>3.8903241570859999</v>
      </c>
      <c r="E39" s="589">
        <v>1.140491953123</v>
      </c>
      <c r="F39" s="587">
        <v>38.988158337420998</v>
      </c>
      <c r="G39" s="588">
        <v>6.4980263895699997</v>
      </c>
      <c r="H39" s="590">
        <v>2.50467</v>
      </c>
      <c r="I39" s="587">
        <v>4.9814499999999997</v>
      </c>
      <c r="J39" s="588">
        <v>-1.51657638957</v>
      </c>
      <c r="K39" s="591">
        <v>0.127768281766</v>
      </c>
    </row>
    <row r="40" spans="1:11" ht="14.4" customHeight="1" thickBot="1" x14ac:dyDescent="0.35">
      <c r="A40" s="609" t="s">
        <v>336</v>
      </c>
      <c r="B40" s="587">
        <v>435.60806283733803</v>
      </c>
      <c r="C40" s="587">
        <v>537.58843999999999</v>
      </c>
      <c r="D40" s="588">
        <v>101.98037716266199</v>
      </c>
      <c r="E40" s="589">
        <v>1.234110398458</v>
      </c>
      <c r="F40" s="587">
        <v>552.98935468486104</v>
      </c>
      <c r="G40" s="588">
        <v>92.164892447476007</v>
      </c>
      <c r="H40" s="590">
        <v>43.677590000000002</v>
      </c>
      <c r="I40" s="587">
        <v>84.454049999999995</v>
      </c>
      <c r="J40" s="588">
        <v>-7.7108424474759998</v>
      </c>
      <c r="K40" s="591">
        <v>0.152722741015</v>
      </c>
    </row>
    <row r="41" spans="1:11" ht="14.4" customHeight="1" thickBot="1" x14ac:dyDescent="0.35">
      <c r="A41" s="609" t="s">
        <v>337</v>
      </c>
      <c r="B41" s="587">
        <v>247.339382307281</v>
      </c>
      <c r="C41" s="587">
        <v>223.57963000000001</v>
      </c>
      <c r="D41" s="588">
        <v>-23.759752307281001</v>
      </c>
      <c r="E41" s="589">
        <v>0.90393866077499996</v>
      </c>
      <c r="F41" s="587">
        <v>232.176617358768</v>
      </c>
      <c r="G41" s="588">
        <v>38.696102893128</v>
      </c>
      <c r="H41" s="590">
        <v>15.04688</v>
      </c>
      <c r="I41" s="587">
        <v>25.78049</v>
      </c>
      <c r="J41" s="588">
        <v>-12.915612893127999</v>
      </c>
      <c r="K41" s="591">
        <v>0.111038270318</v>
      </c>
    </row>
    <row r="42" spans="1:11" ht="14.4" customHeight="1" thickBot="1" x14ac:dyDescent="0.35">
      <c r="A42" s="609" t="s">
        <v>338</v>
      </c>
      <c r="B42" s="587">
        <v>30.970765298775</v>
      </c>
      <c r="C42" s="587">
        <v>40.433419999999998</v>
      </c>
      <c r="D42" s="588">
        <v>9.4626547012240003</v>
      </c>
      <c r="E42" s="589">
        <v>1.305535062176</v>
      </c>
      <c r="F42" s="587">
        <v>20.998298451703999</v>
      </c>
      <c r="G42" s="588">
        <v>3.4997164086170001</v>
      </c>
      <c r="H42" s="590">
        <v>3.9536099999999998</v>
      </c>
      <c r="I42" s="587">
        <v>4.5539800000000001</v>
      </c>
      <c r="J42" s="588">
        <v>1.054263591382</v>
      </c>
      <c r="K42" s="591">
        <v>0.21687376291300001</v>
      </c>
    </row>
    <row r="43" spans="1:11" ht="14.4" customHeight="1" thickBot="1" x14ac:dyDescent="0.35">
      <c r="A43" s="609" t="s">
        <v>339</v>
      </c>
      <c r="B43" s="587">
        <v>5.3344038636999998E-2</v>
      </c>
      <c r="C43" s="587">
        <v>4.9406564584124654E-324</v>
      </c>
      <c r="D43" s="588">
        <v>-5.3344038636999998E-2</v>
      </c>
      <c r="E43" s="589">
        <v>9.3872472709836843E-323</v>
      </c>
      <c r="F43" s="587">
        <v>4.9406564584124654E-324</v>
      </c>
      <c r="G43" s="588">
        <v>0</v>
      </c>
      <c r="H43" s="590">
        <v>1.7999999999999999E-2</v>
      </c>
      <c r="I43" s="587">
        <v>1.7999999999999999E-2</v>
      </c>
      <c r="J43" s="588">
        <v>1.7999999999999999E-2</v>
      </c>
      <c r="K43" s="598" t="s">
        <v>305</v>
      </c>
    </row>
    <row r="44" spans="1:11" ht="14.4" customHeight="1" thickBot="1" x14ac:dyDescent="0.35">
      <c r="A44" s="609" t="s">
        <v>340</v>
      </c>
      <c r="B44" s="587">
        <v>9.7629791412479996</v>
      </c>
      <c r="C44" s="587">
        <v>14.385490000000001</v>
      </c>
      <c r="D44" s="588">
        <v>4.6225108587510002</v>
      </c>
      <c r="E44" s="589">
        <v>1.4734733928929999</v>
      </c>
      <c r="F44" s="587">
        <v>8.0302800558499996</v>
      </c>
      <c r="G44" s="588">
        <v>1.3383800093080001</v>
      </c>
      <c r="H44" s="590">
        <v>1.2296</v>
      </c>
      <c r="I44" s="587">
        <v>2.9449999999999998</v>
      </c>
      <c r="J44" s="588">
        <v>1.6066199906909999</v>
      </c>
      <c r="K44" s="591">
        <v>0.36673689827900002</v>
      </c>
    </row>
    <row r="45" spans="1:11" ht="14.4" customHeight="1" thickBot="1" x14ac:dyDescent="0.35">
      <c r="A45" s="609" t="s">
        <v>341</v>
      </c>
      <c r="B45" s="587">
        <v>105.365574563183</v>
      </c>
      <c r="C45" s="587">
        <v>104.47147</v>
      </c>
      <c r="D45" s="588">
        <v>-0.89410456318300002</v>
      </c>
      <c r="E45" s="589">
        <v>0.99151426291800004</v>
      </c>
      <c r="F45" s="587">
        <v>116.808596562389</v>
      </c>
      <c r="G45" s="588">
        <v>19.468099427064001</v>
      </c>
      <c r="H45" s="590">
        <v>8.0370899999999992</v>
      </c>
      <c r="I45" s="587">
        <v>13.894</v>
      </c>
      <c r="J45" s="588">
        <v>-5.5740994270639996</v>
      </c>
      <c r="K45" s="591">
        <v>0.118946724889</v>
      </c>
    </row>
    <row r="46" spans="1:11" ht="14.4" customHeight="1" thickBot="1" x14ac:dyDescent="0.35">
      <c r="A46" s="609" t="s">
        <v>342</v>
      </c>
      <c r="B46" s="587">
        <v>4.9406564584124654E-324</v>
      </c>
      <c r="C46" s="587">
        <v>1.2706</v>
      </c>
      <c r="D46" s="588">
        <v>1.2706</v>
      </c>
      <c r="E46" s="597" t="s">
        <v>305</v>
      </c>
      <c r="F46" s="587">
        <v>0</v>
      </c>
      <c r="G46" s="588">
        <v>0</v>
      </c>
      <c r="H46" s="590">
        <v>4.9406564584124654E-324</v>
      </c>
      <c r="I46" s="587">
        <v>9.8813129168249309E-324</v>
      </c>
      <c r="J46" s="588">
        <v>9.8813129168249309E-324</v>
      </c>
      <c r="K46" s="598" t="s">
        <v>299</v>
      </c>
    </row>
    <row r="47" spans="1:11" ht="14.4" customHeight="1" thickBot="1" x14ac:dyDescent="0.35">
      <c r="A47" s="609" t="s">
        <v>343</v>
      </c>
      <c r="B47" s="587">
        <v>4.9406564584124654E-324</v>
      </c>
      <c r="C47" s="587">
        <v>4.4654699999999998</v>
      </c>
      <c r="D47" s="588">
        <v>4.4654699999999998</v>
      </c>
      <c r="E47" s="597" t="s">
        <v>305</v>
      </c>
      <c r="F47" s="587">
        <v>0</v>
      </c>
      <c r="G47" s="588">
        <v>0</v>
      </c>
      <c r="H47" s="590">
        <v>4.9406564584124654E-324</v>
      </c>
      <c r="I47" s="587">
        <v>9.8813129168249309E-324</v>
      </c>
      <c r="J47" s="588">
        <v>9.8813129168249309E-324</v>
      </c>
      <c r="K47" s="598" t="s">
        <v>299</v>
      </c>
    </row>
    <row r="48" spans="1:11" ht="14.4" customHeight="1" thickBot="1" x14ac:dyDescent="0.35">
      <c r="A48" s="609" t="s">
        <v>344</v>
      </c>
      <c r="B48" s="587">
        <v>4.9406564584124654E-324</v>
      </c>
      <c r="C48" s="587">
        <v>2.77122</v>
      </c>
      <c r="D48" s="588">
        <v>2.77122</v>
      </c>
      <c r="E48" s="597" t="s">
        <v>305</v>
      </c>
      <c r="F48" s="587">
        <v>0</v>
      </c>
      <c r="G48" s="588">
        <v>0</v>
      </c>
      <c r="H48" s="590">
        <v>4.9406564584124654E-324</v>
      </c>
      <c r="I48" s="587">
        <v>9.8813129168249309E-324</v>
      </c>
      <c r="J48" s="588">
        <v>9.8813129168249309E-324</v>
      </c>
      <c r="K48" s="598" t="s">
        <v>299</v>
      </c>
    </row>
    <row r="49" spans="1:11" ht="14.4" customHeight="1" thickBot="1" x14ac:dyDescent="0.35">
      <c r="A49" s="609" t="s">
        <v>345</v>
      </c>
      <c r="B49" s="587">
        <v>4.9406564584124654E-324</v>
      </c>
      <c r="C49" s="587">
        <v>7.5185500000000003</v>
      </c>
      <c r="D49" s="588">
        <v>7.5185500000000003</v>
      </c>
      <c r="E49" s="597" t="s">
        <v>305</v>
      </c>
      <c r="F49" s="587">
        <v>0</v>
      </c>
      <c r="G49" s="588">
        <v>0</v>
      </c>
      <c r="H49" s="590">
        <v>4.9406564584124654E-324</v>
      </c>
      <c r="I49" s="587">
        <v>9.8813129168249309E-324</v>
      </c>
      <c r="J49" s="588">
        <v>9.8813129168249309E-324</v>
      </c>
      <c r="K49" s="598" t="s">
        <v>299</v>
      </c>
    </row>
    <row r="50" spans="1:11" ht="14.4" customHeight="1" thickBot="1" x14ac:dyDescent="0.35">
      <c r="A50" s="609" t="s">
        <v>346</v>
      </c>
      <c r="B50" s="587">
        <v>4.9406564584124654E-324</v>
      </c>
      <c r="C50" s="587">
        <v>150.01025000000001</v>
      </c>
      <c r="D50" s="588">
        <v>150.01025000000001</v>
      </c>
      <c r="E50" s="597" t="s">
        <v>305</v>
      </c>
      <c r="F50" s="587">
        <v>147.98947298958799</v>
      </c>
      <c r="G50" s="588">
        <v>24.664912164931</v>
      </c>
      <c r="H50" s="590">
        <v>9.3789899999999999</v>
      </c>
      <c r="I50" s="587">
        <v>19.607379999999999</v>
      </c>
      <c r="J50" s="588">
        <v>-5.0575321649309997</v>
      </c>
      <c r="K50" s="591">
        <v>0.13249172122700001</v>
      </c>
    </row>
    <row r="51" spans="1:11" ht="14.4" customHeight="1" thickBot="1" x14ac:dyDescent="0.35">
      <c r="A51" s="609" t="s">
        <v>347</v>
      </c>
      <c r="B51" s="587">
        <v>4.9406564584124654E-324</v>
      </c>
      <c r="C51" s="587">
        <v>9.2999999999999999E-2</v>
      </c>
      <c r="D51" s="588">
        <v>9.2999999999999999E-2</v>
      </c>
      <c r="E51" s="597" t="s">
        <v>305</v>
      </c>
      <c r="F51" s="587">
        <v>0</v>
      </c>
      <c r="G51" s="588">
        <v>0</v>
      </c>
      <c r="H51" s="590">
        <v>4.9406564584124654E-324</v>
      </c>
      <c r="I51" s="587">
        <v>9.8813129168249309E-324</v>
      </c>
      <c r="J51" s="588">
        <v>9.8813129168249309E-324</v>
      </c>
      <c r="K51" s="598" t="s">
        <v>299</v>
      </c>
    </row>
    <row r="52" spans="1:11" ht="14.4" customHeight="1" thickBot="1" x14ac:dyDescent="0.35">
      <c r="A52" s="609" t="s">
        <v>348</v>
      </c>
      <c r="B52" s="587">
        <v>859.52441334829098</v>
      </c>
      <c r="C52" s="587">
        <v>826.37913000000003</v>
      </c>
      <c r="D52" s="588">
        <v>-33.145283348291002</v>
      </c>
      <c r="E52" s="589">
        <v>0.96143764757100003</v>
      </c>
      <c r="F52" s="587">
        <v>884.89163485846098</v>
      </c>
      <c r="G52" s="588">
        <v>147.481939143077</v>
      </c>
      <c r="H52" s="590">
        <v>64.846320000000006</v>
      </c>
      <c r="I52" s="587">
        <v>141.48287999999999</v>
      </c>
      <c r="J52" s="588">
        <v>-5.9990591430759999</v>
      </c>
      <c r="K52" s="591">
        <v>0.159887238647</v>
      </c>
    </row>
    <row r="53" spans="1:11" ht="14.4" customHeight="1" thickBot="1" x14ac:dyDescent="0.35">
      <c r="A53" s="608" t="s">
        <v>349</v>
      </c>
      <c r="B53" s="592">
        <v>157.998347328329</v>
      </c>
      <c r="C53" s="592">
        <v>232.96098000000001</v>
      </c>
      <c r="D53" s="593">
        <v>74.962632671671003</v>
      </c>
      <c r="E53" s="599">
        <v>1.4744520049680001</v>
      </c>
      <c r="F53" s="592">
        <v>91.892371699742995</v>
      </c>
      <c r="G53" s="593">
        <v>15.31539528329</v>
      </c>
      <c r="H53" s="595">
        <v>1.33081</v>
      </c>
      <c r="I53" s="592">
        <v>17.53586</v>
      </c>
      <c r="J53" s="593">
        <v>2.2204647167089999</v>
      </c>
      <c r="K53" s="600">
        <v>0.190830421237</v>
      </c>
    </row>
    <row r="54" spans="1:11" ht="14.4" customHeight="1" thickBot="1" x14ac:dyDescent="0.35">
      <c r="A54" s="609" t="s">
        <v>350</v>
      </c>
      <c r="B54" s="587">
        <v>0</v>
      </c>
      <c r="C54" s="587">
        <v>0.14044999999999999</v>
      </c>
      <c r="D54" s="588">
        <v>0.14044999999999999</v>
      </c>
      <c r="E54" s="597" t="s">
        <v>299</v>
      </c>
      <c r="F54" s="587">
        <v>0.221968689218</v>
      </c>
      <c r="G54" s="588">
        <v>3.6994781535999999E-2</v>
      </c>
      <c r="H54" s="590">
        <v>4.9406564584124654E-324</v>
      </c>
      <c r="I54" s="587">
        <v>9.8813129168249309E-324</v>
      </c>
      <c r="J54" s="588">
        <v>-3.6994781535999999E-2</v>
      </c>
      <c r="K54" s="591">
        <v>4.4465908125712189E-323</v>
      </c>
    </row>
    <row r="55" spans="1:11" ht="14.4" customHeight="1" thickBot="1" x14ac:dyDescent="0.35">
      <c r="A55" s="609" t="s">
        <v>351</v>
      </c>
      <c r="B55" s="587">
        <v>78.193998373832002</v>
      </c>
      <c r="C55" s="587">
        <v>96.19144</v>
      </c>
      <c r="D55" s="588">
        <v>17.997441626168001</v>
      </c>
      <c r="E55" s="589">
        <v>1.230163976781</v>
      </c>
      <c r="F55" s="587">
        <v>0</v>
      </c>
      <c r="G55" s="588">
        <v>0</v>
      </c>
      <c r="H55" s="590">
        <v>4.9406564584124654E-324</v>
      </c>
      <c r="I55" s="587">
        <v>9.8813129168249309E-324</v>
      </c>
      <c r="J55" s="588">
        <v>9.8813129168249309E-324</v>
      </c>
      <c r="K55" s="598" t="s">
        <v>299</v>
      </c>
    </row>
    <row r="56" spans="1:11" ht="14.4" customHeight="1" thickBot="1" x14ac:dyDescent="0.35">
      <c r="A56" s="609" t="s">
        <v>352</v>
      </c>
      <c r="B56" s="587">
        <v>22.618425011904002</v>
      </c>
      <c r="C56" s="587">
        <v>45.347059999999999</v>
      </c>
      <c r="D56" s="588">
        <v>22.728634988094999</v>
      </c>
      <c r="E56" s="589">
        <v>2.0048725751740002</v>
      </c>
      <c r="F56" s="587">
        <v>36.733476650432003</v>
      </c>
      <c r="G56" s="588">
        <v>6.1222461084050002</v>
      </c>
      <c r="H56" s="590">
        <v>4.9406564584124654E-324</v>
      </c>
      <c r="I56" s="587">
        <v>9.8813129168249309E-324</v>
      </c>
      <c r="J56" s="588">
        <v>-6.1222461084050002</v>
      </c>
      <c r="K56" s="591">
        <v>0</v>
      </c>
    </row>
    <row r="57" spans="1:11" ht="14.4" customHeight="1" thickBot="1" x14ac:dyDescent="0.35">
      <c r="A57" s="609" t="s">
        <v>353</v>
      </c>
      <c r="B57" s="587">
        <v>50.748190963121999</v>
      </c>
      <c r="C57" s="587">
        <v>67.068209999999993</v>
      </c>
      <c r="D57" s="588">
        <v>16.320019036878001</v>
      </c>
      <c r="E57" s="589">
        <v>1.321588193138</v>
      </c>
      <c r="F57" s="587">
        <v>44.707135536324003</v>
      </c>
      <c r="G57" s="588">
        <v>7.4511892560539996</v>
      </c>
      <c r="H57" s="590">
        <v>0.94299999999999995</v>
      </c>
      <c r="I57" s="587">
        <v>16.651</v>
      </c>
      <c r="J57" s="588">
        <v>9.1998107439459993</v>
      </c>
      <c r="K57" s="591">
        <v>0.37244613863600001</v>
      </c>
    </row>
    <row r="58" spans="1:11" ht="14.4" customHeight="1" thickBot="1" x14ac:dyDescent="0.35">
      <c r="A58" s="609" t="s">
        <v>354</v>
      </c>
      <c r="B58" s="587">
        <v>0</v>
      </c>
      <c r="C58" s="587">
        <v>0.20333000000000001</v>
      </c>
      <c r="D58" s="588">
        <v>0.20333000000000001</v>
      </c>
      <c r="E58" s="597" t="s">
        <v>299</v>
      </c>
      <c r="F58" s="587">
        <v>0</v>
      </c>
      <c r="G58" s="588">
        <v>0</v>
      </c>
      <c r="H58" s="590">
        <v>4.9406564584124654E-324</v>
      </c>
      <c r="I58" s="587">
        <v>9.8813129168249309E-324</v>
      </c>
      <c r="J58" s="588">
        <v>9.8813129168249309E-324</v>
      </c>
      <c r="K58" s="598" t="s">
        <v>299</v>
      </c>
    </row>
    <row r="59" spans="1:11" ht="14.4" customHeight="1" thickBot="1" x14ac:dyDescent="0.35">
      <c r="A59" s="609" t="s">
        <v>355</v>
      </c>
      <c r="B59" s="587">
        <v>6.4377329794689997</v>
      </c>
      <c r="C59" s="587">
        <v>24.010490000000001</v>
      </c>
      <c r="D59" s="588">
        <v>17.572757020529998</v>
      </c>
      <c r="E59" s="589">
        <v>3.729649874663</v>
      </c>
      <c r="F59" s="587">
        <v>10.229790823767001</v>
      </c>
      <c r="G59" s="588">
        <v>1.704965137294</v>
      </c>
      <c r="H59" s="590">
        <v>0.38780999999999999</v>
      </c>
      <c r="I59" s="587">
        <v>0.88485999999999998</v>
      </c>
      <c r="J59" s="588">
        <v>-0.82010513729400003</v>
      </c>
      <c r="K59" s="591">
        <v>8.6498347350000004E-2</v>
      </c>
    </row>
    <row r="60" spans="1:11" ht="14.4" customHeight="1" thickBot="1" x14ac:dyDescent="0.35">
      <c r="A60" s="608" t="s">
        <v>356</v>
      </c>
      <c r="B60" s="592">
        <v>267.076037917213</v>
      </c>
      <c r="C60" s="592">
        <v>283.99342999999999</v>
      </c>
      <c r="D60" s="593">
        <v>16.917392082786002</v>
      </c>
      <c r="E60" s="599">
        <v>1.0633429798289999</v>
      </c>
      <c r="F60" s="592">
        <v>295.68622605022699</v>
      </c>
      <c r="G60" s="593">
        <v>49.281037675036998</v>
      </c>
      <c r="H60" s="595">
        <v>24.683720000000001</v>
      </c>
      <c r="I60" s="592">
        <v>45.044530000000002</v>
      </c>
      <c r="J60" s="593">
        <v>-4.2365076750370001</v>
      </c>
      <c r="K60" s="600">
        <v>0.152338952685</v>
      </c>
    </row>
    <row r="61" spans="1:11" ht="14.4" customHeight="1" thickBot="1" x14ac:dyDescent="0.35">
      <c r="A61" s="609" t="s">
        <v>357</v>
      </c>
      <c r="B61" s="587">
        <v>58.146854323043002</v>
      </c>
      <c r="C61" s="587">
        <v>63.385980000000004</v>
      </c>
      <c r="D61" s="588">
        <v>5.2391256769560002</v>
      </c>
      <c r="E61" s="589">
        <v>1.0901016183579999</v>
      </c>
      <c r="F61" s="587">
        <v>56.700685657546003</v>
      </c>
      <c r="G61" s="588">
        <v>9.4501142762570005</v>
      </c>
      <c r="H61" s="590">
        <v>7.6674100000000003</v>
      </c>
      <c r="I61" s="587">
        <v>10.62635</v>
      </c>
      <c r="J61" s="588">
        <v>1.176235723742</v>
      </c>
      <c r="K61" s="591">
        <v>0.18741131393300001</v>
      </c>
    </row>
    <row r="62" spans="1:11" ht="14.4" customHeight="1" thickBot="1" x14ac:dyDescent="0.35">
      <c r="A62" s="609" t="s">
        <v>358</v>
      </c>
      <c r="B62" s="587">
        <v>7.9342689276009999</v>
      </c>
      <c r="C62" s="587">
        <v>10.544460000000001</v>
      </c>
      <c r="D62" s="588">
        <v>2.610191072398</v>
      </c>
      <c r="E62" s="589">
        <v>1.3289768844759999</v>
      </c>
      <c r="F62" s="587">
        <v>0</v>
      </c>
      <c r="G62" s="588">
        <v>0</v>
      </c>
      <c r="H62" s="590">
        <v>1.04138</v>
      </c>
      <c r="I62" s="587">
        <v>1.4673</v>
      </c>
      <c r="J62" s="588">
        <v>1.4673</v>
      </c>
      <c r="K62" s="598" t="s">
        <v>299</v>
      </c>
    </row>
    <row r="63" spans="1:11" ht="14.4" customHeight="1" thickBot="1" x14ac:dyDescent="0.35">
      <c r="A63" s="609" t="s">
        <v>359</v>
      </c>
      <c r="B63" s="587">
        <v>200.99491466656801</v>
      </c>
      <c r="C63" s="587">
        <v>210.06299000000001</v>
      </c>
      <c r="D63" s="588">
        <v>9.0680753334320006</v>
      </c>
      <c r="E63" s="589">
        <v>1.0451159440940001</v>
      </c>
      <c r="F63" s="587">
        <v>0</v>
      </c>
      <c r="G63" s="588">
        <v>0</v>
      </c>
      <c r="H63" s="590">
        <v>4.9406564584124654E-324</v>
      </c>
      <c r="I63" s="587">
        <v>9.8813129168249309E-324</v>
      </c>
      <c r="J63" s="588">
        <v>9.8813129168249309E-324</v>
      </c>
      <c r="K63" s="598" t="s">
        <v>299</v>
      </c>
    </row>
    <row r="64" spans="1:11" ht="14.4" customHeight="1" thickBot="1" x14ac:dyDescent="0.35">
      <c r="A64" s="609" t="s">
        <v>360</v>
      </c>
      <c r="B64" s="587">
        <v>4.9406564584124654E-324</v>
      </c>
      <c r="C64" s="587">
        <v>4.9406564584124654E-324</v>
      </c>
      <c r="D64" s="588">
        <v>0</v>
      </c>
      <c r="E64" s="589">
        <v>1</v>
      </c>
      <c r="F64" s="587">
        <v>50.003655374178003</v>
      </c>
      <c r="G64" s="588">
        <v>8.3339425623629992</v>
      </c>
      <c r="H64" s="590">
        <v>3.2490600000000001</v>
      </c>
      <c r="I64" s="587">
        <v>8.2984399999999994</v>
      </c>
      <c r="J64" s="588">
        <v>-3.5502562362000001E-2</v>
      </c>
      <c r="K64" s="591">
        <v>0.165956667325</v>
      </c>
    </row>
    <row r="65" spans="1:11" ht="14.4" customHeight="1" thickBot="1" x14ac:dyDescent="0.35">
      <c r="A65" s="609" t="s">
        <v>361</v>
      </c>
      <c r="B65" s="587">
        <v>4.9406564584124654E-324</v>
      </c>
      <c r="C65" s="587">
        <v>4.9406564584124654E-324</v>
      </c>
      <c r="D65" s="588">
        <v>0</v>
      </c>
      <c r="E65" s="589">
        <v>1</v>
      </c>
      <c r="F65" s="587">
        <v>61.999145631612002</v>
      </c>
      <c r="G65" s="588">
        <v>10.333190938602</v>
      </c>
      <c r="H65" s="590">
        <v>2.4569299999999998</v>
      </c>
      <c r="I65" s="587">
        <v>4.5224299999999999</v>
      </c>
      <c r="J65" s="588">
        <v>-5.8107609386019998</v>
      </c>
      <c r="K65" s="591">
        <v>7.2943424524999995E-2</v>
      </c>
    </row>
    <row r="66" spans="1:11" ht="14.4" customHeight="1" thickBot="1" x14ac:dyDescent="0.35">
      <c r="A66" s="609" t="s">
        <v>362</v>
      </c>
      <c r="B66" s="587">
        <v>4.9406564584124654E-324</v>
      </c>
      <c r="C66" s="587">
        <v>4.9406564584124654E-324</v>
      </c>
      <c r="D66" s="588">
        <v>0</v>
      </c>
      <c r="E66" s="589">
        <v>1</v>
      </c>
      <c r="F66" s="587">
        <v>126.98273938689</v>
      </c>
      <c r="G66" s="588">
        <v>21.163789897815001</v>
      </c>
      <c r="H66" s="590">
        <v>10.268940000000001</v>
      </c>
      <c r="I66" s="587">
        <v>20.130009999999999</v>
      </c>
      <c r="J66" s="588">
        <v>-1.0337798978149999</v>
      </c>
      <c r="K66" s="591">
        <v>0.15852556101000001</v>
      </c>
    </row>
    <row r="67" spans="1:11" ht="14.4" customHeight="1" thickBot="1" x14ac:dyDescent="0.35">
      <c r="A67" s="607" t="s">
        <v>45</v>
      </c>
      <c r="B67" s="587">
        <v>3441.5176148215701</v>
      </c>
      <c r="C67" s="587">
        <v>3352.973</v>
      </c>
      <c r="D67" s="588">
        <v>-88.544614821565006</v>
      </c>
      <c r="E67" s="589">
        <v>0.97427163689600005</v>
      </c>
      <c r="F67" s="587">
        <v>3378.1618853462801</v>
      </c>
      <c r="G67" s="588">
        <v>563.02698089104695</v>
      </c>
      <c r="H67" s="590">
        <v>317.67500000000001</v>
      </c>
      <c r="I67" s="587">
        <v>696.776000000002</v>
      </c>
      <c r="J67" s="588">
        <v>133.749019108955</v>
      </c>
      <c r="K67" s="591">
        <v>0.20625891347</v>
      </c>
    </row>
    <row r="68" spans="1:11" ht="14.4" customHeight="1" thickBot="1" x14ac:dyDescent="0.35">
      <c r="A68" s="608" t="s">
        <v>363</v>
      </c>
      <c r="B68" s="592">
        <v>3441.5176148215701</v>
      </c>
      <c r="C68" s="592">
        <v>3352.973</v>
      </c>
      <c r="D68" s="593">
        <v>-88.544614821565006</v>
      </c>
      <c r="E68" s="599">
        <v>0.97427163689600005</v>
      </c>
      <c r="F68" s="592">
        <v>3378.1618853462801</v>
      </c>
      <c r="G68" s="593">
        <v>563.02698089104695</v>
      </c>
      <c r="H68" s="595">
        <v>317.67500000000001</v>
      </c>
      <c r="I68" s="592">
        <v>696.776000000002</v>
      </c>
      <c r="J68" s="593">
        <v>133.749019108955</v>
      </c>
      <c r="K68" s="600">
        <v>0.20625891347</v>
      </c>
    </row>
    <row r="69" spans="1:11" ht="14.4" customHeight="1" thickBot="1" x14ac:dyDescent="0.35">
      <c r="A69" s="609" t="s">
        <v>364</v>
      </c>
      <c r="B69" s="587">
        <v>1138.35491626361</v>
      </c>
      <c r="C69" s="587">
        <v>1150.96</v>
      </c>
      <c r="D69" s="588">
        <v>12.605083736388</v>
      </c>
      <c r="E69" s="589">
        <v>1.011073070056</v>
      </c>
      <c r="F69" s="587">
        <v>1142.3579683411699</v>
      </c>
      <c r="G69" s="588">
        <v>190.392994723529</v>
      </c>
      <c r="H69" s="590">
        <v>74.242999999999995</v>
      </c>
      <c r="I69" s="587">
        <v>157.03700000000001</v>
      </c>
      <c r="J69" s="588">
        <v>-33.355994723527999</v>
      </c>
      <c r="K69" s="591">
        <v>0.13746741770199999</v>
      </c>
    </row>
    <row r="70" spans="1:11" ht="14.4" customHeight="1" thickBot="1" x14ac:dyDescent="0.35">
      <c r="A70" s="609" t="s">
        <v>365</v>
      </c>
      <c r="B70" s="587">
        <v>403.01732091782901</v>
      </c>
      <c r="C70" s="587">
        <v>394.56900000000002</v>
      </c>
      <c r="D70" s="588">
        <v>-8.4483209178289993</v>
      </c>
      <c r="E70" s="589">
        <v>0.97903732549599998</v>
      </c>
      <c r="F70" s="587">
        <v>403.08913112727402</v>
      </c>
      <c r="G70" s="588">
        <v>67.181521854544997</v>
      </c>
      <c r="H70" s="590">
        <v>29.65</v>
      </c>
      <c r="I70" s="587">
        <v>69.206000000000003</v>
      </c>
      <c r="J70" s="588">
        <v>2.0244781454540002</v>
      </c>
      <c r="K70" s="591">
        <v>0.17168907483599999</v>
      </c>
    </row>
    <row r="71" spans="1:11" ht="14.4" customHeight="1" thickBot="1" x14ac:dyDescent="0.35">
      <c r="A71" s="609" t="s">
        <v>366</v>
      </c>
      <c r="B71" s="587">
        <v>1900.1453776401299</v>
      </c>
      <c r="C71" s="587">
        <v>1807.444</v>
      </c>
      <c r="D71" s="588">
        <v>-92.701377640125003</v>
      </c>
      <c r="E71" s="589">
        <v>0.95121353411599996</v>
      </c>
      <c r="F71" s="587">
        <v>1832.7147858778301</v>
      </c>
      <c r="G71" s="588">
        <v>305.45246431297301</v>
      </c>
      <c r="H71" s="590">
        <v>213.78200000000001</v>
      </c>
      <c r="I71" s="587">
        <v>470.53300000000098</v>
      </c>
      <c r="J71" s="588">
        <v>165.080535687029</v>
      </c>
      <c r="K71" s="591">
        <v>0.25674098535399997</v>
      </c>
    </row>
    <row r="72" spans="1:11" ht="14.4" customHeight="1" thickBot="1" x14ac:dyDescent="0.35">
      <c r="A72" s="610" t="s">
        <v>367</v>
      </c>
      <c r="B72" s="592">
        <v>4322.9944342761401</v>
      </c>
      <c r="C72" s="592">
        <v>3950.9949499999998</v>
      </c>
      <c r="D72" s="593">
        <v>-371.99948427614203</v>
      </c>
      <c r="E72" s="599">
        <v>0.91394865528199998</v>
      </c>
      <c r="F72" s="592">
        <v>4184.9062666110003</v>
      </c>
      <c r="G72" s="593">
        <v>697.48437776850096</v>
      </c>
      <c r="H72" s="595">
        <v>357.58017000000001</v>
      </c>
      <c r="I72" s="592">
        <v>679.44567000000097</v>
      </c>
      <c r="J72" s="593">
        <v>-18.038707768498998</v>
      </c>
      <c r="K72" s="600">
        <v>0.16235624568699999</v>
      </c>
    </row>
    <row r="73" spans="1:11" ht="14.4" customHeight="1" thickBot="1" x14ac:dyDescent="0.35">
      <c r="A73" s="607" t="s">
        <v>48</v>
      </c>
      <c r="B73" s="587">
        <v>1025.9232337912799</v>
      </c>
      <c r="C73" s="587">
        <v>829.97934999999995</v>
      </c>
      <c r="D73" s="588">
        <v>-195.94388379128301</v>
      </c>
      <c r="E73" s="589">
        <v>0.80900726551699997</v>
      </c>
      <c r="F73" s="587">
        <v>901.34778368556101</v>
      </c>
      <c r="G73" s="588">
        <v>150.22463061426001</v>
      </c>
      <c r="H73" s="590">
        <v>246.99412000000001</v>
      </c>
      <c r="I73" s="587">
        <v>298.71415999999999</v>
      </c>
      <c r="J73" s="588">
        <v>148.48952938574001</v>
      </c>
      <c r="K73" s="591">
        <v>0.33140832585000002</v>
      </c>
    </row>
    <row r="74" spans="1:11" ht="14.4" customHeight="1" thickBot="1" x14ac:dyDescent="0.35">
      <c r="A74" s="611" t="s">
        <v>368</v>
      </c>
      <c r="B74" s="587">
        <v>1025.9232337912799</v>
      </c>
      <c r="C74" s="587">
        <v>829.97934999999995</v>
      </c>
      <c r="D74" s="588">
        <v>-195.94388379128301</v>
      </c>
      <c r="E74" s="589">
        <v>0.80900726551699997</v>
      </c>
      <c r="F74" s="587">
        <v>901.34778368556101</v>
      </c>
      <c r="G74" s="588">
        <v>150.22463061426001</v>
      </c>
      <c r="H74" s="590">
        <v>246.99412000000001</v>
      </c>
      <c r="I74" s="587">
        <v>298.71415999999999</v>
      </c>
      <c r="J74" s="588">
        <v>148.48952938574001</v>
      </c>
      <c r="K74" s="591">
        <v>0.33140832585000002</v>
      </c>
    </row>
    <row r="75" spans="1:11" ht="14.4" customHeight="1" thickBot="1" x14ac:dyDescent="0.35">
      <c r="A75" s="609" t="s">
        <v>369</v>
      </c>
      <c r="B75" s="587">
        <v>542.34441512641399</v>
      </c>
      <c r="C75" s="587">
        <v>510.45796999999999</v>
      </c>
      <c r="D75" s="588">
        <v>-31.886445126413999</v>
      </c>
      <c r="E75" s="589">
        <v>0.94120628103199999</v>
      </c>
      <c r="F75" s="587">
        <v>470.71364189174699</v>
      </c>
      <c r="G75" s="588">
        <v>78.452273648624001</v>
      </c>
      <c r="H75" s="590">
        <v>218.47399999999999</v>
      </c>
      <c r="I75" s="587">
        <v>218.47399999999999</v>
      </c>
      <c r="J75" s="588">
        <v>140.02172635137501</v>
      </c>
      <c r="K75" s="591">
        <v>0.46413356350099999</v>
      </c>
    </row>
    <row r="76" spans="1:11" ht="14.4" customHeight="1" thickBot="1" x14ac:dyDescent="0.35">
      <c r="A76" s="609" t="s">
        <v>370</v>
      </c>
      <c r="B76" s="587">
        <v>0</v>
      </c>
      <c r="C76" s="587">
        <v>3.7389999999999999</v>
      </c>
      <c r="D76" s="588">
        <v>3.7389999999999999</v>
      </c>
      <c r="E76" s="597" t="s">
        <v>299</v>
      </c>
      <c r="F76" s="587">
        <v>0</v>
      </c>
      <c r="G76" s="588">
        <v>0</v>
      </c>
      <c r="H76" s="590">
        <v>4.9406564584124654E-324</v>
      </c>
      <c r="I76" s="587">
        <v>9.8813129168249309E-324</v>
      </c>
      <c r="J76" s="588">
        <v>9.8813129168249309E-324</v>
      </c>
      <c r="K76" s="598" t="s">
        <v>299</v>
      </c>
    </row>
    <row r="77" spans="1:11" ht="14.4" customHeight="1" thickBot="1" x14ac:dyDescent="0.35">
      <c r="A77" s="609" t="s">
        <v>371</v>
      </c>
      <c r="B77" s="587">
        <v>94.609086971847006</v>
      </c>
      <c r="C77" s="587">
        <v>120.85568000000001</v>
      </c>
      <c r="D77" s="588">
        <v>26.246593028153001</v>
      </c>
      <c r="E77" s="589">
        <v>1.2774214810460001</v>
      </c>
      <c r="F77" s="587">
        <v>157.14801947333501</v>
      </c>
      <c r="G77" s="588">
        <v>26.191336578889</v>
      </c>
      <c r="H77" s="590">
        <v>0.42399999999999999</v>
      </c>
      <c r="I77" s="587">
        <v>11.1911</v>
      </c>
      <c r="J77" s="588">
        <v>-15.000236578889</v>
      </c>
      <c r="K77" s="591">
        <v>7.1213751451999999E-2</v>
      </c>
    </row>
    <row r="78" spans="1:11" ht="14.4" customHeight="1" thickBot="1" x14ac:dyDescent="0.35">
      <c r="A78" s="609" t="s">
        <v>372</v>
      </c>
      <c r="B78" s="587">
        <v>228.98153322677601</v>
      </c>
      <c r="C78" s="587">
        <v>81.266940000000005</v>
      </c>
      <c r="D78" s="588">
        <v>-147.714593226776</v>
      </c>
      <c r="E78" s="589">
        <v>0.35490608720599998</v>
      </c>
      <c r="F78" s="587">
        <v>154.99973831296899</v>
      </c>
      <c r="G78" s="588">
        <v>25.833289718827999</v>
      </c>
      <c r="H78" s="590">
        <v>3.6905000000000001</v>
      </c>
      <c r="I78" s="587">
        <v>44.643439999999998</v>
      </c>
      <c r="J78" s="588">
        <v>18.810150281172</v>
      </c>
      <c r="K78" s="591">
        <v>0.288022679818</v>
      </c>
    </row>
    <row r="79" spans="1:11" ht="14.4" customHeight="1" thickBot="1" x14ac:dyDescent="0.35">
      <c r="A79" s="609" t="s">
        <v>373</v>
      </c>
      <c r="B79" s="587">
        <v>159.98819846624599</v>
      </c>
      <c r="C79" s="587">
        <v>113.65976000000001</v>
      </c>
      <c r="D79" s="588">
        <v>-46.328438466244997</v>
      </c>
      <c r="E79" s="589">
        <v>0.71042590072</v>
      </c>
      <c r="F79" s="587">
        <v>118.48638400751</v>
      </c>
      <c r="G79" s="588">
        <v>19.747730667917999</v>
      </c>
      <c r="H79" s="590">
        <v>24.405619999999999</v>
      </c>
      <c r="I79" s="587">
        <v>24.405619999999999</v>
      </c>
      <c r="J79" s="588">
        <v>4.657889332081</v>
      </c>
      <c r="K79" s="591">
        <v>0.20597826665399999</v>
      </c>
    </row>
    <row r="80" spans="1:11" ht="14.4" customHeight="1" thickBot="1" x14ac:dyDescent="0.35">
      <c r="A80" s="612" t="s">
        <v>49</v>
      </c>
      <c r="B80" s="592">
        <v>0</v>
      </c>
      <c r="C80" s="592">
        <v>55.478999999999999</v>
      </c>
      <c r="D80" s="593">
        <v>55.478999999999999</v>
      </c>
      <c r="E80" s="594" t="s">
        <v>299</v>
      </c>
      <c r="F80" s="592">
        <v>0</v>
      </c>
      <c r="G80" s="593">
        <v>0</v>
      </c>
      <c r="H80" s="595">
        <v>7.3070000000000004</v>
      </c>
      <c r="I80" s="592">
        <v>11.736000000000001</v>
      </c>
      <c r="J80" s="593">
        <v>11.736000000000001</v>
      </c>
      <c r="K80" s="596" t="s">
        <v>299</v>
      </c>
    </row>
    <row r="81" spans="1:11" ht="14.4" customHeight="1" thickBot="1" x14ac:dyDescent="0.35">
      <c r="A81" s="608" t="s">
        <v>374</v>
      </c>
      <c r="B81" s="592">
        <v>0</v>
      </c>
      <c r="C81" s="592">
        <v>53.38</v>
      </c>
      <c r="D81" s="593">
        <v>53.38</v>
      </c>
      <c r="E81" s="594" t="s">
        <v>299</v>
      </c>
      <c r="F81" s="592">
        <v>0</v>
      </c>
      <c r="G81" s="593">
        <v>0</v>
      </c>
      <c r="H81" s="595">
        <v>7.3070000000000004</v>
      </c>
      <c r="I81" s="592">
        <v>11.736000000000001</v>
      </c>
      <c r="J81" s="593">
        <v>11.736000000000001</v>
      </c>
      <c r="K81" s="596" t="s">
        <v>299</v>
      </c>
    </row>
    <row r="82" spans="1:11" ht="14.4" customHeight="1" thickBot="1" x14ac:dyDescent="0.35">
      <c r="A82" s="609" t="s">
        <v>375</v>
      </c>
      <c r="B82" s="587">
        <v>0</v>
      </c>
      <c r="C82" s="587">
        <v>47.884999999999998</v>
      </c>
      <c r="D82" s="588">
        <v>47.884999999999998</v>
      </c>
      <c r="E82" s="597" t="s">
        <v>299</v>
      </c>
      <c r="F82" s="587">
        <v>0</v>
      </c>
      <c r="G82" s="588">
        <v>0</v>
      </c>
      <c r="H82" s="590">
        <v>4.9669999999999996</v>
      </c>
      <c r="I82" s="587">
        <v>8.359</v>
      </c>
      <c r="J82" s="588">
        <v>8.359</v>
      </c>
      <c r="K82" s="598" t="s">
        <v>299</v>
      </c>
    </row>
    <row r="83" spans="1:11" ht="14.4" customHeight="1" thickBot="1" x14ac:dyDescent="0.35">
      <c r="A83" s="609" t="s">
        <v>376</v>
      </c>
      <c r="B83" s="587">
        <v>0</v>
      </c>
      <c r="C83" s="587">
        <v>5.4950000000000001</v>
      </c>
      <c r="D83" s="588">
        <v>5.4950000000000001</v>
      </c>
      <c r="E83" s="597" t="s">
        <v>299</v>
      </c>
      <c r="F83" s="587">
        <v>0</v>
      </c>
      <c r="G83" s="588">
        <v>0</v>
      </c>
      <c r="H83" s="590">
        <v>2.34</v>
      </c>
      <c r="I83" s="587">
        <v>3.3769999999999998</v>
      </c>
      <c r="J83" s="588">
        <v>3.3769999999999998</v>
      </c>
      <c r="K83" s="598" t="s">
        <v>299</v>
      </c>
    </row>
    <row r="84" spans="1:11" ht="14.4" customHeight="1" thickBot="1" x14ac:dyDescent="0.35">
      <c r="A84" s="608" t="s">
        <v>377</v>
      </c>
      <c r="B84" s="592">
        <v>4.9406564584124654E-324</v>
      </c>
      <c r="C84" s="592">
        <v>2.0990000000000002</v>
      </c>
      <c r="D84" s="593">
        <v>2.0990000000000002</v>
      </c>
      <c r="E84" s="594" t="s">
        <v>305</v>
      </c>
      <c r="F84" s="592">
        <v>0</v>
      </c>
      <c r="G84" s="593">
        <v>0</v>
      </c>
      <c r="H84" s="595">
        <v>4.9406564584124654E-324</v>
      </c>
      <c r="I84" s="592">
        <v>9.8813129168249309E-324</v>
      </c>
      <c r="J84" s="593">
        <v>9.8813129168249309E-324</v>
      </c>
      <c r="K84" s="596" t="s">
        <v>299</v>
      </c>
    </row>
    <row r="85" spans="1:11" ht="14.4" customHeight="1" thickBot="1" x14ac:dyDescent="0.35">
      <c r="A85" s="609" t="s">
        <v>378</v>
      </c>
      <c r="B85" s="587">
        <v>4.9406564584124654E-324</v>
      </c>
      <c r="C85" s="587">
        <v>2.0990000000000002</v>
      </c>
      <c r="D85" s="588">
        <v>2.0990000000000002</v>
      </c>
      <c r="E85" s="597" t="s">
        <v>305</v>
      </c>
      <c r="F85" s="587">
        <v>0</v>
      </c>
      <c r="G85" s="588">
        <v>0</v>
      </c>
      <c r="H85" s="590">
        <v>4.9406564584124654E-324</v>
      </c>
      <c r="I85" s="587">
        <v>9.8813129168249309E-324</v>
      </c>
      <c r="J85" s="588">
        <v>9.8813129168249309E-324</v>
      </c>
      <c r="K85" s="598" t="s">
        <v>299</v>
      </c>
    </row>
    <row r="86" spans="1:11" ht="14.4" customHeight="1" thickBot="1" x14ac:dyDescent="0.35">
      <c r="A86" s="607" t="s">
        <v>50</v>
      </c>
      <c r="B86" s="587">
        <v>3297.0712004848601</v>
      </c>
      <c r="C86" s="587">
        <v>3065.5365999999999</v>
      </c>
      <c r="D86" s="588">
        <v>-231.53460048485999</v>
      </c>
      <c r="E86" s="589">
        <v>0.92977567471</v>
      </c>
      <c r="F86" s="587">
        <v>3283.5584829254399</v>
      </c>
      <c r="G86" s="588">
        <v>547.25974715424002</v>
      </c>
      <c r="H86" s="590">
        <v>103.27905</v>
      </c>
      <c r="I86" s="587">
        <v>368.99551000000099</v>
      </c>
      <c r="J86" s="588">
        <v>-178.264237154239</v>
      </c>
      <c r="K86" s="591">
        <v>0.11237671322700001</v>
      </c>
    </row>
    <row r="87" spans="1:11" ht="14.4" customHeight="1" thickBot="1" x14ac:dyDescent="0.35">
      <c r="A87" s="608" t="s">
        <v>379</v>
      </c>
      <c r="B87" s="592">
        <v>117.18780951022499</v>
      </c>
      <c r="C87" s="592">
        <v>53.135910000000003</v>
      </c>
      <c r="D87" s="593">
        <v>-64.051899510224004</v>
      </c>
      <c r="E87" s="599">
        <v>0.45342523443400001</v>
      </c>
      <c r="F87" s="592">
        <v>21.238358687938</v>
      </c>
      <c r="G87" s="593">
        <v>3.539726447989</v>
      </c>
      <c r="H87" s="595">
        <v>13.6433</v>
      </c>
      <c r="I87" s="592">
        <v>15.9907</v>
      </c>
      <c r="J87" s="593">
        <v>12.45097355201</v>
      </c>
      <c r="K87" s="600">
        <v>0.752915996709</v>
      </c>
    </row>
    <row r="88" spans="1:11" ht="14.4" customHeight="1" thickBot="1" x14ac:dyDescent="0.35">
      <c r="A88" s="609" t="s">
        <v>380</v>
      </c>
      <c r="B88" s="587">
        <v>117.18780951022499</v>
      </c>
      <c r="C88" s="587">
        <v>53.135910000000003</v>
      </c>
      <c r="D88" s="588">
        <v>-64.051899510224004</v>
      </c>
      <c r="E88" s="589">
        <v>0.45342523443400001</v>
      </c>
      <c r="F88" s="587">
        <v>21.238358687938</v>
      </c>
      <c r="G88" s="588">
        <v>3.539726447989</v>
      </c>
      <c r="H88" s="590">
        <v>13.6433</v>
      </c>
      <c r="I88" s="587">
        <v>15.9907</v>
      </c>
      <c r="J88" s="588">
        <v>12.45097355201</v>
      </c>
      <c r="K88" s="591">
        <v>0.752915996709</v>
      </c>
    </row>
    <row r="89" spans="1:11" ht="14.4" customHeight="1" thickBot="1" x14ac:dyDescent="0.35">
      <c r="A89" s="608" t="s">
        <v>381</v>
      </c>
      <c r="B89" s="592">
        <v>67.448859889869993</v>
      </c>
      <c r="C89" s="592">
        <v>75.636309999999995</v>
      </c>
      <c r="D89" s="593">
        <v>8.1874501101289994</v>
      </c>
      <c r="E89" s="599">
        <v>1.12138752417</v>
      </c>
      <c r="F89" s="592">
        <v>73.926382366415993</v>
      </c>
      <c r="G89" s="593">
        <v>12.321063727736</v>
      </c>
      <c r="H89" s="595">
        <v>5.8809699999999996</v>
      </c>
      <c r="I89" s="592">
        <v>13.40399</v>
      </c>
      <c r="J89" s="593">
        <v>1.0829262722640001</v>
      </c>
      <c r="K89" s="600">
        <v>0.18131537850099999</v>
      </c>
    </row>
    <row r="90" spans="1:11" ht="14.4" customHeight="1" thickBot="1" x14ac:dyDescent="0.35">
      <c r="A90" s="609" t="s">
        <v>382</v>
      </c>
      <c r="B90" s="587">
        <v>33.228909909576998</v>
      </c>
      <c r="C90" s="587">
        <v>34.4818</v>
      </c>
      <c r="D90" s="588">
        <v>1.2528900904219999</v>
      </c>
      <c r="E90" s="589">
        <v>1.037704820706</v>
      </c>
      <c r="F90" s="587">
        <v>35.274406507720002</v>
      </c>
      <c r="G90" s="588">
        <v>5.8790677512859997</v>
      </c>
      <c r="H90" s="590">
        <v>3.1078999999999999</v>
      </c>
      <c r="I90" s="587">
        <v>6.2468000000000004</v>
      </c>
      <c r="J90" s="588">
        <v>0.36773224871299998</v>
      </c>
      <c r="K90" s="591">
        <v>0.17709156916999999</v>
      </c>
    </row>
    <row r="91" spans="1:11" ht="14.4" customHeight="1" thickBot="1" x14ac:dyDescent="0.35">
      <c r="A91" s="609" t="s">
        <v>383</v>
      </c>
      <c r="B91" s="587">
        <v>34.219949980293002</v>
      </c>
      <c r="C91" s="587">
        <v>41.154510000000002</v>
      </c>
      <c r="D91" s="588">
        <v>6.9345600197069999</v>
      </c>
      <c r="E91" s="589">
        <v>1.202646702397</v>
      </c>
      <c r="F91" s="587">
        <v>38.651975858695998</v>
      </c>
      <c r="G91" s="588">
        <v>6.4419959764490002</v>
      </c>
      <c r="H91" s="590">
        <v>2.7730700000000001</v>
      </c>
      <c r="I91" s="587">
        <v>7.1571899999999999</v>
      </c>
      <c r="J91" s="588">
        <v>0.71519402354999995</v>
      </c>
      <c r="K91" s="591">
        <v>0.18517009392100001</v>
      </c>
    </row>
    <row r="92" spans="1:11" ht="14.4" customHeight="1" thickBot="1" x14ac:dyDescent="0.35">
      <c r="A92" s="608" t="s">
        <v>384</v>
      </c>
      <c r="B92" s="592">
        <v>58.739233519319001</v>
      </c>
      <c r="C92" s="592">
        <v>81.415260000000004</v>
      </c>
      <c r="D92" s="593">
        <v>22.676026480680999</v>
      </c>
      <c r="E92" s="599">
        <v>1.3860456652569999</v>
      </c>
      <c r="F92" s="592">
        <v>75.242808448218</v>
      </c>
      <c r="G92" s="593">
        <v>12.540468074703</v>
      </c>
      <c r="H92" s="595">
        <v>6.48949</v>
      </c>
      <c r="I92" s="592">
        <v>14.753030000000001</v>
      </c>
      <c r="J92" s="593">
        <v>2.2125619252959998</v>
      </c>
      <c r="K92" s="600">
        <v>0.19607229320899999</v>
      </c>
    </row>
    <row r="93" spans="1:11" ht="14.4" customHeight="1" thickBot="1" x14ac:dyDescent="0.35">
      <c r="A93" s="609" t="s">
        <v>385</v>
      </c>
      <c r="B93" s="587">
        <v>6.755906226415</v>
      </c>
      <c r="C93" s="587">
        <v>5.94</v>
      </c>
      <c r="D93" s="588">
        <v>-0.81590622641499999</v>
      </c>
      <c r="E93" s="589">
        <v>0.87923067622999995</v>
      </c>
      <c r="F93" s="587">
        <v>6.152714614312</v>
      </c>
      <c r="G93" s="588">
        <v>1.0254524357179999</v>
      </c>
      <c r="H93" s="590">
        <v>4.9406564584124654E-324</v>
      </c>
      <c r="I93" s="587">
        <v>1.4850000000000001</v>
      </c>
      <c r="J93" s="588">
        <v>0.45954756428100002</v>
      </c>
      <c r="K93" s="591">
        <v>0.241356879538</v>
      </c>
    </row>
    <row r="94" spans="1:11" ht="14.4" customHeight="1" thickBot="1" x14ac:dyDescent="0.35">
      <c r="A94" s="609" t="s">
        <v>386</v>
      </c>
      <c r="B94" s="587">
        <v>51.983327292902999</v>
      </c>
      <c r="C94" s="587">
        <v>75.475260000000006</v>
      </c>
      <c r="D94" s="588">
        <v>23.491932707096002</v>
      </c>
      <c r="E94" s="589">
        <v>1.451912833026</v>
      </c>
      <c r="F94" s="587">
        <v>69.090093833905001</v>
      </c>
      <c r="G94" s="588">
        <v>11.515015638984</v>
      </c>
      <c r="H94" s="590">
        <v>6.48949</v>
      </c>
      <c r="I94" s="587">
        <v>13.26803</v>
      </c>
      <c r="J94" s="588">
        <v>1.753014361015</v>
      </c>
      <c r="K94" s="591">
        <v>0.192039542338</v>
      </c>
    </row>
    <row r="95" spans="1:11" ht="14.4" customHeight="1" thickBot="1" x14ac:dyDescent="0.35">
      <c r="A95" s="608" t="s">
        <v>387</v>
      </c>
      <c r="B95" s="592">
        <v>1947.2358643335699</v>
      </c>
      <c r="C95" s="592">
        <v>1961.85914</v>
      </c>
      <c r="D95" s="593">
        <v>14.623275666433001</v>
      </c>
      <c r="E95" s="599">
        <v>1.0075097608529999</v>
      </c>
      <c r="F95" s="592">
        <v>1973.91705091381</v>
      </c>
      <c r="G95" s="593">
        <v>328.98617515230097</v>
      </c>
      <c r="H95" s="595">
        <v>21.092390000000002</v>
      </c>
      <c r="I95" s="592">
        <v>173.66661000000099</v>
      </c>
      <c r="J95" s="593">
        <v>-155.31956515229999</v>
      </c>
      <c r="K95" s="600">
        <v>8.7980703098999996E-2</v>
      </c>
    </row>
    <row r="96" spans="1:11" ht="14.4" customHeight="1" thickBot="1" x14ac:dyDescent="0.35">
      <c r="A96" s="609" t="s">
        <v>388</v>
      </c>
      <c r="B96" s="587">
        <v>1674.0016998127401</v>
      </c>
      <c r="C96" s="587">
        <v>1685.2811999999999</v>
      </c>
      <c r="D96" s="588">
        <v>11.279500187264</v>
      </c>
      <c r="E96" s="589">
        <v>1.006738045838</v>
      </c>
      <c r="F96" s="587">
        <v>1697.0993083880701</v>
      </c>
      <c r="G96" s="588">
        <v>282.84988473134501</v>
      </c>
      <c r="H96" s="590">
        <v>4.9406564584124654E-324</v>
      </c>
      <c r="I96" s="587">
        <v>129.16375000000099</v>
      </c>
      <c r="J96" s="588">
        <v>-153.686134731344</v>
      </c>
      <c r="K96" s="591">
        <v>7.6108539648000004E-2</v>
      </c>
    </row>
    <row r="97" spans="1:11" ht="14.4" customHeight="1" thickBot="1" x14ac:dyDescent="0.35">
      <c r="A97" s="609" t="s">
        <v>389</v>
      </c>
      <c r="B97" s="587">
        <v>11.7685971121</v>
      </c>
      <c r="C97" s="587">
        <v>11.73</v>
      </c>
      <c r="D97" s="588">
        <v>-3.8597112099999997E-2</v>
      </c>
      <c r="E97" s="589">
        <v>0.99672033023700002</v>
      </c>
      <c r="F97" s="587">
        <v>10.046754666987001</v>
      </c>
      <c r="G97" s="588">
        <v>1.6744591111639999</v>
      </c>
      <c r="H97" s="590">
        <v>4.9406564584124654E-324</v>
      </c>
      <c r="I97" s="587">
        <v>9.8813129168249309E-324</v>
      </c>
      <c r="J97" s="588">
        <v>-1.6744591111639999</v>
      </c>
      <c r="K97" s="591">
        <v>0</v>
      </c>
    </row>
    <row r="98" spans="1:11" ht="14.4" customHeight="1" thickBot="1" x14ac:dyDescent="0.35">
      <c r="A98" s="609" t="s">
        <v>390</v>
      </c>
      <c r="B98" s="587">
        <v>261.46556740873098</v>
      </c>
      <c r="C98" s="587">
        <v>264.84793999999999</v>
      </c>
      <c r="D98" s="588">
        <v>3.3823725912680001</v>
      </c>
      <c r="E98" s="589">
        <v>1.0129362065709999</v>
      </c>
      <c r="F98" s="587">
        <v>266.77098785875</v>
      </c>
      <c r="G98" s="588">
        <v>44.461831309791002</v>
      </c>
      <c r="H98" s="590">
        <v>21.092390000000002</v>
      </c>
      <c r="I98" s="587">
        <v>44.502859999999998</v>
      </c>
      <c r="J98" s="588">
        <v>4.1028690207999999E-2</v>
      </c>
      <c r="K98" s="591">
        <v>0.166820464088</v>
      </c>
    </row>
    <row r="99" spans="1:11" ht="14.4" customHeight="1" thickBot="1" x14ac:dyDescent="0.35">
      <c r="A99" s="608" t="s">
        <v>391</v>
      </c>
      <c r="B99" s="592">
        <v>1106.2337132032001</v>
      </c>
      <c r="C99" s="592">
        <v>824.75408000000004</v>
      </c>
      <c r="D99" s="593">
        <v>-281.47963320319798</v>
      </c>
      <c r="E99" s="599">
        <v>0.74555138769999996</v>
      </c>
      <c r="F99" s="592">
        <v>839.23388250906896</v>
      </c>
      <c r="G99" s="593">
        <v>139.872313751512</v>
      </c>
      <c r="H99" s="595">
        <v>55.732900000000001</v>
      </c>
      <c r="I99" s="592">
        <v>150.74118000000001</v>
      </c>
      <c r="J99" s="593">
        <v>10.868866248489001</v>
      </c>
      <c r="K99" s="600">
        <v>0.17961760498599999</v>
      </c>
    </row>
    <row r="100" spans="1:11" ht="14.4" customHeight="1" thickBot="1" x14ac:dyDescent="0.35">
      <c r="A100" s="609" t="s">
        <v>392</v>
      </c>
      <c r="B100" s="587">
        <v>1.001306779394</v>
      </c>
      <c r="C100" s="587">
        <v>12.904</v>
      </c>
      <c r="D100" s="588">
        <v>11.902693220605</v>
      </c>
      <c r="E100" s="589">
        <v>12.887159325743999</v>
      </c>
      <c r="F100" s="587">
        <v>13.243588673</v>
      </c>
      <c r="G100" s="588">
        <v>2.2072647788330002</v>
      </c>
      <c r="H100" s="590">
        <v>4.9406564584124654E-324</v>
      </c>
      <c r="I100" s="587">
        <v>9.8813129168249309E-324</v>
      </c>
      <c r="J100" s="588">
        <v>-2.2072647788330002</v>
      </c>
      <c r="K100" s="591">
        <v>0</v>
      </c>
    </row>
    <row r="101" spans="1:11" ht="14.4" customHeight="1" thickBot="1" x14ac:dyDescent="0.35">
      <c r="A101" s="609" t="s">
        <v>393</v>
      </c>
      <c r="B101" s="587">
        <v>598.61914492040103</v>
      </c>
      <c r="C101" s="587">
        <v>460.09325999999999</v>
      </c>
      <c r="D101" s="588">
        <v>-138.52588492040101</v>
      </c>
      <c r="E101" s="589">
        <v>0.76859095453899995</v>
      </c>
      <c r="F101" s="587">
        <v>454.87743852290498</v>
      </c>
      <c r="G101" s="588">
        <v>75.812906420483998</v>
      </c>
      <c r="H101" s="590">
        <v>37.933100000000003</v>
      </c>
      <c r="I101" s="587">
        <v>54.081049999999998</v>
      </c>
      <c r="J101" s="588">
        <v>-21.731856420484</v>
      </c>
      <c r="K101" s="591">
        <v>0.118891475856</v>
      </c>
    </row>
    <row r="102" spans="1:11" ht="14.4" customHeight="1" thickBot="1" x14ac:dyDescent="0.35">
      <c r="A102" s="609" t="s">
        <v>394</v>
      </c>
      <c r="B102" s="587">
        <v>11.993813483908999</v>
      </c>
      <c r="C102" s="587">
        <v>18.666239999999998</v>
      </c>
      <c r="D102" s="588">
        <v>6.6724265160899998</v>
      </c>
      <c r="E102" s="589">
        <v>1.5563223511049999</v>
      </c>
      <c r="F102" s="587">
        <v>14.005101834368</v>
      </c>
      <c r="G102" s="588">
        <v>2.334183639061</v>
      </c>
      <c r="H102" s="590">
        <v>4.9406564584124654E-324</v>
      </c>
      <c r="I102" s="587">
        <v>9.8813129168249309E-324</v>
      </c>
      <c r="J102" s="588">
        <v>-2.334183639061</v>
      </c>
      <c r="K102" s="591">
        <v>0</v>
      </c>
    </row>
    <row r="103" spans="1:11" ht="14.4" customHeight="1" thickBot="1" x14ac:dyDescent="0.35">
      <c r="A103" s="609" t="s">
        <v>395</v>
      </c>
      <c r="B103" s="587">
        <v>189.81805708854</v>
      </c>
      <c r="C103" s="587">
        <v>152.38310999999999</v>
      </c>
      <c r="D103" s="588">
        <v>-37.434947088538998</v>
      </c>
      <c r="E103" s="589">
        <v>0.80278511084299997</v>
      </c>
      <c r="F103" s="587">
        <v>143.96710243309499</v>
      </c>
      <c r="G103" s="588">
        <v>23.994517072181999</v>
      </c>
      <c r="H103" s="590">
        <v>2.6946699999999999</v>
      </c>
      <c r="I103" s="587">
        <v>18.344000000000001</v>
      </c>
      <c r="J103" s="588">
        <v>-5.6505170721819997</v>
      </c>
      <c r="K103" s="591">
        <v>0.12741799820899999</v>
      </c>
    </row>
    <row r="104" spans="1:11" ht="14.4" customHeight="1" thickBot="1" x14ac:dyDescent="0.35">
      <c r="A104" s="609" t="s">
        <v>396</v>
      </c>
      <c r="B104" s="587">
        <v>304.80139093095403</v>
      </c>
      <c r="C104" s="587">
        <v>180.70747</v>
      </c>
      <c r="D104" s="588">
        <v>-124.093920930954</v>
      </c>
      <c r="E104" s="589">
        <v>0.59286957138800001</v>
      </c>
      <c r="F104" s="587">
        <v>213.1406510457</v>
      </c>
      <c r="G104" s="588">
        <v>35.523441840949999</v>
      </c>
      <c r="H104" s="590">
        <v>15.105130000000001</v>
      </c>
      <c r="I104" s="587">
        <v>78.316130000000001</v>
      </c>
      <c r="J104" s="588">
        <v>42.792688159050002</v>
      </c>
      <c r="K104" s="591">
        <v>0.36743872938200001</v>
      </c>
    </row>
    <row r="105" spans="1:11" ht="14.4" customHeight="1" thickBot="1" x14ac:dyDescent="0.35">
      <c r="A105" s="608" t="s">
        <v>397</v>
      </c>
      <c r="B105" s="592">
        <v>0.225720028681</v>
      </c>
      <c r="C105" s="592">
        <v>68.735900000000001</v>
      </c>
      <c r="D105" s="593">
        <v>68.510179971317996</v>
      </c>
      <c r="E105" s="599">
        <v>304.51839121898399</v>
      </c>
      <c r="F105" s="592">
        <v>299.999999999995</v>
      </c>
      <c r="G105" s="593">
        <v>49.999999999998998</v>
      </c>
      <c r="H105" s="595">
        <v>0.44</v>
      </c>
      <c r="I105" s="592">
        <v>0.44</v>
      </c>
      <c r="J105" s="593">
        <v>-49.559999999999</v>
      </c>
      <c r="K105" s="600">
        <v>1.4666666660000001E-3</v>
      </c>
    </row>
    <row r="106" spans="1:11" ht="14.4" customHeight="1" thickBot="1" x14ac:dyDescent="0.35">
      <c r="A106" s="609" t="s">
        <v>398</v>
      </c>
      <c r="B106" s="587">
        <v>0</v>
      </c>
      <c r="C106" s="587">
        <v>2.5714999999999999</v>
      </c>
      <c r="D106" s="588">
        <v>2.5714999999999999</v>
      </c>
      <c r="E106" s="597" t="s">
        <v>299</v>
      </c>
      <c r="F106" s="587">
        <v>0</v>
      </c>
      <c r="G106" s="588">
        <v>0</v>
      </c>
      <c r="H106" s="590">
        <v>4.9406564584124654E-324</v>
      </c>
      <c r="I106" s="587">
        <v>9.8813129168249309E-324</v>
      </c>
      <c r="J106" s="588">
        <v>9.8813129168249309E-324</v>
      </c>
      <c r="K106" s="598" t="s">
        <v>299</v>
      </c>
    </row>
    <row r="107" spans="1:11" ht="14.4" customHeight="1" thickBot="1" x14ac:dyDescent="0.35">
      <c r="A107" s="609" t="s">
        <v>399</v>
      </c>
      <c r="B107" s="587">
        <v>0</v>
      </c>
      <c r="C107" s="587">
        <v>63.650399999999998</v>
      </c>
      <c r="D107" s="588">
        <v>63.650399999999998</v>
      </c>
      <c r="E107" s="597" t="s">
        <v>299</v>
      </c>
      <c r="F107" s="587">
        <v>99.999999999997996</v>
      </c>
      <c r="G107" s="588">
        <v>16.666666666666</v>
      </c>
      <c r="H107" s="590">
        <v>0.44</v>
      </c>
      <c r="I107" s="587">
        <v>0.44</v>
      </c>
      <c r="J107" s="588">
        <v>-16.226666666665999</v>
      </c>
      <c r="K107" s="591">
        <v>4.4000000000000003E-3</v>
      </c>
    </row>
    <row r="108" spans="1:11" ht="14.4" customHeight="1" thickBot="1" x14ac:dyDescent="0.35">
      <c r="A108" s="609" t="s">
        <v>400</v>
      </c>
      <c r="B108" s="587">
        <v>4.9406564584124654E-324</v>
      </c>
      <c r="C108" s="587">
        <v>2.5139999999999998</v>
      </c>
      <c r="D108" s="588">
        <v>2.5139999999999998</v>
      </c>
      <c r="E108" s="597" t="s">
        <v>305</v>
      </c>
      <c r="F108" s="587">
        <v>199.99999999999599</v>
      </c>
      <c r="G108" s="588">
        <v>33.333333333332</v>
      </c>
      <c r="H108" s="590">
        <v>4.9406564584124654E-324</v>
      </c>
      <c r="I108" s="587">
        <v>9.8813129168249309E-324</v>
      </c>
      <c r="J108" s="588">
        <v>-33.333333333332</v>
      </c>
      <c r="K108" s="591">
        <v>0</v>
      </c>
    </row>
    <row r="109" spans="1:11" ht="14.4" customHeight="1" thickBot="1" x14ac:dyDescent="0.35">
      <c r="A109" s="606" t="s">
        <v>51</v>
      </c>
      <c r="B109" s="587">
        <v>65957.982199249207</v>
      </c>
      <c r="C109" s="587">
        <v>73376.438999999998</v>
      </c>
      <c r="D109" s="588">
        <v>7418.4568007508096</v>
      </c>
      <c r="E109" s="589">
        <v>1.112472464338</v>
      </c>
      <c r="F109" s="587">
        <v>69612.343919671403</v>
      </c>
      <c r="G109" s="588">
        <v>11602.057319945199</v>
      </c>
      <c r="H109" s="590">
        <v>5538.3334699999996</v>
      </c>
      <c r="I109" s="587">
        <v>11159.82769</v>
      </c>
      <c r="J109" s="588">
        <v>-442.22962994521401</v>
      </c>
      <c r="K109" s="591">
        <v>0.160313919365</v>
      </c>
    </row>
    <row r="110" spans="1:11" ht="14.4" customHeight="1" thickBot="1" x14ac:dyDescent="0.35">
      <c r="A110" s="612" t="s">
        <v>401</v>
      </c>
      <c r="B110" s="592">
        <v>48884.999999997301</v>
      </c>
      <c r="C110" s="592">
        <v>54562.34</v>
      </c>
      <c r="D110" s="593">
        <v>5677.3400000027004</v>
      </c>
      <c r="E110" s="599">
        <v>1.1161366472330001</v>
      </c>
      <c r="F110" s="592">
        <v>51628.999999999098</v>
      </c>
      <c r="G110" s="593">
        <v>8604.8333333331793</v>
      </c>
      <c r="H110" s="595">
        <v>4106.8999999999996</v>
      </c>
      <c r="I110" s="592">
        <v>8276.0920000000206</v>
      </c>
      <c r="J110" s="593">
        <v>-328.741333333157</v>
      </c>
      <c r="K110" s="600">
        <v>0.16029928915899999</v>
      </c>
    </row>
    <row r="111" spans="1:11" ht="14.4" customHeight="1" thickBot="1" x14ac:dyDescent="0.35">
      <c r="A111" s="608" t="s">
        <v>402</v>
      </c>
      <c r="B111" s="592">
        <v>48784.999999997301</v>
      </c>
      <c r="C111" s="592">
        <v>54319.77</v>
      </c>
      <c r="D111" s="593">
        <v>5534.7700000026998</v>
      </c>
      <c r="E111" s="599">
        <v>1.113452290663</v>
      </c>
      <c r="F111" s="592">
        <v>51379.999999999098</v>
      </c>
      <c r="G111" s="593">
        <v>8563.3333333331793</v>
      </c>
      <c r="H111" s="595">
        <v>4091.817</v>
      </c>
      <c r="I111" s="592">
        <v>8242.3460000000196</v>
      </c>
      <c r="J111" s="593">
        <v>-320.98733333315801</v>
      </c>
      <c r="K111" s="600">
        <v>0.16041934604899999</v>
      </c>
    </row>
    <row r="112" spans="1:11" ht="14.4" customHeight="1" thickBot="1" x14ac:dyDescent="0.35">
      <c r="A112" s="609" t="s">
        <v>403</v>
      </c>
      <c r="B112" s="587">
        <v>48784.999999997301</v>
      </c>
      <c r="C112" s="587">
        <v>54319.77</v>
      </c>
      <c r="D112" s="588">
        <v>5534.7700000026998</v>
      </c>
      <c r="E112" s="589">
        <v>1.113452290663</v>
      </c>
      <c r="F112" s="587">
        <v>51379.999999999098</v>
      </c>
      <c r="G112" s="588">
        <v>8563.3333333331793</v>
      </c>
      <c r="H112" s="590">
        <v>4091.817</v>
      </c>
      <c r="I112" s="587">
        <v>8242.3460000000196</v>
      </c>
      <c r="J112" s="588">
        <v>-320.98733333315801</v>
      </c>
      <c r="K112" s="591">
        <v>0.16041934604899999</v>
      </c>
    </row>
    <row r="113" spans="1:11" ht="14.4" customHeight="1" thickBot="1" x14ac:dyDescent="0.35">
      <c r="A113" s="608" t="s">
        <v>404</v>
      </c>
      <c r="B113" s="592">
        <v>0</v>
      </c>
      <c r="C113" s="592">
        <v>-1.073</v>
      </c>
      <c r="D113" s="593">
        <v>-1.073</v>
      </c>
      <c r="E113" s="594" t="s">
        <v>299</v>
      </c>
      <c r="F113" s="592">
        <v>0</v>
      </c>
      <c r="G113" s="593">
        <v>0</v>
      </c>
      <c r="H113" s="595">
        <v>4.9406564584124654E-324</v>
      </c>
      <c r="I113" s="592">
        <v>9.8813129168249309E-324</v>
      </c>
      <c r="J113" s="593">
        <v>9.8813129168249309E-324</v>
      </c>
      <c r="K113" s="596" t="s">
        <v>299</v>
      </c>
    </row>
    <row r="114" spans="1:11" ht="14.4" customHeight="1" thickBot="1" x14ac:dyDescent="0.35">
      <c r="A114" s="609" t="s">
        <v>405</v>
      </c>
      <c r="B114" s="587">
        <v>0</v>
      </c>
      <c r="C114" s="587">
        <v>-1.073</v>
      </c>
      <c r="D114" s="588">
        <v>-1.073</v>
      </c>
      <c r="E114" s="597" t="s">
        <v>299</v>
      </c>
      <c r="F114" s="587">
        <v>0</v>
      </c>
      <c r="G114" s="588">
        <v>0</v>
      </c>
      <c r="H114" s="590">
        <v>4.9406564584124654E-324</v>
      </c>
      <c r="I114" s="587">
        <v>9.8813129168249309E-324</v>
      </c>
      <c r="J114" s="588">
        <v>9.8813129168249309E-324</v>
      </c>
      <c r="K114" s="598" t="s">
        <v>299</v>
      </c>
    </row>
    <row r="115" spans="1:11" ht="14.4" customHeight="1" thickBot="1" x14ac:dyDescent="0.35">
      <c r="A115" s="608" t="s">
        <v>406</v>
      </c>
      <c r="B115" s="592">
        <v>99.999999999994003</v>
      </c>
      <c r="C115" s="592">
        <v>97.3</v>
      </c>
      <c r="D115" s="593">
        <v>-2.6999999999940001</v>
      </c>
      <c r="E115" s="599">
        <v>0.97299999999999998</v>
      </c>
      <c r="F115" s="592">
        <v>76.999999999997996</v>
      </c>
      <c r="G115" s="593">
        <v>12.833333333333</v>
      </c>
      <c r="H115" s="595">
        <v>6.4</v>
      </c>
      <c r="I115" s="592">
        <v>12.8</v>
      </c>
      <c r="J115" s="593">
        <v>-3.3333333333000002E-2</v>
      </c>
      <c r="K115" s="600">
        <v>0.16623376623300001</v>
      </c>
    </row>
    <row r="116" spans="1:11" ht="14.4" customHeight="1" thickBot="1" x14ac:dyDescent="0.35">
      <c r="A116" s="609" t="s">
        <v>407</v>
      </c>
      <c r="B116" s="587">
        <v>99.999999999994003</v>
      </c>
      <c r="C116" s="587">
        <v>97.3</v>
      </c>
      <c r="D116" s="588">
        <v>-2.6999999999940001</v>
      </c>
      <c r="E116" s="589">
        <v>0.97299999999999998</v>
      </c>
      <c r="F116" s="587">
        <v>76.999999999997996</v>
      </c>
      <c r="G116" s="588">
        <v>12.833333333333</v>
      </c>
      <c r="H116" s="590">
        <v>6.4</v>
      </c>
      <c r="I116" s="587">
        <v>12.8</v>
      </c>
      <c r="J116" s="588">
        <v>-3.3333333333000002E-2</v>
      </c>
      <c r="K116" s="591">
        <v>0.16623376623300001</v>
      </c>
    </row>
    <row r="117" spans="1:11" ht="14.4" customHeight="1" thickBot="1" x14ac:dyDescent="0.35">
      <c r="A117" s="608" t="s">
        <v>408</v>
      </c>
      <c r="B117" s="592">
        <v>0</v>
      </c>
      <c r="C117" s="592">
        <v>146.34299999999999</v>
      </c>
      <c r="D117" s="593">
        <v>146.34299999999999</v>
      </c>
      <c r="E117" s="594" t="s">
        <v>299</v>
      </c>
      <c r="F117" s="592">
        <v>171.99999999999699</v>
      </c>
      <c r="G117" s="593">
        <v>28.666666666666</v>
      </c>
      <c r="H117" s="595">
        <v>8.6829999999999998</v>
      </c>
      <c r="I117" s="592">
        <v>20.946000000000002</v>
      </c>
      <c r="J117" s="593">
        <v>-7.7206666666660002</v>
      </c>
      <c r="K117" s="600">
        <v>0.12177906976699999</v>
      </c>
    </row>
    <row r="118" spans="1:11" ht="14.4" customHeight="1" thickBot="1" x14ac:dyDescent="0.35">
      <c r="A118" s="609" t="s">
        <v>409</v>
      </c>
      <c r="B118" s="587">
        <v>0</v>
      </c>
      <c r="C118" s="587">
        <v>146.34299999999999</v>
      </c>
      <c r="D118" s="588">
        <v>146.34299999999999</v>
      </c>
      <c r="E118" s="597" t="s">
        <v>299</v>
      </c>
      <c r="F118" s="587">
        <v>171.99999999999699</v>
      </c>
      <c r="G118" s="588">
        <v>28.666666666666</v>
      </c>
      <c r="H118" s="590">
        <v>8.6829999999999998</v>
      </c>
      <c r="I118" s="587">
        <v>20.946000000000002</v>
      </c>
      <c r="J118" s="588">
        <v>-7.7206666666660002</v>
      </c>
      <c r="K118" s="591">
        <v>0.12177906976699999</v>
      </c>
    </row>
    <row r="119" spans="1:11" ht="14.4" customHeight="1" thickBot="1" x14ac:dyDescent="0.35">
      <c r="A119" s="607" t="s">
        <v>410</v>
      </c>
      <c r="B119" s="587">
        <v>16584.982199251899</v>
      </c>
      <c r="C119" s="587">
        <v>18269.439559999999</v>
      </c>
      <c r="D119" s="588">
        <v>1684.45736074808</v>
      </c>
      <c r="E119" s="589">
        <v>1.1015652196970001</v>
      </c>
      <c r="F119" s="587">
        <v>17469.343919672399</v>
      </c>
      <c r="G119" s="588">
        <v>2911.5573199454002</v>
      </c>
      <c r="H119" s="590">
        <v>1390.42815</v>
      </c>
      <c r="I119" s="587">
        <v>2801.1012500000102</v>
      </c>
      <c r="J119" s="588">
        <v>-110.45606994539401</v>
      </c>
      <c r="K119" s="591">
        <v>0.16034381502100001</v>
      </c>
    </row>
    <row r="120" spans="1:11" ht="14.4" customHeight="1" thickBot="1" x14ac:dyDescent="0.35">
      <c r="A120" s="608" t="s">
        <v>411</v>
      </c>
      <c r="B120" s="592">
        <v>4389.9999662105301</v>
      </c>
      <c r="C120" s="592">
        <v>4890.90344</v>
      </c>
      <c r="D120" s="593">
        <v>500.903473789467</v>
      </c>
      <c r="E120" s="599">
        <v>1.114101019964</v>
      </c>
      <c r="F120" s="592">
        <v>4624.3439196726704</v>
      </c>
      <c r="G120" s="593">
        <v>770.72398661211105</v>
      </c>
      <c r="H120" s="595">
        <v>368.26240000000001</v>
      </c>
      <c r="I120" s="592">
        <v>741.81125000000202</v>
      </c>
      <c r="J120" s="593">
        <v>-28.912736612109001</v>
      </c>
      <c r="K120" s="600">
        <v>0.16041437723599999</v>
      </c>
    </row>
    <row r="121" spans="1:11" ht="14.4" customHeight="1" thickBot="1" x14ac:dyDescent="0.35">
      <c r="A121" s="609" t="s">
        <v>412</v>
      </c>
      <c r="B121" s="587">
        <v>4389.9999662105301</v>
      </c>
      <c r="C121" s="587">
        <v>4890.90344</v>
      </c>
      <c r="D121" s="588">
        <v>500.903473789467</v>
      </c>
      <c r="E121" s="589">
        <v>1.114101019964</v>
      </c>
      <c r="F121" s="587">
        <v>4624.3439196726704</v>
      </c>
      <c r="G121" s="588">
        <v>770.72398661211105</v>
      </c>
      <c r="H121" s="590">
        <v>368.26240000000001</v>
      </c>
      <c r="I121" s="587">
        <v>741.81125000000202</v>
      </c>
      <c r="J121" s="588">
        <v>-28.912736612109001</v>
      </c>
      <c r="K121" s="591">
        <v>0.16041437723599999</v>
      </c>
    </row>
    <row r="122" spans="1:11" ht="14.4" customHeight="1" thickBot="1" x14ac:dyDescent="0.35">
      <c r="A122" s="608" t="s">
        <v>413</v>
      </c>
      <c r="B122" s="592">
        <v>12194.982233041401</v>
      </c>
      <c r="C122" s="592">
        <v>13378.536120000001</v>
      </c>
      <c r="D122" s="593">
        <v>1183.5538869586101</v>
      </c>
      <c r="E122" s="599">
        <v>1.0970525306500001</v>
      </c>
      <c r="F122" s="592">
        <v>12844.9999999997</v>
      </c>
      <c r="G122" s="593">
        <v>2140.8333333332898</v>
      </c>
      <c r="H122" s="595">
        <v>1022.16575</v>
      </c>
      <c r="I122" s="592">
        <v>2059.29000000001</v>
      </c>
      <c r="J122" s="593">
        <v>-81.543333333283996</v>
      </c>
      <c r="K122" s="600">
        <v>0.160318411833</v>
      </c>
    </row>
    <row r="123" spans="1:11" ht="14.4" customHeight="1" thickBot="1" x14ac:dyDescent="0.35">
      <c r="A123" s="609" t="s">
        <v>414</v>
      </c>
      <c r="B123" s="587">
        <v>12194.982233041401</v>
      </c>
      <c r="C123" s="587">
        <v>13378.536120000001</v>
      </c>
      <c r="D123" s="588">
        <v>1183.5538869586101</v>
      </c>
      <c r="E123" s="589">
        <v>1.0970525306500001</v>
      </c>
      <c r="F123" s="587">
        <v>12844.9999999997</v>
      </c>
      <c r="G123" s="588">
        <v>2140.8333333332898</v>
      </c>
      <c r="H123" s="590">
        <v>1022.16575</v>
      </c>
      <c r="I123" s="587">
        <v>2059.29000000001</v>
      </c>
      <c r="J123" s="588">
        <v>-81.543333333283996</v>
      </c>
      <c r="K123" s="591">
        <v>0.160318411833</v>
      </c>
    </row>
    <row r="124" spans="1:11" ht="14.4" customHeight="1" thickBot="1" x14ac:dyDescent="0.35">
      <c r="A124" s="607" t="s">
        <v>415</v>
      </c>
      <c r="B124" s="587">
        <v>487.999999999973</v>
      </c>
      <c r="C124" s="587">
        <v>544.65944000000002</v>
      </c>
      <c r="D124" s="588">
        <v>56.659440000026997</v>
      </c>
      <c r="E124" s="589">
        <v>1.1161054098359999</v>
      </c>
      <c r="F124" s="587">
        <v>513.99999999999</v>
      </c>
      <c r="G124" s="588">
        <v>85.666666666664995</v>
      </c>
      <c r="H124" s="590">
        <v>41.005319999999998</v>
      </c>
      <c r="I124" s="587">
        <v>82.634439999999998</v>
      </c>
      <c r="J124" s="588">
        <v>-3.0322266666640001</v>
      </c>
      <c r="K124" s="591">
        <v>0.16076739299600001</v>
      </c>
    </row>
    <row r="125" spans="1:11" ht="14.4" customHeight="1" thickBot="1" x14ac:dyDescent="0.35">
      <c r="A125" s="608" t="s">
        <v>416</v>
      </c>
      <c r="B125" s="592">
        <v>487.999999999973</v>
      </c>
      <c r="C125" s="592">
        <v>544.65944000000002</v>
      </c>
      <c r="D125" s="593">
        <v>56.659440000026997</v>
      </c>
      <c r="E125" s="599">
        <v>1.1161054098359999</v>
      </c>
      <c r="F125" s="592">
        <v>513.99999999999</v>
      </c>
      <c r="G125" s="593">
        <v>85.666666666664995</v>
      </c>
      <c r="H125" s="595">
        <v>41.005319999999998</v>
      </c>
      <c r="I125" s="592">
        <v>82.634439999999998</v>
      </c>
      <c r="J125" s="593">
        <v>-3.0322266666640001</v>
      </c>
      <c r="K125" s="600">
        <v>0.16076739299600001</v>
      </c>
    </row>
    <row r="126" spans="1:11" ht="14.4" customHeight="1" thickBot="1" x14ac:dyDescent="0.35">
      <c r="A126" s="609" t="s">
        <v>417</v>
      </c>
      <c r="B126" s="587">
        <v>487.999999999973</v>
      </c>
      <c r="C126" s="587">
        <v>544.65944000000002</v>
      </c>
      <c r="D126" s="588">
        <v>56.659440000026997</v>
      </c>
      <c r="E126" s="589">
        <v>1.1161054098359999</v>
      </c>
      <c r="F126" s="587">
        <v>513.99999999999</v>
      </c>
      <c r="G126" s="588">
        <v>85.666666666664995</v>
      </c>
      <c r="H126" s="590">
        <v>41.005319999999998</v>
      </c>
      <c r="I126" s="587">
        <v>82.634439999999998</v>
      </c>
      <c r="J126" s="588">
        <v>-3.0322266666640001</v>
      </c>
      <c r="K126" s="591">
        <v>0.16076739299600001</v>
      </c>
    </row>
    <row r="127" spans="1:11" ht="14.4" customHeight="1" thickBot="1" x14ac:dyDescent="0.35">
      <c r="A127" s="606" t="s">
        <v>418</v>
      </c>
      <c r="B127" s="587">
        <v>0</v>
      </c>
      <c r="C127" s="587">
        <v>18</v>
      </c>
      <c r="D127" s="588">
        <v>18</v>
      </c>
      <c r="E127" s="597" t="s">
        <v>299</v>
      </c>
      <c r="F127" s="587">
        <v>0</v>
      </c>
      <c r="G127" s="588">
        <v>0</v>
      </c>
      <c r="H127" s="590">
        <v>4.9406564584124654E-324</v>
      </c>
      <c r="I127" s="587">
        <v>9.8813129168249309E-324</v>
      </c>
      <c r="J127" s="588">
        <v>9.8813129168249309E-324</v>
      </c>
      <c r="K127" s="598" t="s">
        <v>299</v>
      </c>
    </row>
    <row r="128" spans="1:11" ht="14.4" customHeight="1" thickBot="1" x14ac:dyDescent="0.35">
      <c r="A128" s="607" t="s">
        <v>419</v>
      </c>
      <c r="B128" s="587">
        <v>0</v>
      </c>
      <c r="C128" s="587">
        <v>18</v>
      </c>
      <c r="D128" s="588">
        <v>18</v>
      </c>
      <c r="E128" s="597" t="s">
        <v>299</v>
      </c>
      <c r="F128" s="587">
        <v>0</v>
      </c>
      <c r="G128" s="588">
        <v>0</v>
      </c>
      <c r="H128" s="590">
        <v>4.9406564584124654E-324</v>
      </c>
      <c r="I128" s="587">
        <v>9.8813129168249309E-324</v>
      </c>
      <c r="J128" s="588">
        <v>9.8813129168249309E-324</v>
      </c>
      <c r="K128" s="598" t="s">
        <v>299</v>
      </c>
    </row>
    <row r="129" spans="1:11" ht="14.4" customHeight="1" thickBot="1" x14ac:dyDescent="0.35">
      <c r="A129" s="608" t="s">
        <v>420</v>
      </c>
      <c r="B129" s="592">
        <v>0</v>
      </c>
      <c r="C129" s="592">
        <v>18</v>
      </c>
      <c r="D129" s="593">
        <v>18</v>
      </c>
      <c r="E129" s="594" t="s">
        <v>299</v>
      </c>
      <c r="F129" s="592">
        <v>0</v>
      </c>
      <c r="G129" s="593">
        <v>0</v>
      </c>
      <c r="H129" s="595">
        <v>4.9406564584124654E-324</v>
      </c>
      <c r="I129" s="592">
        <v>9.8813129168249309E-324</v>
      </c>
      <c r="J129" s="593">
        <v>9.8813129168249309E-324</v>
      </c>
      <c r="K129" s="596" t="s">
        <v>299</v>
      </c>
    </row>
    <row r="130" spans="1:11" ht="14.4" customHeight="1" thickBot="1" x14ac:dyDescent="0.35">
      <c r="A130" s="609" t="s">
        <v>421</v>
      </c>
      <c r="B130" s="587">
        <v>0</v>
      </c>
      <c r="C130" s="587">
        <v>18</v>
      </c>
      <c r="D130" s="588">
        <v>18</v>
      </c>
      <c r="E130" s="597" t="s">
        <v>299</v>
      </c>
      <c r="F130" s="587">
        <v>0</v>
      </c>
      <c r="G130" s="588">
        <v>0</v>
      </c>
      <c r="H130" s="590">
        <v>4.9406564584124654E-324</v>
      </c>
      <c r="I130" s="587">
        <v>9.8813129168249309E-324</v>
      </c>
      <c r="J130" s="588">
        <v>9.8813129168249309E-324</v>
      </c>
      <c r="K130" s="598" t="s">
        <v>299</v>
      </c>
    </row>
    <row r="131" spans="1:11" ht="14.4" customHeight="1" thickBot="1" x14ac:dyDescent="0.35">
      <c r="A131" s="606" t="s">
        <v>422</v>
      </c>
      <c r="B131" s="587">
        <v>0</v>
      </c>
      <c r="C131" s="587">
        <v>61.446399999999997</v>
      </c>
      <c r="D131" s="588">
        <v>61.446399999999997</v>
      </c>
      <c r="E131" s="597" t="s">
        <v>299</v>
      </c>
      <c r="F131" s="587">
        <v>0</v>
      </c>
      <c r="G131" s="588">
        <v>0</v>
      </c>
      <c r="H131" s="590">
        <v>24.385999999999999</v>
      </c>
      <c r="I131" s="587">
        <v>34.775500000000001</v>
      </c>
      <c r="J131" s="588">
        <v>34.775500000000001</v>
      </c>
      <c r="K131" s="598" t="s">
        <v>299</v>
      </c>
    </row>
    <row r="132" spans="1:11" ht="14.4" customHeight="1" thickBot="1" x14ac:dyDescent="0.35">
      <c r="A132" s="607" t="s">
        <v>423</v>
      </c>
      <c r="B132" s="587">
        <v>0</v>
      </c>
      <c r="C132" s="587">
        <v>61.446399999999997</v>
      </c>
      <c r="D132" s="588">
        <v>61.446399999999997</v>
      </c>
      <c r="E132" s="597" t="s">
        <v>299</v>
      </c>
      <c r="F132" s="587">
        <v>0</v>
      </c>
      <c r="G132" s="588">
        <v>0</v>
      </c>
      <c r="H132" s="590">
        <v>24.385999999999999</v>
      </c>
      <c r="I132" s="587">
        <v>34.775500000000001</v>
      </c>
      <c r="J132" s="588">
        <v>34.775500000000001</v>
      </c>
      <c r="K132" s="598" t="s">
        <v>299</v>
      </c>
    </row>
    <row r="133" spans="1:11" ht="14.4" customHeight="1" thickBot="1" x14ac:dyDescent="0.35">
      <c r="A133" s="608" t="s">
        <v>424</v>
      </c>
      <c r="B133" s="592">
        <v>0</v>
      </c>
      <c r="C133" s="592">
        <v>38.793399999999998</v>
      </c>
      <c r="D133" s="593">
        <v>38.793399999999998</v>
      </c>
      <c r="E133" s="594" t="s">
        <v>299</v>
      </c>
      <c r="F133" s="592">
        <v>0</v>
      </c>
      <c r="G133" s="593">
        <v>0</v>
      </c>
      <c r="H133" s="595">
        <v>24.385999999999999</v>
      </c>
      <c r="I133" s="592">
        <v>33.875500000000002</v>
      </c>
      <c r="J133" s="593">
        <v>33.875500000000002</v>
      </c>
      <c r="K133" s="596" t="s">
        <v>299</v>
      </c>
    </row>
    <row r="134" spans="1:11" ht="14.4" customHeight="1" thickBot="1" x14ac:dyDescent="0.35">
      <c r="A134" s="609" t="s">
        <v>425</v>
      </c>
      <c r="B134" s="587">
        <v>0</v>
      </c>
      <c r="C134" s="587">
        <v>2.5364</v>
      </c>
      <c r="D134" s="588">
        <v>2.5364</v>
      </c>
      <c r="E134" s="597" t="s">
        <v>299</v>
      </c>
      <c r="F134" s="587">
        <v>0</v>
      </c>
      <c r="G134" s="588">
        <v>0</v>
      </c>
      <c r="H134" s="590">
        <v>0.153</v>
      </c>
      <c r="I134" s="587">
        <v>0.22950000000000001</v>
      </c>
      <c r="J134" s="588">
        <v>0.22950000000000001</v>
      </c>
      <c r="K134" s="598" t="s">
        <v>299</v>
      </c>
    </row>
    <row r="135" spans="1:11" ht="14.4" customHeight="1" thickBot="1" x14ac:dyDescent="0.35">
      <c r="A135" s="609" t="s">
        <v>426</v>
      </c>
      <c r="B135" s="587">
        <v>4.9406564584124654E-324</v>
      </c>
      <c r="C135" s="587">
        <v>6.2039999999999997</v>
      </c>
      <c r="D135" s="588">
        <v>6.2039999999999997</v>
      </c>
      <c r="E135" s="597" t="s">
        <v>305</v>
      </c>
      <c r="F135" s="587">
        <v>0</v>
      </c>
      <c r="G135" s="588">
        <v>0</v>
      </c>
      <c r="H135" s="590">
        <v>4.9406564584124654E-324</v>
      </c>
      <c r="I135" s="587">
        <v>9.8813129168249309E-324</v>
      </c>
      <c r="J135" s="588">
        <v>9.8813129168249309E-324</v>
      </c>
      <c r="K135" s="598" t="s">
        <v>299</v>
      </c>
    </row>
    <row r="136" spans="1:11" ht="14.4" customHeight="1" thickBot="1" x14ac:dyDescent="0.35">
      <c r="A136" s="609" t="s">
        <v>427</v>
      </c>
      <c r="B136" s="587">
        <v>0</v>
      </c>
      <c r="C136" s="587">
        <v>29.652999999999999</v>
      </c>
      <c r="D136" s="588">
        <v>29.652999999999999</v>
      </c>
      <c r="E136" s="597" t="s">
        <v>299</v>
      </c>
      <c r="F136" s="587">
        <v>0</v>
      </c>
      <c r="G136" s="588">
        <v>0</v>
      </c>
      <c r="H136" s="590">
        <v>24.233000000000001</v>
      </c>
      <c r="I136" s="587">
        <v>33.646000000000001</v>
      </c>
      <c r="J136" s="588">
        <v>33.646000000000001</v>
      </c>
      <c r="K136" s="598" t="s">
        <v>299</v>
      </c>
    </row>
    <row r="137" spans="1:11" ht="14.4" customHeight="1" thickBot="1" x14ac:dyDescent="0.35">
      <c r="A137" s="609" t="s">
        <v>428</v>
      </c>
      <c r="B137" s="587">
        <v>0</v>
      </c>
      <c r="C137" s="587">
        <v>0.39999999999899999</v>
      </c>
      <c r="D137" s="588">
        <v>0.39999999999899999</v>
      </c>
      <c r="E137" s="597" t="s">
        <v>299</v>
      </c>
      <c r="F137" s="587">
        <v>0</v>
      </c>
      <c r="G137" s="588">
        <v>0</v>
      </c>
      <c r="H137" s="590">
        <v>4.9406564584124654E-324</v>
      </c>
      <c r="I137" s="587">
        <v>9.8813129168249309E-324</v>
      </c>
      <c r="J137" s="588">
        <v>9.8813129168249309E-324</v>
      </c>
      <c r="K137" s="598" t="s">
        <v>299</v>
      </c>
    </row>
    <row r="138" spans="1:11" ht="14.4" customHeight="1" thickBot="1" x14ac:dyDescent="0.35">
      <c r="A138" s="608" t="s">
        <v>429</v>
      </c>
      <c r="B138" s="592">
        <v>4.9406564584124654E-324</v>
      </c>
      <c r="C138" s="592">
        <v>2</v>
      </c>
      <c r="D138" s="593">
        <v>2</v>
      </c>
      <c r="E138" s="594" t="s">
        <v>305</v>
      </c>
      <c r="F138" s="592">
        <v>0</v>
      </c>
      <c r="G138" s="593">
        <v>0</v>
      </c>
      <c r="H138" s="595">
        <v>4.9406564584124654E-324</v>
      </c>
      <c r="I138" s="592">
        <v>9.8813129168249309E-324</v>
      </c>
      <c r="J138" s="593">
        <v>9.8813129168249309E-324</v>
      </c>
      <c r="K138" s="596" t="s">
        <v>299</v>
      </c>
    </row>
    <row r="139" spans="1:11" ht="14.4" customHeight="1" thickBot="1" x14ac:dyDescent="0.35">
      <c r="A139" s="609" t="s">
        <v>430</v>
      </c>
      <c r="B139" s="587">
        <v>4.9406564584124654E-324</v>
      </c>
      <c r="C139" s="587">
        <v>2</v>
      </c>
      <c r="D139" s="588">
        <v>2</v>
      </c>
      <c r="E139" s="597" t="s">
        <v>305</v>
      </c>
      <c r="F139" s="587">
        <v>0</v>
      </c>
      <c r="G139" s="588">
        <v>0</v>
      </c>
      <c r="H139" s="590">
        <v>4.9406564584124654E-324</v>
      </c>
      <c r="I139" s="587">
        <v>9.8813129168249309E-324</v>
      </c>
      <c r="J139" s="588">
        <v>9.8813129168249309E-324</v>
      </c>
      <c r="K139" s="598" t="s">
        <v>299</v>
      </c>
    </row>
    <row r="140" spans="1:11" ht="14.4" customHeight="1" thickBot="1" x14ac:dyDescent="0.35">
      <c r="A140" s="608" t="s">
        <v>431</v>
      </c>
      <c r="B140" s="592">
        <v>4.9406564584124654E-324</v>
      </c>
      <c r="C140" s="592">
        <v>1.3</v>
      </c>
      <c r="D140" s="593">
        <v>1.3</v>
      </c>
      <c r="E140" s="594" t="s">
        <v>305</v>
      </c>
      <c r="F140" s="592">
        <v>0</v>
      </c>
      <c r="G140" s="593">
        <v>0</v>
      </c>
      <c r="H140" s="595">
        <v>4.9406564584124654E-324</v>
      </c>
      <c r="I140" s="592">
        <v>9.8813129168249309E-324</v>
      </c>
      <c r="J140" s="593">
        <v>9.8813129168249309E-324</v>
      </c>
      <c r="K140" s="596" t="s">
        <v>299</v>
      </c>
    </row>
    <row r="141" spans="1:11" ht="14.4" customHeight="1" thickBot="1" x14ac:dyDescent="0.35">
      <c r="A141" s="609" t="s">
        <v>432</v>
      </c>
      <c r="B141" s="587">
        <v>4.9406564584124654E-324</v>
      </c>
      <c r="C141" s="587">
        <v>1.3</v>
      </c>
      <c r="D141" s="588">
        <v>1.3</v>
      </c>
      <c r="E141" s="597" t="s">
        <v>305</v>
      </c>
      <c r="F141" s="587">
        <v>0</v>
      </c>
      <c r="G141" s="588">
        <v>0</v>
      </c>
      <c r="H141" s="590">
        <v>4.9406564584124654E-324</v>
      </c>
      <c r="I141" s="587">
        <v>9.8813129168249309E-324</v>
      </c>
      <c r="J141" s="588">
        <v>9.8813129168249309E-324</v>
      </c>
      <c r="K141" s="598" t="s">
        <v>299</v>
      </c>
    </row>
    <row r="142" spans="1:11" ht="14.4" customHeight="1" thickBot="1" x14ac:dyDescent="0.35">
      <c r="A142" s="611" t="s">
        <v>433</v>
      </c>
      <c r="B142" s="587">
        <v>4.9406564584124654E-324</v>
      </c>
      <c r="C142" s="587">
        <v>11.952999999999999</v>
      </c>
      <c r="D142" s="588">
        <v>11.952999999999999</v>
      </c>
      <c r="E142" s="597" t="s">
        <v>305</v>
      </c>
      <c r="F142" s="587">
        <v>0</v>
      </c>
      <c r="G142" s="588">
        <v>0</v>
      </c>
      <c r="H142" s="590">
        <v>4.9406564584124654E-324</v>
      </c>
      <c r="I142" s="587">
        <v>9.8813129168249309E-324</v>
      </c>
      <c r="J142" s="588">
        <v>9.8813129168249309E-324</v>
      </c>
      <c r="K142" s="598" t="s">
        <v>299</v>
      </c>
    </row>
    <row r="143" spans="1:11" ht="14.4" customHeight="1" thickBot="1" x14ac:dyDescent="0.35">
      <c r="A143" s="609" t="s">
        <v>434</v>
      </c>
      <c r="B143" s="587">
        <v>4.9406564584124654E-324</v>
      </c>
      <c r="C143" s="587">
        <v>11.952999999999999</v>
      </c>
      <c r="D143" s="588">
        <v>11.952999999999999</v>
      </c>
      <c r="E143" s="597" t="s">
        <v>305</v>
      </c>
      <c r="F143" s="587">
        <v>0</v>
      </c>
      <c r="G143" s="588">
        <v>0</v>
      </c>
      <c r="H143" s="590">
        <v>4.9406564584124654E-324</v>
      </c>
      <c r="I143" s="587">
        <v>9.8813129168249309E-324</v>
      </c>
      <c r="J143" s="588">
        <v>9.8813129168249309E-324</v>
      </c>
      <c r="K143" s="598" t="s">
        <v>299</v>
      </c>
    </row>
    <row r="144" spans="1:11" ht="14.4" customHeight="1" thickBot="1" x14ac:dyDescent="0.35">
      <c r="A144" s="611" t="s">
        <v>435</v>
      </c>
      <c r="B144" s="587">
        <v>0</v>
      </c>
      <c r="C144" s="587">
        <v>7.4</v>
      </c>
      <c r="D144" s="588">
        <v>7.4</v>
      </c>
      <c r="E144" s="597" t="s">
        <v>299</v>
      </c>
      <c r="F144" s="587">
        <v>0</v>
      </c>
      <c r="G144" s="588">
        <v>0</v>
      </c>
      <c r="H144" s="590">
        <v>4.9406564584124654E-324</v>
      </c>
      <c r="I144" s="587">
        <v>0.9</v>
      </c>
      <c r="J144" s="588">
        <v>0.9</v>
      </c>
      <c r="K144" s="598" t="s">
        <v>299</v>
      </c>
    </row>
    <row r="145" spans="1:11" ht="14.4" customHeight="1" thickBot="1" x14ac:dyDescent="0.35">
      <c r="A145" s="609" t="s">
        <v>436</v>
      </c>
      <c r="B145" s="587">
        <v>0</v>
      </c>
      <c r="C145" s="587">
        <v>7.4</v>
      </c>
      <c r="D145" s="588">
        <v>7.4</v>
      </c>
      <c r="E145" s="597" t="s">
        <v>299</v>
      </c>
      <c r="F145" s="587">
        <v>0</v>
      </c>
      <c r="G145" s="588">
        <v>0</v>
      </c>
      <c r="H145" s="590">
        <v>4.9406564584124654E-324</v>
      </c>
      <c r="I145" s="587">
        <v>0.9</v>
      </c>
      <c r="J145" s="588">
        <v>0.9</v>
      </c>
      <c r="K145" s="598" t="s">
        <v>299</v>
      </c>
    </row>
    <row r="146" spans="1:11" ht="14.4" customHeight="1" thickBot="1" x14ac:dyDescent="0.35">
      <c r="A146" s="606" t="s">
        <v>437</v>
      </c>
      <c r="B146" s="587">
        <v>3469.9999999998099</v>
      </c>
      <c r="C146" s="587">
        <v>3841.9057600000001</v>
      </c>
      <c r="D146" s="588">
        <v>371.90576000019399</v>
      </c>
      <c r="E146" s="589">
        <v>1.1071774524489999</v>
      </c>
      <c r="F146" s="587">
        <v>4193.9815953844</v>
      </c>
      <c r="G146" s="588">
        <v>698.99693256406704</v>
      </c>
      <c r="H146" s="590">
        <v>334.11900000000003</v>
      </c>
      <c r="I146" s="587">
        <v>651.91200000000094</v>
      </c>
      <c r="J146" s="588">
        <v>-47.084932564064999</v>
      </c>
      <c r="K146" s="591">
        <v>0.155439880975</v>
      </c>
    </row>
    <row r="147" spans="1:11" ht="14.4" customHeight="1" thickBot="1" x14ac:dyDescent="0.35">
      <c r="A147" s="607" t="s">
        <v>438</v>
      </c>
      <c r="B147" s="587">
        <v>3469.9999999998099</v>
      </c>
      <c r="C147" s="587">
        <v>3302.6950000000002</v>
      </c>
      <c r="D147" s="588">
        <v>-167.30499999980799</v>
      </c>
      <c r="E147" s="589">
        <v>0.95178530259299998</v>
      </c>
      <c r="F147" s="587">
        <v>4193.9815953844</v>
      </c>
      <c r="G147" s="588">
        <v>698.99693256406704</v>
      </c>
      <c r="H147" s="590">
        <v>334.11900000000003</v>
      </c>
      <c r="I147" s="587">
        <v>651.91200000000094</v>
      </c>
      <c r="J147" s="588">
        <v>-47.084932564064999</v>
      </c>
      <c r="K147" s="591">
        <v>0.155439880975</v>
      </c>
    </row>
    <row r="148" spans="1:11" ht="14.4" customHeight="1" thickBot="1" x14ac:dyDescent="0.35">
      <c r="A148" s="608" t="s">
        <v>439</v>
      </c>
      <c r="B148" s="592">
        <v>3469.9999999998099</v>
      </c>
      <c r="C148" s="592">
        <v>3302.6950000000002</v>
      </c>
      <c r="D148" s="593">
        <v>-167.30499999980799</v>
      </c>
      <c r="E148" s="599">
        <v>0.95178530259299998</v>
      </c>
      <c r="F148" s="592">
        <v>4193.9815953844</v>
      </c>
      <c r="G148" s="593">
        <v>698.99693256406704</v>
      </c>
      <c r="H148" s="595">
        <v>334.11900000000003</v>
      </c>
      <c r="I148" s="592">
        <v>651.91200000000094</v>
      </c>
      <c r="J148" s="593">
        <v>-47.084932564064999</v>
      </c>
      <c r="K148" s="600">
        <v>0.155439880975</v>
      </c>
    </row>
    <row r="149" spans="1:11" ht="14.4" customHeight="1" thickBot="1" x14ac:dyDescent="0.35">
      <c r="A149" s="609" t="s">
        <v>440</v>
      </c>
      <c r="B149" s="587">
        <v>85.999999999994998</v>
      </c>
      <c r="C149" s="587">
        <v>85.8</v>
      </c>
      <c r="D149" s="588">
        <v>-0.19999999999500001</v>
      </c>
      <c r="E149" s="589">
        <v>0.99767441860399997</v>
      </c>
      <c r="F149" s="587">
        <v>85.999999999997996</v>
      </c>
      <c r="G149" s="588">
        <v>14.333333333333</v>
      </c>
      <c r="H149" s="590">
        <v>7.15</v>
      </c>
      <c r="I149" s="587">
        <v>14.3</v>
      </c>
      <c r="J149" s="588">
        <v>-3.3333333333000002E-2</v>
      </c>
      <c r="K149" s="591">
        <v>0.16627906976699999</v>
      </c>
    </row>
    <row r="150" spans="1:11" ht="14.4" customHeight="1" thickBot="1" x14ac:dyDescent="0.35">
      <c r="A150" s="609" t="s">
        <v>441</v>
      </c>
      <c r="B150" s="587">
        <v>507.99999999997198</v>
      </c>
      <c r="C150" s="587">
        <v>512.72900000000004</v>
      </c>
      <c r="D150" s="588">
        <v>4.7290000000279999</v>
      </c>
      <c r="E150" s="589">
        <v>1.009309055118</v>
      </c>
      <c r="F150" s="587">
        <v>529.97894321743297</v>
      </c>
      <c r="G150" s="588">
        <v>88.329823869571996</v>
      </c>
      <c r="H150" s="590">
        <v>44.134</v>
      </c>
      <c r="I150" s="587">
        <v>88.257999999999996</v>
      </c>
      <c r="J150" s="588">
        <v>-7.1823869570999996E-2</v>
      </c>
      <c r="K150" s="591">
        <v>0.16653114454699999</v>
      </c>
    </row>
    <row r="151" spans="1:11" ht="14.4" customHeight="1" thickBot="1" x14ac:dyDescent="0.35">
      <c r="A151" s="609" t="s">
        <v>442</v>
      </c>
      <c r="B151" s="587">
        <v>2546.9999999998599</v>
      </c>
      <c r="C151" s="587">
        <v>2324.819</v>
      </c>
      <c r="D151" s="588">
        <v>-222.18099999986001</v>
      </c>
      <c r="E151" s="589">
        <v>0.91276756968899997</v>
      </c>
      <c r="F151" s="587">
        <v>2867.99999999995</v>
      </c>
      <c r="G151" s="588">
        <v>477.99999999999102</v>
      </c>
      <c r="H151" s="590">
        <v>234.58699999999999</v>
      </c>
      <c r="I151" s="587">
        <v>454.82500000000101</v>
      </c>
      <c r="J151" s="588">
        <v>-23.17499999999</v>
      </c>
      <c r="K151" s="591">
        <v>0.15858612273299999</v>
      </c>
    </row>
    <row r="152" spans="1:11" ht="14.4" customHeight="1" thickBot="1" x14ac:dyDescent="0.35">
      <c r="A152" s="609" t="s">
        <v>443</v>
      </c>
      <c r="B152" s="587">
        <v>70.999999999996007</v>
      </c>
      <c r="C152" s="587">
        <v>119.187</v>
      </c>
      <c r="D152" s="588">
        <v>48.187000000003998</v>
      </c>
      <c r="E152" s="589">
        <v>1.6786901408449999</v>
      </c>
      <c r="F152" s="587">
        <v>317.00265216703201</v>
      </c>
      <c r="G152" s="588">
        <v>52.833775361171</v>
      </c>
      <c r="H152" s="590">
        <v>26.568000000000001</v>
      </c>
      <c r="I152" s="587">
        <v>51.168999999999997</v>
      </c>
      <c r="J152" s="588">
        <v>-1.6647753611709999</v>
      </c>
      <c r="K152" s="591">
        <v>0.16141505331299999</v>
      </c>
    </row>
    <row r="153" spans="1:11" ht="14.4" customHeight="1" thickBot="1" x14ac:dyDescent="0.35">
      <c r="A153" s="609" t="s">
        <v>444</v>
      </c>
      <c r="B153" s="587">
        <v>0</v>
      </c>
      <c r="C153" s="587">
        <v>1.504</v>
      </c>
      <c r="D153" s="588">
        <v>1.504</v>
      </c>
      <c r="E153" s="597" t="s">
        <v>299</v>
      </c>
      <c r="F153" s="587">
        <v>0</v>
      </c>
      <c r="G153" s="588">
        <v>0</v>
      </c>
      <c r="H153" s="590">
        <v>0.126</v>
      </c>
      <c r="I153" s="587">
        <v>0.252</v>
      </c>
      <c r="J153" s="588">
        <v>0.252</v>
      </c>
      <c r="K153" s="598" t="s">
        <v>299</v>
      </c>
    </row>
    <row r="154" spans="1:11" ht="14.4" customHeight="1" thickBot="1" x14ac:dyDescent="0.35">
      <c r="A154" s="609" t="s">
        <v>445</v>
      </c>
      <c r="B154" s="587">
        <v>257.99999999998602</v>
      </c>
      <c r="C154" s="587">
        <v>258.65600000000001</v>
      </c>
      <c r="D154" s="588">
        <v>0.65600000001400005</v>
      </c>
      <c r="E154" s="589">
        <v>1.0025426356580001</v>
      </c>
      <c r="F154" s="587">
        <v>392.99999999999301</v>
      </c>
      <c r="G154" s="588">
        <v>65.499999999997996</v>
      </c>
      <c r="H154" s="590">
        <v>21.553999999999998</v>
      </c>
      <c r="I154" s="587">
        <v>43.107999999999997</v>
      </c>
      <c r="J154" s="588">
        <v>-22.391999999997999</v>
      </c>
      <c r="K154" s="591">
        <v>0.10968956743</v>
      </c>
    </row>
    <row r="155" spans="1:11" ht="14.4" customHeight="1" thickBot="1" x14ac:dyDescent="0.35">
      <c r="A155" s="607" t="s">
        <v>446</v>
      </c>
      <c r="B155" s="587">
        <v>0</v>
      </c>
      <c r="C155" s="587">
        <v>539.21076000000198</v>
      </c>
      <c r="D155" s="588">
        <v>539.21076000000198</v>
      </c>
      <c r="E155" s="597" t="s">
        <v>299</v>
      </c>
      <c r="F155" s="587">
        <v>0</v>
      </c>
      <c r="G155" s="588">
        <v>0</v>
      </c>
      <c r="H155" s="590">
        <v>4.9406564584124654E-324</v>
      </c>
      <c r="I155" s="587">
        <v>9.8813129168249309E-324</v>
      </c>
      <c r="J155" s="588">
        <v>9.8813129168249309E-324</v>
      </c>
      <c r="K155" s="598" t="s">
        <v>299</v>
      </c>
    </row>
    <row r="156" spans="1:11" ht="14.4" customHeight="1" thickBot="1" x14ac:dyDescent="0.35">
      <c r="A156" s="608" t="s">
        <v>447</v>
      </c>
      <c r="B156" s="592">
        <v>0</v>
      </c>
      <c r="C156" s="592">
        <v>531.72526000000198</v>
      </c>
      <c r="D156" s="593">
        <v>531.72526000000198</v>
      </c>
      <c r="E156" s="594" t="s">
        <v>299</v>
      </c>
      <c r="F156" s="592">
        <v>0</v>
      </c>
      <c r="G156" s="593">
        <v>0</v>
      </c>
      <c r="H156" s="595">
        <v>4.9406564584124654E-324</v>
      </c>
      <c r="I156" s="592">
        <v>9.8813129168249309E-324</v>
      </c>
      <c r="J156" s="593">
        <v>9.8813129168249309E-324</v>
      </c>
      <c r="K156" s="596" t="s">
        <v>299</v>
      </c>
    </row>
    <row r="157" spans="1:11" ht="14.4" customHeight="1" thickBot="1" x14ac:dyDescent="0.35">
      <c r="A157" s="609" t="s">
        <v>448</v>
      </c>
      <c r="B157" s="587">
        <v>0</v>
      </c>
      <c r="C157" s="587">
        <v>531.72526000000198</v>
      </c>
      <c r="D157" s="588">
        <v>531.72526000000198</v>
      </c>
      <c r="E157" s="597" t="s">
        <v>299</v>
      </c>
      <c r="F157" s="587">
        <v>0</v>
      </c>
      <c r="G157" s="588">
        <v>0</v>
      </c>
      <c r="H157" s="590">
        <v>4.9406564584124654E-324</v>
      </c>
      <c r="I157" s="587">
        <v>9.8813129168249309E-324</v>
      </c>
      <c r="J157" s="588">
        <v>9.8813129168249309E-324</v>
      </c>
      <c r="K157" s="598" t="s">
        <v>299</v>
      </c>
    </row>
    <row r="158" spans="1:11" ht="14.4" customHeight="1" thickBot="1" x14ac:dyDescent="0.35">
      <c r="A158" s="608" t="s">
        <v>449</v>
      </c>
      <c r="B158" s="592">
        <v>0</v>
      </c>
      <c r="C158" s="592">
        <v>7.485499999999</v>
      </c>
      <c r="D158" s="593">
        <v>7.485499999999</v>
      </c>
      <c r="E158" s="594" t="s">
        <v>299</v>
      </c>
      <c r="F158" s="592">
        <v>0</v>
      </c>
      <c r="G158" s="593">
        <v>0</v>
      </c>
      <c r="H158" s="595">
        <v>4.9406564584124654E-324</v>
      </c>
      <c r="I158" s="592">
        <v>9.8813129168249309E-324</v>
      </c>
      <c r="J158" s="593">
        <v>9.8813129168249309E-324</v>
      </c>
      <c r="K158" s="596" t="s">
        <v>299</v>
      </c>
    </row>
    <row r="159" spans="1:11" ht="14.4" customHeight="1" thickBot="1" x14ac:dyDescent="0.35">
      <c r="A159" s="609" t="s">
        <v>450</v>
      </c>
      <c r="B159" s="587">
        <v>0</v>
      </c>
      <c r="C159" s="587">
        <v>3.19</v>
      </c>
      <c r="D159" s="588">
        <v>3.19</v>
      </c>
      <c r="E159" s="597" t="s">
        <v>299</v>
      </c>
      <c r="F159" s="587">
        <v>0</v>
      </c>
      <c r="G159" s="588">
        <v>0</v>
      </c>
      <c r="H159" s="590">
        <v>4.9406564584124654E-324</v>
      </c>
      <c r="I159" s="587">
        <v>9.8813129168249309E-324</v>
      </c>
      <c r="J159" s="588">
        <v>9.8813129168249309E-324</v>
      </c>
      <c r="K159" s="598" t="s">
        <v>299</v>
      </c>
    </row>
    <row r="160" spans="1:11" ht="14.4" customHeight="1" thickBot="1" x14ac:dyDescent="0.35">
      <c r="A160" s="609" t="s">
        <v>451</v>
      </c>
      <c r="B160" s="587">
        <v>0</v>
      </c>
      <c r="C160" s="587">
        <v>4.2954999999999997</v>
      </c>
      <c r="D160" s="588">
        <v>4.2954999999999997</v>
      </c>
      <c r="E160" s="597" t="s">
        <v>299</v>
      </c>
      <c r="F160" s="587">
        <v>0</v>
      </c>
      <c r="G160" s="588">
        <v>0</v>
      </c>
      <c r="H160" s="590">
        <v>4.9406564584124654E-324</v>
      </c>
      <c r="I160" s="587">
        <v>9.8813129168249309E-324</v>
      </c>
      <c r="J160" s="588">
        <v>9.8813129168249309E-324</v>
      </c>
      <c r="K160" s="598" t="s">
        <v>299</v>
      </c>
    </row>
    <row r="161" spans="1:11" ht="14.4" customHeight="1" thickBot="1" x14ac:dyDescent="0.35">
      <c r="A161" s="605" t="s">
        <v>452</v>
      </c>
      <c r="B161" s="587">
        <v>368076.970832263</v>
      </c>
      <c r="C161" s="587">
        <v>431317.54407</v>
      </c>
      <c r="D161" s="588">
        <v>63240.573237737299</v>
      </c>
      <c r="E161" s="589">
        <v>1.1718134473190001</v>
      </c>
      <c r="F161" s="587">
        <v>448784.69656639802</v>
      </c>
      <c r="G161" s="588">
        <v>74797.449427732994</v>
      </c>
      <c r="H161" s="590">
        <v>35406.517999999996</v>
      </c>
      <c r="I161" s="587">
        <v>73836.004279999994</v>
      </c>
      <c r="J161" s="588">
        <v>-961.44514773302899</v>
      </c>
      <c r="K161" s="591">
        <v>0.16452433615600001</v>
      </c>
    </row>
    <row r="162" spans="1:11" ht="14.4" customHeight="1" thickBot="1" x14ac:dyDescent="0.35">
      <c r="A162" s="606" t="s">
        <v>453</v>
      </c>
      <c r="B162" s="587">
        <v>366956.12516590999</v>
      </c>
      <c r="C162" s="587">
        <v>430366.21042000002</v>
      </c>
      <c r="D162" s="588">
        <v>63410.085254090103</v>
      </c>
      <c r="E162" s="589">
        <v>1.172800182107</v>
      </c>
      <c r="F162" s="587">
        <v>448604.74235459499</v>
      </c>
      <c r="G162" s="588">
        <v>74767.457059099193</v>
      </c>
      <c r="H162" s="590">
        <v>35394.035539999997</v>
      </c>
      <c r="I162" s="587">
        <v>73817.377999999997</v>
      </c>
      <c r="J162" s="588">
        <v>-950.07905909921101</v>
      </c>
      <c r="K162" s="591">
        <v>0.16454881330999999</v>
      </c>
    </row>
    <row r="163" spans="1:11" ht="14.4" customHeight="1" thickBot="1" x14ac:dyDescent="0.35">
      <c r="A163" s="607" t="s">
        <v>454</v>
      </c>
      <c r="B163" s="587">
        <v>366956.12516590999</v>
      </c>
      <c r="C163" s="587">
        <v>430366.21042000002</v>
      </c>
      <c r="D163" s="588">
        <v>63410.085254090103</v>
      </c>
      <c r="E163" s="589">
        <v>1.172800182107</v>
      </c>
      <c r="F163" s="587">
        <v>448604.74235459499</v>
      </c>
      <c r="G163" s="588">
        <v>74767.457059099193</v>
      </c>
      <c r="H163" s="590">
        <v>35394.035539999997</v>
      </c>
      <c r="I163" s="587">
        <v>73817.377999999997</v>
      </c>
      <c r="J163" s="588">
        <v>-950.07905909921101</v>
      </c>
      <c r="K163" s="591">
        <v>0.16454881330999999</v>
      </c>
    </row>
    <row r="164" spans="1:11" ht="14.4" customHeight="1" thickBot="1" x14ac:dyDescent="0.35">
      <c r="A164" s="608" t="s">
        <v>455</v>
      </c>
      <c r="B164" s="592">
        <v>489.044360819693</v>
      </c>
      <c r="C164" s="592">
        <v>148.66854000000001</v>
      </c>
      <c r="D164" s="593">
        <v>-340.37582081969299</v>
      </c>
      <c r="E164" s="599">
        <v>0.30399806624999998</v>
      </c>
      <c r="F164" s="592">
        <v>146.73059035630899</v>
      </c>
      <c r="G164" s="593">
        <v>24.455098392718</v>
      </c>
      <c r="H164" s="595">
        <v>9.6572200000000006</v>
      </c>
      <c r="I164" s="592">
        <v>19.756989999999998</v>
      </c>
      <c r="J164" s="593">
        <v>-4.6981083927179998</v>
      </c>
      <c r="K164" s="600">
        <v>0.13464806453799999</v>
      </c>
    </row>
    <row r="165" spans="1:11" ht="14.4" customHeight="1" thickBot="1" x14ac:dyDescent="0.35">
      <c r="A165" s="609" t="s">
        <v>456</v>
      </c>
      <c r="B165" s="587">
        <v>97.218555436407996</v>
      </c>
      <c r="C165" s="587">
        <v>116.89149999999999</v>
      </c>
      <c r="D165" s="588">
        <v>19.672944563590999</v>
      </c>
      <c r="E165" s="589">
        <v>1.202357918972</v>
      </c>
      <c r="F165" s="587">
        <v>116.211725158202</v>
      </c>
      <c r="G165" s="588">
        <v>19.368620859699998</v>
      </c>
      <c r="H165" s="590">
        <v>7.7919999999999998</v>
      </c>
      <c r="I165" s="587">
        <v>15.006</v>
      </c>
      <c r="J165" s="588">
        <v>-4.3626208596999998</v>
      </c>
      <c r="K165" s="591">
        <v>0.12912638530699999</v>
      </c>
    </row>
    <row r="166" spans="1:11" ht="14.4" customHeight="1" thickBot="1" x14ac:dyDescent="0.35">
      <c r="A166" s="609" t="s">
        <v>457</v>
      </c>
      <c r="B166" s="587">
        <v>10.515824359542</v>
      </c>
      <c r="C166" s="587">
        <v>5.2061999999999999</v>
      </c>
      <c r="D166" s="588">
        <v>-5.3096243595420001</v>
      </c>
      <c r="E166" s="589">
        <v>0.49508244165999998</v>
      </c>
      <c r="F166" s="587">
        <v>5.2829132859649999</v>
      </c>
      <c r="G166" s="588">
        <v>0.88048554765999998</v>
      </c>
      <c r="H166" s="590">
        <v>7.8E-2</v>
      </c>
      <c r="I166" s="587">
        <v>7.8E-2</v>
      </c>
      <c r="J166" s="588">
        <v>-0.80248554766000002</v>
      </c>
      <c r="K166" s="591">
        <v>1.4764580786000001E-2</v>
      </c>
    </row>
    <row r="167" spans="1:11" ht="14.4" customHeight="1" thickBot="1" x14ac:dyDescent="0.35">
      <c r="A167" s="609" t="s">
        <v>458</v>
      </c>
      <c r="B167" s="587">
        <v>372.23094668877297</v>
      </c>
      <c r="C167" s="587">
        <v>22.649170000000002</v>
      </c>
      <c r="D167" s="588">
        <v>-349.581776688773</v>
      </c>
      <c r="E167" s="589">
        <v>6.0847090231000003E-2</v>
      </c>
      <c r="F167" s="587">
        <v>21.182488784488001</v>
      </c>
      <c r="G167" s="588">
        <v>3.5304147974140001</v>
      </c>
      <c r="H167" s="590">
        <v>1.3728</v>
      </c>
      <c r="I167" s="587">
        <v>2.7448999999999999</v>
      </c>
      <c r="J167" s="588">
        <v>-0.78551479741399999</v>
      </c>
      <c r="K167" s="591">
        <v>0.12958345111899999</v>
      </c>
    </row>
    <row r="168" spans="1:11" ht="14.4" customHeight="1" thickBot="1" x14ac:dyDescent="0.35">
      <c r="A168" s="609" t="s">
        <v>459</v>
      </c>
      <c r="B168" s="587">
        <v>9.0790343349690001</v>
      </c>
      <c r="C168" s="587">
        <v>3.9216700000000002</v>
      </c>
      <c r="D168" s="588">
        <v>-5.1573643349690004</v>
      </c>
      <c r="E168" s="589">
        <v>0.43194792037399998</v>
      </c>
      <c r="F168" s="587">
        <v>4.053463127653</v>
      </c>
      <c r="G168" s="588">
        <v>0.67557718794199995</v>
      </c>
      <c r="H168" s="590">
        <v>0.41442000000000001</v>
      </c>
      <c r="I168" s="587">
        <v>1.9280900000000001</v>
      </c>
      <c r="J168" s="588">
        <v>1.2525128120569999</v>
      </c>
      <c r="K168" s="591">
        <v>0.47566486712200001</v>
      </c>
    </row>
    <row r="169" spans="1:11" ht="14.4" customHeight="1" thickBot="1" x14ac:dyDescent="0.35">
      <c r="A169" s="608" t="s">
        <v>460</v>
      </c>
      <c r="B169" s="592">
        <v>125.001743510854</v>
      </c>
      <c r="C169" s="592">
        <v>866.65202999999997</v>
      </c>
      <c r="D169" s="593">
        <v>741.65028648914597</v>
      </c>
      <c r="E169" s="599">
        <v>6.9331195362460001</v>
      </c>
      <c r="F169" s="592">
        <v>0</v>
      </c>
      <c r="G169" s="593">
        <v>0</v>
      </c>
      <c r="H169" s="595">
        <v>2.23604</v>
      </c>
      <c r="I169" s="592">
        <v>10.00563</v>
      </c>
      <c r="J169" s="593">
        <v>10.00563</v>
      </c>
      <c r="K169" s="596" t="s">
        <v>299</v>
      </c>
    </row>
    <row r="170" spans="1:11" ht="14.4" customHeight="1" thickBot="1" x14ac:dyDescent="0.35">
      <c r="A170" s="609" t="s">
        <v>461</v>
      </c>
      <c r="B170" s="587">
        <v>125.001743510854</v>
      </c>
      <c r="C170" s="587">
        <v>866.28572999999994</v>
      </c>
      <c r="D170" s="588">
        <v>741.28398648914504</v>
      </c>
      <c r="E170" s="589">
        <v>6.9301891771189998</v>
      </c>
      <c r="F170" s="587">
        <v>0</v>
      </c>
      <c r="G170" s="588">
        <v>0</v>
      </c>
      <c r="H170" s="590">
        <v>2.23604</v>
      </c>
      <c r="I170" s="587">
        <v>9.81203</v>
      </c>
      <c r="J170" s="588">
        <v>9.81203</v>
      </c>
      <c r="K170" s="598" t="s">
        <v>299</v>
      </c>
    </row>
    <row r="171" spans="1:11" ht="14.4" customHeight="1" thickBot="1" x14ac:dyDescent="0.35">
      <c r="A171" s="609" t="s">
        <v>462</v>
      </c>
      <c r="B171" s="587">
        <v>0</v>
      </c>
      <c r="C171" s="587">
        <v>0.36630000000000001</v>
      </c>
      <c r="D171" s="588">
        <v>0.36630000000000001</v>
      </c>
      <c r="E171" s="597" t="s">
        <v>299</v>
      </c>
      <c r="F171" s="587">
        <v>0</v>
      </c>
      <c r="G171" s="588">
        <v>0</v>
      </c>
      <c r="H171" s="590">
        <v>4.9406564584124654E-324</v>
      </c>
      <c r="I171" s="587">
        <v>0.19359999999999999</v>
      </c>
      <c r="J171" s="588">
        <v>0.19359999999999999</v>
      </c>
      <c r="K171" s="598" t="s">
        <v>299</v>
      </c>
    </row>
    <row r="172" spans="1:11" ht="14.4" customHeight="1" thickBot="1" x14ac:dyDescent="0.35">
      <c r="A172" s="608" t="s">
        <v>463</v>
      </c>
      <c r="B172" s="592">
        <v>23.079775599348</v>
      </c>
      <c r="C172" s="592">
        <v>26.706399999999999</v>
      </c>
      <c r="D172" s="593">
        <v>3.626624400651</v>
      </c>
      <c r="E172" s="599">
        <v>1.157134300766</v>
      </c>
      <c r="F172" s="592">
        <v>46.999686113751999</v>
      </c>
      <c r="G172" s="593">
        <v>7.833281018958</v>
      </c>
      <c r="H172" s="595">
        <v>0.38146000000000002</v>
      </c>
      <c r="I172" s="592">
        <v>1.3840600000000001</v>
      </c>
      <c r="J172" s="593">
        <v>-6.4492210189580002</v>
      </c>
      <c r="K172" s="600">
        <v>2.9448281773999999E-2</v>
      </c>
    </row>
    <row r="173" spans="1:11" ht="14.4" customHeight="1" thickBot="1" x14ac:dyDescent="0.35">
      <c r="A173" s="609" t="s">
        <v>464</v>
      </c>
      <c r="B173" s="587">
        <v>16.078390525524</v>
      </c>
      <c r="C173" s="587">
        <v>21.351600000000001</v>
      </c>
      <c r="D173" s="588">
        <v>5.2732094744750002</v>
      </c>
      <c r="E173" s="589">
        <v>1.3279687395390001</v>
      </c>
      <c r="F173" s="587">
        <v>46.999686113751999</v>
      </c>
      <c r="G173" s="588">
        <v>7.833281018958</v>
      </c>
      <c r="H173" s="590">
        <v>0.32296000000000002</v>
      </c>
      <c r="I173" s="587">
        <v>0.59836</v>
      </c>
      <c r="J173" s="588">
        <v>-7.2349210189580004</v>
      </c>
      <c r="K173" s="591">
        <v>1.2731148853E-2</v>
      </c>
    </row>
    <row r="174" spans="1:11" ht="14.4" customHeight="1" thickBot="1" x14ac:dyDescent="0.35">
      <c r="A174" s="609" t="s">
        <v>465</v>
      </c>
      <c r="B174" s="587">
        <v>7.0013850738230001</v>
      </c>
      <c r="C174" s="587">
        <v>5.3548</v>
      </c>
      <c r="D174" s="588">
        <v>-1.6465850738229999</v>
      </c>
      <c r="E174" s="589">
        <v>0.76482009538600004</v>
      </c>
      <c r="F174" s="587">
        <v>0</v>
      </c>
      <c r="G174" s="588">
        <v>0</v>
      </c>
      <c r="H174" s="590">
        <v>5.8500000000000003E-2</v>
      </c>
      <c r="I174" s="587">
        <v>0.78569999999999995</v>
      </c>
      <c r="J174" s="588">
        <v>0.78569999999999995</v>
      </c>
      <c r="K174" s="598" t="s">
        <v>299</v>
      </c>
    </row>
    <row r="175" spans="1:11" ht="14.4" customHeight="1" thickBot="1" x14ac:dyDescent="0.35">
      <c r="A175" s="608" t="s">
        <v>466</v>
      </c>
      <c r="B175" s="592">
        <v>4.9406564584124654E-324</v>
      </c>
      <c r="C175" s="592">
        <v>-5.3487200000000001</v>
      </c>
      <c r="D175" s="593">
        <v>-5.3487200000000001</v>
      </c>
      <c r="E175" s="594" t="s">
        <v>305</v>
      </c>
      <c r="F175" s="592">
        <v>0</v>
      </c>
      <c r="G175" s="593">
        <v>0</v>
      </c>
      <c r="H175" s="595">
        <v>4.9406564584124654E-324</v>
      </c>
      <c r="I175" s="592">
        <v>9.8813129168249309E-324</v>
      </c>
      <c r="J175" s="593">
        <v>9.8813129168249309E-324</v>
      </c>
      <c r="K175" s="596" t="s">
        <v>299</v>
      </c>
    </row>
    <row r="176" spans="1:11" ht="14.4" customHeight="1" thickBot="1" x14ac:dyDescent="0.35">
      <c r="A176" s="609" t="s">
        <v>467</v>
      </c>
      <c r="B176" s="587">
        <v>4.9406564584124654E-324</v>
      </c>
      <c r="C176" s="587">
        <v>-5.1132499999999999</v>
      </c>
      <c r="D176" s="588">
        <v>-5.1132499999999999</v>
      </c>
      <c r="E176" s="597" t="s">
        <v>305</v>
      </c>
      <c r="F176" s="587">
        <v>0</v>
      </c>
      <c r="G176" s="588">
        <v>0</v>
      </c>
      <c r="H176" s="590">
        <v>4.9406564584124654E-324</v>
      </c>
      <c r="I176" s="587">
        <v>9.8813129168249309E-324</v>
      </c>
      <c r="J176" s="588">
        <v>9.8813129168249309E-324</v>
      </c>
      <c r="K176" s="598" t="s">
        <v>299</v>
      </c>
    </row>
    <row r="177" spans="1:11" ht="14.4" customHeight="1" thickBot="1" x14ac:dyDescent="0.35">
      <c r="A177" s="609" t="s">
        <v>468</v>
      </c>
      <c r="B177" s="587">
        <v>4.9406564584124654E-324</v>
      </c>
      <c r="C177" s="587">
        <v>-0.23547000000000001</v>
      </c>
      <c r="D177" s="588">
        <v>-0.23547000000000001</v>
      </c>
      <c r="E177" s="597" t="s">
        <v>305</v>
      </c>
      <c r="F177" s="587">
        <v>0</v>
      </c>
      <c r="G177" s="588">
        <v>0</v>
      </c>
      <c r="H177" s="590">
        <v>4.9406564584124654E-324</v>
      </c>
      <c r="I177" s="587">
        <v>9.8813129168249309E-324</v>
      </c>
      <c r="J177" s="588">
        <v>9.8813129168249309E-324</v>
      </c>
      <c r="K177" s="598" t="s">
        <v>299</v>
      </c>
    </row>
    <row r="178" spans="1:11" ht="14.4" customHeight="1" thickBot="1" x14ac:dyDescent="0.35">
      <c r="A178" s="608" t="s">
        <v>469</v>
      </c>
      <c r="B178" s="592">
        <v>0.99999968363900005</v>
      </c>
      <c r="C178" s="592">
        <v>0.66869999999999996</v>
      </c>
      <c r="D178" s="593">
        <v>-0.33129968363899998</v>
      </c>
      <c r="E178" s="599">
        <v>0.66870021155000003</v>
      </c>
      <c r="F178" s="592">
        <v>1</v>
      </c>
      <c r="G178" s="593">
        <v>0.166666666666</v>
      </c>
      <c r="H178" s="595">
        <v>4.9406564584124654E-324</v>
      </c>
      <c r="I178" s="592">
        <v>0.1512</v>
      </c>
      <c r="J178" s="593">
        <v>-1.5466666666E-2</v>
      </c>
      <c r="K178" s="600">
        <v>0.1512</v>
      </c>
    </row>
    <row r="179" spans="1:11" ht="14.4" customHeight="1" thickBot="1" x14ac:dyDescent="0.35">
      <c r="A179" s="609" t="s">
        <v>470</v>
      </c>
      <c r="B179" s="587">
        <v>0.99999968363900005</v>
      </c>
      <c r="C179" s="587">
        <v>0.66869999999999996</v>
      </c>
      <c r="D179" s="588">
        <v>-0.33129968363899998</v>
      </c>
      <c r="E179" s="589">
        <v>0.66870021155000003</v>
      </c>
      <c r="F179" s="587">
        <v>1</v>
      </c>
      <c r="G179" s="588">
        <v>0.166666666666</v>
      </c>
      <c r="H179" s="590">
        <v>4.9406564584124654E-324</v>
      </c>
      <c r="I179" s="587">
        <v>0.1512</v>
      </c>
      <c r="J179" s="588">
        <v>-1.5466666666E-2</v>
      </c>
      <c r="K179" s="591">
        <v>0.1512</v>
      </c>
    </row>
    <row r="180" spans="1:11" ht="14.4" customHeight="1" thickBot="1" x14ac:dyDescent="0.35">
      <c r="A180" s="608" t="s">
        <v>471</v>
      </c>
      <c r="B180" s="592">
        <v>366317.99928629602</v>
      </c>
      <c r="C180" s="592">
        <v>416391.39055000001</v>
      </c>
      <c r="D180" s="593">
        <v>50073.391263703699</v>
      </c>
      <c r="E180" s="599">
        <v>1.1366937779770001</v>
      </c>
      <c r="F180" s="592">
        <v>448410.01207812497</v>
      </c>
      <c r="G180" s="593">
        <v>74735.002013020901</v>
      </c>
      <c r="H180" s="595">
        <v>34690.167090000003</v>
      </c>
      <c r="I180" s="592">
        <v>72486.833190000005</v>
      </c>
      <c r="J180" s="593">
        <v>-2248.1688230208501</v>
      </c>
      <c r="K180" s="600">
        <v>0.16165302120200001</v>
      </c>
    </row>
    <row r="181" spans="1:11" ht="14.4" customHeight="1" thickBot="1" x14ac:dyDescent="0.35">
      <c r="A181" s="609" t="s">
        <v>472</v>
      </c>
      <c r="B181" s="587">
        <v>99258.999700758606</v>
      </c>
      <c r="C181" s="587">
        <v>119801.79158999999</v>
      </c>
      <c r="D181" s="588">
        <v>20542.7918892413</v>
      </c>
      <c r="E181" s="589">
        <v>1.206961504258</v>
      </c>
      <c r="F181" s="587">
        <v>148935</v>
      </c>
      <c r="G181" s="588">
        <v>24822.5</v>
      </c>
      <c r="H181" s="590">
        <v>10803.516670000001</v>
      </c>
      <c r="I181" s="587">
        <v>21945.28429</v>
      </c>
      <c r="J181" s="588">
        <v>-2877.21571000002</v>
      </c>
      <c r="K181" s="591">
        <v>0.14734806653900001</v>
      </c>
    </row>
    <row r="182" spans="1:11" ht="14.4" customHeight="1" thickBot="1" x14ac:dyDescent="0.35">
      <c r="A182" s="609" t="s">
        <v>473</v>
      </c>
      <c r="B182" s="587">
        <v>114401.999585538</v>
      </c>
      <c r="C182" s="587">
        <v>140754.64056999999</v>
      </c>
      <c r="D182" s="588">
        <v>26352.640984462301</v>
      </c>
      <c r="E182" s="589">
        <v>1.2303512270750001</v>
      </c>
      <c r="F182" s="587">
        <v>140872</v>
      </c>
      <c r="G182" s="588">
        <v>23478.666666666701</v>
      </c>
      <c r="H182" s="590">
        <v>13344.618689999999</v>
      </c>
      <c r="I182" s="587">
        <v>26428.399119999998</v>
      </c>
      <c r="J182" s="588">
        <v>2949.7324533333299</v>
      </c>
      <c r="K182" s="591">
        <v>0.18760576353</v>
      </c>
    </row>
    <row r="183" spans="1:11" ht="14.4" customHeight="1" thickBot="1" x14ac:dyDescent="0.35">
      <c r="A183" s="609" t="s">
        <v>474</v>
      </c>
      <c r="B183" s="587">
        <v>81486</v>
      </c>
      <c r="C183" s="587">
        <v>79014.162469999996</v>
      </c>
      <c r="D183" s="588">
        <v>-2471.8375299999998</v>
      </c>
      <c r="E183" s="589">
        <v>0.96966549431799998</v>
      </c>
      <c r="F183" s="587">
        <v>76439.012078125001</v>
      </c>
      <c r="G183" s="588">
        <v>12739.835346354201</v>
      </c>
      <c r="H183" s="590">
        <v>4429.0842300000004</v>
      </c>
      <c r="I183" s="587">
        <v>10006.31215</v>
      </c>
      <c r="J183" s="588">
        <v>-2733.5231963541701</v>
      </c>
      <c r="K183" s="591">
        <v>0.130905827769</v>
      </c>
    </row>
    <row r="184" spans="1:11" ht="14.4" customHeight="1" thickBot="1" x14ac:dyDescent="0.35">
      <c r="A184" s="609" t="s">
        <v>475</v>
      </c>
      <c r="B184" s="587">
        <v>71171</v>
      </c>
      <c r="C184" s="587">
        <v>76820.795920000004</v>
      </c>
      <c r="D184" s="588">
        <v>5649.7959199999996</v>
      </c>
      <c r="E184" s="589">
        <v>1.079383399418</v>
      </c>
      <c r="F184" s="587">
        <v>82164</v>
      </c>
      <c r="G184" s="588">
        <v>13694</v>
      </c>
      <c r="H184" s="590">
        <v>6112.9475000000002</v>
      </c>
      <c r="I184" s="587">
        <v>14106.83763</v>
      </c>
      <c r="J184" s="588">
        <v>412.83762999999999</v>
      </c>
      <c r="K184" s="591">
        <v>0.171691222798</v>
      </c>
    </row>
    <row r="185" spans="1:11" ht="14.4" customHeight="1" thickBot="1" x14ac:dyDescent="0.35">
      <c r="A185" s="608" t="s">
        <v>476</v>
      </c>
      <c r="B185" s="592">
        <v>0</v>
      </c>
      <c r="C185" s="592">
        <v>12937.47292</v>
      </c>
      <c r="D185" s="593">
        <v>12937.47292</v>
      </c>
      <c r="E185" s="594" t="s">
        <v>299</v>
      </c>
      <c r="F185" s="592">
        <v>0</v>
      </c>
      <c r="G185" s="593">
        <v>0</v>
      </c>
      <c r="H185" s="595">
        <v>691.59373000000005</v>
      </c>
      <c r="I185" s="592">
        <v>1299.24693</v>
      </c>
      <c r="J185" s="593">
        <v>1299.24693</v>
      </c>
      <c r="K185" s="596" t="s">
        <v>299</v>
      </c>
    </row>
    <row r="186" spans="1:11" ht="14.4" customHeight="1" thickBot="1" x14ac:dyDescent="0.35">
      <c r="A186" s="609" t="s">
        <v>477</v>
      </c>
      <c r="B186" s="587">
        <v>4.9406564584124654E-324</v>
      </c>
      <c r="C186" s="587">
        <v>9090.6749500000005</v>
      </c>
      <c r="D186" s="588">
        <v>9090.6749500000005</v>
      </c>
      <c r="E186" s="597" t="s">
        <v>305</v>
      </c>
      <c r="F186" s="587">
        <v>0</v>
      </c>
      <c r="G186" s="588">
        <v>0</v>
      </c>
      <c r="H186" s="590">
        <v>4.9406564584124654E-324</v>
      </c>
      <c r="I186" s="587">
        <v>607.65319999999997</v>
      </c>
      <c r="J186" s="588">
        <v>607.65319999999997</v>
      </c>
      <c r="K186" s="598" t="s">
        <v>299</v>
      </c>
    </row>
    <row r="187" spans="1:11" ht="14.4" customHeight="1" thickBot="1" x14ac:dyDescent="0.35">
      <c r="A187" s="609" t="s">
        <v>478</v>
      </c>
      <c r="B187" s="587">
        <v>0</v>
      </c>
      <c r="C187" s="587">
        <v>3846.7979700000001</v>
      </c>
      <c r="D187" s="588">
        <v>3846.7979700000001</v>
      </c>
      <c r="E187" s="597" t="s">
        <v>299</v>
      </c>
      <c r="F187" s="587">
        <v>0</v>
      </c>
      <c r="G187" s="588">
        <v>0</v>
      </c>
      <c r="H187" s="590">
        <v>691.59373000000005</v>
      </c>
      <c r="I187" s="587">
        <v>691.59373000000005</v>
      </c>
      <c r="J187" s="588">
        <v>691.59373000000005</v>
      </c>
      <c r="K187" s="598" t="s">
        <v>299</v>
      </c>
    </row>
    <row r="188" spans="1:11" ht="14.4" customHeight="1" thickBot="1" x14ac:dyDescent="0.35">
      <c r="A188" s="606" t="s">
        <v>479</v>
      </c>
      <c r="B188" s="587">
        <v>1076.8456663528</v>
      </c>
      <c r="C188" s="587">
        <v>909.50364999999999</v>
      </c>
      <c r="D188" s="588">
        <v>-167.34201635279999</v>
      </c>
      <c r="E188" s="589">
        <v>0.84459981445599996</v>
      </c>
      <c r="F188" s="587">
        <v>50.954211802960003</v>
      </c>
      <c r="G188" s="588">
        <v>8.4923686338260005</v>
      </c>
      <c r="H188" s="590">
        <v>10.84046</v>
      </c>
      <c r="I188" s="587">
        <v>15.342280000000001</v>
      </c>
      <c r="J188" s="588">
        <v>6.849911366173</v>
      </c>
      <c r="K188" s="591">
        <v>0.30109934894700002</v>
      </c>
    </row>
    <row r="189" spans="1:11" ht="14.4" customHeight="1" thickBot="1" x14ac:dyDescent="0.35">
      <c r="A189" s="607" t="s">
        <v>480</v>
      </c>
      <c r="B189" s="587">
        <v>1025.91040596983</v>
      </c>
      <c r="C189" s="587">
        <v>806.25593000000003</v>
      </c>
      <c r="D189" s="588">
        <v>-219.654475969826</v>
      </c>
      <c r="E189" s="589">
        <v>0.785893120206</v>
      </c>
      <c r="F189" s="587">
        <v>0</v>
      </c>
      <c r="G189" s="588">
        <v>0</v>
      </c>
      <c r="H189" s="590">
        <v>4.9406564584124654E-324</v>
      </c>
      <c r="I189" s="587">
        <v>9.8813129168249309E-324</v>
      </c>
      <c r="J189" s="588">
        <v>9.8813129168249309E-324</v>
      </c>
      <c r="K189" s="598" t="s">
        <v>299</v>
      </c>
    </row>
    <row r="190" spans="1:11" ht="14.4" customHeight="1" thickBot="1" x14ac:dyDescent="0.35">
      <c r="A190" s="608" t="s">
        <v>481</v>
      </c>
      <c r="B190" s="592">
        <v>1025.91040596983</v>
      </c>
      <c r="C190" s="592">
        <v>806.25593000000003</v>
      </c>
      <c r="D190" s="593">
        <v>-219.654475969826</v>
      </c>
      <c r="E190" s="599">
        <v>0.785893120206</v>
      </c>
      <c r="F190" s="592">
        <v>0</v>
      </c>
      <c r="G190" s="593">
        <v>0</v>
      </c>
      <c r="H190" s="595">
        <v>4.9406564584124654E-324</v>
      </c>
      <c r="I190" s="592">
        <v>9.8813129168249309E-324</v>
      </c>
      <c r="J190" s="593">
        <v>9.8813129168249309E-324</v>
      </c>
      <c r="K190" s="596" t="s">
        <v>299</v>
      </c>
    </row>
    <row r="191" spans="1:11" ht="14.4" customHeight="1" thickBot="1" x14ac:dyDescent="0.35">
      <c r="A191" s="609" t="s">
        <v>482</v>
      </c>
      <c r="B191" s="587">
        <v>0</v>
      </c>
      <c r="C191" s="587">
        <v>508.78897000000001</v>
      </c>
      <c r="D191" s="588">
        <v>508.78897000000001</v>
      </c>
      <c r="E191" s="597" t="s">
        <v>299</v>
      </c>
      <c r="F191" s="587">
        <v>0</v>
      </c>
      <c r="G191" s="588">
        <v>0</v>
      </c>
      <c r="H191" s="590">
        <v>4.9406564584124654E-324</v>
      </c>
      <c r="I191" s="587">
        <v>9.8813129168249309E-324</v>
      </c>
      <c r="J191" s="588">
        <v>9.8813129168249309E-324</v>
      </c>
      <c r="K191" s="598" t="s">
        <v>299</v>
      </c>
    </row>
    <row r="192" spans="1:11" ht="14.4" customHeight="1" thickBot="1" x14ac:dyDescent="0.35">
      <c r="A192" s="609" t="s">
        <v>483</v>
      </c>
      <c r="B192" s="587">
        <v>0</v>
      </c>
      <c r="C192" s="587">
        <v>3.7389999999999999</v>
      </c>
      <c r="D192" s="588">
        <v>3.7389999999999999</v>
      </c>
      <c r="E192" s="597" t="s">
        <v>299</v>
      </c>
      <c r="F192" s="587">
        <v>0</v>
      </c>
      <c r="G192" s="588">
        <v>0</v>
      </c>
      <c r="H192" s="590">
        <v>4.9406564584124654E-324</v>
      </c>
      <c r="I192" s="587">
        <v>9.8813129168249309E-324</v>
      </c>
      <c r="J192" s="588">
        <v>9.8813129168249309E-324</v>
      </c>
      <c r="K192" s="598" t="s">
        <v>299</v>
      </c>
    </row>
    <row r="193" spans="1:11" ht="14.4" customHeight="1" thickBot="1" x14ac:dyDescent="0.35">
      <c r="A193" s="609" t="s">
        <v>484</v>
      </c>
      <c r="B193" s="587">
        <v>0</v>
      </c>
      <c r="C193" s="587">
        <v>113.82537000000001</v>
      </c>
      <c r="D193" s="588">
        <v>113.82537000000001</v>
      </c>
      <c r="E193" s="597" t="s">
        <v>299</v>
      </c>
      <c r="F193" s="587">
        <v>0</v>
      </c>
      <c r="G193" s="588">
        <v>0</v>
      </c>
      <c r="H193" s="590">
        <v>4.9406564584124654E-324</v>
      </c>
      <c r="I193" s="587">
        <v>9.8813129168249309E-324</v>
      </c>
      <c r="J193" s="588">
        <v>9.8813129168249309E-324</v>
      </c>
      <c r="K193" s="598" t="s">
        <v>299</v>
      </c>
    </row>
    <row r="194" spans="1:11" ht="14.4" customHeight="1" thickBot="1" x14ac:dyDescent="0.35">
      <c r="A194" s="609" t="s">
        <v>485</v>
      </c>
      <c r="B194" s="587">
        <v>0</v>
      </c>
      <c r="C194" s="587">
        <v>74.69605</v>
      </c>
      <c r="D194" s="588">
        <v>74.69605</v>
      </c>
      <c r="E194" s="597" t="s">
        <v>299</v>
      </c>
      <c r="F194" s="587">
        <v>0</v>
      </c>
      <c r="G194" s="588">
        <v>0</v>
      </c>
      <c r="H194" s="590">
        <v>4.9406564584124654E-324</v>
      </c>
      <c r="I194" s="587">
        <v>9.8813129168249309E-324</v>
      </c>
      <c r="J194" s="588">
        <v>9.8813129168249309E-324</v>
      </c>
      <c r="K194" s="598" t="s">
        <v>299</v>
      </c>
    </row>
    <row r="195" spans="1:11" ht="14.4" customHeight="1" thickBot="1" x14ac:dyDescent="0.35">
      <c r="A195" s="609" t="s">
        <v>486</v>
      </c>
      <c r="B195" s="587">
        <v>0</v>
      </c>
      <c r="C195" s="587">
        <v>105.20654</v>
      </c>
      <c r="D195" s="588">
        <v>105.20654</v>
      </c>
      <c r="E195" s="597" t="s">
        <v>299</v>
      </c>
      <c r="F195" s="587">
        <v>0</v>
      </c>
      <c r="G195" s="588">
        <v>0</v>
      </c>
      <c r="H195" s="590">
        <v>4.9406564584124654E-324</v>
      </c>
      <c r="I195" s="587">
        <v>9.8813129168249309E-324</v>
      </c>
      <c r="J195" s="588">
        <v>9.8813129168249309E-324</v>
      </c>
      <c r="K195" s="598" t="s">
        <v>299</v>
      </c>
    </row>
    <row r="196" spans="1:11" ht="14.4" customHeight="1" thickBot="1" x14ac:dyDescent="0.35">
      <c r="A196" s="612" t="s">
        <v>487</v>
      </c>
      <c r="B196" s="592">
        <v>50.935260382974</v>
      </c>
      <c r="C196" s="592">
        <v>103.24772</v>
      </c>
      <c r="D196" s="593">
        <v>52.312459617024999</v>
      </c>
      <c r="E196" s="599">
        <v>2.0270382289920001</v>
      </c>
      <c r="F196" s="592">
        <v>50.954211802960003</v>
      </c>
      <c r="G196" s="593">
        <v>8.4923686338260005</v>
      </c>
      <c r="H196" s="595">
        <v>10.84046</v>
      </c>
      <c r="I196" s="592">
        <v>15.342280000000001</v>
      </c>
      <c r="J196" s="593">
        <v>6.849911366173</v>
      </c>
      <c r="K196" s="600">
        <v>0.30109934894700002</v>
      </c>
    </row>
    <row r="197" spans="1:11" ht="14.4" customHeight="1" thickBot="1" x14ac:dyDescent="0.35">
      <c r="A197" s="608" t="s">
        <v>488</v>
      </c>
      <c r="B197" s="592">
        <v>0</v>
      </c>
      <c r="C197" s="592">
        <v>13.25489</v>
      </c>
      <c r="D197" s="593">
        <v>13.25489</v>
      </c>
      <c r="E197" s="594" t="s">
        <v>299</v>
      </c>
      <c r="F197" s="592">
        <v>0</v>
      </c>
      <c r="G197" s="593">
        <v>0</v>
      </c>
      <c r="H197" s="595">
        <v>3.0000000000000001E-5</v>
      </c>
      <c r="I197" s="592">
        <v>1.0499999999999999E-3</v>
      </c>
      <c r="J197" s="593">
        <v>1.0499999999999999E-3</v>
      </c>
      <c r="K197" s="596" t="s">
        <v>299</v>
      </c>
    </row>
    <row r="198" spans="1:11" ht="14.4" customHeight="1" thickBot="1" x14ac:dyDescent="0.35">
      <c r="A198" s="609" t="s">
        <v>489</v>
      </c>
      <c r="B198" s="587">
        <v>0</v>
      </c>
      <c r="C198" s="587">
        <v>1.89E-3</v>
      </c>
      <c r="D198" s="588">
        <v>1.89E-3</v>
      </c>
      <c r="E198" s="597" t="s">
        <v>299</v>
      </c>
      <c r="F198" s="587">
        <v>0</v>
      </c>
      <c r="G198" s="588">
        <v>0</v>
      </c>
      <c r="H198" s="590">
        <v>3.0000000000000001E-5</v>
      </c>
      <c r="I198" s="587">
        <v>1.0499999999999999E-3</v>
      </c>
      <c r="J198" s="588">
        <v>1.0499999999999999E-3</v>
      </c>
      <c r="K198" s="598" t="s">
        <v>299</v>
      </c>
    </row>
    <row r="199" spans="1:11" ht="14.4" customHeight="1" thickBot="1" x14ac:dyDescent="0.35">
      <c r="A199" s="609" t="s">
        <v>490</v>
      </c>
      <c r="B199" s="587">
        <v>4.9406564584124654E-324</v>
      </c>
      <c r="C199" s="587">
        <v>13.253</v>
      </c>
      <c r="D199" s="588">
        <v>13.253</v>
      </c>
      <c r="E199" s="597" t="s">
        <v>305</v>
      </c>
      <c r="F199" s="587">
        <v>0</v>
      </c>
      <c r="G199" s="588">
        <v>0</v>
      </c>
      <c r="H199" s="590">
        <v>4.9406564584124654E-324</v>
      </c>
      <c r="I199" s="587">
        <v>9.8813129168249309E-324</v>
      </c>
      <c r="J199" s="588">
        <v>9.8813129168249309E-324</v>
      </c>
      <c r="K199" s="598" t="s">
        <v>299</v>
      </c>
    </row>
    <row r="200" spans="1:11" ht="14.4" customHeight="1" thickBot="1" x14ac:dyDescent="0.35">
      <c r="A200" s="608" t="s">
        <v>491</v>
      </c>
      <c r="B200" s="592">
        <v>50.935260382974</v>
      </c>
      <c r="C200" s="592">
        <v>89.992829999999998</v>
      </c>
      <c r="D200" s="593">
        <v>39.057569617025003</v>
      </c>
      <c r="E200" s="599">
        <v>1.7668080878220001</v>
      </c>
      <c r="F200" s="592">
        <v>50.954211802960003</v>
      </c>
      <c r="G200" s="593">
        <v>8.4923686338260005</v>
      </c>
      <c r="H200" s="595">
        <v>10.84043</v>
      </c>
      <c r="I200" s="592">
        <v>15.341229999999999</v>
      </c>
      <c r="J200" s="593">
        <v>6.8488613661729998</v>
      </c>
      <c r="K200" s="600">
        <v>0.30107874221100001</v>
      </c>
    </row>
    <row r="201" spans="1:11" ht="14.4" customHeight="1" thickBot="1" x14ac:dyDescent="0.35">
      <c r="A201" s="609" t="s">
        <v>492</v>
      </c>
      <c r="B201" s="587">
        <v>0</v>
      </c>
      <c r="C201" s="587">
        <v>1.893</v>
      </c>
      <c r="D201" s="588">
        <v>1.893</v>
      </c>
      <c r="E201" s="597" t="s">
        <v>299</v>
      </c>
      <c r="F201" s="587">
        <v>0</v>
      </c>
      <c r="G201" s="588">
        <v>0</v>
      </c>
      <c r="H201" s="590">
        <v>1.4E-2</v>
      </c>
      <c r="I201" s="587">
        <v>5.1999999999999998E-2</v>
      </c>
      <c r="J201" s="588">
        <v>5.1999999999999998E-2</v>
      </c>
      <c r="K201" s="598" t="s">
        <v>299</v>
      </c>
    </row>
    <row r="202" spans="1:11" ht="14.4" customHeight="1" thickBot="1" x14ac:dyDescent="0.35">
      <c r="A202" s="609" t="s">
        <v>493</v>
      </c>
      <c r="B202" s="587">
        <v>0.28427129978600002</v>
      </c>
      <c r="C202" s="587">
        <v>0.29520000000000002</v>
      </c>
      <c r="D202" s="588">
        <v>1.0928700213000001E-2</v>
      </c>
      <c r="E202" s="589">
        <v>1.038444613374</v>
      </c>
      <c r="F202" s="587">
        <v>0.30322271977199999</v>
      </c>
      <c r="G202" s="588">
        <v>5.0537119961999999E-2</v>
      </c>
      <c r="H202" s="590">
        <v>4.9406564584124654E-324</v>
      </c>
      <c r="I202" s="587">
        <v>9.8813129168249309E-324</v>
      </c>
      <c r="J202" s="588">
        <v>-5.0537119961999999E-2</v>
      </c>
      <c r="K202" s="591">
        <v>3.4584595208887258E-323</v>
      </c>
    </row>
    <row r="203" spans="1:11" ht="14.4" customHeight="1" thickBot="1" x14ac:dyDescent="0.35">
      <c r="A203" s="609" t="s">
        <v>494</v>
      </c>
      <c r="B203" s="587">
        <v>50.650989083188001</v>
      </c>
      <c r="C203" s="587">
        <v>52.866630000000001</v>
      </c>
      <c r="D203" s="588">
        <v>2.2156409168110001</v>
      </c>
      <c r="E203" s="589">
        <v>1.0437432902470001</v>
      </c>
      <c r="F203" s="587">
        <v>50.650989083188001</v>
      </c>
      <c r="G203" s="588">
        <v>8.4418315138640008</v>
      </c>
      <c r="H203" s="590">
        <v>10.82643</v>
      </c>
      <c r="I203" s="587">
        <v>15.28923</v>
      </c>
      <c r="J203" s="588">
        <v>6.8473984861349999</v>
      </c>
      <c r="K203" s="591">
        <v>0.30185452005399999</v>
      </c>
    </row>
    <row r="204" spans="1:11" ht="14.4" customHeight="1" thickBot="1" x14ac:dyDescent="0.35">
      <c r="A204" s="609" t="s">
        <v>495</v>
      </c>
      <c r="B204" s="587">
        <v>4.9406564584124654E-324</v>
      </c>
      <c r="C204" s="587">
        <v>34.938000000000002</v>
      </c>
      <c r="D204" s="588">
        <v>34.938000000000002</v>
      </c>
      <c r="E204" s="597" t="s">
        <v>305</v>
      </c>
      <c r="F204" s="587">
        <v>0</v>
      </c>
      <c r="G204" s="588">
        <v>0</v>
      </c>
      <c r="H204" s="590">
        <v>4.9406564584124654E-324</v>
      </c>
      <c r="I204" s="587">
        <v>9.8813129168249309E-324</v>
      </c>
      <c r="J204" s="588">
        <v>9.8813129168249309E-324</v>
      </c>
      <c r="K204" s="598" t="s">
        <v>299</v>
      </c>
    </row>
    <row r="205" spans="1:11" ht="14.4" customHeight="1" thickBot="1" x14ac:dyDescent="0.35">
      <c r="A205" s="606" t="s">
        <v>496</v>
      </c>
      <c r="B205" s="587">
        <v>43.999999999998998</v>
      </c>
      <c r="C205" s="587">
        <v>41.83</v>
      </c>
      <c r="D205" s="588">
        <v>-2.1699999999989998</v>
      </c>
      <c r="E205" s="589">
        <v>0.95068181818099995</v>
      </c>
      <c r="F205" s="587">
        <v>129</v>
      </c>
      <c r="G205" s="588">
        <v>21.5</v>
      </c>
      <c r="H205" s="590">
        <v>1.6419999999999999</v>
      </c>
      <c r="I205" s="587">
        <v>3.2839999999999998</v>
      </c>
      <c r="J205" s="588">
        <v>-18.216000000000001</v>
      </c>
      <c r="K205" s="591">
        <v>2.5457364340999999E-2</v>
      </c>
    </row>
    <row r="206" spans="1:11" ht="14.4" customHeight="1" thickBot="1" x14ac:dyDescent="0.35">
      <c r="A206" s="612" t="s">
        <v>497</v>
      </c>
      <c r="B206" s="592">
        <v>43.999999999998998</v>
      </c>
      <c r="C206" s="592">
        <v>41.83</v>
      </c>
      <c r="D206" s="593">
        <v>-2.1699999999989998</v>
      </c>
      <c r="E206" s="599">
        <v>0.95068181818099995</v>
      </c>
      <c r="F206" s="592">
        <v>129</v>
      </c>
      <c r="G206" s="593">
        <v>21.5</v>
      </c>
      <c r="H206" s="595">
        <v>1.6419999999999999</v>
      </c>
      <c r="I206" s="592">
        <v>3.2839999999999998</v>
      </c>
      <c r="J206" s="593">
        <v>-18.216000000000001</v>
      </c>
      <c r="K206" s="600">
        <v>2.5457364340999999E-2</v>
      </c>
    </row>
    <row r="207" spans="1:11" ht="14.4" customHeight="1" thickBot="1" x14ac:dyDescent="0.35">
      <c r="A207" s="608" t="s">
        <v>498</v>
      </c>
      <c r="B207" s="592">
        <v>43.999999999998998</v>
      </c>
      <c r="C207" s="592">
        <v>22.11</v>
      </c>
      <c r="D207" s="593">
        <v>-21.889999999998999</v>
      </c>
      <c r="E207" s="599">
        <v>0.50249999999999995</v>
      </c>
      <c r="F207" s="592">
        <v>129</v>
      </c>
      <c r="G207" s="593">
        <v>21.5</v>
      </c>
      <c r="H207" s="595">
        <v>4.9406564584124654E-324</v>
      </c>
      <c r="I207" s="592">
        <v>9.8813129168249309E-324</v>
      </c>
      <c r="J207" s="593">
        <v>-21.5</v>
      </c>
      <c r="K207" s="600">
        <v>0</v>
      </c>
    </row>
    <row r="208" spans="1:11" ht="14.4" customHeight="1" thickBot="1" x14ac:dyDescent="0.35">
      <c r="A208" s="609" t="s">
        <v>499</v>
      </c>
      <c r="B208" s="587">
        <v>43.999999999998998</v>
      </c>
      <c r="C208" s="587">
        <v>22.11</v>
      </c>
      <c r="D208" s="588">
        <v>-21.889999999998999</v>
      </c>
      <c r="E208" s="589">
        <v>0.50249999999999995</v>
      </c>
      <c r="F208" s="587">
        <v>129</v>
      </c>
      <c r="G208" s="588">
        <v>21.5</v>
      </c>
      <c r="H208" s="590">
        <v>4.9406564584124654E-324</v>
      </c>
      <c r="I208" s="587">
        <v>9.8813129168249309E-324</v>
      </c>
      <c r="J208" s="588">
        <v>-21.5</v>
      </c>
      <c r="K208" s="591">
        <v>0</v>
      </c>
    </row>
    <row r="209" spans="1:11" ht="14.4" customHeight="1" thickBot="1" x14ac:dyDescent="0.35">
      <c r="A209" s="613"/>
      <c r="B209" s="587">
        <v>4.9406564584124654E-324</v>
      </c>
      <c r="C209" s="587">
        <v>19.72</v>
      </c>
      <c r="D209" s="588">
        <v>19.72</v>
      </c>
      <c r="E209" s="597" t="s">
        <v>305</v>
      </c>
      <c r="F209" s="587">
        <v>0</v>
      </c>
      <c r="G209" s="588">
        <v>0</v>
      </c>
      <c r="H209" s="590">
        <v>1.6419999999999999</v>
      </c>
      <c r="I209" s="587">
        <v>3.2839999999999998</v>
      </c>
      <c r="J209" s="588">
        <v>3.2839999999999998</v>
      </c>
      <c r="K209" s="598" t="s">
        <v>299</v>
      </c>
    </row>
    <row r="210" spans="1:11" ht="14.4" customHeight="1" thickBot="1" x14ac:dyDescent="0.35">
      <c r="A210" s="609" t="s">
        <v>500</v>
      </c>
      <c r="B210" s="587">
        <v>4.9406564584124654E-324</v>
      </c>
      <c r="C210" s="587">
        <v>19.72</v>
      </c>
      <c r="D210" s="588">
        <v>19.72</v>
      </c>
      <c r="E210" s="597" t="s">
        <v>305</v>
      </c>
      <c r="F210" s="587">
        <v>0</v>
      </c>
      <c r="G210" s="588">
        <v>0</v>
      </c>
      <c r="H210" s="590">
        <v>1.6419999999999999</v>
      </c>
      <c r="I210" s="587">
        <v>3.2839999999999998</v>
      </c>
      <c r="J210" s="588">
        <v>3.2839999999999998</v>
      </c>
      <c r="K210" s="598" t="s">
        <v>299</v>
      </c>
    </row>
    <row r="211" spans="1:11" ht="14.4" customHeight="1" thickBot="1" x14ac:dyDescent="0.35">
      <c r="A211" s="605" t="s">
        <v>501</v>
      </c>
      <c r="B211" s="587">
        <v>13566.577779122899</v>
      </c>
      <c r="C211" s="587">
        <v>14474.52037</v>
      </c>
      <c r="D211" s="588">
        <v>907.94259087705495</v>
      </c>
      <c r="E211" s="589">
        <v>1.066924953784</v>
      </c>
      <c r="F211" s="587">
        <v>12906.123901332599</v>
      </c>
      <c r="G211" s="588">
        <v>2151.0206502220999</v>
      </c>
      <c r="H211" s="590">
        <v>1187.8802700000001</v>
      </c>
      <c r="I211" s="587">
        <v>2413.4058</v>
      </c>
      <c r="J211" s="588">
        <v>262.38514977790402</v>
      </c>
      <c r="K211" s="591">
        <v>0.18699694954500001</v>
      </c>
    </row>
    <row r="212" spans="1:11" ht="14.4" customHeight="1" thickBot="1" x14ac:dyDescent="0.35">
      <c r="A212" s="610" t="s">
        <v>502</v>
      </c>
      <c r="B212" s="592">
        <v>13566.577779122899</v>
      </c>
      <c r="C212" s="592">
        <v>14474.52037</v>
      </c>
      <c r="D212" s="593">
        <v>907.94259087705495</v>
      </c>
      <c r="E212" s="599">
        <v>1.066924953784</v>
      </c>
      <c r="F212" s="592">
        <v>12906.123901332599</v>
      </c>
      <c r="G212" s="593">
        <v>2151.0206502220999</v>
      </c>
      <c r="H212" s="595">
        <v>1187.8802700000001</v>
      </c>
      <c r="I212" s="592">
        <v>2413.4058</v>
      </c>
      <c r="J212" s="593">
        <v>262.38514977790402</v>
      </c>
      <c r="K212" s="600">
        <v>0.18699694954500001</v>
      </c>
    </row>
    <row r="213" spans="1:11" ht="14.4" customHeight="1" thickBot="1" x14ac:dyDescent="0.35">
      <c r="A213" s="612" t="s">
        <v>57</v>
      </c>
      <c r="B213" s="592">
        <v>13566.577779122899</v>
      </c>
      <c r="C213" s="592">
        <v>14474.52037</v>
      </c>
      <c r="D213" s="593">
        <v>907.94259087705495</v>
      </c>
      <c r="E213" s="599">
        <v>1.066924953784</v>
      </c>
      <c r="F213" s="592">
        <v>12906.123901332599</v>
      </c>
      <c r="G213" s="593">
        <v>2151.0206502220999</v>
      </c>
      <c r="H213" s="595">
        <v>1187.8802700000001</v>
      </c>
      <c r="I213" s="592">
        <v>2413.4058</v>
      </c>
      <c r="J213" s="593">
        <v>262.38514977790402</v>
      </c>
      <c r="K213" s="600">
        <v>0.18699694954500001</v>
      </c>
    </row>
    <row r="214" spans="1:11" ht="14.4" customHeight="1" thickBot="1" x14ac:dyDescent="0.35">
      <c r="A214" s="608" t="s">
        <v>503</v>
      </c>
      <c r="B214" s="592">
        <v>132.99999999999801</v>
      </c>
      <c r="C214" s="592">
        <v>173.02592999999999</v>
      </c>
      <c r="D214" s="593">
        <v>40.025930000000997</v>
      </c>
      <c r="E214" s="599">
        <v>1.3009468421049999</v>
      </c>
      <c r="F214" s="592">
        <v>100</v>
      </c>
      <c r="G214" s="593">
        <v>16.666666666666</v>
      </c>
      <c r="H214" s="595">
        <v>14.136100000000001</v>
      </c>
      <c r="I214" s="592">
        <v>28.272200000000002</v>
      </c>
      <c r="J214" s="593">
        <v>11.605533333333</v>
      </c>
      <c r="K214" s="600">
        <v>0.28272199999999997</v>
      </c>
    </row>
    <row r="215" spans="1:11" ht="14.4" customHeight="1" thickBot="1" x14ac:dyDescent="0.35">
      <c r="A215" s="609" t="s">
        <v>504</v>
      </c>
      <c r="B215" s="587">
        <v>132.99999999999801</v>
      </c>
      <c r="C215" s="587">
        <v>173.02592999999999</v>
      </c>
      <c r="D215" s="588">
        <v>40.025930000000997</v>
      </c>
      <c r="E215" s="589">
        <v>1.3009468421049999</v>
      </c>
      <c r="F215" s="587">
        <v>100</v>
      </c>
      <c r="G215" s="588">
        <v>16.666666666666</v>
      </c>
      <c r="H215" s="590">
        <v>14.136100000000001</v>
      </c>
      <c r="I215" s="587">
        <v>28.272200000000002</v>
      </c>
      <c r="J215" s="588">
        <v>11.605533333333</v>
      </c>
      <c r="K215" s="591">
        <v>0.28272199999999997</v>
      </c>
    </row>
    <row r="216" spans="1:11" ht="14.4" customHeight="1" thickBot="1" x14ac:dyDescent="0.35">
      <c r="A216" s="608" t="s">
        <v>505</v>
      </c>
      <c r="B216" s="592">
        <v>999.33642716166503</v>
      </c>
      <c r="C216" s="592">
        <v>864.59500000000003</v>
      </c>
      <c r="D216" s="593">
        <v>-134.741427161666</v>
      </c>
      <c r="E216" s="599">
        <v>0.86516910271699998</v>
      </c>
      <c r="F216" s="592">
        <v>874.12390133257702</v>
      </c>
      <c r="G216" s="593">
        <v>145.68731688876301</v>
      </c>
      <c r="H216" s="595">
        <v>88.245000000000005</v>
      </c>
      <c r="I216" s="592">
        <v>175.09</v>
      </c>
      <c r="J216" s="593">
        <v>29.402683111237</v>
      </c>
      <c r="K216" s="600">
        <v>0.20030341205900001</v>
      </c>
    </row>
    <row r="217" spans="1:11" ht="14.4" customHeight="1" thickBot="1" x14ac:dyDescent="0.35">
      <c r="A217" s="609" t="s">
        <v>506</v>
      </c>
      <c r="B217" s="587">
        <v>999.33642716166503</v>
      </c>
      <c r="C217" s="587">
        <v>864.59500000000003</v>
      </c>
      <c r="D217" s="588">
        <v>-134.741427161666</v>
      </c>
      <c r="E217" s="589">
        <v>0.86516910271699998</v>
      </c>
      <c r="F217" s="587">
        <v>874.12390133257702</v>
      </c>
      <c r="G217" s="588">
        <v>145.68731688876301</v>
      </c>
      <c r="H217" s="590">
        <v>88.245000000000005</v>
      </c>
      <c r="I217" s="587">
        <v>175.09</v>
      </c>
      <c r="J217" s="588">
        <v>29.402683111237</v>
      </c>
      <c r="K217" s="591">
        <v>0.20030341205900001</v>
      </c>
    </row>
    <row r="218" spans="1:11" ht="14.4" customHeight="1" thickBot="1" x14ac:dyDescent="0.35">
      <c r="A218" s="608" t="s">
        <v>507</v>
      </c>
      <c r="B218" s="592">
        <v>1202.2413519614299</v>
      </c>
      <c r="C218" s="592">
        <v>1317.5906</v>
      </c>
      <c r="D218" s="593">
        <v>115.349248038574</v>
      </c>
      <c r="E218" s="599">
        <v>1.095945167624</v>
      </c>
      <c r="F218" s="592">
        <v>1442</v>
      </c>
      <c r="G218" s="593">
        <v>240.333333333333</v>
      </c>
      <c r="H218" s="595">
        <v>95.529300000000006</v>
      </c>
      <c r="I218" s="592">
        <v>188.88380000000001</v>
      </c>
      <c r="J218" s="593">
        <v>-51.449533333333001</v>
      </c>
      <c r="K218" s="600">
        <v>0.13098737864000001</v>
      </c>
    </row>
    <row r="219" spans="1:11" ht="14.4" customHeight="1" thickBot="1" x14ac:dyDescent="0.35">
      <c r="A219" s="609" t="s">
        <v>508</v>
      </c>
      <c r="B219" s="587">
        <v>1202.2413519614299</v>
      </c>
      <c r="C219" s="587">
        <v>1317.5906</v>
      </c>
      <c r="D219" s="588">
        <v>115.349248038574</v>
      </c>
      <c r="E219" s="589">
        <v>1.095945167624</v>
      </c>
      <c r="F219" s="587">
        <v>1442</v>
      </c>
      <c r="G219" s="588">
        <v>240.333333333333</v>
      </c>
      <c r="H219" s="590">
        <v>95.529300000000006</v>
      </c>
      <c r="I219" s="587">
        <v>188.88380000000001</v>
      </c>
      <c r="J219" s="588">
        <v>-51.449533333333001</v>
      </c>
      <c r="K219" s="591">
        <v>0.13098737864000001</v>
      </c>
    </row>
    <row r="220" spans="1:11" ht="14.4" customHeight="1" thickBot="1" x14ac:dyDescent="0.35">
      <c r="A220" s="608" t="s">
        <v>509</v>
      </c>
      <c r="B220" s="592">
        <v>0</v>
      </c>
      <c r="C220" s="592">
        <v>9.3130000000000006</v>
      </c>
      <c r="D220" s="593">
        <v>9.3130000000000006</v>
      </c>
      <c r="E220" s="594" t="s">
        <v>299</v>
      </c>
      <c r="F220" s="592">
        <v>4.9406564584124654E-324</v>
      </c>
      <c r="G220" s="593">
        <v>0</v>
      </c>
      <c r="H220" s="595">
        <v>0.502</v>
      </c>
      <c r="I220" s="592">
        <v>1.573</v>
      </c>
      <c r="J220" s="593">
        <v>1.573</v>
      </c>
      <c r="K220" s="596" t="s">
        <v>305</v>
      </c>
    </row>
    <row r="221" spans="1:11" ht="14.4" customHeight="1" thickBot="1" x14ac:dyDescent="0.35">
      <c r="A221" s="609" t="s">
        <v>510</v>
      </c>
      <c r="B221" s="587">
        <v>0</v>
      </c>
      <c r="C221" s="587">
        <v>9.3130000000000006</v>
      </c>
      <c r="D221" s="588">
        <v>9.3130000000000006</v>
      </c>
      <c r="E221" s="597" t="s">
        <v>299</v>
      </c>
      <c r="F221" s="587">
        <v>4.9406564584124654E-324</v>
      </c>
      <c r="G221" s="588">
        <v>0</v>
      </c>
      <c r="H221" s="590">
        <v>0.502</v>
      </c>
      <c r="I221" s="587">
        <v>1.573</v>
      </c>
      <c r="J221" s="588">
        <v>1.573</v>
      </c>
      <c r="K221" s="598" t="s">
        <v>305</v>
      </c>
    </row>
    <row r="222" spans="1:11" ht="14.4" customHeight="1" thickBot="1" x14ac:dyDescent="0.35">
      <c r="A222" s="608" t="s">
        <v>511</v>
      </c>
      <c r="B222" s="592">
        <v>2275.99999999997</v>
      </c>
      <c r="C222" s="592">
        <v>2018.12057</v>
      </c>
      <c r="D222" s="593">
        <v>-257.87942999997102</v>
      </c>
      <c r="E222" s="599">
        <v>0.88669620825999995</v>
      </c>
      <c r="F222" s="592">
        <v>2724</v>
      </c>
      <c r="G222" s="593">
        <v>454</v>
      </c>
      <c r="H222" s="595">
        <v>124.52887</v>
      </c>
      <c r="I222" s="592">
        <v>288.38029</v>
      </c>
      <c r="J222" s="593">
        <v>-165.61971</v>
      </c>
      <c r="K222" s="600">
        <v>0.105866479441</v>
      </c>
    </row>
    <row r="223" spans="1:11" ht="14.4" customHeight="1" thickBot="1" x14ac:dyDescent="0.35">
      <c r="A223" s="609" t="s">
        <v>512</v>
      </c>
      <c r="B223" s="587">
        <v>2274.99999999997</v>
      </c>
      <c r="C223" s="587">
        <v>2017.73669</v>
      </c>
      <c r="D223" s="588">
        <v>-257.26330999996998</v>
      </c>
      <c r="E223" s="589">
        <v>0.88691722637299997</v>
      </c>
      <c r="F223" s="587">
        <v>2703</v>
      </c>
      <c r="G223" s="588">
        <v>450.5</v>
      </c>
      <c r="H223" s="590">
        <v>122.77828</v>
      </c>
      <c r="I223" s="587">
        <v>284.87911000000003</v>
      </c>
      <c r="J223" s="588">
        <v>-165.62089</v>
      </c>
      <c r="K223" s="591">
        <v>0.105393677395</v>
      </c>
    </row>
    <row r="224" spans="1:11" ht="14.4" customHeight="1" thickBot="1" x14ac:dyDescent="0.35">
      <c r="A224" s="609" t="s">
        <v>513</v>
      </c>
      <c r="B224" s="587">
        <v>0.99999999999900002</v>
      </c>
      <c r="C224" s="587">
        <v>0.38388</v>
      </c>
      <c r="D224" s="588">
        <v>-0.61611999999900002</v>
      </c>
      <c r="E224" s="589">
        <v>0.38388</v>
      </c>
      <c r="F224" s="587">
        <v>21</v>
      </c>
      <c r="G224" s="588">
        <v>3.5</v>
      </c>
      <c r="H224" s="590">
        <v>1.7505900000000001</v>
      </c>
      <c r="I224" s="587">
        <v>3.5011800000000002</v>
      </c>
      <c r="J224" s="588">
        <v>1.1800000000000001E-3</v>
      </c>
      <c r="K224" s="591">
        <v>0.166722857142</v>
      </c>
    </row>
    <row r="225" spans="1:11" ht="14.4" customHeight="1" thickBot="1" x14ac:dyDescent="0.35">
      <c r="A225" s="608" t="s">
        <v>514</v>
      </c>
      <c r="B225" s="592">
        <v>0</v>
      </c>
      <c r="C225" s="592">
        <v>2484.0407</v>
      </c>
      <c r="D225" s="593">
        <v>2484.0407</v>
      </c>
      <c r="E225" s="594" t="s">
        <v>299</v>
      </c>
      <c r="F225" s="592">
        <v>4.9406564584124654E-324</v>
      </c>
      <c r="G225" s="593">
        <v>0</v>
      </c>
      <c r="H225" s="595">
        <v>222.3828</v>
      </c>
      <c r="I225" s="592">
        <v>421.61523999999997</v>
      </c>
      <c r="J225" s="593">
        <v>421.61523999999997</v>
      </c>
      <c r="K225" s="596" t="s">
        <v>305</v>
      </c>
    </row>
    <row r="226" spans="1:11" ht="14.4" customHeight="1" thickBot="1" x14ac:dyDescent="0.35">
      <c r="A226" s="609" t="s">
        <v>515</v>
      </c>
      <c r="B226" s="587">
        <v>0</v>
      </c>
      <c r="C226" s="587">
        <v>149.92367999999999</v>
      </c>
      <c r="D226" s="588">
        <v>149.92367999999999</v>
      </c>
      <c r="E226" s="597" t="s">
        <v>299</v>
      </c>
      <c r="F226" s="587">
        <v>4.9406564584124654E-324</v>
      </c>
      <c r="G226" s="588">
        <v>0</v>
      </c>
      <c r="H226" s="590">
        <v>17.270620000000001</v>
      </c>
      <c r="I226" s="587">
        <v>17.270620000000001</v>
      </c>
      <c r="J226" s="588">
        <v>17.270620000000001</v>
      </c>
      <c r="K226" s="598" t="s">
        <v>305</v>
      </c>
    </row>
    <row r="227" spans="1:11" ht="14.4" customHeight="1" thickBot="1" x14ac:dyDescent="0.35">
      <c r="A227" s="609" t="s">
        <v>516</v>
      </c>
      <c r="B227" s="587">
        <v>0</v>
      </c>
      <c r="C227" s="587">
        <v>2298.4216799999999</v>
      </c>
      <c r="D227" s="588">
        <v>2298.4216799999999</v>
      </c>
      <c r="E227" s="597" t="s">
        <v>299</v>
      </c>
      <c r="F227" s="587">
        <v>4.9406564584124654E-324</v>
      </c>
      <c r="G227" s="588">
        <v>0</v>
      </c>
      <c r="H227" s="590">
        <v>205.11218</v>
      </c>
      <c r="I227" s="587">
        <v>404.34462000000002</v>
      </c>
      <c r="J227" s="588">
        <v>404.34462000000002</v>
      </c>
      <c r="K227" s="598" t="s">
        <v>305</v>
      </c>
    </row>
    <row r="228" spans="1:11" ht="14.4" customHeight="1" thickBot="1" x14ac:dyDescent="0.35">
      <c r="A228" s="609" t="s">
        <v>517</v>
      </c>
      <c r="B228" s="587">
        <v>0</v>
      </c>
      <c r="C228" s="587">
        <v>35.695340000000002</v>
      </c>
      <c r="D228" s="588">
        <v>35.695340000000002</v>
      </c>
      <c r="E228" s="597" t="s">
        <v>299</v>
      </c>
      <c r="F228" s="587">
        <v>4.9406564584124654E-324</v>
      </c>
      <c r="G228" s="588">
        <v>0</v>
      </c>
      <c r="H228" s="590">
        <v>4.9406564584124654E-324</v>
      </c>
      <c r="I228" s="587">
        <v>9.8813129168249309E-324</v>
      </c>
      <c r="J228" s="588">
        <v>9.8813129168249309E-324</v>
      </c>
      <c r="K228" s="591">
        <v>2</v>
      </c>
    </row>
    <row r="229" spans="1:11" ht="14.4" customHeight="1" thickBot="1" x14ac:dyDescent="0.35">
      <c r="A229" s="608" t="s">
        <v>518</v>
      </c>
      <c r="B229" s="592">
        <v>8955.9999999998799</v>
      </c>
      <c r="C229" s="592">
        <v>7607.83457</v>
      </c>
      <c r="D229" s="593">
        <v>-1348.16542999988</v>
      </c>
      <c r="E229" s="599">
        <v>0.84946790643100001</v>
      </c>
      <c r="F229" s="592">
        <v>7766</v>
      </c>
      <c r="G229" s="593">
        <v>1294.3333333333301</v>
      </c>
      <c r="H229" s="595">
        <v>642.55619999999999</v>
      </c>
      <c r="I229" s="592">
        <v>1309.5912699999999</v>
      </c>
      <c r="J229" s="593">
        <v>15.257936666666</v>
      </c>
      <c r="K229" s="600">
        <v>0.168631376513</v>
      </c>
    </row>
    <row r="230" spans="1:11" ht="14.4" customHeight="1" thickBot="1" x14ac:dyDescent="0.35">
      <c r="A230" s="609" t="s">
        <v>519</v>
      </c>
      <c r="B230" s="587">
        <v>8955.9999999998799</v>
      </c>
      <c r="C230" s="587">
        <v>7607.83457</v>
      </c>
      <c r="D230" s="588">
        <v>-1348.16542999988</v>
      </c>
      <c r="E230" s="589">
        <v>0.84946790643100001</v>
      </c>
      <c r="F230" s="587">
        <v>7766</v>
      </c>
      <c r="G230" s="588">
        <v>1294.3333333333301</v>
      </c>
      <c r="H230" s="590">
        <v>642.55619999999999</v>
      </c>
      <c r="I230" s="587">
        <v>1309.5912699999999</v>
      </c>
      <c r="J230" s="588">
        <v>15.257936666666</v>
      </c>
      <c r="K230" s="591">
        <v>0.168631376513</v>
      </c>
    </row>
    <row r="231" spans="1:11" ht="14.4" customHeight="1" thickBot="1" x14ac:dyDescent="0.35">
      <c r="A231" s="614" t="s">
        <v>520</v>
      </c>
      <c r="B231" s="592">
        <v>0</v>
      </c>
      <c r="C231" s="592">
        <v>3958.16507</v>
      </c>
      <c r="D231" s="593">
        <v>3958.16507</v>
      </c>
      <c r="E231" s="594" t="s">
        <v>299</v>
      </c>
      <c r="F231" s="592">
        <v>4.9406564584124654E-324</v>
      </c>
      <c r="G231" s="593">
        <v>0</v>
      </c>
      <c r="H231" s="595">
        <v>334.43110999999999</v>
      </c>
      <c r="I231" s="592">
        <v>742.87336000000005</v>
      </c>
      <c r="J231" s="593">
        <v>742.87336000000005</v>
      </c>
      <c r="K231" s="596" t="s">
        <v>305</v>
      </c>
    </row>
    <row r="232" spans="1:11" ht="14.4" customHeight="1" thickBot="1" x14ac:dyDescent="0.35">
      <c r="A232" s="610" t="s">
        <v>521</v>
      </c>
      <c r="B232" s="592">
        <v>0</v>
      </c>
      <c r="C232" s="592">
        <v>3958.16507</v>
      </c>
      <c r="D232" s="593">
        <v>3958.16507</v>
      </c>
      <c r="E232" s="594" t="s">
        <v>299</v>
      </c>
      <c r="F232" s="592">
        <v>4.9406564584124654E-324</v>
      </c>
      <c r="G232" s="593">
        <v>0</v>
      </c>
      <c r="H232" s="595">
        <v>334.43110999999999</v>
      </c>
      <c r="I232" s="592">
        <v>742.87336000000005</v>
      </c>
      <c r="J232" s="593">
        <v>742.87336000000005</v>
      </c>
      <c r="K232" s="596" t="s">
        <v>305</v>
      </c>
    </row>
    <row r="233" spans="1:11" ht="14.4" customHeight="1" thickBot="1" x14ac:dyDescent="0.35">
      <c r="A233" s="612" t="s">
        <v>522</v>
      </c>
      <c r="B233" s="592">
        <v>0</v>
      </c>
      <c r="C233" s="592">
        <v>3958.16507</v>
      </c>
      <c r="D233" s="593">
        <v>3958.16507</v>
      </c>
      <c r="E233" s="594" t="s">
        <v>299</v>
      </c>
      <c r="F233" s="592">
        <v>4.9406564584124654E-324</v>
      </c>
      <c r="G233" s="593">
        <v>0</v>
      </c>
      <c r="H233" s="595">
        <v>334.43110999999999</v>
      </c>
      <c r="I233" s="592">
        <v>742.87336000000005</v>
      </c>
      <c r="J233" s="593">
        <v>742.87336000000005</v>
      </c>
      <c r="K233" s="596" t="s">
        <v>305</v>
      </c>
    </row>
    <row r="234" spans="1:11" ht="14.4" customHeight="1" thickBot="1" x14ac:dyDescent="0.35">
      <c r="A234" s="608" t="s">
        <v>523</v>
      </c>
      <c r="B234" s="592">
        <v>0</v>
      </c>
      <c r="C234" s="592">
        <v>3958.16507</v>
      </c>
      <c r="D234" s="593">
        <v>3958.16507</v>
      </c>
      <c r="E234" s="594" t="s">
        <v>299</v>
      </c>
      <c r="F234" s="592">
        <v>4.9406564584124654E-324</v>
      </c>
      <c r="G234" s="593">
        <v>0</v>
      </c>
      <c r="H234" s="595">
        <v>334.43110999999999</v>
      </c>
      <c r="I234" s="592">
        <v>742.87336000000005</v>
      </c>
      <c r="J234" s="593">
        <v>742.87336000000005</v>
      </c>
      <c r="K234" s="596" t="s">
        <v>305</v>
      </c>
    </row>
    <row r="235" spans="1:11" ht="14.4" customHeight="1" thickBot="1" x14ac:dyDescent="0.35">
      <c r="A235" s="609" t="s">
        <v>524</v>
      </c>
      <c r="B235" s="587">
        <v>0</v>
      </c>
      <c r="C235" s="587">
        <v>41.3292</v>
      </c>
      <c r="D235" s="588">
        <v>41.3292</v>
      </c>
      <c r="E235" s="597" t="s">
        <v>299</v>
      </c>
      <c r="F235" s="587">
        <v>4.9406564584124654E-324</v>
      </c>
      <c r="G235" s="588">
        <v>0</v>
      </c>
      <c r="H235" s="590">
        <v>4.9406564584124654E-324</v>
      </c>
      <c r="I235" s="587">
        <v>9.8813129168249309E-324</v>
      </c>
      <c r="J235" s="588">
        <v>9.8813129168249309E-324</v>
      </c>
      <c r="K235" s="591">
        <v>2</v>
      </c>
    </row>
    <row r="236" spans="1:11" ht="14.4" customHeight="1" thickBot="1" x14ac:dyDescent="0.35">
      <c r="A236" s="609" t="s">
        <v>525</v>
      </c>
      <c r="B236" s="587">
        <v>0</v>
      </c>
      <c r="C236" s="587">
        <v>3671.3016699999998</v>
      </c>
      <c r="D236" s="588">
        <v>3671.3016699999998</v>
      </c>
      <c r="E236" s="597" t="s">
        <v>299</v>
      </c>
      <c r="F236" s="587">
        <v>4.9406564584124654E-324</v>
      </c>
      <c r="G236" s="588">
        <v>0</v>
      </c>
      <c r="H236" s="590">
        <v>317.52431000000001</v>
      </c>
      <c r="I236" s="587">
        <v>687.77326000000005</v>
      </c>
      <c r="J236" s="588">
        <v>687.77326000000005</v>
      </c>
      <c r="K236" s="598" t="s">
        <v>305</v>
      </c>
    </row>
    <row r="237" spans="1:11" ht="14.4" customHeight="1" thickBot="1" x14ac:dyDescent="0.35">
      <c r="A237" s="609" t="s">
        <v>526</v>
      </c>
      <c r="B237" s="587">
        <v>0</v>
      </c>
      <c r="C237" s="587">
        <v>245.5342</v>
      </c>
      <c r="D237" s="588">
        <v>245.5342</v>
      </c>
      <c r="E237" s="597" t="s">
        <v>299</v>
      </c>
      <c r="F237" s="587">
        <v>4.9406564584124654E-324</v>
      </c>
      <c r="G237" s="588">
        <v>0</v>
      </c>
      <c r="H237" s="590">
        <v>16.9068</v>
      </c>
      <c r="I237" s="587">
        <v>55.100099999999998</v>
      </c>
      <c r="J237" s="588">
        <v>55.100099999999998</v>
      </c>
      <c r="K237" s="598" t="s">
        <v>305</v>
      </c>
    </row>
    <row r="238" spans="1:11" ht="14.4" customHeight="1" thickBot="1" x14ac:dyDescent="0.35">
      <c r="A238" s="613"/>
      <c r="B238" s="587">
        <v>-8562.3178534290091</v>
      </c>
      <c r="C238" s="587">
        <v>30446.065389999701</v>
      </c>
      <c r="D238" s="588">
        <v>39008.383243428703</v>
      </c>
      <c r="E238" s="589">
        <v>-3.5558205045850002</v>
      </c>
      <c r="F238" s="587">
        <v>64203.742862499501</v>
      </c>
      <c r="G238" s="588">
        <v>10700.6238104166</v>
      </c>
      <c r="H238" s="590">
        <v>8466.1172199999892</v>
      </c>
      <c r="I238" s="587">
        <v>13979.8839099998</v>
      </c>
      <c r="J238" s="588">
        <v>3279.2600995832499</v>
      </c>
      <c r="K238" s="591">
        <v>0.21774250669299999</v>
      </c>
    </row>
    <row r="239" spans="1:11" ht="14.4" customHeight="1" thickBot="1" x14ac:dyDescent="0.35">
      <c r="A239" s="615" t="s">
        <v>69</v>
      </c>
      <c r="B239" s="601">
        <v>-8562.3178534289491</v>
      </c>
      <c r="C239" s="601">
        <v>30446.065389999701</v>
      </c>
      <c r="D239" s="602">
        <v>39008.383243428703</v>
      </c>
      <c r="E239" s="603" t="s">
        <v>299</v>
      </c>
      <c r="F239" s="601">
        <v>64203.742862499501</v>
      </c>
      <c r="G239" s="602">
        <v>10700.6238104166</v>
      </c>
      <c r="H239" s="601">
        <v>8466.1172199999892</v>
      </c>
      <c r="I239" s="601">
        <v>13979.8839099998</v>
      </c>
      <c r="J239" s="602">
        <v>3279.2600995832599</v>
      </c>
      <c r="K239" s="604">
        <v>0.21774250669299999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4" width="12.77734375" style="345" bestFit="1" customWidth="1"/>
    <col min="5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8" ht="18.600000000000001" customHeight="1" thickBot="1" x14ac:dyDescent="0.4">
      <c r="A1" s="486" t="s">
        <v>180</v>
      </c>
      <c r="B1" s="487"/>
      <c r="C1" s="487"/>
      <c r="D1" s="487"/>
      <c r="E1" s="487"/>
      <c r="F1" s="487"/>
      <c r="G1" s="463"/>
    </row>
    <row r="2" spans="1:8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8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213</v>
      </c>
      <c r="E3" s="211" t="s">
        <v>4</v>
      </c>
      <c r="F3" s="211" t="s">
        <v>5</v>
      </c>
      <c r="G3" s="212" t="s">
        <v>188</v>
      </c>
    </row>
    <row r="4" spans="1:8" ht="14.4" customHeight="1" x14ac:dyDescent="0.3">
      <c r="A4" s="616" t="s">
        <v>527</v>
      </c>
      <c r="B4" s="617" t="s">
        <v>528</v>
      </c>
      <c r="C4" s="618" t="s">
        <v>529</v>
      </c>
      <c r="D4" s="618" t="s">
        <v>528</v>
      </c>
      <c r="E4" s="618" t="s">
        <v>528</v>
      </c>
      <c r="F4" s="619" t="s">
        <v>528</v>
      </c>
      <c r="G4" s="618" t="s">
        <v>528</v>
      </c>
      <c r="H4" s="618" t="s">
        <v>77</v>
      </c>
    </row>
    <row r="5" spans="1:8" ht="14.4" customHeight="1" x14ac:dyDescent="0.3">
      <c r="A5" s="616" t="s">
        <v>527</v>
      </c>
      <c r="B5" s="617" t="s">
        <v>530</v>
      </c>
      <c r="C5" s="618" t="s">
        <v>531</v>
      </c>
      <c r="D5" s="618">
        <v>6454168.6914926991</v>
      </c>
      <c r="E5" s="618">
        <v>6826758.7525113495</v>
      </c>
      <c r="F5" s="619">
        <v>1.0577285904395037</v>
      </c>
      <c r="G5" s="618">
        <v>372590.06101865042</v>
      </c>
      <c r="H5" s="618" t="s">
        <v>2</v>
      </c>
    </row>
    <row r="6" spans="1:8" ht="14.4" customHeight="1" x14ac:dyDescent="0.3">
      <c r="A6" s="616" t="s">
        <v>527</v>
      </c>
      <c r="B6" s="617" t="s">
        <v>532</v>
      </c>
      <c r="C6" s="618" t="s">
        <v>533</v>
      </c>
      <c r="D6" s="618">
        <v>90366.457495439958</v>
      </c>
      <c r="E6" s="618">
        <v>100254.51434664655</v>
      </c>
      <c r="F6" s="619">
        <v>1.1094217602997833</v>
      </c>
      <c r="G6" s="618">
        <v>9888.0568512065947</v>
      </c>
      <c r="H6" s="618" t="s">
        <v>2</v>
      </c>
    </row>
    <row r="7" spans="1:8" ht="14.4" customHeight="1" x14ac:dyDescent="0.3">
      <c r="A7" s="616" t="s">
        <v>527</v>
      </c>
      <c r="B7" s="617" t="s">
        <v>534</v>
      </c>
      <c r="C7" s="618" t="s">
        <v>535</v>
      </c>
      <c r="D7" s="618">
        <v>2396687.7110019284</v>
      </c>
      <c r="E7" s="618">
        <v>3404135.9600000023</v>
      </c>
      <c r="F7" s="619">
        <v>1.420350237694052</v>
      </c>
      <c r="G7" s="618">
        <v>1007448.2489980739</v>
      </c>
      <c r="H7" s="618" t="s">
        <v>2</v>
      </c>
    </row>
    <row r="8" spans="1:8" ht="14.4" customHeight="1" x14ac:dyDescent="0.3">
      <c r="A8" s="616" t="s">
        <v>527</v>
      </c>
      <c r="B8" s="617" t="s">
        <v>536</v>
      </c>
      <c r="C8" s="618" t="s">
        <v>537</v>
      </c>
      <c r="D8" s="618">
        <v>1657499.9999999709</v>
      </c>
      <c r="E8" s="618">
        <v>1102449.3399999999</v>
      </c>
      <c r="F8" s="619">
        <v>0.66512780693817142</v>
      </c>
      <c r="G8" s="618">
        <v>-555050.65999997105</v>
      </c>
      <c r="H8" s="618" t="s">
        <v>2</v>
      </c>
    </row>
    <row r="9" spans="1:8" ht="14.4" customHeight="1" x14ac:dyDescent="0.3">
      <c r="A9" s="616" t="s">
        <v>527</v>
      </c>
      <c r="B9" s="617" t="s">
        <v>538</v>
      </c>
      <c r="C9" s="618" t="s">
        <v>539</v>
      </c>
      <c r="D9" s="618">
        <v>775745.43317244423</v>
      </c>
      <c r="E9" s="618">
        <v>825896.87052521214</v>
      </c>
      <c r="F9" s="619">
        <v>1.0646493491397964</v>
      </c>
      <c r="G9" s="618">
        <v>50151.437352767913</v>
      </c>
      <c r="H9" s="618" t="s">
        <v>2</v>
      </c>
    </row>
    <row r="10" spans="1:8" ht="14.4" customHeight="1" x14ac:dyDescent="0.3">
      <c r="A10" s="616" t="s">
        <v>527</v>
      </c>
      <c r="B10" s="617" t="s">
        <v>540</v>
      </c>
      <c r="C10" s="618" t="s">
        <v>541</v>
      </c>
      <c r="D10" s="618">
        <v>2248786.5146365832</v>
      </c>
      <c r="E10" s="618">
        <v>2210802.4260470988</v>
      </c>
      <c r="F10" s="619">
        <v>0.98310907311909823</v>
      </c>
      <c r="G10" s="618">
        <v>-37984.088589484338</v>
      </c>
      <c r="H10" s="618" t="s">
        <v>2</v>
      </c>
    </row>
    <row r="11" spans="1:8" ht="14.4" customHeight="1" x14ac:dyDescent="0.3">
      <c r="A11" s="616" t="s">
        <v>527</v>
      </c>
      <c r="B11" s="617" t="s">
        <v>542</v>
      </c>
      <c r="C11" s="618" t="s">
        <v>543</v>
      </c>
      <c r="D11" s="618">
        <v>26433787.036796</v>
      </c>
      <c r="E11" s="618">
        <v>21459084.68325172</v>
      </c>
      <c r="F11" s="619">
        <v>0.81180515880605897</v>
      </c>
      <c r="G11" s="618">
        <v>-4974702.3535442799</v>
      </c>
      <c r="H11" s="618" t="s">
        <v>2</v>
      </c>
    </row>
    <row r="12" spans="1:8" ht="14.4" customHeight="1" x14ac:dyDescent="0.3">
      <c r="A12" s="616" t="s">
        <v>527</v>
      </c>
      <c r="B12" s="617" t="s">
        <v>6</v>
      </c>
      <c r="C12" s="618" t="s">
        <v>529</v>
      </c>
      <c r="D12" s="618">
        <v>40075704.306049652</v>
      </c>
      <c r="E12" s="618">
        <v>35929382.54668203</v>
      </c>
      <c r="F12" s="619">
        <v>0.89653776942501018</v>
      </c>
      <c r="G12" s="618">
        <v>-4146321.7593676224</v>
      </c>
      <c r="H12" s="618" t="s">
        <v>544</v>
      </c>
    </row>
    <row r="14" spans="1:8" ht="14.4" customHeight="1" x14ac:dyDescent="0.3">
      <c r="A14" s="616" t="s">
        <v>527</v>
      </c>
      <c r="B14" s="617" t="s">
        <v>528</v>
      </c>
      <c r="C14" s="618" t="s">
        <v>529</v>
      </c>
      <c r="D14" s="618" t="s">
        <v>528</v>
      </c>
      <c r="E14" s="618" t="s">
        <v>528</v>
      </c>
      <c r="F14" s="619" t="s">
        <v>528</v>
      </c>
      <c r="G14" s="618" t="s">
        <v>528</v>
      </c>
      <c r="H14" s="618" t="s">
        <v>77</v>
      </c>
    </row>
    <row r="15" spans="1:8" ht="14.4" customHeight="1" x14ac:dyDescent="0.3">
      <c r="A15" s="616" t="s">
        <v>545</v>
      </c>
      <c r="B15" s="617" t="s">
        <v>530</v>
      </c>
      <c r="C15" s="618" t="s">
        <v>531</v>
      </c>
      <c r="D15" s="618">
        <v>1130152.157146075</v>
      </c>
      <c r="E15" s="618">
        <v>1258570.53781807</v>
      </c>
      <c r="F15" s="619">
        <v>1.1136292842162816</v>
      </c>
      <c r="G15" s="618">
        <v>128418.38067199499</v>
      </c>
      <c r="H15" s="618" t="s">
        <v>2</v>
      </c>
    </row>
    <row r="16" spans="1:8" ht="14.4" customHeight="1" x14ac:dyDescent="0.3">
      <c r="A16" s="616" t="s">
        <v>545</v>
      </c>
      <c r="B16" s="617" t="s">
        <v>532</v>
      </c>
      <c r="C16" s="618" t="s">
        <v>533</v>
      </c>
      <c r="D16" s="618">
        <v>14308.560811789801</v>
      </c>
      <c r="E16" s="618">
        <v>5288.3323165230158</v>
      </c>
      <c r="F16" s="619">
        <v>0.36959218932526028</v>
      </c>
      <c r="G16" s="618">
        <v>-9020.2284952667851</v>
      </c>
      <c r="H16" s="618" t="s">
        <v>2</v>
      </c>
    </row>
    <row r="17" spans="1:8" ht="14.4" customHeight="1" x14ac:dyDescent="0.3">
      <c r="A17" s="616" t="s">
        <v>545</v>
      </c>
      <c r="B17" s="617" t="s">
        <v>534</v>
      </c>
      <c r="C17" s="618" t="s">
        <v>535</v>
      </c>
      <c r="D17" s="618">
        <v>459670.70284724003</v>
      </c>
      <c r="E17" s="618">
        <v>670103.87999999989</v>
      </c>
      <c r="F17" s="619">
        <v>1.4577911445069669</v>
      </c>
      <c r="G17" s="618">
        <v>210433.17715275986</v>
      </c>
      <c r="H17" s="618" t="s">
        <v>2</v>
      </c>
    </row>
    <row r="18" spans="1:8" ht="14.4" customHeight="1" x14ac:dyDescent="0.3">
      <c r="A18" s="616" t="s">
        <v>545</v>
      </c>
      <c r="B18" s="617" t="s">
        <v>538</v>
      </c>
      <c r="C18" s="618" t="s">
        <v>539</v>
      </c>
      <c r="D18" s="618">
        <v>198482.52055468166</v>
      </c>
      <c r="E18" s="618">
        <v>216716.10495336467</v>
      </c>
      <c r="F18" s="619">
        <v>1.091864937767453</v>
      </c>
      <c r="G18" s="618">
        <v>18233.584398683015</v>
      </c>
      <c r="H18" s="618" t="s">
        <v>2</v>
      </c>
    </row>
    <row r="19" spans="1:8" ht="14.4" customHeight="1" x14ac:dyDescent="0.3">
      <c r="A19" s="616" t="s">
        <v>545</v>
      </c>
      <c r="B19" s="617" t="s">
        <v>540</v>
      </c>
      <c r="C19" s="618" t="s">
        <v>541</v>
      </c>
      <c r="D19" s="618">
        <v>366158.69280681503</v>
      </c>
      <c r="E19" s="618">
        <v>191007.95036533609</v>
      </c>
      <c r="F19" s="619">
        <v>0.52165346369671384</v>
      </c>
      <c r="G19" s="618">
        <v>-175150.74244147894</v>
      </c>
      <c r="H19" s="618" t="s">
        <v>2</v>
      </c>
    </row>
    <row r="20" spans="1:8" ht="14.4" customHeight="1" x14ac:dyDescent="0.3">
      <c r="A20" s="616" t="s">
        <v>545</v>
      </c>
      <c r="B20" s="617" t="s">
        <v>6</v>
      </c>
      <c r="C20" s="618" t="s">
        <v>546</v>
      </c>
      <c r="D20" s="618">
        <v>2358605.9674999313</v>
      </c>
      <c r="E20" s="618">
        <v>2341686.8054532935</v>
      </c>
      <c r="F20" s="619">
        <v>0.99282662628697926</v>
      </c>
      <c r="G20" s="618">
        <v>-16919.162046637852</v>
      </c>
      <c r="H20" s="618" t="s">
        <v>547</v>
      </c>
    </row>
    <row r="21" spans="1:8" ht="14.4" customHeight="1" x14ac:dyDescent="0.3">
      <c r="A21" s="616" t="s">
        <v>528</v>
      </c>
      <c r="B21" s="617" t="s">
        <v>528</v>
      </c>
      <c r="C21" s="618" t="s">
        <v>528</v>
      </c>
      <c r="D21" s="618" t="s">
        <v>528</v>
      </c>
      <c r="E21" s="618" t="s">
        <v>528</v>
      </c>
      <c r="F21" s="619" t="s">
        <v>528</v>
      </c>
      <c r="G21" s="618" t="s">
        <v>528</v>
      </c>
      <c r="H21" s="618" t="s">
        <v>548</v>
      </c>
    </row>
    <row r="22" spans="1:8" ht="14.4" customHeight="1" x14ac:dyDescent="0.3">
      <c r="A22" s="616" t="s">
        <v>549</v>
      </c>
      <c r="B22" s="617" t="s">
        <v>530</v>
      </c>
      <c r="C22" s="618" t="s">
        <v>531</v>
      </c>
      <c r="D22" s="618">
        <v>1820150.0362114499</v>
      </c>
      <c r="E22" s="618">
        <v>1840265.8872927809</v>
      </c>
      <c r="F22" s="619">
        <v>1.0110517543505375</v>
      </c>
      <c r="G22" s="618">
        <v>20115.851081331028</v>
      </c>
      <c r="H22" s="618" t="s">
        <v>2</v>
      </c>
    </row>
    <row r="23" spans="1:8" ht="14.4" customHeight="1" x14ac:dyDescent="0.3">
      <c r="A23" s="616" t="s">
        <v>549</v>
      </c>
      <c r="B23" s="617" t="s">
        <v>534</v>
      </c>
      <c r="C23" s="618" t="s">
        <v>535</v>
      </c>
      <c r="D23" s="618">
        <v>718172.97265002166</v>
      </c>
      <c r="E23" s="618">
        <v>955604.4</v>
      </c>
      <c r="F23" s="619">
        <v>1.3306047935414063</v>
      </c>
      <c r="G23" s="618">
        <v>237431.42734997836</v>
      </c>
      <c r="H23" s="618" t="s">
        <v>2</v>
      </c>
    </row>
    <row r="24" spans="1:8" ht="14.4" customHeight="1" x14ac:dyDescent="0.3">
      <c r="A24" s="616" t="s">
        <v>549</v>
      </c>
      <c r="B24" s="617" t="s">
        <v>536</v>
      </c>
      <c r="C24" s="618" t="s">
        <v>537</v>
      </c>
      <c r="D24" s="618">
        <v>1438499.9999999749</v>
      </c>
      <c r="E24" s="618">
        <v>1102449.3399999999</v>
      </c>
      <c r="F24" s="619">
        <v>0.76638814042406611</v>
      </c>
      <c r="G24" s="618">
        <v>-336050.659999975</v>
      </c>
      <c r="H24" s="618" t="s">
        <v>2</v>
      </c>
    </row>
    <row r="25" spans="1:8" ht="14.4" customHeight="1" x14ac:dyDescent="0.3">
      <c r="A25" s="616" t="s">
        <v>549</v>
      </c>
      <c r="B25" s="617" t="s">
        <v>542</v>
      </c>
      <c r="C25" s="618" t="s">
        <v>543</v>
      </c>
      <c r="D25" s="618" t="s">
        <v>528</v>
      </c>
      <c r="E25" s="618">
        <v>0</v>
      </c>
      <c r="F25" s="619" t="s">
        <v>528</v>
      </c>
      <c r="G25" s="618">
        <v>0</v>
      </c>
      <c r="H25" s="618" t="s">
        <v>2</v>
      </c>
    </row>
    <row r="26" spans="1:8" ht="14.4" customHeight="1" x14ac:dyDescent="0.3">
      <c r="A26" s="616" t="s">
        <v>549</v>
      </c>
      <c r="B26" s="617" t="s">
        <v>6</v>
      </c>
      <c r="C26" s="618" t="s">
        <v>550</v>
      </c>
      <c r="D26" s="618">
        <v>3982912.1776792933</v>
      </c>
      <c r="E26" s="618">
        <v>3898319.6272927807</v>
      </c>
      <c r="F26" s="619">
        <v>0.97876113089799488</v>
      </c>
      <c r="G26" s="618">
        <v>-84592.550386512652</v>
      </c>
      <c r="H26" s="618" t="s">
        <v>547</v>
      </c>
    </row>
    <row r="27" spans="1:8" ht="14.4" customHeight="1" x14ac:dyDescent="0.3">
      <c r="A27" s="616" t="s">
        <v>528</v>
      </c>
      <c r="B27" s="617" t="s">
        <v>528</v>
      </c>
      <c r="C27" s="618" t="s">
        <v>528</v>
      </c>
      <c r="D27" s="618" t="s">
        <v>528</v>
      </c>
      <c r="E27" s="618" t="s">
        <v>528</v>
      </c>
      <c r="F27" s="619" t="s">
        <v>528</v>
      </c>
      <c r="G27" s="618" t="s">
        <v>528</v>
      </c>
      <c r="H27" s="618" t="s">
        <v>548</v>
      </c>
    </row>
    <row r="28" spans="1:8" ht="14.4" customHeight="1" x14ac:dyDescent="0.3">
      <c r="A28" s="616" t="s">
        <v>551</v>
      </c>
      <c r="B28" s="617" t="s">
        <v>530</v>
      </c>
      <c r="C28" s="618" t="s">
        <v>531</v>
      </c>
      <c r="D28" s="618">
        <v>1328290.3609733167</v>
      </c>
      <c r="E28" s="618">
        <v>1676943.1081487925</v>
      </c>
      <c r="F28" s="619">
        <v>1.2624823287281837</v>
      </c>
      <c r="G28" s="618">
        <v>348652.74717547582</v>
      </c>
      <c r="H28" s="618" t="s">
        <v>2</v>
      </c>
    </row>
    <row r="29" spans="1:8" ht="14.4" customHeight="1" x14ac:dyDescent="0.3">
      <c r="A29" s="616" t="s">
        <v>551</v>
      </c>
      <c r="B29" s="617" t="s">
        <v>532</v>
      </c>
      <c r="C29" s="618" t="s">
        <v>533</v>
      </c>
      <c r="D29" s="618">
        <v>29479.622772654999</v>
      </c>
      <c r="E29" s="618">
        <v>32137.46</v>
      </c>
      <c r="F29" s="619">
        <v>1.0901584544633449</v>
      </c>
      <c r="G29" s="618">
        <v>2657.8372273450004</v>
      </c>
      <c r="H29" s="618" t="s">
        <v>2</v>
      </c>
    </row>
    <row r="30" spans="1:8" ht="14.4" customHeight="1" x14ac:dyDescent="0.3">
      <c r="A30" s="616" t="s">
        <v>551</v>
      </c>
      <c r="B30" s="617" t="s">
        <v>534</v>
      </c>
      <c r="C30" s="618" t="s">
        <v>535</v>
      </c>
      <c r="D30" s="618">
        <v>339502.98103692167</v>
      </c>
      <c r="E30" s="618">
        <v>585920.28</v>
      </c>
      <c r="F30" s="619">
        <v>1.7258177769469423</v>
      </c>
      <c r="G30" s="618">
        <v>246417.29896307836</v>
      </c>
      <c r="H30" s="618" t="s">
        <v>2</v>
      </c>
    </row>
    <row r="31" spans="1:8" ht="14.4" customHeight="1" x14ac:dyDescent="0.3">
      <c r="A31" s="616" t="s">
        <v>551</v>
      </c>
      <c r="B31" s="617" t="s">
        <v>538</v>
      </c>
      <c r="C31" s="618" t="s">
        <v>539</v>
      </c>
      <c r="D31" s="618">
        <v>379056.1374055483</v>
      </c>
      <c r="E31" s="618">
        <v>421579.93835343007</v>
      </c>
      <c r="F31" s="619">
        <v>1.1121833859199224</v>
      </c>
      <c r="G31" s="618">
        <v>42523.800947881769</v>
      </c>
      <c r="H31" s="618" t="s">
        <v>2</v>
      </c>
    </row>
    <row r="32" spans="1:8" ht="14.4" customHeight="1" x14ac:dyDescent="0.3">
      <c r="A32" s="616" t="s">
        <v>551</v>
      </c>
      <c r="B32" s="617" t="s">
        <v>540</v>
      </c>
      <c r="C32" s="618" t="s">
        <v>541</v>
      </c>
      <c r="D32" s="618">
        <v>1231640.2081148617</v>
      </c>
      <c r="E32" s="618">
        <v>1273794.9696950607</v>
      </c>
      <c r="F32" s="619">
        <v>1.0342265227316025</v>
      </c>
      <c r="G32" s="618">
        <v>42154.761580199003</v>
      </c>
      <c r="H32" s="618" t="s">
        <v>2</v>
      </c>
    </row>
    <row r="33" spans="1:8" ht="14.4" customHeight="1" x14ac:dyDescent="0.3">
      <c r="A33" s="616" t="s">
        <v>551</v>
      </c>
      <c r="B33" s="617" t="s">
        <v>6</v>
      </c>
      <c r="C33" s="618" t="s">
        <v>552</v>
      </c>
      <c r="D33" s="618">
        <v>3344064.2768806932</v>
      </c>
      <c r="E33" s="618">
        <v>3990375.756197283</v>
      </c>
      <c r="F33" s="619">
        <v>1.1932712489364774</v>
      </c>
      <c r="G33" s="618">
        <v>646311.47931658989</v>
      </c>
      <c r="H33" s="618" t="s">
        <v>547</v>
      </c>
    </row>
    <row r="34" spans="1:8" ht="14.4" customHeight="1" x14ac:dyDescent="0.3">
      <c r="A34" s="616" t="s">
        <v>528</v>
      </c>
      <c r="B34" s="617" t="s">
        <v>528</v>
      </c>
      <c r="C34" s="618" t="s">
        <v>528</v>
      </c>
      <c r="D34" s="618" t="s">
        <v>528</v>
      </c>
      <c r="E34" s="618" t="s">
        <v>528</v>
      </c>
      <c r="F34" s="619" t="s">
        <v>528</v>
      </c>
      <c r="G34" s="618" t="s">
        <v>528</v>
      </c>
      <c r="H34" s="618" t="s">
        <v>548</v>
      </c>
    </row>
    <row r="35" spans="1:8" ht="14.4" customHeight="1" x14ac:dyDescent="0.3">
      <c r="A35" s="616" t="s">
        <v>553</v>
      </c>
      <c r="B35" s="617" t="s">
        <v>530</v>
      </c>
      <c r="C35" s="618" t="s">
        <v>531</v>
      </c>
      <c r="D35" s="618">
        <v>2152145.6824411666</v>
      </c>
      <c r="E35" s="618">
        <v>2038572.4956436893</v>
      </c>
      <c r="F35" s="619">
        <v>0.94722792805148215</v>
      </c>
      <c r="G35" s="618">
        <v>-113573.1867974773</v>
      </c>
      <c r="H35" s="618" t="s">
        <v>2</v>
      </c>
    </row>
    <row r="36" spans="1:8" ht="14.4" customHeight="1" x14ac:dyDescent="0.3">
      <c r="A36" s="616" t="s">
        <v>553</v>
      </c>
      <c r="B36" s="617" t="s">
        <v>532</v>
      </c>
      <c r="C36" s="618" t="s">
        <v>533</v>
      </c>
      <c r="D36" s="618">
        <v>46578.273910995165</v>
      </c>
      <c r="E36" s="618">
        <v>62828.722030123528</v>
      </c>
      <c r="F36" s="619">
        <v>1.3488847214514816</v>
      </c>
      <c r="G36" s="618">
        <v>16250.448119128363</v>
      </c>
      <c r="H36" s="618" t="s">
        <v>2</v>
      </c>
    </row>
    <row r="37" spans="1:8" ht="14.4" customHeight="1" x14ac:dyDescent="0.3">
      <c r="A37" s="616" t="s">
        <v>553</v>
      </c>
      <c r="B37" s="617" t="s">
        <v>534</v>
      </c>
      <c r="C37" s="618" t="s">
        <v>535</v>
      </c>
      <c r="D37" s="618">
        <v>879341.05446774501</v>
      </c>
      <c r="E37" s="618">
        <v>1192507.3999999999</v>
      </c>
      <c r="F37" s="619">
        <v>1.3561375235935174</v>
      </c>
      <c r="G37" s="618">
        <v>313166.3455322549</v>
      </c>
      <c r="H37" s="618" t="s">
        <v>2</v>
      </c>
    </row>
    <row r="38" spans="1:8" ht="14.4" customHeight="1" x14ac:dyDescent="0.3">
      <c r="A38" s="616" t="s">
        <v>553</v>
      </c>
      <c r="B38" s="617" t="s">
        <v>538</v>
      </c>
      <c r="C38" s="618" t="s">
        <v>539</v>
      </c>
      <c r="D38" s="618">
        <v>197982.56861915169</v>
      </c>
      <c r="E38" s="618">
        <v>187600.82721841754</v>
      </c>
      <c r="F38" s="619">
        <v>0.94756234615429735</v>
      </c>
      <c r="G38" s="618">
        <v>-10381.741400734143</v>
      </c>
      <c r="H38" s="618" t="s">
        <v>2</v>
      </c>
    </row>
    <row r="39" spans="1:8" ht="14.4" customHeight="1" x14ac:dyDescent="0.3">
      <c r="A39" s="616" t="s">
        <v>553</v>
      </c>
      <c r="B39" s="617" t="s">
        <v>540</v>
      </c>
      <c r="C39" s="618" t="s">
        <v>541</v>
      </c>
      <c r="D39" s="618">
        <v>645122.65149012173</v>
      </c>
      <c r="E39" s="618">
        <v>745999.50598670228</v>
      </c>
      <c r="F39" s="619">
        <v>1.1563684894082893</v>
      </c>
      <c r="G39" s="618">
        <v>100876.85449658055</v>
      </c>
      <c r="H39" s="618" t="s">
        <v>2</v>
      </c>
    </row>
    <row r="40" spans="1:8" ht="14.4" customHeight="1" x14ac:dyDescent="0.3">
      <c r="A40" s="616" t="s">
        <v>553</v>
      </c>
      <c r="B40" s="617" t="s">
        <v>6</v>
      </c>
      <c r="C40" s="618" t="s">
        <v>554</v>
      </c>
      <c r="D40" s="618">
        <v>3932904.3924730476</v>
      </c>
      <c r="E40" s="618">
        <v>4227508.9508789331</v>
      </c>
      <c r="F40" s="619">
        <v>1.0749076328856892</v>
      </c>
      <c r="G40" s="618">
        <v>294604.55840588547</v>
      </c>
      <c r="H40" s="618" t="s">
        <v>547</v>
      </c>
    </row>
    <row r="41" spans="1:8" ht="14.4" customHeight="1" x14ac:dyDescent="0.3">
      <c r="A41" s="616" t="s">
        <v>528</v>
      </c>
      <c r="B41" s="617" t="s">
        <v>528</v>
      </c>
      <c r="C41" s="618" t="s">
        <v>528</v>
      </c>
      <c r="D41" s="618" t="s">
        <v>528</v>
      </c>
      <c r="E41" s="618" t="s">
        <v>528</v>
      </c>
      <c r="F41" s="619" t="s">
        <v>528</v>
      </c>
      <c r="G41" s="618" t="s">
        <v>528</v>
      </c>
      <c r="H41" s="618" t="s">
        <v>548</v>
      </c>
    </row>
    <row r="42" spans="1:8" ht="14.4" customHeight="1" x14ac:dyDescent="0.3">
      <c r="A42" s="616" t="s">
        <v>555</v>
      </c>
      <c r="B42" s="617" t="s">
        <v>530</v>
      </c>
      <c r="C42" s="618" t="s">
        <v>531</v>
      </c>
      <c r="D42" s="618">
        <v>23430.454720690668</v>
      </c>
      <c r="E42" s="618">
        <v>12406.723608013786</v>
      </c>
      <c r="F42" s="619">
        <v>0.52951271137976741</v>
      </c>
      <c r="G42" s="618">
        <v>-11023.731112676882</v>
      </c>
      <c r="H42" s="618" t="s">
        <v>2</v>
      </c>
    </row>
    <row r="43" spans="1:8" ht="14.4" customHeight="1" x14ac:dyDescent="0.3">
      <c r="A43" s="616" t="s">
        <v>555</v>
      </c>
      <c r="B43" s="617" t="s">
        <v>6</v>
      </c>
      <c r="C43" s="618" t="s">
        <v>556</v>
      </c>
      <c r="D43" s="618">
        <v>23430.454720690668</v>
      </c>
      <c r="E43" s="618">
        <v>12406.723608013786</v>
      </c>
      <c r="F43" s="619">
        <v>0.52951271137976741</v>
      </c>
      <c r="G43" s="618">
        <v>-11023.731112676882</v>
      </c>
      <c r="H43" s="618" t="s">
        <v>547</v>
      </c>
    </row>
    <row r="44" spans="1:8" ht="14.4" customHeight="1" x14ac:dyDescent="0.3">
      <c r="A44" s="616" t="s">
        <v>528</v>
      </c>
      <c r="B44" s="617" t="s">
        <v>528</v>
      </c>
      <c r="C44" s="618" t="s">
        <v>528</v>
      </c>
      <c r="D44" s="618" t="s">
        <v>528</v>
      </c>
      <c r="E44" s="618" t="s">
        <v>528</v>
      </c>
      <c r="F44" s="619" t="s">
        <v>528</v>
      </c>
      <c r="G44" s="618" t="s">
        <v>528</v>
      </c>
      <c r="H44" s="618" t="s">
        <v>548</v>
      </c>
    </row>
    <row r="45" spans="1:8" ht="14.4" customHeight="1" x14ac:dyDescent="0.3">
      <c r="A45" s="616" t="s">
        <v>557</v>
      </c>
      <c r="B45" s="617" t="s">
        <v>542</v>
      </c>
      <c r="C45" s="618" t="s">
        <v>543</v>
      </c>
      <c r="D45" s="618">
        <v>26433787.036796</v>
      </c>
      <c r="E45" s="618">
        <v>21459084.68325172</v>
      </c>
      <c r="F45" s="619">
        <v>0.81180515880605897</v>
      </c>
      <c r="G45" s="618">
        <v>-4974702.3535442799</v>
      </c>
      <c r="H45" s="618" t="s">
        <v>2</v>
      </c>
    </row>
    <row r="46" spans="1:8" ht="14.4" customHeight="1" x14ac:dyDescent="0.3">
      <c r="A46" s="616" t="s">
        <v>557</v>
      </c>
      <c r="B46" s="617" t="s">
        <v>6</v>
      </c>
      <c r="C46" s="618" t="s">
        <v>558</v>
      </c>
      <c r="D46" s="618">
        <v>26433787.036796</v>
      </c>
      <c r="E46" s="618">
        <v>21459084.68325172</v>
      </c>
      <c r="F46" s="619">
        <v>0.81180515880605897</v>
      </c>
      <c r="G46" s="618">
        <v>-4974702.3535442799</v>
      </c>
      <c r="H46" s="618" t="s">
        <v>547</v>
      </c>
    </row>
    <row r="47" spans="1:8" ht="14.4" customHeight="1" x14ac:dyDescent="0.3">
      <c r="A47" s="616" t="s">
        <v>528</v>
      </c>
      <c r="B47" s="617" t="s">
        <v>528</v>
      </c>
      <c r="C47" s="618" t="s">
        <v>528</v>
      </c>
      <c r="D47" s="618" t="s">
        <v>528</v>
      </c>
      <c r="E47" s="618" t="s">
        <v>528</v>
      </c>
      <c r="F47" s="619" t="s">
        <v>528</v>
      </c>
      <c r="G47" s="618" t="s">
        <v>528</v>
      </c>
      <c r="H47" s="618" t="s">
        <v>548</v>
      </c>
    </row>
    <row r="48" spans="1:8" ht="14.4" customHeight="1" x14ac:dyDescent="0.3">
      <c r="A48" s="616" t="s">
        <v>527</v>
      </c>
      <c r="B48" s="617" t="s">
        <v>6</v>
      </c>
      <c r="C48" s="618" t="s">
        <v>529</v>
      </c>
      <c r="D48" s="618">
        <v>40075704.306049652</v>
      </c>
      <c r="E48" s="618">
        <v>35929382.546682023</v>
      </c>
      <c r="F48" s="619">
        <v>0.89653776942500996</v>
      </c>
      <c r="G48" s="618">
        <v>-4146321.7593676299</v>
      </c>
      <c r="H48" s="618" t="s">
        <v>544</v>
      </c>
    </row>
  </sheetData>
  <autoFilter ref="A3:G3"/>
  <mergeCells count="1">
    <mergeCell ref="A1:G1"/>
  </mergeCells>
  <conditionalFormatting sqref="F13 F49:F65536">
    <cfRule type="cellIs" dxfId="65" priority="15" stopIfTrue="1" operator="greaterThan">
      <formula>1</formula>
    </cfRule>
  </conditionalFormatting>
  <conditionalFormatting sqref="B4:B12">
    <cfRule type="expression" dxfId="64" priority="12">
      <formula>AND(LEFT(H4,6)&lt;&gt;"mezera",H4&lt;&gt;"")</formula>
    </cfRule>
  </conditionalFormatting>
  <conditionalFormatting sqref="A4:A12">
    <cfRule type="expression" dxfId="63" priority="10">
      <formula>AND(H4&lt;&gt;"",H4&lt;&gt;"mezeraKL")</formula>
    </cfRule>
  </conditionalFormatting>
  <conditionalFormatting sqref="G4:G12">
    <cfRule type="cellIs" dxfId="62" priority="9" operator="greaterThan">
      <formula>0</formula>
    </cfRule>
  </conditionalFormatting>
  <conditionalFormatting sqref="F4:F12">
    <cfRule type="cellIs" dxfId="61" priority="8" operator="greaterThan">
      <formula>1</formula>
    </cfRule>
  </conditionalFormatting>
  <conditionalFormatting sqref="B4:G12">
    <cfRule type="expression" dxfId="60" priority="11">
      <formula>OR($H4="KL",$H4="SumaKL")</formula>
    </cfRule>
    <cfRule type="expression" dxfId="59" priority="13">
      <formula>$H4="SumaNS"</formula>
    </cfRule>
  </conditionalFormatting>
  <conditionalFormatting sqref="A4:G12">
    <cfRule type="expression" dxfId="58" priority="14">
      <formula>$H4&lt;&gt;""</formula>
    </cfRule>
  </conditionalFormatting>
  <conditionalFormatting sqref="F14:F48">
    <cfRule type="cellIs" dxfId="57" priority="3" operator="greaterThan">
      <formula>1</formula>
    </cfRule>
  </conditionalFormatting>
  <conditionalFormatting sqref="B14:B48">
    <cfRule type="expression" dxfId="56" priority="6">
      <formula>AND(LEFT(H14,6)&lt;&gt;"mezera",H14&lt;&gt;"")</formula>
    </cfRule>
  </conditionalFormatting>
  <conditionalFormatting sqref="A14:A48">
    <cfRule type="expression" dxfId="55" priority="4">
      <formula>AND(H14&lt;&gt;"",H14&lt;&gt;"mezeraKL")</formula>
    </cfRule>
  </conditionalFormatting>
  <conditionalFormatting sqref="G14:G48">
    <cfRule type="cellIs" dxfId="54" priority="2" operator="greaterThan">
      <formula>0</formula>
    </cfRule>
  </conditionalFormatting>
  <conditionalFormatting sqref="B14:G48">
    <cfRule type="expression" dxfId="53" priority="5">
      <formula>OR($H14="KL",$H14="SumaKL")</formula>
    </cfRule>
    <cfRule type="expression" dxfId="52" priority="7">
      <formula>$H14="SumaNS"</formula>
    </cfRule>
  </conditionalFormatting>
  <conditionalFormatting sqref="A14:G48">
    <cfRule type="expression" dxfId="51" priority="1">
      <formula>$H14&lt;&gt;""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8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5" style="345" customWidth="1"/>
    <col min="8" max="8" width="12.44140625" style="345" hidden="1" customWidth="1" outlineLevel="1"/>
    <col min="9" max="9" width="8.5546875" style="345" hidden="1" customWidth="1" outlineLevel="1"/>
    <col min="10" max="10" width="25.77734375" style="345" customWidth="1" collapsed="1"/>
    <col min="11" max="11" width="8.77734375" style="345" customWidth="1"/>
    <col min="12" max="13" width="7.77734375" style="343" customWidth="1"/>
    <col min="14" max="14" width="11.109375" style="343" customWidth="1"/>
    <col min="15" max="16384" width="8.88671875" style="260"/>
  </cols>
  <sheetData>
    <row r="1" spans="1:14" ht="18.600000000000001" customHeight="1" thickBot="1" x14ac:dyDescent="0.4">
      <c r="A1" s="492" t="s">
        <v>212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</row>
    <row r="2" spans="1:14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7"/>
      <c r="J2" s="347"/>
      <c r="K2" s="347"/>
      <c r="L2" s="348"/>
      <c r="M2" s="348"/>
      <c r="N2" s="348"/>
    </row>
    <row r="3" spans="1:14" ht="14.4" customHeight="1" thickBot="1" x14ac:dyDescent="0.35">
      <c r="A3" s="66"/>
      <c r="B3" s="66"/>
      <c r="C3" s="488"/>
      <c r="D3" s="489"/>
      <c r="E3" s="489"/>
      <c r="F3" s="489"/>
      <c r="G3" s="489"/>
      <c r="H3" s="489"/>
      <c r="I3" s="489"/>
      <c r="J3" s="490" t="s">
        <v>163</v>
      </c>
      <c r="K3" s="491"/>
      <c r="L3" s="213">
        <f>IF(M3&lt;&gt;0,N3/M3,0)</f>
        <v>2868.13434712049</v>
      </c>
      <c r="M3" s="213">
        <f>SUBTOTAL(9,M5:M1048576)</f>
        <v>12527.091899566667</v>
      </c>
      <c r="N3" s="214">
        <f>SUBTOTAL(9,N5:N1048576)</f>
        <v>35929382.546682023</v>
      </c>
    </row>
    <row r="4" spans="1:14" s="344" customFormat="1" ht="14.4" customHeight="1" thickBot="1" x14ac:dyDescent="0.35">
      <c r="A4" s="620" t="s">
        <v>7</v>
      </c>
      <c r="B4" s="621" t="s">
        <v>8</v>
      </c>
      <c r="C4" s="621" t="s">
        <v>0</v>
      </c>
      <c r="D4" s="621" t="s">
        <v>9</v>
      </c>
      <c r="E4" s="621" t="s">
        <v>10</v>
      </c>
      <c r="F4" s="621" t="s">
        <v>2</v>
      </c>
      <c r="G4" s="621" t="s">
        <v>11</v>
      </c>
      <c r="H4" s="621" t="s">
        <v>12</v>
      </c>
      <c r="I4" s="621" t="s">
        <v>13</v>
      </c>
      <c r="J4" s="622" t="s">
        <v>14</v>
      </c>
      <c r="K4" s="622" t="s">
        <v>15</v>
      </c>
      <c r="L4" s="623" t="s">
        <v>189</v>
      </c>
      <c r="M4" s="623" t="s">
        <v>16</v>
      </c>
      <c r="N4" s="624" t="s">
        <v>206</v>
      </c>
    </row>
    <row r="5" spans="1:14" ht="14.4" customHeight="1" x14ac:dyDescent="0.3">
      <c r="A5" s="625" t="s">
        <v>527</v>
      </c>
      <c r="B5" s="626" t="s">
        <v>529</v>
      </c>
      <c r="C5" s="627" t="s">
        <v>545</v>
      </c>
      <c r="D5" s="628" t="s">
        <v>546</v>
      </c>
      <c r="E5" s="627" t="s">
        <v>530</v>
      </c>
      <c r="F5" s="628" t="s">
        <v>531</v>
      </c>
      <c r="G5" s="627"/>
      <c r="H5" s="627" t="s">
        <v>559</v>
      </c>
      <c r="I5" s="627" t="s">
        <v>560</v>
      </c>
      <c r="J5" s="627" t="s">
        <v>561</v>
      </c>
      <c r="K5" s="627" t="s">
        <v>562</v>
      </c>
      <c r="L5" s="629">
        <v>104.66000000000001</v>
      </c>
      <c r="M5" s="629">
        <v>3</v>
      </c>
      <c r="N5" s="630">
        <v>313.98</v>
      </c>
    </row>
    <row r="6" spans="1:14" ht="14.4" customHeight="1" x14ac:dyDescent="0.3">
      <c r="A6" s="631" t="s">
        <v>527</v>
      </c>
      <c r="B6" s="632" t="s">
        <v>529</v>
      </c>
      <c r="C6" s="633" t="s">
        <v>545</v>
      </c>
      <c r="D6" s="634" t="s">
        <v>546</v>
      </c>
      <c r="E6" s="633" t="s">
        <v>530</v>
      </c>
      <c r="F6" s="634" t="s">
        <v>531</v>
      </c>
      <c r="G6" s="633"/>
      <c r="H6" s="633" t="s">
        <v>563</v>
      </c>
      <c r="I6" s="633" t="s">
        <v>563</v>
      </c>
      <c r="J6" s="633" t="s">
        <v>564</v>
      </c>
      <c r="K6" s="633" t="s">
        <v>565</v>
      </c>
      <c r="L6" s="635">
        <v>424.14625746584022</v>
      </c>
      <c r="M6" s="635">
        <v>48.663629299999997</v>
      </c>
      <c r="N6" s="636">
        <v>20640.496242300003</v>
      </c>
    </row>
    <row r="7" spans="1:14" ht="14.4" customHeight="1" x14ac:dyDescent="0.3">
      <c r="A7" s="631" t="s">
        <v>527</v>
      </c>
      <c r="B7" s="632" t="s">
        <v>529</v>
      </c>
      <c r="C7" s="633" t="s">
        <v>545</v>
      </c>
      <c r="D7" s="634" t="s">
        <v>546</v>
      </c>
      <c r="E7" s="633" t="s">
        <v>530</v>
      </c>
      <c r="F7" s="634" t="s">
        <v>531</v>
      </c>
      <c r="G7" s="633"/>
      <c r="H7" s="633" t="s">
        <v>566</v>
      </c>
      <c r="I7" s="633" t="s">
        <v>567</v>
      </c>
      <c r="J7" s="633" t="s">
        <v>568</v>
      </c>
      <c r="K7" s="633" t="s">
        <v>569</v>
      </c>
      <c r="L7" s="635">
        <v>224.83999999999997</v>
      </c>
      <c r="M7" s="635">
        <v>1</v>
      </c>
      <c r="N7" s="636">
        <v>224.83999999999997</v>
      </c>
    </row>
    <row r="8" spans="1:14" ht="14.4" customHeight="1" x14ac:dyDescent="0.3">
      <c r="A8" s="631" t="s">
        <v>527</v>
      </c>
      <c r="B8" s="632" t="s">
        <v>529</v>
      </c>
      <c r="C8" s="633" t="s">
        <v>545</v>
      </c>
      <c r="D8" s="634" t="s">
        <v>546</v>
      </c>
      <c r="E8" s="633" t="s">
        <v>530</v>
      </c>
      <c r="F8" s="634" t="s">
        <v>531</v>
      </c>
      <c r="G8" s="633"/>
      <c r="H8" s="633" t="s">
        <v>570</v>
      </c>
      <c r="I8" s="633" t="s">
        <v>570</v>
      </c>
      <c r="J8" s="633" t="s">
        <v>564</v>
      </c>
      <c r="K8" s="633" t="s">
        <v>571</v>
      </c>
      <c r="L8" s="635">
        <v>247.25000000000006</v>
      </c>
      <c r="M8" s="635">
        <v>11.986726799999996</v>
      </c>
      <c r="N8" s="636">
        <v>2963.7182012999997</v>
      </c>
    </row>
    <row r="9" spans="1:14" ht="14.4" customHeight="1" x14ac:dyDescent="0.3">
      <c r="A9" s="631" t="s">
        <v>527</v>
      </c>
      <c r="B9" s="632" t="s">
        <v>529</v>
      </c>
      <c r="C9" s="633" t="s">
        <v>545</v>
      </c>
      <c r="D9" s="634" t="s">
        <v>546</v>
      </c>
      <c r="E9" s="633" t="s">
        <v>530</v>
      </c>
      <c r="F9" s="634" t="s">
        <v>531</v>
      </c>
      <c r="G9" s="633"/>
      <c r="H9" s="633" t="s">
        <v>572</v>
      </c>
      <c r="I9" s="633" t="s">
        <v>572</v>
      </c>
      <c r="J9" s="633" t="s">
        <v>564</v>
      </c>
      <c r="K9" s="633" t="s">
        <v>573</v>
      </c>
      <c r="L9" s="635">
        <v>746.35000000000014</v>
      </c>
      <c r="M9" s="635">
        <v>37.093932500000001</v>
      </c>
      <c r="N9" s="636">
        <v>27685.056521375005</v>
      </c>
    </row>
    <row r="10" spans="1:14" ht="14.4" customHeight="1" x14ac:dyDescent="0.3">
      <c r="A10" s="631" t="s">
        <v>527</v>
      </c>
      <c r="B10" s="632" t="s">
        <v>529</v>
      </c>
      <c r="C10" s="633" t="s">
        <v>545</v>
      </c>
      <c r="D10" s="634" t="s">
        <v>546</v>
      </c>
      <c r="E10" s="633" t="s">
        <v>530</v>
      </c>
      <c r="F10" s="634" t="s">
        <v>531</v>
      </c>
      <c r="G10" s="633" t="s">
        <v>574</v>
      </c>
      <c r="H10" s="633" t="s">
        <v>575</v>
      </c>
      <c r="I10" s="633" t="s">
        <v>575</v>
      </c>
      <c r="J10" s="633" t="s">
        <v>576</v>
      </c>
      <c r="K10" s="633" t="s">
        <v>577</v>
      </c>
      <c r="L10" s="635">
        <v>179.4</v>
      </c>
      <c r="M10" s="635">
        <v>55</v>
      </c>
      <c r="N10" s="636">
        <v>9867</v>
      </c>
    </row>
    <row r="11" spans="1:14" ht="14.4" customHeight="1" x14ac:dyDescent="0.3">
      <c r="A11" s="631" t="s">
        <v>527</v>
      </c>
      <c r="B11" s="632" t="s">
        <v>529</v>
      </c>
      <c r="C11" s="633" t="s">
        <v>545</v>
      </c>
      <c r="D11" s="634" t="s">
        <v>546</v>
      </c>
      <c r="E11" s="633" t="s">
        <v>530</v>
      </c>
      <c r="F11" s="634" t="s">
        <v>531</v>
      </c>
      <c r="G11" s="633" t="s">
        <v>574</v>
      </c>
      <c r="H11" s="633" t="s">
        <v>578</v>
      </c>
      <c r="I11" s="633" t="s">
        <v>578</v>
      </c>
      <c r="J11" s="633" t="s">
        <v>579</v>
      </c>
      <c r="K11" s="633" t="s">
        <v>580</v>
      </c>
      <c r="L11" s="635">
        <v>149.5</v>
      </c>
      <c r="M11" s="635">
        <v>23</v>
      </c>
      <c r="N11" s="636">
        <v>3438.5</v>
      </c>
    </row>
    <row r="12" spans="1:14" ht="14.4" customHeight="1" x14ac:dyDescent="0.3">
      <c r="A12" s="631" t="s">
        <v>527</v>
      </c>
      <c r="B12" s="632" t="s">
        <v>529</v>
      </c>
      <c r="C12" s="633" t="s">
        <v>545</v>
      </c>
      <c r="D12" s="634" t="s">
        <v>546</v>
      </c>
      <c r="E12" s="633" t="s">
        <v>530</v>
      </c>
      <c r="F12" s="634" t="s">
        <v>531</v>
      </c>
      <c r="G12" s="633" t="s">
        <v>574</v>
      </c>
      <c r="H12" s="633" t="s">
        <v>581</v>
      </c>
      <c r="I12" s="633" t="s">
        <v>581</v>
      </c>
      <c r="J12" s="633" t="s">
        <v>579</v>
      </c>
      <c r="K12" s="633" t="s">
        <v>582</v>
      </c>
      <c r="L12" s="635">
        <v>132.25</v>
      </c>
      <c r="M12" s="635">
        <v>10</v>
      </c>
      <c r="N12" s="636">
        <v>1322.5</v>
      </c>
    </row>
    <row r="13" spans="1:14" ht="14.4" customHeight="1" x14ac:dyDescent="0.3">
      <c r="A13" s="631" t="s">
        <v>527</v>
      </c>
      <c r="B13" s="632" t="s">
        <v>529</v>
      </c>
      <c r="C13" s="633" t="s">
        <v>545</v>
      </c>
      <c r="D13" s="634" t="s">
        <v>546</v>
      </c>
      <c r="E13" s="633" t="s">
        <v>530</v>
      </c>
      <c r="F13" s="634" t="s">
        <v>531</v>
      </c>
      <c r="G13" s="633" t="s">
        <v>574</v>
      </c>
      <c r="H13" s="633" t="s">
        <v>583</v>
      </c>
      <c r="I13" s="633" t="s">
        <v>583</v>
      </c>
      <c r="J13" s="633" t="s">
        <v>576</v>
      </c>
      <c r="K13" s="633" t="s">
        <v>584</v>
      </c>
      <c r="L13" s="635">
        <v>97.179919581991527</v>
      </c>
      <c r="M13" s="635">
        <v>49</v>
      </c>
      <c r="N13" s="636">
        <v>4761.816059517585</v>
      </c>
    </row>
    <row r="14" spans="1:14" ht="14.4" customHeight="1" x14ac:dyDescent="0.3">
      <c r="A14" s="631" t="s">
        <v>527</v>
      </c>
      <c r="B14" s="632" t="s">
        <v>529</v>
      </c>
      <c r="C14" s="633" t="s">
        <v>545</v>
      </c>
      <c r="D14" s="634" t="s">
        <v>546</v>
      </c>
      <c r="E14" s="633" t="s">
        <v>530</v>
      </c>
      <c r="F14" s="634" t="s">
        <v>531</v>
      </c>
      <c r="G14" s="633" t="s">
        <v>574</v>
      </c>
      <c r="H14" s="633" t="s">
        <v>585</v>
      </c>
      <c r="I14" s="633" t="s">
        <v>585</v>
      </c>
      <c r="J14" s="633" t="s">
        <v>576</v>
      </c>
      <c r="K14" s="633" t="s">
        <v>586</v>
      </c>
      <c r="L14" s="635">
        <v>97.75</v>
      </c>
      <c r="M14" s="635">
        <v>22</v>
      </c>
      <c r="N14" s="636">
        <v>2150.5</v>
      </c>
    </row>
    <row r="15" spans="1:14" ht="14.4" customHeight="1" x14ac:dyDescent="0.3">
      <c r="A15" s="631" t="s">
        <v>527</v>
      </c>
      <c r="B15" s="632" t="s">
        <v>529</v>
      </c>
      <c r="C15" s="633" t="s">
        <v>545</v>
      </c>
      <c r="D15" s="634" t="s">
        <v>546</v>
      </c>
      <c r="E15" s="633" t="s">
        <v>530</v>
      </c>
      <c r="F15" s="634" t="s">
        <v>531</v>
      </c>
      <c r="G15" s="633" t="s">
        <v>574</v>
      </c>
      <c r="H15" s="633" t="s">
        <v>587</v>
      </c>
      <c r="I15" s="633" t="s">
        <v>588</v>
      </c>
      <c r="J15" s="633" t="s">
        <v>589</v>
      </c>
      <c r="K15" s="633" t="s">
        <v>590</v>
      </c>
      <c r="L15" s="635">
        <v>53.750000000000014</v>
      </c>
      <c r="M15" s="635">
        <v>2</v>
      </c>
      <c r="N15" s="636">
        <v>107.50000000000003</v>
      </c>
    </row>
    <row r="16" spans="1:14" ht="14.4" customHeight="1" x14ac:dyDescent="0.3">
      <c r="A16" s="631" t="s">
        <v>527</v>
      </c>
      <c r="B16" s="632" t="s">
        <v>529</v>
      </c>
      <c r="C16" s="633" t="s">
        <v>545</v>
      </c>
      <c r="D16" s="634" t="s">
        <v>546</v>
      </c>
      <c r="E16" s="633" t="s">
        <v>530</v>
      </c>
      <c r="F16" s="634" t="s">
        <v>531</v>
      </c>
      <c r="G16" s="633" t="s">
        <v>574</v>
      </c>
      <c r="H16" s="633" t="s">
        <v>591</v>
      </c>
      <c r="I16" s="633" t="s">
        <v>592</v>
      </c>
      <c r="J16" s="633" t="s">
        <v>593</v>
      </c>
      <c r="K16" s="633" t="s">
        <v>594</v>
      </c>
      <c r="L16" s="635">
        <v>84.569755982266571</v>
      </c>
      <c r="M16" s="635">
        <v>3</v>
      </c>
      <c r="N16" s="636">
        <v>253.70926794679971</v>
      </c>
    </row>
    <row r="17" spans="1:14" ht="14.4" customHeight="1" x14ac:dyDescent="0.3">
      <c r="A17" s="631" t="s">
        <v>527</v>
      </c>
      <c r="B17" s="632" t="s">
        <v>529</v>
      </c>
      <c r="C17" s="633" t="s">
        <v>545</v>
      </c>
      <c r="D17" s="634" t="s">
        <v>546</v>
      </c>
      <c r="E17" s="633" t="s">
        <v>530</v>
      </c>
      <c r="F17" s="634" t="s">
        <v>531</v>
      </c>
      <c r="G17" s="633" t="s">
        <v>574</v>
      </c>
      <c r="H17" s="633" t="s">
        <v>595</v>
      </c>
      <c r="I17" s="633" t="s">
        <v>596</v>
      </c>
      <c r="J17" s="633" t="s">
        <v>597</v>
      </c>
      <c r="K17" s="633" t="s">
        <v>598</v>
      </c>
      <c r="L17" s="635">
        <v>102.0525043836641</v>
      </c>
      <c r="M17" s="635">
        <v>65</v>
      </c>
      <c r="N17" s="636">
        <v>6633.4127849381666</v>
      </c>
    </row>
    <row r="18" spans="1:14" ht="14.4" customHeight="1" x14ac:dyDescent="0.3">
      <c r="A18" s="631" t="s">
        <v>527</v>
      </c>
      <c r="B18" s="632" t="s">
        <v>529</v>
      </c>
      <c r="C18" s="633" t="s">
        <v>545</v>
      </c>
      <c r="D18" s="634" t="s">
        <v>546</v>
      </c>
      <c r="E18" s="633" t="s">
        <v>530</v>
      </c>
      <c r="F18" s="634" t="s">
        <v>531</v>
      </c>
      <c r="G18" s="633" t="s">
        <v>574</v>
      </c>
      <c r="H18" s="633" t="s">
        <v>599</v>
      </c>
      <c r="I18" s="633" t="s">
        <v>600</v>
      </c>
      <c r="J18" s="633" t="s">
        <v>601</v>
      </c>
      <c r="K18" s="633" t="s">
        <v>602</v>
      </c>
      <c r="L18" s="635">
        <v>170.26142857142855</v>
      </c>
      <c r="M18" s="635">
        <v>7</v>
      </c>
      <c r="N18" s="636">
        <v>1191.83</v>
      </c>
    </row>
    <row r="19" spans="1:14" ht="14.4" customHeight="1" x14ac:dyDescent="0.3">
      <c r="A19" s="631" t="s">
        <v>527</v>
      </c>
      <c r="B19" s="632" t="s">
        <v>529</v>
      </c>
      <c r="C19" s="633" t="s">
        <v>545</v>
      </c>
      <c r="D19" s="634" t="s">
        <v>546</v>
      </c>
      <c r="E19" s="633" t="s">
        <v>530</v>
      </c>
      <c r="F19" s="634" t="s">
        <v>531</v>
      </c>
      <c r="G19" s="633" t="s">
        <v>574</v>
      </c>
      <c r="H19" s="633" t="s">
        <v>603</v>
      </c>
      <c r="I19" s="633" t="s">
        <v>604</v>
      </c>
      <c r="J19" s="633" t="s">
        <v>605</v>
      </c>
      <c r="K19" s="633" t="s">
        <v>606</v>
      </c>
      <c r="L19" s="635">
        <v>42.399496960386649</v>
      </c>
      <c r="M19" s="635">
        <v>1</v>
      </c>
      <c r="N19" s="636">
        <v>42.399496960386649</v>
      </c>
    </row>
    <row r="20" spans="1:14" ht="14.4" customHeight="1" x14ac:dyDescent="0.3">
      <c r="A20" s="631" t="s">
        <v>527</v>
      </c>
      <c r="B20" s="632" t="s">
        <v>529</v>
      </c>
      <c r="C20" s="633" t="s">
        <v>545</v>
      </c>
      <c r="D20" s="634" t="s">
        <v>546</v>
      </c>
      <c r="E20" s="633" t="s">
        <v>530</v>
      </c>
      <c r="F20" s="634" t="s">
        <v>531</v>
      </c>
      <c r="G20" s="633" t="s">
        <v>574</v>
      </c>
      <c r="H20" s="633" t="s">
        <v>607</v>
      </c>
      <c r="I20" s="633" t="s">
        <v>608</v>
      </c>
      <c r="J20" s="633" t="s">
        <v>609</v>
      </c>
      <c r="K20" s="633" t="s">
        <v>610</v>
      </c>
      <c r="L20" s="635">
        <v>59.344000000000008</v>
      </c>
      <c r="M20" s="635">
        <v>5</v>
      </c>
      <c r="N20" s="636">
        <v>296.72000000000003</v>
      </c>
    </row>
    <row r="21" spans="1:14" ht="14.4" customHeight="1" x14ac:dyDescent="0.3">
      <c r="A21" s="631" t="s">
        <v>527</v>
      </c>
      <c r="B21" s="632" t="s">
        <v>529</v>
      </c>
      <c r="C21" s="633" t="s">
        <v>545</v>
      </c>
      <c r="D21" s="634" t="s">
        <v>546</v>
      </c>
      <c r="E21" s="633" t="s">
        <v>530</v>
      </c>
      <c r="F21" s="634" t="s">
        <v>531</v>
      </c>
      <c r="G21" s="633" t="s">
        <v>574</v>
      </c>
      <c r="H21" s="633" t="s">
        <v>611</v>
      </c>
      <c r="I21" s="633" t="s">
        <v>612</v>
      </c>
      <c r="J21" s="633" t="s">
        <v>613</v>
      </c>
      <c r="K21" s="633" t="s">
        <v>614</v>
      </c>
      <c r="L21" s="635">
        <v>55.640000000000008</v>
      </c>
      <c r="M21" s="635">
        <v>3</v>
      </c>
      <c r="N21" s="636">
        <v>166.92000000000002</v>
      </c>
    </row>
    <row r="22" spans="1:14" ht="14.4" customHeight="1" x14ac:dyDescent="0.3">
      <c r="A22" s="631" t="s">
        <v>527</v>
      </c>
      <c r="B22" s="632" t="s">
        <v>529</v>
      </c>
      <c r="C22" s="633" t="s">
        <v>545</v>
      </c>
      <c r="D22" s="634" t="s">
        <v>546</v>
      </c>
      <c r="E22" s="633" t="s">
        <v>530</v>
      </c>
      <c r="F22" s="634" t="s">
        <v>531</v>
      </c>
      <c r="G22" s="633" t="s">
        <v>574</v>
      </c>
      <c r="H22" s="633" t="s">
        <v>615</v>
      </c>
      <c r="I22" s="633" t="s">
        <v>616</v>
      </c>
      <c r="J22" s="633" t="s">
        <v>609</v>
      </c>
      <c r="K22" s="633" t="s">
        <v>617</v>
      </c>
      <c r="L22" s="635">
        <v>65.030787228565245</v>
      </c>
      <c r="M22" s="635">
        <v>2</v>
      </c>
      <c r="N22" s="636">
        <v>130.06157445713049</v>
      </c>
    </row>
    <row r="23" spans="1:14" ht="14.4" customHeight="1" x14ac:dyDescent="0.3">
      <c r="A23" s="631" t="s">
        <v>527</v>
      </c>
      <c r="B23" s="632" t="s">
        <v>529</v>
      </c>
      <c r="C23" s="633" t="s">
        <v>545</v>
      </c>
      <c r="D23" s="634" t="s">
        <v>546</v>
      </c>
      <c r="E23" s="633" t="s">
        <v>530</v>
      </c>
      <c r="F23" s="634" t="s">
        <v>531</v>
      </c>
      <c r="G23" s="633" t="s">
        <v>574</v>
      </c>
      <c r="H23" s="633" t="s">
        <v>618</v>
      </c>
      <c r="I23" s="633" t="s">
        <v>619</v>
      </c>
      <c r="J23" s="633" t="s">
        <v>620</v>
      </c>
      <c r="K23" s="633" t="s">
        <v>621</v>
      </c>
      <c r="L23" s="635">
        <v>83.488755304874999</v>
      </c>
      <c r="M23" s="635">
        <v>1</v>
      </c>
      <c r="N23" s="636">
        <v>83.488755304874999</v>
      </c>
    </row>
    <row r="24" spans="1:14" ht="14.4" customHeight="1" x14ac:dyDescent="0.3">
      <c r="A24" s="631" t="s">
        <v>527</v>
      </c>
      <c r="B24" s="632" t="s">
        <v>529</v>
      </c>
      <c r="C24" s="633" t="s">
        <v>545</v>
      </c>
      <c r="D24" s="634" t="s">
        <v>546</v>
      </c>
      <c r="E24" s="633" t="s">
        <v>530</v>
      </c>
      <c r="F24" s="634" t="s">
        <v>531</v>
      </c>
      <c r="G24" s="633" t="s">
        <v>574</v>
      </c>
      <c r="H24" s="633" t="s">
        <v>622</v>
      </c>
      <c r="I24" s="633" t="s">
        <v>623</v>
      </c>
      <c r="J24" s="633" t="s">
        <v>624</v>
      </c>
      <c r="K24" s="633" t="s">
        <v>625</v>
      </c>
      <c r="L24" s="635">
        <v>66.610268946557355</v>
      </c>
      <c r="M24" s="635">
        <v>6</v>
      </c>
      <c r="N24" s="636">
        <v>399.66161367934416</v>
      </c>
    </row>
    <row r="25" spans="1:14" ht="14.4" customHeight="1" x14ac:dyDescent="0.3">
      <c r="A25" s="631" t="s">
        <v>527</v>
      </c>
      <c r="B25" s="632" t="s">
        <v>529</v>
      </c>
      <c r="C25" s="633" t="s">
        <v>545</v>
      </c>
      <c r="D25" s="634" t="s">
        <v>546</v>
      </c>
      <c r="E25" s="633" t="s">
        <v>530</v>
      </c>
      <c r="F25" s="634" t="s">
        <v>531</v>
      </c>
      <c r="G25" s="633" t="s">
        <v>574</v>
      </c>
      <c r="H25" s="633" t="s">
        <v>626</v>
      </c>
      <c r="I25" s="633" t="s">
        <v>627</v>
      </c>
      <c r="J25" s="633" t="s">
        <v>628</v>
      </c>
      <c r="K25" s="633" t="s">
        <v>629</v>
      </c>
      <c r="L25" s="635">
        <v>27.977449561954128</v>
      </c>
      <c r="M25" s="635">
        <v>43</v>
      </c>
      <c r="N25" s="636">
        <v>1203.0303311640275</v>
      </c>
    </row>
    <row r="26" spans="1:14" ht="14.4" customHeight="1" x14ac:dyDescent="0.3">
      <c r="A26" s="631" t="s">
        <v>527</v>
      </c>
      <c r="B26" s="632" t="s">
        <v>529</v>
      </c>
      <c r="C26" s="633" t="s">
        <v>545</v>
      </c>
      <c r="D26" s="634" t="s">
        <v>546</v>
      </c>
      <c r="E26" s="633" t="s">
        <v>530</v>
      </c>
      <c r="F26" s="634" t="s">
        <v>531</v>
      </c>
      <c r="G26" s="633" t="s">
        <v>574</v>
      </c>
      <c r="H26" s="633" t="s">
        <v>630</v>
      </c>
      <c r="I26" s="633" t="s">
        <v>631</v>
      </c>
      <c r="J26" s="633" t="s">
        <v>632</v>
      </c>
      <c r="K26" s="633" t="s">
        <v>590</v>
      </c>
      <c r="L26" s="635">
        <v>42.080130963987536</v>
      </c>
      <c r="M26" s="635">
        <v>1</v>
      </c>
      <c r="N26" s="636">
        <v>42.080130963987536</v>
      </c>
    </row>
    <row r="27" spans="1:14" ht="14.4" customHeight="1" x14ac:dyDescent="0.3">
      <c r="A27" s="631" t="s">
        <v>527</v>
      </c>
      <c r="B27" s="632" t="s">
        <v>529</v>
      </c>
      <c r="C27" s="633" t="s">
        <v>545</v>
      </c>
      <c r="D27" s="634" t="s">
        <v>546</v>
      </c>
      <c r="E27" s="633" t="s">
        <v>530</v>
      </c>
      <c r="F27" s="634" t="s">
        <v>531</v>
      </c>
      <c r="G27" s="633" t="s">
        <v>574</v>
      </c>
      <c r="H27" s="633" t="s">
        <v>633</v>
      </c>
      <c r="I27" s="633" t="s">
        <v>634</v>
      </c>
      <c r="J27" s="633" t="s">
        <v>632</v>
      </c>
      <c r="K27" s="633" t="s">
        <v>635</v>
      </c>
      <c r="L27" s="635">
        <v>81.129832812912539</v>
      </c>
      <c r="M27" s="635">
        <v>3</v>
      </c>
      <c r="N27" s="636">
        <v>243.3894984387376</v>
      </c>
    </row>
    <row r="28" spans="1:14" ht="14.4" customHeight="1" x14ac:dyDescent="0.3">
      <c r="A28" s="631" t="s">
        <v>527</v>
      </c>
      <c r="B28" s="632" t="s">
        <v>529</v>
      </c>
      <c r="C28" s="633" t="s">
        <v>545</v>
      </c>
      <c r="D28" s="634" t="s">
        <v>546</v>
      </c>
      <c r="E28" s="633" t="s">
        <v>530</v>
      </c>
      <c r="F28" s="634" t="s">
        <v>531</v>
      </c>
      <c r="G28" s="633" t="s">
        <v>574</v>
      </c>
      <c r="H28" s="633" t="s">
        <v>636</v>
      </c>
      <c r="I28" s="633" t="s">
        <v>637</v>
      </c>
      <c r="J28" s="633" t="s">
        <v>638</v>
      </c>
      <c r="K28" s="633" t="s">
        <v>614</v>
      </c>
      <c r="L28" s="635">
        <v>67.47</v>
      </c>
      <c r="M28" s="635">
        <v>4</v>
      </c>
      <c r="N28" s="636">
        <v>269.88</v>
      </c>
    </row>
    <row r="29" spans="1:14" ht="14.4" customHeight="1" x14ac:dyDescent="0.3">
      <c r="A29" s="631" t="s">
        <v>527</v>
      </c>
      <c r="B29" s="632" t="s">
        <v>529</v>
      </c>
      <c r="C29" s="633" t="s">
        <v>545</v>
      </c>
      <c r="D29" s="634" t="s">
        <v>546</v>
      </c>
      <c r="E29" s="633" t="s">
        <v>530</v>
      </c>
      <c r="F29" s="634" t="s">
        <v>531</v>
      </c>
      <c r="G29" s="633" t="s">
        <v>574</v>
      </c>
      <c r="H29" s="633" t="s">
        <v>639</v>
      </c>
      <c r="I29" s="633" t="s">
        <v>640</v>
      </c>
      <c r="J29" s="633" t="s">
        <v>641</v>
      </c>
      <c r="K29" s="633" t="s">
        <v>642</v>
      </c>
      <c r="L29" s="635">
        <v>59.3202442207172</v>
      </c>
      <c r="M29" s="635">
        <v>2</v>
      </c>
      <c r="N29" s="636">
        <v>118.6404884414344</v>
      </c>
    </row>
    <row r="30" spans="1:14" ht="14.4" customHeight="1" x14ac:dyDescent="0.3">
      <c r="A30" s="631" t="s">
        <v>527</v>
      </c>
      <c r="B30" s="632" t="s">
        <v>529</v>
      </c>
      <c r="C30" s="633" t="s">
        <v>545</v>
      </c>
      <c r="D30" s="634" t="s">
        <v>546</v>
      </c>
      <c r="E30" s="633" t="s">
        <v>530</v>
      </c>
      <c r="F30" s="634" t="s">
        <v>531</v>
      </c>
      <c r="G30" s="633" t="s">
        <v>574</v>
      </c>
      <c r="H30" s="633" t="s">
        <v>643</v>
      </c>
      <c r="I30" s="633" t="s">
        <v>644</v>
      </c>
      <c r="J30" s="633" t="s">
        <v>645</v>
      </c>
      <c r="K30" s="633" t="s">
        <v>646</v>
      </c>
      <c r="L30" s="635">
        <v>60.349999999999987</v>
      </c>
      <c r="M30" s="635">
        <v>10</v>
      </c>
      <c r="N30" s="636">
        <v>603.49999999999989</v>
      </c>
    </row>
    <row r="31" spans="1:14" ht="14.4" customHeight="1" x14ac:dyDescent="0.3">
      <c r="A31" s="631" t="s">
        <v>527</v>
      </c>
      <c r="B31" s="632" t="s">
        <v>529</v>
      </c>
      <c r="C31" s="633" t="s">
        <v>545</v>
      </c>
      <c r="D31" s="634" t="s">
        <v>546</v>
      </c>
      <c r="E31" s="633" t="s">
        <v>530</v>
      </c>
      <c r="F31" s="634" t="s">
        <v>531</v>
      </c>
      <c r="G31" s="633" t="s">
        <v>574</v>
      </c>
      <c r="H31" s="633" t="s">
        <v>647</v>
      </c>
      <c r="I31" s="633" t="s">
        <v>648</v>
      </c>
      <c r="J31" s="633" t="s">
        <v>649</v>
      </c>
      <c r="K31" s="633" t="s">
        <v>650</v>
      </c>
      <c r="L31" s="635">
        <v>259.99999999999994</v>
      </c>
      <c r="M31" s="635">
        <v>5</v>
      </c>
      <c r="N31" s="636">
        <v>1299.9999999999998</v>
      </c>
    </row>
    <row r="32" spans="1:14" ht="14.4" customHeight="1" x14ac:dyDescent="0.3">
      <c r="A32" s="631" t="s">
        <v>527</v>
      </c>
      <c r="B32" s="632" t="s">
        <v>529</v>
      </c>
      <c r="C32" s="633" t="s">
        <v>545</v>
      </c>
      <c r="D32" s="634" t="s">
        <v>546</v>
      </c>
      <c r="E32" s="633" t="s">
        <v>530</v>
      </c>
      <c r="F32" s="634" t="s">
        <v>531</v>
      </c>
      <c r="G32" s="633" t="s">
        <v>574</v>
      </c>
      <c r="H32" s="633" t="s">
        <v>651</v>
      </c>
      <c r="I32" s="633" t="s">
        <v>652</v>
      </c>
      <c r="J32" s="633" t="s">
        <v>653</v>
      </c>
      <c r="K32" s="633" t="s">
        <v>654</v>
      </c>
      <c r="L32" s="635">
        <v>598.61899760396057</v>
      </c>
      <c r="M32" s="635">
        <v>2</v>
      </c>
      <c r="N32" s="636">
        <v>1197.2379952079211</v>
      </c>
    </row>
    <row r="33" spans="1:14" ht="14.4" customHeight="1" x14ac:dyDescent="0.3">
      <c r="A33" s="631" t="s">
        <v>527</v>
      </c>
      <c r="B33" s="632" t="s">
        <v>529</v>
      </c>
      <c r="C33" s="633" t="s">
        <v>545</v>
      </c>
      <c r="D33" s="634" t="s">
        <v>546</v>
      </c>
      <c r="E33" s="633" t="s">
        <v>530</v>
      </c>
      <c r="F33" s="634" t="s">
        <v>531</v>
      </c>
      <c r="G33" s="633" t="s">
        <v>574</v>
      </c>
      <c r="H33" s="633" t="s">
        <v>655</v>
      </c>
      <c r="I33" s="633" t="s">
        <v>656</v>
      </c>
      <c r="J33" s="633" t="s">
        <v>657</v>
      </c>
      <c r="K33" s="633" t="s">
        <v>658</v>
      </c>
      <c r="L33" s="635">
        <v>265.13999999999993</v>
      </c>
      <c r="M33" s="635">
        <v>7</v>
      </c>
      <c r="N33" s="636">
        <v>1855.9799999999996</v>
      </c>
    </row>
    <row r="34" spans="1:14" ht="14.4" customHeight="1" x14ac:dyDescent="0.3">
      <c r="A34" s="631" t="s">
        <v>527</v>
      </c>
      <c r="B34" s="632" t="s">
        <v>529</v>
      </c>
      <c r="C34" s="633" t="s">
        <v>545</v>
      </c>
      <c r="D34" s="634" t="s">
        <v>546</v>
      </c>
      <c r="E34" s="633" t="s">
        <v>530</v>
      </c>
      <c r="F34" s="634" t="s">
        <v>531</v>
      </c>
      <c r="G34" s="633" t="s">
        <v>574</v>
      </c>
      <c r="H34" s="633" t="s">
        <v>659</v>
      </c>
      <c r="I34" s="633" t="s">
        <v>660</v>
      </c>
      <c r="J34" s="633" t="s">
        <v>661</v>
      </c>
      <c r="K34" s="633" t="s">
        <v>662</v>
      </c>
      <c r="L34" s="635">
        <v>208.99</v>
      </c>
      <c r="M34" s="635">
        <v>1</v>
      </c>
      <c r="N34" s="636">
        <v>208.99</v>
      </c>
    </row>
    <row r="35" spans="1:14" ht="14.4" customHeight="1" x14ac:dyDescent="0.3">
      <c r="A35" s="631" t="s">
        <v>527</v>
      </c>
      <c r="B35" s="632" t="s">
        <v>529</v>
      </c>
      <c r="C35" s="633" t="s">
        <v>545</v>
      </c>
      <c r="D35" s="634" t="s">
        <v>546</v>
      </c>
      <c r="E35" s="633" t="s">
        <v>530</v>
      </c>
      <c r="F35" s="634" t="s">
        <v>531</v>
      </c>
      <c r="G35" s="633" t="s">
        <v>574</v>
      </c>
      <c r="H35" s="633" t="s">
        <v>663</v>
      </c>
      <c r="I35" s="633" t="s">
        <v>664</v>
      </c>
      <c r="J35" s="633" t="s">
        <v>665</v>
      </c>
      <c r="K35" s="633" t="s">
        <v>666</v>
      </c>
      <c r="L35" s="635">
        <v>132.25999999999993</v>
      </c>
      <c r="M35" s="635">
        <v>3</v>
      </c>
      <c r="N35" s="636">
        <v>396.7799999999998</v>
      </c>
    </row>
    <row r="36" spans="1:14" ht="14.4" customHeight="1" x14ac:dyDescent="0.3">
      <c r="A36" s="631" t="s">
        <v>527</v>
      </c>
      <c r="B36" s="632" t="s">
        <v>529</v>
      </c>
      <c r="C36" s="633" t="s">
        <v>545</v>
      </c>
      <c r="D36" s="634" t="s">
        <v>546</v>
      </c>
      <c r="E36" s="633" t="s">
        <v>530</v>
      </c>
      <c r="F36" s="634" t="s">
        <v>531</v>
      </c>
      <c r="G36" s="633" t="s">
        <v>574</v>
      </c>
      <c r="H36" s="633" t="s">
        <v>667</v>
      </c>
      <c r="I36" s="633" t="s">
        <v>668</v>
      </c>
      <c r="J36" s="633" t="s">
        <v>669</v>
      </c>
      <c r="K36" s="633" t="s">
        <v>670</v>
      </c>
      <c r="L36" s="635">
        <v>112.27984010400506</v>
      </c>
      <c r="M36" s="635">
        <v>3</v>
      </c>
      <c r="N36" s="636">
        <v>336.83952031201517</v>
      </c>
    </row>
    <row r="37" spans="1:14" ht="14.4" customHeight="1" x14ac:dyDescent="0.3">
      <c r="A37" s="631" t="s">
        <v>527</v>
      </c>
      <c r="B37" s="632" t="s">
        <v>529</v>
      </c>
      <c r="C37" s="633" t="s">
        <v>545</v>
      </c>
      <c r="D37" s="634" t="s">
        <v>546</v>
      </c>
      <c r="E37" s="633" t="s">
        <v>530</v>
      </c>
      <c r="F37" s="634" t="s">
        <v>531</v>
      </c>
      <c r="G37" s="633" t="s">
        <v>574</v>
      </c>
      <c r="H37" s="633" t="s">
        <v>671</v>
      </c>
      <c r="I37" s="633" t="s">
        <v>672</v>
      </c>
      <c r="J37" s="633" t="s">
        <v>673</v>
      </c>
      <c r="K37" s="633" t="s">
        <v>674</v>
      </c>
      <c r="L37" s="635">
        <v>94.670000000000016</v>
      </c>
      <c r="M37" s="635">
        <v>1</v>
      </c>
      <c r="N37" s="636">
        <v>94.670000000000016</v>
      </c>
    </row>
    <row r="38" spans="1:14" ht="14.4" customHeight="1" x14ac:dyDescent="0.3">
      <c r="A38" s="631" t="s">
        <v>527</v>
      </c>
      <c r="B38" s="632" t="s">
        <v>529</v>
      </c>
      <c r="C38" s="633" t="s">
        <v>545</v>
      </c>
      <c r="D38" s="634" t="s">
        <v>546</v>
      </c>
      <c r="E38" s="633" t="s">
        <v>530</v>
      </c>
      <c r="F38" s="634" t="s">
        <v>531</v>
      </c>
      <c r="G38" s="633" t="s">
        <v>574</v>
      </c>
      <c r="H38" s="633" t="s">
        <v>675</v>
      </c>
      <c r="I38" s="633" t="s">
        <v>675</v>
      </c>
      <c r="J38" s="633" t="s">
        <v>676</v>
      </c>
      <c r="K38" s="633" t="s">
        <v>677</v>
      </c>
      <c r="L38" s="635">
        <v>38.211274231938489</v>
      </c>
      <c r="M38" s="635">
        <v>76</v>
      </c>
      <c r="N38" s="636">
        <v>2904.056841627325</v>
      </c>
    </row>
    <row r="39" spans="1:14" ht="14.4" customHeight="1" x14ac:dyDescent="0.3">
      <c r="A39" s="631" t="s">
        <v>527</v>
      </c>
      <c r="B39" s="632" t="s">
        <v>529</v>
      </c>
      <c r="C39" s="633" t="s">
        <v>545</v>
      </c>
      <c r="D39" s="634" t="s">
        <v>546</v>
      </c>
      <c r="E39" s="633" t="s">
        <v>530</v>
      </c>
      <c r="F39" s="634" t="s">
        <v>531</v>
      </c>
      <c r="G39" s="633" t="s">
        <v>574</v>
      </c>
      <c r="H39" s="633" t="s">
        <v>678</v>
      </c>
      <c r="I39" s="633" t="s">
        <v>679</v>
      </c>
      <c r="J39" s="633" t="s">
        <v>680</v>
      </c>
      <c r="K39" s="633" t="s">
        <v>681</v>
      </c>
      <c r="L39" s="635">
        <v>238.00510921867811</v>
      </c>
      <c r="M39" s="635">
        <v>21</v>
      </c>
      <c r="N39" s="636">
        <v>4998.1072935922402</v>
      </c>
    </row>
    <row r="40" spans="1:14" ht="14.4" customHeight="1" x14ac:dyDescent="0.3">
      <c r="A40" s="631" t="s">
        <v>527</v>
      </c>
      <c r="B40" s="632" t="s">
        <v>529</v>
      </c>
      <c r="C40" s="633" t="s">
        <v>545</v>
      </c>
      <c r="D40" s="634" t="s">
        <v>546</v>
      </c>
      <c r="E40" s="633" t="s">
        <v>530</v>
      </c>
      <c r="F40" s="634" t="s">
        <v>531</v>
      </c>
      <c r="G40" s="633" t="s">
        <v>574</v>
      </c>
      <c r="H40" s="633" t="s">
        <v>682</v>
      </c>
      <c r="I40" s="633" t="s">
        <v>683</v>
      </c>
      <c r="J40" s="633" t="s">
        <v>684</v>
      </c>
      <c r="K40" s="633" t="s">
        <v>685</v>
      </c>
      <c r="L40" s="635">
        <v>126.03000000000004</v>
      </c>
      <c r="M40" s="635">
        <v>1</v>
      </c>
      <c r="N40" s="636">
        <v>126.03000000000004</v>
      </c>
    </row>
    <row r="41" spans="1:14" ht="14.4" customHeight="1" x14ac:dyDescent="0.3">
      <c r="A41" s="631" t="s">
        <v>527</v>
      </c>
      <c r="B41" s="632" t="s">
        <v>529</v>
      </c>
      <c r="C41" s="633" t="s">
        <v>545</v>
      </c>
      <c r="D41" s="634" t="s">
        <v>546</v>
      </c>
      <c r="E41" s="633" t="s">
        <v>530</v>
      </c>
      <c r="F41" s="634" t="s">
        <v>531</v>
      </c>
      <c r="G41" s="633" t="s">
        <v>574</v>
      </c>
      <c r="H41" s="633" t="s">
        <v>686</v>
      </c>
      <c r="I41" s="633" t="s">
        <v>687</v>
      </c>
      <c r="J41" s="633" t="s">
        <v>688</v>
      </c>
      <c r="K41" s="633" t="s">
        <v>689</v>
      </c>
      <c r="L41" s="635">
        <v>44.848457347912252</v>
      </c>
      <c r="M41" s="635">
        <v>7</v>
      </c>
      <c r="N41" s="636">
        <v>313.93920143538577</v>
      </c>
    </row>
    <row r="42" spans="1:14" ht="14.4" customHeight="1" x14ac:dyDescent="0.3">
      <c r="A42" s="631" t="s">
        <v>527</v>
      </c>
      <c r="B42" s="632" t="s">
        <v>529</v>
      </c>
      <c r="C42" s="633" t="s">
        <v>545</v>
      </c>
      <c r="D42" s="634" t="s">
        <v>546</v>
      </c>
      <c r="E42" s="633" t="s">
        <v>530</v>
      </c>
      <c r="F42" s="634" t="s">
        <v>531</v>
      </c>
      <c r="G42" s="633" t="s">
        <v>574</v>
      </c>
      <c r="H42" s="633" t="s">
        <v>690</v>
      </c>
      <c r="I42" s="633" t="s">
        <v>691</v>
      </c>
      <c r="J42" s="633" t="s">
        <v>692</v>
      </c>
      <c r="K42" s="633" t="s">
        <v>693</v>
      </c>
      <c r="L42" s="635">
        <v>340.29</v>
      </c>
      <c r="M42" s="635">
        <v>1</v>
      </c>
      <c r="N42" s="636">
        <v>340.29</v>
      </c>
    </row>
    <row r="43" spans="1:14" ht="14.4" customHeight="1" x14ac:dyDescent="0.3">
      <c r="A43" s="631" t="s">
        <v>527</v>
      </c>
      <c r="B43" s="632" t="s">
        <v>529</v>
      </c>
      <c r="C43" s="633" t="s">
        <v>545</v>
      </c>
      <c r="D43" s="634" t="s">
        <v>546</v>
      </c>
      <c r="E43" s="633" t="s">
        <v>530</v>
      </c>
      <c r="F43" s="634" t="s">
        <v>531</v>
      </c>
      <c r="G43" s="633" t="s">
        <v>574</v>
      </c>
      <c r="H43" s="633" t="s">
        <v>694</v>
      </c>
      <c r="I43" s="633" t="s">
        <v>695</v>
      </c>
      <c r="J43" s="633" t="s">
        <v>696</v>
      </c>
      <c r="K43" s="633" t="s">
        <v>693</v>
      </c>
      <c r="L43" s="635">
        <v>339.61782394868902</v>
      </c>
      <c r="M43" s="635">
        <v>2</v>
      </c>
      <c r="N43" s="636">
        <v>679.23564789737804</v>
      </c>
    </row>
    <row r="44" spans="1:14" ht="14.4" customHeight="1" x14ac:dyDescent="0.3">
      <c r="A44" s="631" t="s">
        <v>527</v>
      </c>
      <c r="B44" s="632" t="s">
        <v>529</v>
      </c>
      <c r="C44" s="633" t="s">
        <v>545</v>
      </c>
      <c r="D44" s="634" t="s">
        <v>546</v>
      </c>
      <c r="E44" s="633" t="s">
        <v>530</v>
      </c>
      <c r="F44" s="634" t="s">
        <v>531</v>
      </c>
      <c r="G44" s="633" t="s">
        <v>574</v>
      </c>
      <c r="H44" s="633" t="s">
        <v>697</v>
      </c>
      <c r="I44" s="633" t="s">
        <v>698</v>
      </c>
      <c r="J44" s="633" t="s">
        <v>699</v>
      </c>
      <c r="K44" s="633" t="s">
        <v>700</v>
      </c>
      <c r="L44" s="635">
        <v>192.45859714384699</v>
      </c>
      <c r="M44" s="635">
        <v>1</v>
      </c>
      <c r="N44" s="636">
        <v>192.45859714384699</v>
      </c>
    </row>
    <row r="45" spans="1:14" ht="14.4" customHeight="1" x14ac:dyDescent="0.3">
      <c r="A45" s="631" t="s">
        <v>527</v>
      </c>
      <c r="B45" s="632" t="s">
        <v>529</v>
      </c>
      <c r="C45" s="633" t="s">
        <v>545</v>
      </c>
      <c r="D45" s="634" t="s">
        <v>546</v>
      </c>
      <c r="E45" s="633" t="s">
        <v>530</v>
      </c>
      <c r="F45" s="634" t="s">
        <v>531</v>
      </c>
      <c r="G45" s="633" t="s">
        <v>574</v>
      </c>
      <c r="H45" s="633" t="s">
        <v>701</v>
      </c>
      <c r="I45" s="633" t="s">
        <v>702</v>
      </c>
      <c r="J45" s="633" t="s">
        <v>703</v>
      </c>
      <c r="K45" s="633" t="s">
        <v>704</v>
      </c>
      <c r="L45" s="635">
        <v>45.999999999999986</v>
      </c>
      <c r="M45" s="635">
        <v>8</v>
      </c>
      <c r="N45" s="636">
        <v>367.99999999999989</v>
      </c>
    </row>
    <row r="46" spans="1:14" ht="14.4" customHeight="1" x14ac:dyDescent="0.3">
      <c r="A46" s="631" t="s">
        <v>527</v>
      </c>
      <c r="B46" s="632" t="s">
        <v>529</v>
      </c>
      <c r="C46" s="633" t="s">
        <v>545</v>
      </c>
      <c r="D46" s="634" t="s">
        <v>546</v>
      </c>
      <c r="E46" s="633" t="s">
        <v>530</v>
      </c>
      <c r="F46" s="634" t="s">
        <v>531</v>
      </c>
      <c r="G46" s="633" t="s">
        <v>574</v>
      </c>
      <c r="H46" s="633" t="s">
        <v>705</v>
      </c>
      <c r="I46" s="633" t="s">
        <v>706</v>
      </c>
      <c r="J46" s="633" t="s">
        <v>707</v>
      </c>
      <c r="K46" s="633" t="s">
        <v>708</v>
      </c>
      <c r="L46" s="635">
        <v>8.9678247304835548</v>
      </c>
      <c r="M46" s="635">
        <v>162</v>
      </c>
      <c r="N46" s="636">
        <v>1452.7876063383358</v>
      </c>
    </row>
    <row r="47" spans="1:14" ht="14.4" customHeight="1" x14ac:dyDescent="0.3">
      <c r="A47" s="631" t="s">
        <v>527</v>
      </c>
      <c r="B47" s="632" t="s">
        <v>529</v>
      </c>
      <c r="C47" s="633" t="s">
        <v>545</v>
      </c>
      <c r="D47" s="634" t="s">
        <v>546</v>
      </c>
      <c r="E47" s="633" t="s">
        <v>530</v>
      </c>
      <c r="F47" s="634" t="s">
        <v>531</v>
      </c>
      <c r="G47" s="633" t="s">
        <v>574</v>
      </c>
      <c r="H47" s="633" t="s">
        <v>709</v>
      </c>
      <c r="I47" s="633" t="s">
        <v>710</v>
      </c>
      <c r="J47" s="633" t="s">
        <v>645</v>
      </c>
      <c r="K47" s="633" t="s">
        <v>711</v>
      </c>
      <c r="L47" s="635">
        <v>22.48</v>
      </c>
      <c r="M47" s="635">
        <v>3</v>
      </c>
      <c r="N47" s="636">
        <v>67.44</v>
      </c>
    </row>
    <row r="48" spans="1:14" ht="14.4" customHeight="1" x14ac:dyDescent="0.3">
      <c r="A48" s="631" t="s">
        <v>527</v>
      </c>
      <c r="B48" s="632" t="s">
        <v>529</v>
      </c>
      <c r="C48" s="633" t="s">
        <v>545</v>
      </c>
      <c r="D48" s="634" t="s">
        <v>546</v>
      </c>
      <c r="E48" s="633" t="s">
        <v>530</v>
      </c>
      <c r="F48" s="634" t="s">
        <v>531</v>
      </c>
      <c r="G48" s="633" t="s">
        <v>574</v>
      </c>
      <c r="H48" s="633" t="s">
        <v>712</v>
      </c>
      <c r="I48" s="633" t="s">
        <v>713</v>
      </c>
      <c r="J48" s="633" t="s">
        <v>714</v>
      </c>
      <c r="K48" s="633" t="s">
        <v>715</v>
      </c>
      <c r="L48" s="635">
        <v>60.478445639893089</v>
      </c>
      <c r="M48" s="635">
        <v>7</v>
      </c>
      <c r="N48" s="636">
        <v>423.34911947925161</v>
      </c>
    </row>
    <row r="49" spans="1:14" ht="14.4" customHeight="1" x14ac:dyDescent="0.3">
      <c r="A49" s="631" t="s">
        <v>527</v>
      </c>
      <c r="B49" s="632" t="s">
        <v>529</v>
      </c>
      <c r="C49" s="633" t="s">
        <v>545</v>
      </c>
      <c r="D49" s="634" t="s">
        <v>546</v>
      </c>
      <c r="E49" s="633" t="s">
        <v>530</v>
      </c>
      <c r="F49" s="634" t="s">
        <v>531</v>
      </c>
      <c r="G49" s="633" t="s">
        <v>574</v>
      </c>
      <c r="H49" s="633" t="s">
        <v>716</v>
      </c>
      <c r="I49" s="633" t="s">
        <v>717</v>
      </c>
      <c r="J49" s="633" t="s">
        <v>718</v>
      </c>
      <c r="K49" s="633" t="s">
        <v>719</v>
      </c>
      <c r="L49" s="635">
        <v>77.075497291782114</v>
      </c>
      <c r="M49" s="635">
        <v>4</v>
      </c>
      <c r="N49" s="636">
        <v>308.30198916712845</v>
      </c>
    </row>
    <row r="50" spans="1:14" ht="14.4" customHeight="1" x14ac:dyDescent="0.3">
      <c r="A50" s="631" t="s">
        <v>527</v>
      </c>
      <c r="B50" s="632" t="s">
        <v>529</v>
      </c>
      <c r="C50" s="633" t="s">
        <v>545</v>
      </c>
      <c r="D50" s="634" t="s">
        <v>546</v>
      </c>
      <c r="E50" s="633" t="s">
        <v>530</v>
      </c>
      <c r="F50" s="634" t="s">
        <v>531</v>
      </c>
      <c r="G50" s="633" t="s">
        <v>574</v>
      </c>
      <c r="H50" s="633" t="s">
        <v>720</v>
      </c>
      <c r="I50" s="633" t="s">
        <v>721</v>
      </c>
      <c r="J50" s="633" t="s">
        <v>722</v>
      </c>
      <c r="K50" s="633" t="s">
        <v>723</v>
      </c>
      <c r="L50" s="635">
        <v>158.05405120234491</v>
      </c>
      <c r="M50" s="635">
        <v>9</v>
      </c>
      <c r="N50" s="636">
        <v>1422.4864608211042</v>
      </c>
    </row>
    <row r="51" spans="1:14" ht="14.4" customHeight="1" x14ac:dyDescent="0.3">
      <c r="A51" s="631" t="s">
        <v>527</v>
      </c>
      <c r="B51" s="632" t="s">
        <v>529</v>
      </c>
      <c r="C51" s="633" t="s">
        <v>545</v>
      </c>
      <c r="D51" s="634" t="s">
        <v>546</v>
      </c>
      <c r="E51" s="633" t="s">
        <v>530</v>
      </c>
      <c r="F51" s="634" t="s">
        <v>531</v>
      </c>
      <c r="G51" s="633" t="s">
        <v>574</v>
      </c>
      <c r="H51" s="633" t="s">
        <v>724</v>
      </c>
      <c r="I51" s="633" t="s">
        <v>725</v>
      </c>
      <c r="J51" s="633" t="s">
        <v>726</v>
      </c>
      <c r="K51" s="633"/>
      <c r="L51" s="635">
        <v>198.99801876968201</v>
      </c>
      <c r="M51" s="635">
        <v>2</v>
      </c>
      <c r="N51" s="636">
        <v>397.99603753936401</v>
      </c>
    </row>
    <row r="52" spans="1:14" ht="14.4" customHeight="1" x14ac:dyDescent="0.3">
      <c r="A52" s="631" t="s">
        <v>527</v>
      </c>
      <c r="B52" s="632" t="s">
        <v>529</v>
      </c>
      <c r="C52" s="633" t="s">
        <v>545</v>
      </c>
      <c r="D52" s="634" t="s">
        <v>546</v>
      </c>
      <c r="E52" s="633" t="s">
        <v>530</v>
      </c>
      <c r="F52" s="634" t="s">
        <v>531</v>
      </c>
      <c r="G52" s="633" t="s">
        <v>574</v>
      </c>
      <c r="H52" s="633" t="s">
        <v>727</v>
      </c>
      <c r="I52" s="633" t="s">
        <v>728</v>
      </c>
      <c r="J52" s="633" t="s">
        <v>729</v>
      </c>
      <c r="K52" s="633" t="s">
        <v>730</v>
      </c>
      <c r="L52" s="635">
        <v>151.25</v>
      </c>
      <c r="M52" s="635">
        <v>1</v>
      </c>
      <c r="N52" s="636">
        <v>151.25</v>
      </c>
    </row>
    <row r="53" spans="1:14" ht="14.4" customHeight="1" x14ac:dyDescent="0.3">
      <c r="A53" s="631" t="s">
        <v>527</v>
      </c>
      <c r="B53" s="632" t="s">
        <v>529</v>
      </c>
      <c r="C53" s="633" t="s">
        <v>545</v>
      </c>
      <c r="D53" s="634" t="s">
        <v>546</v>
      </c>
      <c r="E53" s="633" t="s">
        <v>530</v>
      </c>
      <c r="F53" s="634" t="s">
        <v>531</v>
      </c>
      <c r="G53" s="633" t="s">
        <v>574</v>
      </c>
      <c r="H53" s="633" t="s">
        <v>731</v>
      </c>
      <c r="I53" s="633" t="s">
        <v>732</v>
      </c>
      <c r="J53" s="633" t="s">
        <v>733</v>
      </c>
      <c r="K53" s="633" t="s">
        <v>734</v>
      </c>
      <c r="L53" s="635">
        <v>94.6</v>
      </c>
      <c r="M53" s="635">
        <v>1</v>
      </c>
      <c r="N53" s="636">
        <v>94.6</v>
      </c>
    </row>
    <row r="54" spans="1:14" ht="14.4" customHeight="1" x14ac:dyDescent="0.3">
      <c r="A54" s="631" t="s">
        <v>527</v>
      </c>
      <c r="B54" s="632" t="s">
        <v>529</v>
      </c>
      <c r="C54" s="633" t="s">
        <v>545</v>
      </c>
      <c r="D54" s="634" t="s">
        <v>546</v>
      </c>
      <c r="E54" s="633" t="s">
        <v>530</v>
      </c>
      <c r="F54" s="634" t="s">
        <v>531</v>
      </c>
      <c r="G54" s="633" t="s">
        <v>574</v>
      </c>
      <c r="H54" s="633" t="s">
        <v>735</v>
      </c>
      <c r="I54" s="633" t="s">
        <v>736</v>
      </c>
      <c r="J54" s="633" t="s">
        <v>737</v>
      </c>
      <c r="K54" s="633" t="s">
        <v>738</v>
      </c>
      <c r="L54" s="635">
        <v>122.74986881360815</v>
      </c>
      <c r="M54" s="635">
        <v>2</v>
      </c>
      <c r="N54" s="636">
        <v>245.49973762721629</v>
      </c>
    </row>
    <row r="55" spans="1:14" ht="14.4" customHeight="1" x14ac:dyDescent="0.3">
      <c r="A55" s="631" t="s">
        <v>527</v>
      </c>
      <c r="B55" s="632" t="s">
        <v>529</v>
      </c>
      <c r="C55" s="633" t="s">
        <v>545</v>
      </c>
      <c r="D55" s="634" t="s">
        <v>546</v>
      </c>
      <c r="E55" s="633" t="s">
        <v>530</v>
      </c>
      <c r="F55" s="634" t="s">
        <v>531</v>
      </c>
      <c r="G55" s="633" t="s">
        <v>574</v>
      </c>
      <c r="H55" s="633" t="s">
        <v>739</v>
      </c>
      <c r="I55" s="633" t="s">
        <v>740</v>
      </c>
      <c r="J55" s="633" t="s">
        <v>741</v>
      </c>
      <c r="K55" s="633" t="s">
        <v>742</v>
      </c>
      <c r="L55" s="635">
        <v>69.5597687844364</v>
      </c>
      <c r="M55" s="635">
        <v>6</v>
      </c>
      <c r="N55" s="636">
        <v>417.35861270661837</v>
      </c>
    </row>
    <row r="56" spans="1:14" ht="14.4" customHeight="1" x14ac:dyDescent="0.3">
      <c r="A56" s="631" t="s">
        <v>527</v>
      </c>
      <c r="B56" s="632" t="s">
        <v>529</v>
      </c>
      <c r="C56" s="633" t="s">
        <v>545</v>
      </c>
      <c r="D56" s="634" t="s">
        <v>546</v>
      </c>
      <c r="E56" s="633" t="s">
        <v>530</v>
      </c>
      <c r="F56" s="634" t="s">
        <v>531</v>
      </c>
      <c r="G56" s="633" t="s">
        <v>574</v>
      </c>
      <c r="H56" s="633" t="s">
        <v>743</v>
      </c>
      <c r="I56" s="633" t="s">
        <v>744</v>
      </c>
      <c r="J56" s="633" t="s">
        <v>745</v>
      </c>
      <c r="K56" s="633" t="s">
        <v>746</v>
      </c>
      <c r="L56" s="635">
        <v>108.61</v>
      </c>
      <c r="M56" s="635">
        <v>1</v>
      </c>
      <c r="N56" s="636">
        <v>108.61</v>
      </c>
    </row>
    <row r="57" spans="1:14" ht="14.4" customHeight="1" x14ac:dyDescent="0.3">
      <c r="A57" s="631" t="s">
        <v>527</v>
      </c>
      <c r="B57" s="632" t="s">
        <v>529</v>
      </c>
      <c r="C57" s="633" t="s">
        <v>545</v>
      </c>
      <c r="D57" s="634" t="s">
        <v>546</v>
      </c>
      <c r="E57" s="633" t="s">
        <v>530</v>
      </c>
      <c r="F57" s="634" t="s">
        <v>531</v>
      </c>
      <c r="G57" s="633" t="s">
        <v>574</v>
      </c>
      <c r="H57" s="633" t="s">
        <v>747</v>
      </c>
      <c r="I57" s="633" t="s">
        <v>748</v>
      </c>
      <c r="J57" s="633" t="s">
        <v>749</v>
      </c>
      <c r="K57" s="633" t="s">
        <v>750</v>
      </c>
      <c r="L57" s="635">
        <v>22.25</v>
      </c>
      <c r="M57" s="635">
        <v>1</v>
      </c>
      <c r="N57" s="636">
        <v>22.25</v>
      </c>
    </row>
    <row r="58" spans="1:14" ht="14.4" customHeight="1" x14ac:dyDescent="0.3">
      <c r="A58" s="631" t="s">
        <v>527</v>
      </c>
      <c r="B58" s="632" t="s">
        <v>529</v>
      </c>
      <c r="C58" s="633" t="s">
        <v>545</v>
      </c>
      <c r="D58" s="634" t="s">
        <v>546</v>
      </c>
      <c r="E58" s="633" t="s">
        <v>530</v>
      </c>
      <c r="F58" s="634" t="s">
        <v>531</v>
      </c>
      <c r="G58" s="633" t="s">
        <v>574</v>
      </c>
      <c r="H58" s="633" t="s">
        <v>751</v>
      </c>
      <c r="I58" s="633" t="s">
        <v>752</v>
      </c>
      <c r="J58" s="633" t="s">
        <v>753</v>
      </c>
      <c r="K58" s="633" t="s">
        <v>754</v>
      </c>
      <c r="L58" s="635">
        <v>63.639999738143999</v>
      </c>
      <c r="M58" s="635">
        <v>10</v>
      </c>
      <c r="N58" s="636">
        <v>636.39999738144002</v>
      </c>
    </row>
    <row r="59" spans="1:14" ht="14.4" customHeight="1" x14ac:dyDescent="0.3">
      <c r="A59" s="631" t="s">
        <v>527</v>
      </c>
      <c r="B59" s="632" t="s">
        <v>529</v>
      </c>
      <c r="C59" s="633" t="s">
        <v>545</v>
      </c>
      <c r="D59" s="634" t="s">
        <v>546</v>
      </c>
      <c r="E59" s="633" t="s">
        <v>530</v>
      </c>
      <c r="F59" s="634" t="s">
        <v>531</v>
      </c>
      <c r="G59" s="633" t="s">
        <v>574</v>
      </c>
      <c r="H59" s="633" t="s">
        <v>755</v>
      </c>
      <c r="I59" s="633" t="s">
        <v>756</v>
      </c>
      <c r="J59" s="633" t="s">
        <v>757</v>
      </c>
      <c r="K59" s="633" t="s">
        <v>758</v>
      </c>
      <c r="L59" s="635">
        <v>121.81</v>
      </c>
      <c r="M59" s="635">
        <v>4</v>
      </c>
      <c r="N59" s="636">
        <v>487.24</v>
      </c>
    </row>
    <row r="60" spans="1:14" ht="14.4" customHeight="1" x14ac:dyDescent="0.3">
      <c r="A60" s="631" t="s">
        <v>527</v>
      </c>
      <c r="B60" s="632" t="s">
        <v>529</v>
      </c>
      <c r="C60" s="633" t="s">
        <v>545</v>
      </c>
      <c r="D60" s="634" t="s">
        <v>546</v>
      </c>
      <c r="E60" s="633" t="s">
        <v>530</v>
      </c>
      <c r="F60" s="634" t="s">
        <v>531</v>
      </c>
      <c r="G60" s="633" t="s">
        <v>574</v>
      </c>
      <c r="H60" s="633" t="s">
        <v>759</v>
      </c>
      <c r="I60" s="633" t="s">
        <v>760</v>
      </c>
      <c r="J60" s="633" t="s">
        <v>761</v>
      </c>
      <c r="K60" s="633" t="s">
        <v>762</v>
      </c>
      <c r="L60" s="635">
        <v>15.39</v>
      </c>
      <c r="M60" s="635">
        <v>1</v>
      </c>
      <c r="N60" s="636">
        <v>15.39</v>
      </c>
    </row>
    <row r="61" spans="1:14" ht="14.4" customHeight="1" x14ac:dyDescent="0.3">
      <c r="A61" s="631" t="s">
        <v>527</v>
      </c>
      <c r="B61" s="632" t="s">
        <v>529</v>
      </c>
      <c r="C61" s="633" t="s">
        <v>545</v>
      </c>
      <c r="D61" s="634" t="s">
        <v>546</v>
      </c>
      <c r="E61" s="633" t="s">
        <v>530</v>
      </c>
      <c r="F61" s="634" t="s">
        <v>531</v>
      </c>
      <c r="G61" s="633" t="s">
        <v>574</v>
      </c>
      <c r="H61" s="633" t="s">
        <v>763</v>
      </c>
      <c r="I61" s="633" t="s">
        <v>764</v>
      </c>
      <c r="J61" s="633" t="s">
        <v>765</v>
      </c>
      <c r="K61" s="633" t="s">
        <v>766</v>
      </c>
      <c r="L61" s="635">
        <v>122.58799999999999</v>
      </c>
      <c r="M61" s="635">
        <v>10</v>
      </c>
      <c r="N61" s="636">
        <v>1225.8799999999999</v>
      </c>
    </row>
    <row r="62" spans="1:14" ht="14.4" customHeight="1" x14ac:dyDescent="0.3">
      <c r="A62" s="631" t="s">
        <v>527</v>
      </c>
      <c r="B62" s="632" t="s">
        <v>529</v>
      </c>
      <c r="C62" s="633" t="s">
        <v>545</v>
      </c>
      <c r="D62" s="634" t="s">
        <v>546</v>
      </c>
      <c r="E62" s="633" t="s">
        <v>530</v>
      </c>
      <c r="F62" s="634" t="s">
        <v>531</v>
      </c>
      <c r="G62" s="633" t="s">
        <v>574</v>
      </c>
      <c r="H62" s="633" t="s">
        <v>767</v>
      </c>
      <c r="I62" s="633" t="s">
        <v>768</v>
      </c>
      <c r="J62" s="633" t="s">
        <v>765</v>
      </c>
      <c r="K62" s="633" t="s">
        <v>769</v>
      </c>
      <c r="L62" s="635">
        <v>148.6</v>
      </c>
      <c r="M62" s="635">
        <v>6</v>
      </c>
      <c r="N62" s="636">
        <v>891.6</v>
      </c>
    </row>
    <row r="63" spans="1:14" ht="14.4" customHeight="1" x14ac:dyDescent="0.3">
      <c r="A63" s="631" t="s">
        <v>527</v>
      </c>
      <c r="B63" s="632" t="s">
        <v>529</v>
      </c>
      <c r="C63" s="633" t="s">
        <v>545</v>
      </c>
      <c r="D63" s="634" t="s">
        <v>546</v>
      </c>
      <c r="E63" s="633" t="s">
        <v>530</v>
      </c>
      <c r="F63" s="634" t="s">
        <v>531</v>
      </c>
      <c r="G63" s="633" t="s">
        <v>574</v>
      </c>
      <c r="H63" s="633" t="s">
        <v>770</v>
      </c>
      <c r="I63" s="633" t="s">
        <v>771</v>
      </c>
      <c r="J63" s="633" t="s">
        <v>772</v>
      </c>
      <c r="K63" s="633" t="s">
        <v>773</v>
      </c>
      <c r="L63" s="635">
        <v>73.559999999999988</v>
      </c>
      <c r="M63" s="635">
        <v>7</v>
      </c>
      <c r="N63" s="636">
        <v>514.91999999999996</v>
      </c>
    </row>
    <row r="64" spans="1:14" ht="14.4" customHeight="1" x14ac:dyDescent="0.3">
      <c r="A64" s="631" t="s">
        <v>527</v>
      </c>
      <c r="B64" s="632" t="s">
        <v>529</v>
      </c>
      <c r="C64" s="633" t="s">
        <v>545</v>
      </c>
      <c r="D64" s="634" t="s">
        <v>546</v>
      </c>
      <c r="E64" s="633" t="s">
        <v>530</v>
      </c>
      <c r="F64" s="634" t="s">
        <v>531</v>
      </c>
      <c r="G64" s="633" t="s">
        <v>574</v>
      </c>
      <c r="H64" s="633" t="s">
        <v>774</v>
      </c>
      <c r="I64" s="633" t="s">
        <v>775</v>
      </c>
      <c r="J64" s="633" t="s">
        <v>776</v>
      </c>
      <c r="K64" s="633" t="s">
        <v>777</v>
      </c>
      <c r="L64" s="635">
        <v>65.56</v>
      </c>
      <c r="M64" s="635">
        <v>1</v>
      </c>
      <c r="N64" s="636">
        <v>65.56</v>
      </c>
    </row>
    <row r="65" spans="1:14" ht="14.4" customHeight="1" x14ac:dyDescent="0.3">
      <c r="A65" s="631" t="s">
        <v>527</v>
      </c>
      <c r="B65" s="632" t="s">
        <v>529</v>
      </c>
      <c r="C65" s="633" t="s">
        <v>545</v>
      </c>
      <c r="D65" s="634" t="s">
        <v>546</v>
      </c>
      <c r="E65" s="633" t="s">
        <v>530</v>
      </c>
      <c r="F65" s="634" t="s">
        <v>531</v>
      </c>
      <c r="G65" s="633" t="s">
        <v>574</v>
      </c>
      <c r="H65" s="633" t="s">
        <v>778</v>
      </c>
      <c r="I65" s="633" t="s">
        <v>779</v>
      </c>
      <c r="J65" s="633" t="s">
        <v>780</v>
      </c>
      <c r="K65" s="633" t="s">
        <v>781</v>
      </c>
      <c r="L65" s="635">
        <v>45.780092151040506</v>
      </c>
      <c r="M65" s="635">
        <v>5</v>
      </c>
      <c r="N65" s="636">
        <v>228.90046075520252</v>
      </c>
    </row>
    <row r="66" spans="1:14" ht="14.4" customHeight="1" x14ac:dyDescent="0.3">
      <c r="A66" s="631" t="s">
        <v>527</v>
      </c>
      <c r="B66" s="632" t="s">
        <v>529</v>
      </c>
      <c r="C66" s="633" t="s">
        <v>545</v>
      </c>
      <c r="D66" s="634" t="s">
        <v>546</v>
      </c>
      <c r="E66" s="633" t="s">
        <v>530</v>
      </c>
      <c r="F66" s="634" t="s">
        <v>531</v>
      </c>
      <c r="G66" s="633" t="s">
        <v>574</v>
      </c>
      <c r="H66" s="633" t="s">
        <v>782</v>
      </c>
      <c r="I66" s="633" t="s">
        <v>782</v>
      </c>
      <c r="J66" s="633" t="s">
        <v>783</v>
      </c>
      <c r="K66" s="633" t="s">
        <v>784</v>
      </c>
      <c r="L66" s="635">
        <v>98.14</v>
      </c>
      <c r="M66" s="635">
        <v>1</v>
      </c>
      <c r="N66" s="636">
        <v>98.14</v>
      </c>
    </row>
    <row r="67" spans="1:14" ht="14.4" customHeight="1" x14ac:dyDescent="0.3">
      <c r="A67" s="631" t="s">
        <v>527</v>
      </c>
      <c r="B67" s="632" t="s">
        <v>529</v>
      </c>
      <c r="C67" s="633" t="s">
        <v>545</v>
      </c>
      <c r="D67" s="634" t="s">
        <v>546</v>
      </c>
      <c r="E67" s="633" t="s">
        <v>530</v>
      </c>
      <c r="F67" s="634" t="s">
        <v>531</v>
      </c>
      <c r="G67" s="633" t="s">
        <v>574</v>
      </c>
      <c r="H67" s="633" t="s">
        <v>785</v>
      </c>
      <c r="I67" s="633" t="s">
        <v>785</v>
      </c>
      <c r="J67" s="633" t="s">
        <v>786</v>
      </c>
      <c r="K67" s="633" t="s">
        <v>787</v>
      </c>
      <c r="L67" s="635">
        <v>107.03857142857144</v>
      </c>
      <c r="M67" s="635">
        <v>7</v>
      </c>
      <c r="N67" s="636">
        <v>749.2700000000001</v>
      </c>
    </row>
    <row r="68" spans="1:14" ht="14.4" customHeight="1" x14ac:dyDescent="0.3">
      <c r="A68" s="631" t="s">
        <v>527</v>
      </c>
      <c r="B68" s="632" t="s">
        <v>529</v>
      </c>
      <c r="C68" s="633" t="s">
        <v>545</v>
      </c>
      <c r="D68" s="634" t="s">
        <v>546</v>
      </c>
      <c r="E68" s="633" t="s">
        <v>530</v>
      </c>
      <c r="F68" s="634" t="s">
        <v>531</v>
      </c>
      <c r="G68" s="633" t="s">
        <v>574</v>
      </c>
      <c r="H68" s="633" t="s">
        <v>788</v>
      </c>
      <c r="I68" s="633" t="s">
        <v>789</v>
      </c>
      <c r="J68" s="633" t="s">
        <v>790</v>
      </c>
      <c r="K68" s="633" t="s">
        <v>791</v>
      </c>
      <c r="L68" s="635">
        <v>392.88999999999993</v>
      </c>
      <c r="M68" s="635">
        <v>10</v>
      </c>
      <c r="N68" s="636">
        <v>3928.8999999999992</v>
      </c>
    </row>
    <row r="69" spans="1:14" ht="14.4" customHeight="1" x14ac:dyDescent="0.3">
      <c r="A69" s="631" t="s">
        <v>527</v>
      </c>
      <c r="B69" s="632" t="s">
        <v>529</v>
      </c>
      <c r="C69" s="633" t="s">
        <v>545</v>
      </c>
      <c r="D69" s="634" t="s">
        <v>546</v>
      </c>
      <c r="E69" s="633" t="s">
        <v>530</v>
      </c>
      <c r="F69" s="634" t="s">
        <v>531</v>
      </c>
      <c r="G69" s="633" t="s">
        <v>574</v>
      </c>
      <c r="H69" s="633" t="s">
        <v>792</v>
      </c>
      <c r="I69" s="633" t="s">
        <v>793</v>
      </c>
      <c r="J69" s="633" t="s">
        <v>794</v>
      </c>
      <c r="K69" s="633" t="s">
        <v>795</v>
      </c>
      <c r="L69" s="635">
        <v>37.998415055385827</v>
      </c>
      <c r="M69" s="635">
        <v>7</v>
      </c>
      <c r="N69" s="636">
        <v>265.98890538770081</v>
      </c>
    </row>
    <row r="70" spans="1:14" ht="14.4" customHeight="1" x14ac:dyDescent="0.3">
      <c r="A70" s="631" t="s">
        <v>527</v>
      </c>
      <c r="B70" s="632" t="s">
        <v>529</v>
      </c>
      <c r="C70" s="633" t="s">
        <v>545</v>
      </c>
      <c r="D70" s="634" t="s">
        <v>546</v>
      </c>
      <c r="E70" s="633" t="s">
        <v>530</v>
      </c>
      <c r="F70" s="634" t="s">
        <v>531</v>
      </c>
      <c r="G70" s="633" t="s">
        <v>574</v>
      </c>
      <c r="H70" s="633" t="s">
        <v>796</v>
      </c>
      <c r="I70" s="633" t="s">
        <v>797</v>
      </c>
      <c r="J70" s="633" t="s">
        <v>798</v>
      </c>
      <c r="K70" s="633" t="s">
        <v>799</v>
      </c>
      <c r="L70" s="635">
        <v>106.66</v>
      </c>
      <c r="M70" s="635">
        <v>4</v>
      </c>
      <c r="N70" s="636">
        <v>426.64</v>
      </c>
    </row>
    <row r="71" spans="1:14" ht="14.4" customHeight="1" x14ac:dyDescent="0.3">
      <c r="A71" s="631" t="s">
        <v>527</v>
      </c>
      <c r="B71" s="632" t="s">
        <v>529</v>
      </c>
      <c r="C71" s="633" t="s">
        <v>545</v>
      </c>
      <c r="D71" s="634" t="s">
        <v>546</v>
      </c>
      <c r="E71" s="633" t="s">
        <v>530</v>
      </c>
      <c r="F71" s="634" t="s">
        <v>531</v>
      </c>
      <c r="G71" s="633" t="s">
        <v>574</v>
      </c>
      <c r="H71" s="633" t="s">
        <v>800</v>
      </c>
      <c r="I71" s="633" t="s">
        <v>801</v>
      </c>
      <c r="J71" s="633" t="s">
        <v>657</v>
      </c>
      <c r="K71" s="633" t="s">
        <v>802</v>
      </c>
      <c r="L71" s="635">
        <v>166.91</v>
      </c>
      <c r="M71" s="635">
        <v>2</v>
      </c>
      <c r="N71" s="636">
        <v>333.82</v>
      </c>
    </row>
    <row r="72" spans="1:14" ht="14.4" customHeight="1" x14ac:dyDescent="0.3">
      <c r="A72" s="631" t="s">
        <v>527</v>
      </c>
      <c r="B72" s="632" t="s">
        <v>529</v>
      </c>
      <c r="C72" s="633" t="s">
        <v>545</v>
      </c>
      <c r="D72" s="634" t="s">
        <v>546</v>
      </c>
      <c r="E72" s="633" t="s">
        <v>530</v>
      </c>
      <c r="F72" s="634" t="s">
        <v>531</v>
      </c>
      <c r="G72" s="633" t="s">
        <v>574</v>
      </c>
      <c r="H72" s="633" t="s">
        <v>803</v>
      </c>
      <c r="I72" s="633" t="s">
        <v>804</v>
      </c>
      <c r="J72" s="633" t="s">
        <v>805</v>
      </c>
      <c r="K72" s="633" t="s">
        <v>806</v>
      </c>
      <c r="L72" s="635">
        <v>9.7626790364887697</v>
      </c>
      <c r="M72" s="635">
        <v>96</v>
      </c>
      <c r="N72" s="636">
        <v>937.21718750292189</v>
      </c>
    </row>
    <row r="73" spans="1:14" ht="14.4" customHeight="1" x14ac:dyDescent="0.3">
      <c r="A73" s="631" t="s">
        <v>527</v>
      </c>
      <c r="B73" s="632" t="s">
        <v>529</v>
      </c>
      <c r="C73" s="633" t="s">
        <v>545</v>
      </c>
      <c r="D73" s="634" t="s">
        <v>546</v>
      </c>
      <c r="E73" s="633" t="s">
        <v>530</v>
      </c>
      <c r="F73" s="634" t="s">
        <v>531</v>
      </c>
      <c r="G73" s="633" t="s">
        <v>574</v>
      </c>
      <c r="H73" s="633" t="s">
        <v>807</v>
      </c>
      <c r="I73" s="633" t="s">
        <v>808</v>
      </c>
      <c r="J73" s="633" t="s">
        <v>809</v>
      </c>
      <c r="K73" s="633" t="s">
        <v>810</v>
      </c>
      <c r="L73" s="635">
        <v>57.083333333333321</v>
      </c>
      <c r="M73" s="635">
        <v>3</v>
      </c>
      <c r="N73" s="636">
        <v>171.24999999999997</v>
      </c>
    </row>
    <row r="74" spans="1:14" ht="14.4" customHeight="1" x14ac:dyDescent="0.3">
      <c r="A74" s="631" t="s">
        <v>527</v>
      </c>
      <c r="B74" s="632" t="s">
        <v>529</v>
      </c>
      <c r="C74" s="633" t="s">
        <v>545</v>
      </c>
      <c r="D74" s="634" t="s">
        <v>546</v>
      </c>
      <c r="E74" s="633" t="s">
        <v>530</v>
      </c>
      <c r="F74" s="634" t="s">
        <v>531</v>
      </c>
      <c r="G74" s="633" t="s">
        <v>574</v>
      </c>
      <c r="H74" s="633" t="s">
        <v>811</v>
      </c>
      <c r="I74" s="633" t="s">
        <v>812</v>
      </c>
      <c r="J74" s="633" t="s">
        <v>813</v>
      </c>
      <c r="K74" s="633" t="s">
        <v>814</v>
      </c>
      <c r="L74" s="635">
        <v>225.64124999999993</v>
      </c>
      <c r="M74" s="635">
        <v>8</v>
      </c>
      <c r="N74" s="636">
        <v>1805.1299999999994</v>
      </c>
    </row>
    <row r="75" spans="1:14" ht="14.4" customHeight="1" x14ac:dyDescent="0.3">
      <c r="A75" s="631" t="s">
        <v>527</v>
      </c>
      <c r="B75" s="632" t="s">
        <v>529</v>
      </c>
      <c r="C75" s="633" t="s">
        <v>545</v>
      </c>
      <c r="D75" s="634" t="s">
        <v>546</v>
      </c>
      <c r="E75" s="633" t="s">
        <v>530</v>
      </c>
      <c r="F75" s="634" t="s">
        <v>531</v>
      </c>
      <c r="G75" s="633" t="s">
        <v>574</v>
      </c>
      <c r="H75" s="633" t="s">
        <v>815</v>
      </c>
      <c r="I75" s="633" t="s">
        <v>816</v>
      </c>
      <c r="J75" s="633" t="s">
        <v>817</v>
      </c>
      <c r="K75" s="633" t="s">
        <v>818</v>
      </c>
      <c r="L75" s="635">
        <v>145.88636363636363</v>
      </c>
      <c r="M75" s="635">
        <v>22</v>
      </c>
      <c r="N75" s="636">
        <v>3209.5</v>
      </c>
    </row>
    <row r="76" spans="1:14" ht="14.4" customHeight="1" x14ac:dyDescent="0.3">
      <c r="A76" s="631" t="s">
        <v>527</v>
      </c>
      <c r="B76" s="632" t="s">
        <v>529</v>
      </c>
      <c r="C76" s="633" t="s">
        <v>545</v>
      </c>
      <c r="D76" s="634" t="s">
        <v>546</v>
      </c>
      <c r="E76" s="633" t="s">
        <v>530</v>
      </c>
      <c r="F76" s="634" t="s">
        <v>531</v>
      </c>
      <c r="G76" s="633" t="s">
        <v>574</v>
      </c>
      <c r="H76" s="633" t="s">
        <v>819</v>
      </c>
      <c r="I76" s="633" t="s">
        <v>820</v>
      </c>
      <c r="J76" s="633" t="s">
        <v>821</v>
      </c>
      <c r="K76" s="633" t="s">
        <v>822</v>
      </c>
      <c r="L76" s="635">
        <v>251.77678715262456</v>
      </c>
      <c r="M76" s="635">
        <v>3</v>
      </c>
      <c r="N76" s="636">
        <v>755.33036145787366</v>
      </c>
    </row>
    <row r="77" spans="1:14" ht="14.4" customHeight="1" x14ac:dyDescent="0.3">
      <c r="A77" s="631" t="s">
        <v>527</v>
      </c>
      <c r="B77" s="632" t="s">
        <v>529</v>
      </c>
      <c r="C77" s="633" t="s">
        <v>545</v>
      </c>
      <c r="D77" s="634" t="s">
        <v>546</v>
      </c>
      <c r="E77" s="633" t="s">
        <v>530</v>
      </c>
      <c r="F77" s="634" t="s">
        <v>531</v>
      </c>
      <c r="G77" s="633" t="s">
        <v>574</v>
      </c>
      <c r="H77" s="633" t="s">
        <v>823</v>
      </c>
      <c r="I77" s="633" t="s">
        <v>246</v>
      </c>
      <c r="J77" s="633" t="s">
        <v>824</v>
      </c>
      <c r="K77" s="633"/>
      <c r="L77" s="635">
        <v>22.55</v>
      </c>
      <c r="M77" s="635">
        <v>2</v>
      </c>
      <c r="N77" s="636">
        <v>45.1</v>
      </c>
    </row>
    <row r="78" spans="1:14" ht="14.4" customHeight="1" x14ac:dyDescent="0.3">
      <c r="A78" s="631" t="s">
        <v>527</v>
      </c>
      <c r="B78" s="632" t="s">
        <v>529</v>
      </c>
      <c r="C78" s="633" t="s">
        <v>545</v>
      </c>
      <c r="D78" s="634" t="s">
        <v>546</v>
      </c>
      <c r="E78" s="633" t="s">
        <v>530</v>
      </c>
      <c r="F78" s="634" t="s">
        <v>531</v>
      </c>
      <c r="G78" s="633" t="s">
        <v>574</v>
      </c>
      <c r="H78" s="633" t="s">
        <v>825</v>
      </c>
      <c r="I78" s="633" t="s">
        <v>246</v>
      </c>
      <c r="J78" s="633" t="s">
        <v>826</v>
      </c>
      <c r="K78" s="633"/>
      <c r="L78" s="635">
        <v>41.990002932606004</v>
      </c>
      <c r="M78" s="635">
        <v>3</v>
      </c>
      <c r="N78" s="636">
        <v>125.97000879781801</v>
      </c>
    </row>
    <row r="79" spans="1:14" ht="14.4" customHeight="1" x14ac:dyDescent="0.3">
      <c r="A79" s="631" t="s">
        <v>527</v>
      </c>
      <c r="B79" s="632" t="s">
        <v>529</v>
      </c>
      <c r="C79" s="633" t="s">
        <v>545</v>
      </c>
      <c r="D79" s="634" t="s">
        <v>546</v>
      </c>
      <c r="E79" s="633" t="s">
        <v>530</v>
      </c>
      <c r="F79" s="634" t="s">
        <v>531</v>
      </c>
      <c r="G79" s="633" t="s">
        <v>574</v>
      </c>
      <c r="H79" s="633" t="s">
        <v>827</v>
      </c>
      <c r="I79" s="633" t="s">
        <v>828</v>
      </c>
      <c r="J79" s="633" t="s">
        <v>829</v>
      </c>
      <c r="K79" s="633" t="s">
        <v>830</v>
      </c>
      <c r="L79" s="635">
        <v>69.943333333333328</v>
      </c>
      <c r="M79" s="635">
        <v>3</v>
      </c>
      <c r="N79" s="636">
        <v>209.82999999999998</v>
      </c>
    </row>
    <row r="80" spans="1:14" ht="14.4" customHeight="1" x14ac:dyDescent="0.3">
      <c r="A80" s="631" t="s">
        <v>527</v>
      </c>
      <c r="B80" s="632" t="s">
        <v>529</v>
      </c>
      <c r="C80" s="633" t="s">
        <v>545</v>
      </c>
      <c r="D80" s="634" t="s">
        <v>546</v>
      </c>
      <c r="E80" s="633" t="s">
        <v>530</v>
      </c>
      <c r="F80" s="634" t="s">
        <v>531</v>
      </c>
      <c r="G80" s="633" t="s">
        <v>574</v>
      </c>
      <c r="H80" s="633" t="s">
        <v>831</v>
      </c>
      <c r="I80" s="633" t="s">
        <v>246</v>
      </c>
      <c r="J80" s="633" t="s">
        <v>832</v>
      </c>
      <c r="K80" s="633"/>
      <c r="L80" s="635">
        <v>22.55</v>
      </c>
      <c r="M80" s="635">
        <v>2</v>
      </c>
      <c r="N80" s="636">
        <v>45.1</v>
      </c>
    </row>
    <row r="81" spans="1:14" ht="14.4" customHeight="1" x14ac:dyDescent="0.3">
      <c r="A81" s="631" t="s">
        <v>527</v>
      </c>
      <c r="B81" s="632" t="s">
        <v>529</v>
      </c>
      <c r="C81" s="633" t="s">
        <v>545</v>
      </c>
      <c r="D81" s="634" t="s">
        <v>546</v>
      </c>
      <c r="E81" s="633" t="s">
        <v>530</v>
      </c>
      <c r="F81" s="634" t="s">
        <v>531</v>
      </c>
      <c r="G81" s="633" t="s">
        <v>574</v>
      </c>
      <c r="H81" s="633" t="s">
        <v>833</v>
      </c>
      <c r="I81" s="633" t="s">
        <v>834</v>
      </c>
      <c r="J81" s="633" t="s">
        <v>835</v>
      </c>
      <c r="K81" s="633" t="s">
        <v>836</v>
      </c>
      <c r="L81" s="635">
        <v>28.486591120848132</v>
      </c>
      <c r="M81" s="635">
        <v>3</v>
      </c>
      <c r="N81" s="636">
        <v>85.459773362544396</v>
      </c>
    </row>
    <row r="82" spans="1:14" ht="14.4" customHeight="1" x14ac:dyDescent="0.3">
      <c r="A82" s="631" t="s">
        <v>527</v>
      </c>
      <c r="B82" s="632" t="s">
        <v>529</v>
      </c>
      <c r="C82" s="633" t="s">
        <v>545</v>
      </c>
      <c r="D82" s="634" t="s">
        <v>546</v>
      </c>
      <c r="E82" s="633" t="s">
        <v>530</v>
      </c>
      <c r="F82" s="634" t="s">
        <v>531</v>
      </c>
      <c r="G82" s="633" t="s">
        <v>574</v>
      </c>
      <c r="H82" s="633" t="s">
        <v>837</v>
      </c>
      <c r="I82" s="633" t="s">
        <v>838</v>
      </c>
      <c r="J82" s="633" t="s">
        <v>839</v>
      </c>
      <c r="K82" s="633" t="s">
        <v>840</v>
      </c>
      <c r="L82" s="635">
        <v>95.605000000000004</v>
      </c>
      <c r="M82" s="635">
        <v>2</v>
      </c>
      <c r="N82" s="636">
        <v>191.21</v>
      </c>
    </row>
    <row r="83" spans="1:14" ht="14.4" customHeight="1" x14ac:dyDescent="0.3">
      <c r="A83" s="631" t="s">
        <v>527</v>
      </c>
      <c r="B83" s="632" t="s">
        <v>529</v>
      </c>
      <c r="C83" s="633" t="s">
        <v>545</v>
      </c>
      <c r="D83" s="634" t="s">
        <v>546</v>
      </c>
      <c r="E83" s="633" t="s">
        <v>530</v>
      </c>
      <c r="F83" s="634" t="s">
        <v>531</v>
      </c>
      <c r="G83" s="633" t="s">
        <v>574</v>
      </c>
      <c r="H83" s="633" t="s">
        <v>841</v>
      </c>
      <c r="I83" s="633" t="s">
        <v>842</v>
      </c>
      <c r="J83" s="633" t="s">
        <v>843</v>
      </c>
      <c r="K83" s="633" t="s">
        <v>844</v>
      </c>
      <c r="L83" s="635">
        <v>59.340000000000039</v>
      </c>
      <c r="M83" s="635">
        <v>1</v>
      </c>
      <c r="N83" s="636">
        <v>59.340000000000039</v>
      </c>
    </row>
    <row r="84" spans="1:14" ht="14.4" customHeight="1" x14ac:dyDescent="0.3">
      <c r="A84" s="631" t="s">
        <v>527</v>
      </c>
      <c r="B84" s="632" t="s">
        <v>529</v>
      </c>
      <c r="C84" s="633" t="s">
        <v>545</v>
      </c>
      <c r="D84" s="634" t="s">
        <v>546</v>
      </c>
      <c r="E84" s="633" t="s">
        <v>530</v>
      </c>
      <c r="F84" s="634" t="s">
        <v>531</v>
      </c>
      <c r="G84" s="633" t="s">
        <v>574</v>
      </c>
      <c r="H84" s="633" t="s">
        <v>845</v>
      </c>
      <c r="I84" s="633" t="s">
        <v>846</v>
      </c>
      <c r="J84" s="633" t="s">
        <v>847</v>
      </c>
      <c r="K84" s="633" t="s">
        <v>848</v>
      </c>
      <c r="L84" s="635">
        <v>65.178859043367893</v>
      </c>
      <c r="M84" s="635">
        <v>4</v>
      </c>
      <c r="N84" s="636">
        <v>260.71543617347157</v>
      </c>
    </row>
    <row r="85" spans="1:14" ht="14.4" customHeight="1" x14ac:dyDescent="0.3">
      <c r="A85" s="631" t="s">
        <v>527</v>
      </c>
      <c r="B85" s="632" t="s">
        <v>529</v>
      </c>
      <c r="C85" s="633" t="s">
        <v>545</v>
      </c>
      <c r="D85" s="634" t="s">
        <v>546</v>
      </c>
      <c r="E85" s="633" t="s">
        <v>530</v>
      </c>
      <c r="F85" s="634" t="s">
        <v>531</v>
      </c>
      <c r="G85" s="633" t="s">
        <v>574</v>
      </c>
      <c r="H85" s="633" t="s">
        <v>849</v>
      </c>
      <c r="I85" s="633" t="s">
        <v>850</v>
      </c>
      <c r="J85" s="633" t="s">
        <v>851</v>
      </c>
      <c r="K85" s="633" t="s">
        <v>852</v>
      </c>
      <c r="L85" s="635">
        <v>110.92999999999999</v>
      </c>
      <c r="M85" s="635">
        <v>3</v>
      </c>
      <c r="N85" s="636">
        <v>332.78999999999996</v>
      </c>
    </row>
    <row r="86" spans="1:14" ht="14.4" customHeight="1" x14ac:dyDescent="0.3">
      <c r="A86" s="631" t="s">
        <v>527</v>
      </c>
      <c r="B86" s="632" t="s">
        <v>529</v>
      </c>
      <c r="C86" s="633" t="s">
        <v>545</v>
      </c>
      <c r="D86" s="634" t="s">
        <v>546</v>
      </c>
      <c r="E86" s="633" t="s">
        <v>530</v>
      </c>
      <c r="F86" s="634" t="s">
        <v>531</v>
      </c>
      <c r="G86" s="633" t="s">
        <v>574</v>
      </c>
      <c r="H86" s="633" t="s">
        <v>853</v>
      </c>
      <c r="I86" s="633" t="s">
        <v>854</v>
      </c>
      <c r="J86" s="633" t="s">
        <v>855</v>
      </c>
      <c r="K86" s="633" t="s">
        <v>856</v>
      </c>
      <c r="L86" s="635">
        <v>34.849723891497128</v>
      </c>
      <c r="M86" s="635">
        <v>1</v>
      </c>
      <c r="N86" s="636">
        <v>34.849723891497128</v>
      </c>
    </row>
    <row r="87" spans="1:14" ht="14.4" customHeight="1" x14ac:dyDescent="0.3">
      <c r="A87" s="631" t="s">
        <v>527</v>
      </c>
      <c r="B87" s="632" t="s">
        <v>529</v>
      </c>
      <c r="C87" s="633" t="s">
        <v>545</v>
      </c>
      <c r="D87" s="634" t="s">
        <v>546</v>
      </c>
      <c r="E87" s="633" t="s">
        <v>530</v>
      </c>
      <c r="F87" s="634" t="s">
        <v>531</v>
      </c>
      <c r="G87" s="633" t="s">
        <v>574</v>
      </c>
      <c r="H87" s="633" t="s">
        <v>857</v>
      </c>
      <c r="I87" s="633" t="s">
        <v>858</v>
      </c>
      <c r="J87" s="633" t="s">
        <v>859</v>
      </c>
      <c r="K87" s="633" t="s">
        <v>860</v>
      </c>
      <c r="L87" s="635">
        <v>121.99517624726043</v>
      </c>
      <c r="M87" s="635">
        <v>7</v>
      </c>
      <c r="N87" s="636">
        <v>853.96623373082298</v>
      </c>
    </row>
    <row r="88" spans="1:14" ht="14.4" customHeight="1" x14ac:dyDescent="0.3">
      <c r="A88" s="631" t="s">
        <v>527</v>
      </c>
      <c r="B88" s="632" t="s">
        <v>529</v>
      </c>
      <c r="C88" s="633" t="s">
        <v>545</v>
      </c>
      <c r="D88" s="634" t="s">
        <v>546</v>
      </c>
      <c r="E88" s="633" t="s">
        <v>530</v>
      </c>
      <c r="F88" s="634" t="s">
        <v>531</v>
      </c>
      <c r="G88" s="633" t="s">
        <v>574</v>
      </c>
      <c r="H88" s="633" t="s">
        <v>861</v>
      </c>
      <c r="I88" s="633" t="s">
        <v>862</v>
      </c>
      <c r="J88" s="633" t="s">
        <v>863</v>
      </c>
      <c r="K88" s="633" t="s">
        <v>864</v>
      </c>
      <c r="L88" s="635">
        <v>59.209999999999994</v>
      </c>
      <c r="M88" s="635">
        <v>28</v>
      </c>
      <c r="N88" s="636">
        <v>1657.8799999999999</v>
      </c>
    </row>
    <row r="89" spans="1:14" ht="14.4" customHeight="1" x14ac:dyDescent="0.3">
      <c r="A89" s="631" t="s">
        <v>527</v>
      </c>
      <c r="B89" s="632" t="s">
        <v>529</v>
      </c>
      <c r="C89" s="633" t="s">
        <v>545</v>
      </c>
      <c r="D89" s="634" t="s">
        <v>546</v>
      </c>
      <c r="E89" s="633" t="s">
        <v>530</v>
      </c>
      <c r="F89" s="634" t="s">
        <v>531</v>
      </c>
      <c r="G89" s="633" t="s">
        <v>574</v>
      </c>
      <c r="H89" s="633" t="s">
        <v>865</v>
      </c>
      <c r="I89" s="633" t="s">
        <v>866</v>
      </c>
      <c r="J89" s="633" t="s">
        <v>867</v>
      </c>
      <c r="K89" s="633" t="s">
        <v>868</v>
      </c>
      <c r="L89" s="635">
        <v>19.139900018838706</v>
      </c>
      <c r="M89" s="635">
        <v>10</v>
      </c>
      <c r="N89" s="636">
        <v>191.39900018838705</v>
      </c>
    </row>
    <row r="90" spans="1:14" ht="14.4" customHeight="1" x14ac:dyDescent="0.3">
      <c r="A90" s="631" t="s">
        <v>527</v>
      </c>
      <c r="B90" s="632" t="s">
        <v>529</v>
      </c>
      <c r="C90" s="633" t="s">
        <v>545</v>
      </c>
      <c r="D90" s="634" t="s">
        <v>546</v>
      </c>
      <c r="E90" s="633" t="s">
        <v>530</v>
      </c>
      <c r="F90" s="634" t="s">
        <v>531</v>
      </c>
      <c r="G90" s="633" t="s">
        <v>574</v>
      </c>
      <c r="H90" s="633" t="s">
        <v>869</v>
      </c>
      <c r="I90" s="633" t="s">
        <v>870</v>
      </c>
      <c r="J90" s="633" t="s">
        <v>867</v>
      </c>
      <c r="K90" s="633" t="s">
        <v>871</v>
      </c>
      <c r="L90" s="635">
        <v>28.130025893561186</v>
      </c>
      <c r="M90" s="635">
        <v>10</v>
      </c>
      <c r="N90" s="636">
        <v>281.30025893561185</v>
      </c>
    </row>
    <row r="91" spans="1:14" ht="14.4" customHeight="1" x14ac:dyDescent="0.3">
      <c r="A91" s="631" t="s">
        <v>527</v>
      </c>
      <c r="B91" s="632" t="s">
        <v>529</v>
      </c>
      <c r="C91" s="633" t="s">
        <v>545</v>
      </c>
      <c r="D91" s="634" t="s">
        <v>546</v>
      </c>
      <c r="E91" s="633" t="s">
        <v>530</v>
      </c>
      <c r="F91" s="634" t="s">
        <v>531</v>
      </c>
      <c r="G91" s="633" t="s">
        <v>574</v>
      </c>
      <c r="H91" s="633" t="s">
        <v>872</v>
      </c>
      <c r="I91" s="633" t="s">
        <v>873</v>
      </c>
      <c r="J91" s="633" t="s">
        <v>874</v>
      </c>
      <c r="K91" s="633" t="s">
        <v>875</v>
      </c>
      <c r="L91" s="635">
        <v>274.08999999999997</v>
      </c>
      <c r="M91" s="635">
        <v>1</v>
      </c>
      <c r="N91" s="636">
        <v>274.08999999999997</v>
      </c>
    </row>
    <row r="92" spans="1:14" ht="14.4" customHeight="1" x14ac:dyDescent="0.3">
      <c r="A92" s="631" t="s">
        <v>527</v>
      </c>
      <c r="B92" s="632" t="s">
        <v>529</v>
      </c>
      <c r="C92" s="633" t="s">
        <v>545</v>
      </c>
      <c r="D92" s="634" t="s">
        <v>546</v>
      </c>
      <c r="E92" s="633" t="s">
        <v>530</v>
      </c>
      <c r="F92" s="634" t="s">
        <v>531</v>
      </c>
      <c r="G92" s="633" t="s">
        <v>574</v>
      </c>
      <c r="H92" s="633" t="s">
        <v>876</v>
      </c>
      <c r="I92" s="633" t="s">
        <v>877</v>
      </c>
      <c r="J92" s="633" t="s">
        <v>878</v>
      </c>
      <c r="K92" s="633" t="s">
        <v>879</v>
      </c>
      <c r="L92" s="635">
        <v>218.178</v>
      </c>
      <c r="M92" s="635">
        <v>3</v>
      </c>
      <c r="N92" s="636">
        <v>654.53399999999999</v>
      </c>
    </row>
    <row r="93" spans="1:14" ht="14.4" customHeight="1" x14ac:dyDescent="0.3">
      <c r="A93" s="631" t="s">
        <v>527</v>
      </c>
      <c r="B93" s="632" t="s">
        <v>529</v>
      </c>
      <c r="C93" s="633" t="s">
        <v>545</v>
      </c>
      <c r="D93" s="634" t="s">
        <v>546</v>
      </c>
      <c r="E93" s="633" t="s">
        <v>530</v>
      </c>
      <c r="F93" s="634" t="s">
        <v>531</v>
      </c>
      <c r="G93" s="633" t="s">
        <v>574</v>
      </c>
      <c r="H93" s="633" t="s">
        <v>880</v>
      </c>
      <c r="I93" s="633" t="s">
        <v>880</v>
      </c>
      <c r="J93" s="633" t="s">
        <v>576</v>
      </c>
      <c r="K93" s="633" t="s">
        <v>881</v>
      </c>
      <c r="L93" s="635">
        <v>201.25</v>
      </c>
      <c r="M93" s="635">
        <v>11</v>
      </c>
      <c r="N93" s="636">
        <v>2213.75</v>
      </c>
    </row>
    <row r="94" spans="1:14" ht="14.4" customHeight="1" x14ac:dyDescent="0.3">
      <c r="A94" s="631" t="s">
        <v>527</v>
      </c>
      <c r="B94" s="632" t="s">
        <v>529</v>
      </c>
      <c r="C94" s="633" t="s">
        <v>545</v>
      </c>
      <c r="D94" s="634" t="s">
        <v>546</v>
      </c>
      <c r="E94" s="633" t="s">
        <v>530</v>
      </c>
      <c r="F94" s="634" t="s">
        <v>531</v>
      </c>
      <c r="G94" s="633" t="s">
        <v>574</v>
      </c>
      <c r="H94" s="633" t="s">
        <v>882</v>
      </c>
      <c r="I94" s="633" t="s">
        <v>883</v>
      </c>
      <c r="J94" s="633" t="s">
        <v>884</v>
      </c>
      <c r="K94" s="633" t="s">
        <v>594</v>
      </c>
      <c r="L94" s="635">
        <v>121.72940047271166</v>
      </c>
      <c r="M94" s="635">
        <v>10</v>
      </c>
      <c r="N94" s="636">
        <v>1217.2940047271165</v>
      </c>
    </row>
    <row r="95" spans="1:14" ht="14.4" customHeight="1" x14ac:dyDescent="0.3">
      <c r="A95" s="631" t="s">
        <v>527</v>
      </c>
      <c r="B95" s="632" t="s">
        <v>529</v>
      </c>
      <c r="C95" s="633" t="s">
        <v>545</v>
      </c>
      <c r="D95" s="634" t="s">
        <v>546</v>
      </c>
      <c r="E95" s="633" t="s">
        <v>530</v>
      </c>
      <c r="F95" s="634" t="s">
        <v>531</v>
      </c>
      <c r="G95" s="633" t="s">
        <v>574</v>
      </c>
      <c r="H95" s="633" t="s">
        <v>885</v>
      </c>
      <c r="I95" s="633" t="s">
        <v>886</v>
      </c>
      <c r="J95" s="633" t="s">
        <v>887</v>
      </c>
      <c r="K95" s="633" t="s">
        <v>888</v>
      </c>
      <c r="L95" s="635">
        <v>57.72</v>
      </c>
      <c r="M95" s="635">
        <v>1</v>
      </c>
      <c r="N95" s="636">
        <v>57.72</v>
      </c>
    </row>
    <row r="96" spans="1:14" ht="14.4" customHeight="1" x14ac:dyDescent="0.3">
      <c r="A96" s="631" t="s">
        <v>527</v>
      </c>
      <c r="B96" s="632" t="s">
        <v>529</v>
      </c>
      <c r="C96" s="633" t="s">
        <v>545</v>
      </c>
      <c r="D96" s="634" t="s">
        <v>546</v>
      </c>
      <c r="E96" s="633" t="s">
        <v>530</v>
      </c>
      <c r="F96" s="634" t="s">
        <v>531</v>
      </c>
      <c r="G96" s="633" t="s">
        <v>574</v>
      </c>
      <c r="H96" s="633" t="s">
        <v>889</v>
      </c>
      <c r="I96" s="633" t="s">
        <v>890</v>
      </c>
      <c r="J96" s="633" t="s">
        <v>891</v>
      </c>
      <c r="K96" s="633" t="s">
        <v>892</v>
      </c>
      <c r="L96" s="635">
        <v>65.459999999999994</v>
      </c>
      <c r="M96" s="635">
        <v>2</v>
      </c>
      <c r="N96" s="636">
        <v>130.91999999999999</v>
      </c>
    </row>
    <row r="97" spans="1:14" ht="14.4" customHeight="1" x14ac:dyDescent="0.3">
      <c r="A97" s="631" t="s">
        <v>527</v>
      </c>
      <c r="B97" s="632" t="s">
        <v>529</v>
      </c>
      <c r="C97" s="633" t="s">
        <v>545</v>
      </c>
      <c r="D97" s="634" t="s">
        <v>546</v>
      </c>
      <c r="E97" s="633" t="s">
        <v>530</v>
      </c>
      <c r="F97" s="634" t="s">
        <v>531</v>
      </c>
      <c r="G97" s="633" t="s">
        <v>574</v>
      </c>
      <c r="H97" s="633" t="s">
        <v>893</v>
      </c>
      <c r="I97" s="633" t="s">
        <v>894</v>
      </c>
      <c r="J97" s="633" t="s">
        <v>895</v>
      </c>
      <c r="K97" s="633" t="s">
        <v>896</v>
      </c>
      <c r="L97" s="635">
        <v>42.290000000000013</v>
      </c>
      <c r="M97" s="635">
        <v>3</v>
      </c>
      <c r="N97" s="636">
        <v>126.87000000000003</v>
      </c>
    </row>
    <row r="98" spans="1:14" ht="14.4" customHeight="1" x14ac:dyDescent="0.3">
      <c r="A98" s="631" t="s">
        <v>527</v>
      </c>
      <c r="B98" s="632" t="s">
        <v>529</v>
      </c>
      <c r="C98" s="633" t="s">
        <v>545</v>
      </c>
      <c r="D98" s="634" t="s">
        <v>546</v>
      </c>
      <c r="E98" s="633" t="s">
        <v>530</v>
      </c>
      <c r="F98" s="634" t="s">
        <v>531</v>
      </c>
      <c r="G98" s="633" t="s">
        <v>574</v>
      </c>
      <c r="H98" s="633" t="s">
        <v>897</v>
      </c>
      <c r="I98" s="633" t="s">
        <v>898</v>
      </c>
      <c r="J98" s="633" t="s">
        <v>899</v>
      </c>
      <c r="K98" s="633" t="s">
        <v>900</v>
      </c>
      <c r="L98" s="635">
        <v>701.04000000000008</v>
      </c>
      <c r="M98" s="635">
        <v>5</v>
      </c>
      <c r="N98" s="636">
        <v>3505.2000000000003</v>
      </c>
    </row>
    <row r="99" spans="1:14" ht="14.4" customHeight="1" x14ac:dyDescent="0.3">
      <c r="A99" s="631" t="s">
        <v>527</v>
      </c>
      <c r="B99" s="632" t="s">
        <v>529</v>
      </c>
      <c r="C99" s="633" t="s">
        <v>545</v>
      </c>
      <c r="D99" s="634" t="s">
        <v>546</v>
      </c>
      <c r="E99" s="633" t="s">
        <v>530</v>
      </c>
      <c r="F99" s="634" t="s">
        <v>531</v>
      </c>
      <c r="G99" s="633" t="s">
        <v>574</v>
      </c>
      <c r="H99" s="633" t="s">
        <v>901</v>
      </c>
      <c r="I99" s="633" t="s">
        <v>901</v>
      </c>
      <c r="J99" s="633" t="s">
        <v>902</v>
      </c>
      <c r="K99" s="633" t="s">
        <v>903</v>
      </c>
      <c r="L99" s="635">
        <v>41.400000000000006</v>
      </c>
      <c r="M99" s="635">
        <v>1</v>
      </c>
      <c r="N99" s="636">
        <v>41.400000000000006</v>
      </c>
    </row>
    <row r="100" spans="1:14" ht="14.4" customHeight="1" x14ac:dyDescent="0.3">
      <c r="A100" s="631" t="s">
        <v>527</v>
      </c>
      <c r="B100" s="632" t="s">
        <v>529</v>
      </c>
      <c r="C100" s="633" t="s">
        <v>545</v>
      </c>
      <c r="D100" s="634" t="s">
        <v>546</v>
      </c>
      <c r="E100" s="633" t="s">
        <v>530</v>
      </c>
      <c r="F100" s="634" t="s">
        <v>531</v>
      </c>
      <c r="G100" s="633" t="s">
        <v>574</v>
      </c>
      <c r="H100" s="633" t="s">
        <v>904</v>
      </c>
      <c r="I100" s="633" t="s">
        <v>905</v>
      </c>
      <c r="J100" s="633" t="s">
        <v>906</v>
      </c>
      <c r="K100" s="633" t="s">
        <v>907</v>
      </c>
      <c r="L100" s="635">
        <v>67.481152110750287</v>
      </c>
      <c r="M100" s="635">
        <v>2</v>
      </c>
      <c r="N100" s="636">
        <v>134.96230422150057</v>
      </c>
    </row>
    <row r="101" spans="1:14" ht="14.4" customHeight="1" x14ac:dyDescent="0.3">
      <c r="A101" s="631" t="s">
        <v>527</v>
      </c>
      <c r="B101" s="632" t="s">
        <v>529</v>
      </c>
      <c r="C101" s="633" t="s">
        <v>545</v>
      </c>
      <c r="D101" s="634" t="s">
        <v>546</v>
      </c>
      <c r="E101" s="633" t="s">
        <v>530</v>
      </c>
      <c r="F101" s="634" t="s">
        <v>531</v>
      </c>
      <c r="G101" s="633" t="s">
        <v>574</v>
      </c>
      <c r="H101" s="633" t="s">
        <v>908</v>
      </c>
      <c r="I101" s="633" t="s">
        <v>909</v>
      </c>
      <c r="J101" s="633" t="s">
        <v>910</v>
      </c>
      <c r="K101" s="633" t="s">
        <v>911</v>
      </c>
      <c r="L101" s="635">
        <v>59.349828751892176</v>
      </c>
      <c r="M101" s="635">
        <v>5</v>
      </c>
      <c r="N101" s="636">
        <v>296.74914375946088</v>
      </c>
    </row>
    <row r="102" spans="1:14" ht="14.4" customHeight="1" x14ac:dyDescent="0.3">
      <c r="A102" s="631" t="s">
        <v>527</v>
      </c>
      <c r="B102" s="632" t="s">
        <v>529</v>
      </c>
      <c r="C102" s="633" t="s">
        <v>545</v>
      </c>
      <c r="D102" s="634" t="s">
        <v>546</v>
      </c>
      <c r="E102" s="633" t="s">
        <v>530</v>
      </c>
      <c r="F102" s="634" t="s">
        <v>531</v>
      </c>
      <c r="G102" s="633" t="s">
        <v>574</v>
      </c>
      <c r="H102" s="633" t="s">
        <v>912</v>
      </c>
      <c r="I102" s="633" t="s">
        <v>913</v>
      </c>
      <c r="J102" s="633" t="s">
        <v>914</v>
      </c>
      <c r="K102" s="633" t="s">
        <v>915</v>
      </c>
      <c r="L102" s="635">
        <v>14.965440375870669</v>
      </c>
      <c r="M102" s="635">
        <v>25</v>
      </c>
      <c r="N102" s="636">
        <v>374.13600939676672</v>
      </c>
    </row>
    <row r="103" spans="1:14" ht="14.4" customHeight="1" x14ac:dyDescent="0.3">
      <c r="A103" s="631" t="s">
        <v>527</v>
      </c>
      <c r="B103" s="632" t="s">
        <v>529</v>
      </c>
      <c r="C103" s="633" t="s">
        <v>545</v>
      </c>
      <c r="D103" s="634" t="s">
        <v>546</v>
      </c>
      <c r="E103" s="633" t="s">
        <v>530</v>
      </c>
      <c r="F103" s="634" t="s">
        <v>531</v>
      </c>
      <c r="G103" s="633" t="s">
        <v>574</v>
      </c>
      <c r="H103" s="633" t="s">
        <v>916</v>
      </c>
      <c r="I103" s="633" t="s">
        <v>917</v>
      </c>
      <c r="J103" s="633" t="s">
        <v>918</v>
      </c>
      <c r="K103" s="633" t="s">
        <v>919</v>
      </c>
      <c r="L103" s="635">
        <v>9.7743054107152858</v>
      </c>
      <c r="M103" s="635">
        <v>385</v>
      </c>
      <c r="N103" s="636">
        <v>3763.1075831253847</v>
      </c>
    </row>
    <row r="104" spans="1:14" ht="14.4" customHeight="1" x14ac:dyDescent="0.3">
      <c r="A104" s="631" t="s">
        <v>527</v>
      </c>
      <c r="B104" s="632" t="s">
        <v>529</v>
      </c>
      <c r="C104" s="633" t="s">
        <v>545</v>
      </c>
      <c r="D104" s="634" t="s">
        <v>546</v>
      </c>
      <c r="E104" s="633" t="s">
        <v>530</v>
      </c>
      <c r="F104" s="634" t="s">
        <v>531</v>
      </c>
      <c r="G104" s="633" t="s">
        <v>574</v>
      </c>
      <c r="H104" s="633" t="s">
        <v>920</v>
      </c>
      <c r="I104" s="633" t="s">
        <v>921</v>
      </c>
      <c r="J104" s="633" t="s">
        <v>922</v>
      </c>
      <c r="K104" s="633" t="s">
        <v>923</v>
      </c>
      <c r="L104" s="635">
        <v>94.6</v>
      </c>
      <c r="M104" s="635">
        <v>2</v>
      </c>
      <c r="N104" s="636">
        <v>189.2</v>
      </c>
    </row>
    <row r="105" spans="1:14" ht="14.4" customHeight="1" x14ac:dyDescent="0.3">
      <c r="A105" s="631" t="s">
        <v>527</v>
      </c>
      <c r="B105" s="632" t="s">
        <v>529</v>
      </c>
      <c r="C105" s="633" t="s">
        <v>545</v>
      </c>
      <c r="D105" s="634" t="s">
        <v>546</v>
      </c>
      <c r="E105" s="633" t="s">
        <v>530</v>
      </c>
      <c r="F105" s="634" t="s">
        <v>531</v>
      </c>
      <c r="G105" s="633" t="s">
        <v>574</v>
      </c>
      <c r="H105" s="633" t="s">
        <v>924</v>
      </c>
      <c r="I105" s="633" t="s">
        <v>246</v>
      </c>
      <c r="J105" s="633" t="s">
        <v>925</v>
      </c>
      <c r="K105" s="633"/>
      <c r="L105" s="635">
        <v>199.35</v>
      </c>
      <c r="M105" s="635">
        <v>2</v>
      </c>
      <c r="N105" s="636">
        <v>398.7</v>
      </c>
    </row>
    <row r="106" spans="1:14" ht="14.4" customHeight="1" x14ac:dyDescent="0.3">
      <c r="A106" s="631" t="s">
        <v>527</v>
      </c>
      <c r="B106" s="632" t="s">
        <v>529</v>
      </c>
      <c r="C106" s="633" t="s">
        <v>545</v>
      </c>
      <c r="D106" s="634" t="s">
        <v>546</v>
      </c>
      <c r="E106" s="633" t="s">
        <v>530</v>
      </c>
      <c r="F106" s="634" t="s">
        <v>531</v>
      </c>
      <c r="G106" s="633" t="s">
        <v>574</v>
      </c>
      <c r="H106" s="633" t="s">
        <v>926</v>
      </c>
      <c r="I106" s="633" t="s">
        <v>927</v>
      </c>
      <c r="J106" s="633" t="s">
        <v>928</v>
      </c>
      <c r="K106" s="633" t="s">
        <v>929</v>
      </c>
      <c r="L106" s="635">
        <v>59.05</v>
      </c>
      <c r="M106" s="635">
        <v>1</v>
      </c>
      <c r="N106" s="636">
        <v>59.05</v>
      </c>
    </row>
    <row r="107" spans="1:14" ht="14.4" customHeight="1" x14ac:dyDescent="0.3">
      <c r="A107" s="631" t="s">
        <v>527</v>
      </c>
      <c r="B107" s="632" t="s">
        <v>529</v>
      </c>
      <c r="C107" s="633" t="s">
        <v>545</v>
      </c>
      <c r="D107" s="634" t="s">
        <v>546</v>
      </c>
      <c r="E107" s="633" t="s">
        <v>530</v>
      </c>
      <c r="F107" s="634" t="s">
        <v>531</v>
      </c>
      <c r="G107" s="633" t="s">
        <v>574</v>
      </c>
      <c r="H107" s="633" t="s">
        <v>930</v>
      </c>
      <c r="I107" s="633" t="s">
        <v>246</v>
      </c>
      <c r="J107" s="633" t="s">
        <v>931</v>
      </c>
      <c r="K107" s="633"/>
      <c r="L107" s="635">
        <v>311.34813605694171</v>
      </c>
      <c r="M107" s="635">
        <v>3</v>
      </c>
      <c r="N107" s="636">
        <v>934.04440817082514</v>
      </c>
    </row>
    <row r="108" spans="1:14" ht="14.4" customHeight="1" x14ac:dyDescent="0.3">
      <c r="A108" s="631" t="s">
        <v>527</v>
      </c>
      <c r="B108" s="632" t="s">
        <v>529</v>
      </c>
      <c r="C108" s="633" t="s">
        <v>545</v>
      </c>
      <c r="D108" s="634" t="s">
        <v>546</v>
      </c>
      <c r="E108" s="633" t="s">
        <v>530</v>
      </c>
      <c r="F108" s="634" t="s">
        <v>531</v>
      </c>
      <c r="G108" s="633" t="s">
        <v>574</v>
      </c>
      <c r="H108" s="633" t="s">
        <v>932</v>
      </c>
      <c r="I108" s="633" t="s">
        <v>933</v>
      </c>
      <c r="J108" s="633" t="s">
        <v>601</v>
      </c>
      <c r="K108" s="633" t="s">
        <v>934</v>
      </c>
      <c r="L108" s="635">
        <v>49.519607664474499</v>
      </c>
      <c r="M108" s="635">
        <v>2</v>
      </c>
      <c r="N108" s="636">
        <v>99.039215328948998</v>
      </c>
    </row>
    <row r="109" spans="1:14" ht="14.4" customHeight="1" x14ac:dyDescent="0.3">
      <c r="A109" s="631" t="s">
        <v>527</v>
      </c>
      <c r="B109" s="632" t="s">
        <v>529</v>
      </c>
      <c r="C109" s="633" t="s">
        <v>545</v>
      </c>
      <c r="D109" s="634" t="s">
        <v>546</v>
      </c>
      <c r="E109" s="633" t="s">
        <v>530</v>
      </c>
      <c r="F109" s="634" t="s">
        <v>531</v>
      </c>
      <c r="G109" s="633" t="s">
        <v>574</v>
      </c>
      <c r="H109" s="633" t="s">
        <v>935</v>
      </c>
      <c r="I109" s="633" t="s">
        <v>936</v>
      </c>
      <c r="J109" s="633" t="s">
        <v>937</v>
      </c>
      <c r="K109" s="633" t="s">
        <v>938</v>
      </c>
      <c r="L109" s="635">
        <v>177.79904955949439</v>
      </c>
      <c r="M109" s="635">
        <v>1</v>
      </c>
      <c r="N109" s="636">
        <v>177.79904955949439</v>
      </c>
    </row>
    <row r="110" spans="1:14" ht="14.4" customHeight="1" x14ac:dyDescent="0.3">
      <c r="A110" s="631" t="s">
        <v>527</v>
      </c>
      <c r="B110" s="632" t="s">
        <v>529</v>
      </c>
      <c r="C110" s="633" t="s">
        <v>545</v>
      </c>
      <c r="D110" s="634" t="s">
        <v>546</v>
      </c>
      <c r="E110" s="633" t="s">
        <v>530</v>
      </c>
      <c r="F110" s="634" t="s">
        <v>531</v>
      </c>
      <c r="G110" s="633" t="s">
        <v>574</v>
      </c>
      <c r="H110" s="633" t="s">
        <v>939</v>
      </c>
      <c r="I110" s="633" t="s">
        <v>939</v>
      </c>
      <c r="J110" s="633" t="s">
        <v>579</v>
      </c>
      <c r="K110" s="633" t="s">
        <v>940</v>
      </c>
      <c r="L110" s="635">
        <v>300.16519116992555</v>
      </c>
      <c r="M110" s="635">
        <v>18</v>
      </c>
      <c r="N110" s="636">
        <v>5402.9734410586598</v>
      </c>
    </row>
    <row r="111" spans="1:14" ht="14.4" customHeight="1" x14ac:dyDescent="0.3">
      <c r="A111" s="631" t="s">
        <v>527</v>
      </c>
      <c r="B111" s="632" t="s">
        <v>529</v>
      </c>
      <c r="C111" s="633" t="s">
        <v>545</v>
      </c>
      <c r="D111" s="634" t="s">
        <v>546</v>
      </c>
      <c r="E111" s="633" t="s">
        <v>530</v>
      </c>
      <c r="F111" s="634" t="s">
        <v>531</v>
      </c>
      <c r="G111" s="633" t="s">
        <v>574</v>
      </c>
      <c r="H111" s="633" t="s">
        <v>941</v>
      </c>
      <c r="I111" s="633" t="s">
        <v>941</v>
      </c>
      <c r="J111" s="633" t="s">
        <v>942</v>
      </c>
      <c r="K111" s="633" t="s">
        <v>943</v>
      </c>
      <c r="L111" s="635">
        <v>266.95991842720099</v>
      </c>
      <c r="M111" s="635">
        <v>1</v>
      </c>
      <c r="N111" s="636">
        <v>266.95991842720099</v>
      </c>
    </row>
    <row r="112" spans="1:14" ht="14.4" customHeight="1" x14ac:dyDescent="0.3">
      <c r="A112" s="631" t="s">
        <v>527</v>
      </c>
      <c r="B112" s="632" t="s">
        <v>529</v>
      </c>
      <c r="C112" s="633" t="s">
        <v>545</v>
      </c>
      <c r="D112" s="634" t="s">
        <v>546</v>
      </c>
      <c r="E112" s="633" t="s">
        <v>530</v>
      </c>
      <c r="F112" s="634" t="s">
        <v>531</v>
      </c>
      <c r="G112" s="633" t="s">
        <v>574</v>
      </c>
      <c r="H112" s="633" t="s">
        <v>944</v>
      </c>
      <c r="I112" s="633" t="s">
        <v>944</v>
      </c>
      <c r="J112" s="633" t="s">
        <v>945</v>
      </c>
      <c r="K112" s="633" t="s">
        <v>946</v>
      </c>
      <c r="L112" s="635">
        <v>67.540000000000006</v>
      </c>
      <c r="M112" s="635">
        <v>30</v>
      </c>
      <c r="N112" s="636">
        <v>2026.2000000000003</v>
      </c>
    </row>
    <row r="113" spans="1:14" ht="14.4" customHeight="1" x14ac:dyDescent="0.3">
      <c r="A113" s="631" t="s">
        <v>527</v>
      </c>
      <c r="B113" s="632" t="s">
        <v>529</v>
      </c>
      <c r="C113" s="633" t="s">
        <v>545</v>
      </c>
      <c r="D113" s="634" t="s">
        <v>546</v>
      </c>
      <c r="E113" s="633" t="s">
        <v>530</v>
      </c>
      <c r="F113" s="634" t="s">
        <v>531</v>
      </c>
      <c r="G113" s="633" t="s">
        <v>574</v>
      </c>
      <c r="H113" s="633" t="s">
        <v>947</v>
      </c>
      <c r="I113" s="633" t="s">
        <v>948</v>
      </c>
      <c r="J113" s="633" t="s">
        <v>949</v>
      </c>
      <c r="K113" s="633" t="s">
        <v>950</v>
      </c>
      <c r="L113" s="635">
        <v>69.724523809523816</v>
      </c>
      <c r="M113" s="635">
        <v>3</v>
      </c>
      <c r="N113" s="636">
        <v>209.17357142857145</v>
      </c>
    </row>
    <row r="114" spans="1:14" ht="14.4" customHeight="1" x14ac:dyDescent="0.3">
      <c r="A114" s="631" t="s">
        <v>527</v>
      </c>
      <c r="B114" s="632" t="s">
        <v>529</v>
      </c>
      <c r="C114" s="633" t="s">
        <v>545</v>
      </c>
      <c r="D114" s="634" t="s">
        <v>546</v>
      </c>
      <c r="E114" s="633" t="s">
        <v>530</v>
      </c>
      <c r="F114" s="634" t="s">
        <v>531</v>
      </c>
      <c r="G114" s="633" t="s">
        <v>574</v>
      </c>
      <c r="H114" s="633" t="s">
        <v>951</v>
      </c>
      <c r="I114" s="633" t="s">
        <v>952</v>
      </c>
      <c r="J114" s="633" t="s">
        <v>953</v>
      </c>
      <c r="K114" s="633" t="s">
        <v>954</v>
      </c>
      <c r="L114" s="635">
        <v>389.29</v>
      </c>
      <c r="M114" s="635">
        <v>4</v>
      </c>
      <c r="N114" s="636">
        <v>1557.16</v>
      </c>
    </row>
    <row r="115" spans="1:14" ht="14.4" customHeight="1" x14ac:dyDescent="0.3">
      <c r="A115" s="631" t="s">
        <v>527</v>
      </c>
      <c r="B115" s="632" t="s">
        <v>529</v>
      </c>
      <c r="C115" s="633" t="s">
        <v>545</v>
      </c>
      <c r="D115" s="634" t="s">
        <v>546</v>
      </c>
      <c r="E115" s="633" t="s">
        <v>530</v>
      </c>
      <c r="F115" s="634" t="s">
        <v>531</v>
      </c>
      <c r="G115" s="633" t="s">
        <v>574</v>
      </c>
      <c r="H115" s="633" t="s">
        <v>955</v>
      </c>
      <c r="I115" s="633" t="s">
        <v>956</v>
      </c>
      <c r="J115" s="633" t="s">
        <v>957</v>
      </c>
      <c r="K115" s="633" t="s">
        <v>958</v>
      </c>
      <c r="L115" s="635">
        <v>12.972099999999999</v>
      </c>
      <c r="M115" s="635">
        <v>1</v>
      </c>
      <c r="N115" s="636">
        <v>12.972099999999999</v>
      </c>
    </row>
    <row r="116" spans="1:14" ht="14.4" customHeight="1" x14ac:dyDescent="0.3">
      <c r="A116" s="631" t="s">
        <v>527</v>
      </c>
      <c r="B116" s="632" t="s">
        <v>529</v>
      </c>
      <c r="C116" s="633" t="s">
        <v>545</v>
      </c>
      <c r="D116" s="634" t="s">
        <v>546</v>
      </c>
      <c r="E116" s="633" t="s">
        <v>530</v>
      </c>
      <c r="F116" s="634" t="s">
        <v>531</v>
      </c>
      <c r="G116" s="633" t="s">
        <v>574</v>
      </c>
      <c r="H116" s="633" t="s">
        <v>959</v>
      </c>
      <c r="I116" s="633" t="s">
        <v>960</v>
      </c>
      <c r="J116" s="633" t="s">
        <v>961</v>
      </c>
      <c r="K116" s="633" t="s">
        <v>962</v>
      </c>
      <c r="L116" s="635">
        <v>1100.7299999999998</v>
      </c>
      <c r="M116" s="635">
        <v>3</v>
      </c>
      <c r="N116" s="636">
        <v>3302.1899999999996</v>
      </c>
    </row>
    <row r="117" spans="1:14" ht="14.4" customHeight="1" x14ac:dyDescent="0.3">
      <c r="A117" s="631" t="s">
        <v>527</v>
      </c>
      <c r="B117" s="632" t="s">
        <v>529</v>
      </c>
      <c r="C117" s="633" t="s">
        <v>545</v>
      </c>
      <c r="D117" s="634" t="s">
        <v>546</v>
      </c>
      <c r="E117" s="633" t="s">
        <v>530</v>
      </c>
      <c r="F117" s="634" t="s">
        <v>531</v>
      </c>
      <c r="G117" s="633" t="s">
        <v>574</v>
      </c>
      <c r="H117" s="633" t="s">
        <v>963</v>
      </c>
      <c r="I117" s="633" t="s">
        <v>964</v>
      </c>
      <c r="J117" s="633" t="s">
        <v>965</v>
      </c>
      <c r="K117" s="633" t="s">
        <v>966</v>
      </c>
      <c r="L117" s="635">
        <v>20.126774567274069</v>
      </c>
      <c r="M117" s="635">
        <v>46</v>
      </c>
      <c r="N117" s="636">
        <v>925.83163009460714</v>
      </c>
    </row>
    <row r="118" spans="1:14" ht="14.4" customHeight="1" x14ac:dyDescent="0.3">
      <c r="A118" s="631" t="s">
        <v>527</v>
      </c>
      <c r="B118" s="632" t="s">
        <v>529</v>
      </c>
      <c r="C118" s="633" t="s">
        <v>545</v>
      </c>
      <c r="D118" s="634" t="s">
        <v>546</v>
      </c>
      <c r="E118" s="633" t="s">
        <v>530</v>
      </c>
      <c r="F118" s="634" t="s">
        <v>531</v>
      </c>
      <c r="G118" s="633" t="s">
        <v>574</v>
      </c>
      <c r="H118" s="633" t="s">
        <v>967</v>
      </c>
      <c r="I118" s="633" t="s">
        <v>246</v>
      </c>
      <c r="J118" s="633" t="s">
        <v>968</v>
      </c>
      <c r="K118" s="633"/>
      <c r="L118" s="635">
        <v>92.713896431818</v>
      </c>
      <c r="M118" s="635">
        <v>2</v>
      </c>
      <c r="N118" s="636">
        <v>185.427792863636</v>
      </c>
    </row>
    <row r="119" spans="1:14" ht="14.4" customHeight="1" x14ac:dyDescent="0.3">
      <c r="A119" s="631" t="s">
        <v>527</v>
      </c>
      <c r="B119" s="632" t="s">
        <v>529</v>
      </c>
      <c r="C119" s="633" t="s">
        <v>545</v>
      </c>
      <c r="D119" s="634" t="s">
        <v>546</v>
      </c>
      <c r="E119" s="633" t="s">
        <v>530</v>
      </c>
      <c r="F119" s="634" t="s">
        <v>531</v>
      </c>
      <c r="G119" s="633" t="s">
        <v>574</v>
      </c>
      <c r="H119" s="633" t="s">
        <v>969</v>
      </c>
      <c r="I119" s="633" t="s">
        <v>246</v>
      </c>
      <c r="J119" s="633" t="s">
        <v>970</v>
      </c>
      <c r="K119" s="633"/>
      <c r="L119" s="635">
        <v>68.235401822194603</v>
      </c>
      <c r="M119" s="635">
        <v>6</v>
      </c>
      <c r="N119" s="636">
        <v>409.41241093316762</v>
      </c>
    </row>
    <row r="120" spans="1:14" ht="14.4" customHeight="1" x14ac:dyDescent="0.3">
      <c r="A120" s="631" t="s">
        <v>527</v>
      </c>
      <c r="B120" s="632" t="s">
        <v>529</v>
      </c>
      <c r="C120" s="633" t="s">
        <v>545</v>
      </c>
      <c r="D120" s="634" t="s">
        <v>546</v>
      </c>
      <c r="E120" s="633" t="s">
        <v>530</v>
      </c>
      <c r="F120" s="634" t="s">
        <v>531</v>
      </c>
      <c r="G120" s="633" t="s">
        <v>574</v>
      </c>
      <c r="H120" s="633" t="s">
        <v>971</v>
      </c>
      <c r="I120" s="633" t="s">
        <v>972</v>
      </c>
      <c r="J120" s="633" t="s">
        <v>973</v>
      </c>
      <c r="K120" s="633" t="s">
        <v>974</v>
      </c>
      <c r="L120" s="635">
        <v>128.57423867314341</v>
      </c>
      <c r="M120" s="635">
        <v>19</v>
      </c>
      <c r="N120" s="636">
        <v>2442.9105347897248</v>
      </c>
    </row>
    <row r="121" spans="1:14" ht="14.4" customHeight="1" x14ac:dyDescent="0.3">
      <c r="A121" s="631" t="s">
        <v>527</v>
      </c>
      <c r="B121" s="632" t="s">
        <v>529</v>
      </c>
      <c r="C121" s="633" t="s">
        <v>545</v>
      </c>
      <c r="D121" s="634" t="s">
        <v>546</v>
      </c>
      <c r="E121" s="633" t="s">
        <v>530</v>
      </c>
      <c r="F121" s="634" t="s">
        <v>531</v>
      </c>
      <c r="G121" s="633" t="s">
        <v>574</v>
      </c>
      <c r="H121" s="633" t="s">
        <v>975</v>
      </c>
      <c r="I121" s="633" t="s">
        <v>976</v>
      </c>
      <c r="J121" s="633" t="s">
        <v>977</v>
      </c>
      <c r="K121" s="633" t="s">
        <v>978</v>
      </c>
      <c r="L121" s="635">
        <v>54.659854344464129</v>
      </c>
      <c r="M121" s="635">
        <v>9</v>
      </c>
      <c r="N121" s="636">
        <v>491.93868910017716</v>
      </c>
    </row>
    <row r="122" spans="1:14" ht="14.4" customHeight="1" x14ac:dyDescent="0.3">
      <c r="A122" s="631" t="s">
        <v>527</v>
      </c>
      <c r="B122" s="632" t="s">
        <v>529</v>
      </c>
      <c r="C122" s="633" t="s">
        <v>545</v>
      </c>
      <c r="D122" s="634" t="s">
        <v>546</v>
      </c>
      <c r="E122" s="633" t="s">
        <v>530</v>
      </c>
      <c r="F122" s="634" t="s">
        <v>531</v>
      </c>
      <c r="G122" s="633" t="s">
        <v>574</v>
      </c>
      <c r="H122" s="633" t="s">
        <v>979</v>
      </c>
      <c r="I122" s="633" t="s">
        <v>980</v>
      </c>
      <c r="J122" s="633" t="s">
        <v>981</v>
      </c>
      <c r="K122" s="633" t="s">
        <v>982</v>
      </c>
      <c r="L122" s="635">
        <v>59.48</v>
      </c>
      <c r="M122" s="635">
        <v>2</v>
      </c>
      <c r="N122" s="636">
        <v>118.96</v>
      </c>
    </row>
    <row r="123" spans="1:14" ht="14.4" customHeight="1" x14ac:dyDescent="0.3">
      <c r="A123" s="631" t="s">
        <v>527</v>
      </c>
      <c r="B123" s="632" t="s">
        <v>529</v>
      </c>
      <c r="C123" s="633" t="s">
        <v>545</v>
      </c>
      <c r="D123" s="634" t="s">
        <v>546</v>
      </c>
      <c r="E123" s="633" t="s">
        <v>530</v>
      </c>
      <c r="F123" s="634" t="s">
        <v>531</v>
      </c>
      <c r="G123" s="633" t="s">
        <v>574</v>
      </c>
      <c r="H123" s="633" t="s">
        <v>983</v>
      </c>
      <c r="I123" s="633" t="s">
        <v>984</v>
      </c>
      <c r="J123" s="633" t="s">
        <v>985</v>
      </c>
      <c r="K123" s="633" t="s">
        <v>986</v>
      </c>
      <c r="L123" s="635">
        <v>305.72000000000003</v>
      </c>
      <c r="M123" s="635">
        <v>3</v>
      </c>
      <c r="N123" s="636">
        <v>917.16000000000008</v>
      </c>
    </row>
    <row r="124" spans="1:14" ht="14.4" customHeight="1" x14ac:dyDescent="0.3">
      <c r="A124" s="631" t="s">
        <v>527</v>
      </c>
      <c r="B124" s="632" t="s">
        <v>529</v>
      </c>
      <c r="C124" s="633" t="s">
        <v>545</v>
      </c>
      <c r="D124" s="634" t="s">
        <v>546</v>
      </c>
      <c r="E124" s="633" t="s">
        <v>530</v>
      </c>
      <c r="F124" s="634" t="s">
        <v>531</v>
      </c>
      <c r="G124" s="633" t="s">
        <v>574</v>
      </c>
      <c r="H124" s="633" t="s">
        <v>987</v>
      </c>
      <c r="I124" s="633" t="s">
        <v>988</v>
      </c>
      <c r="J124" s="633" t="s">
        <v>989</v>
      </c>
      <c r="K124" s="633" t="s">
        <v>990</v>
      </c>
      <c r="L124" s="635">
        <v>107.91309883253547</v>
      </c>
      <c r="M124" s="635">
        <v>13</v>
      </c>
      <c r="N124" s="636">
        <v>1402.8702848229611</v>
      </c>
    </row>
    <row r="125" spans="1:14" ht="14.4" customHeight="1" x14ac:dyDescent="0.3">
      <c r="A125" s="631" t="s">
        <v>527</v>
      </c>
      <c r="B125" s="632" t="s">
        <v>529</v>
      </c>
      <c r="C125" s="633" t="s">
        <v>545</v>
      </c>
      <c r="D125" s="634" t="s">
        <v>546</v>
      </c>
      <c r="E125" s="633" t="s">
        <v>530</v>
      </c>
      <c r="F125" s="634" t="s">
        <v>531</v>
      </c>
      <c r="G125" s="633" t="s">
        <v>574</v>
      </c>
      <c r="H125" s="633" t="s">
        <v>991</v>
      </c>
      <c r="I125" s="633" t="s">
        <v>992</v>
      </c>
      <c r="J125" s="633" t="s">
        <v>993</v>
      </c>
      <c r="K125" s="633" t="s">
        <v>994</v>
      </c>
      <c r="L125" s="635">
        <v>3779.3599999999997</v>
      </c>
      <c r="M125" s="635">
        <v>1</v>
      </c>
      <c r="N125" s="636">
        <v>3779.3599999999997</v>
      </c>
    </row>
    <row r="126" spans="1:14" ht="14.4" customHeight="1" x14ac:dyDescent="0.3">
      <c r="A126" s="631" t="s">
        <v>527</v>
      </c>
      <c r="B126" s="632" t="s">
        <v>529</v>
      </c>
      <c r="C126" s="633" t="s">
        <v>545</v>
      </c>
      <c r="D126" s="634" t="s">
        <v>546</v>
      </c>
      <c r="E126" s="633" t="s">
        <v>530</v>
      </c>
      <c r="F126" s="634" t="s">
        <v>531</v>
      </c>
      <c r="G126" s="633" t="s">
        <v>574</v>
      </c>
      <c r="H126" s="633" t="s">
        <v>995</v>
      </c>
      <c r="I126" s="633" t="s">
        <v>996</v>
      </c>
      <c r="J126" s="633" t="s">
        <v>997</v>
      </c>
      <c r="K126" s="633" t="s">
        <v>998</v>
      </c>
      <c r="L126" s="635">
        <v>102.74982198914789</v>
      </c>
      <c r="M126" s="635">
        <v>2</v>
      </c>
      <c r="N126" s="636">
        <v>205.49964397829578</v>
      </c>
    </row>
    <row r="127" spans="1:14" ht="14.4" customHeight="1" x14ac:dyDescent="0.3">
      <c r="A127" s="631" t="s">
        <v>527</v>
      </c>
      <c r="B127" s="632" t="s">
        <v>529</v>
      </c>
      <c r="C127" s="633" t="s">
        <v>545</v>
      </c>
      <c r="D127" s="634" t="s">
        <v>546</v>
      </c>
      <c r="E127" s="633" t="s">
        <v>530</v>
      </c>
      <c r="F127" s="634" t="s">
        <v>531</v>
      </c>
      <c r="G127" s="633" t="s">
        <v>574</v>
      </c>
      <c r="H127" s="633" t="s">
        <v>999</v>
      </c>
      <c r="I127" s="633" t="s">
        <v>1000</v>
      </c>
      <c r="J127" s="633" t="s">
        <v>1001</v>
      </c>
      <c r="K127" s="633" t="s">
        <v>1002</v>
      </c>
      <c r="L127" s="635">
        <v>112.21</v>
      </c>
      <c r="M127" s="635">
        <v>1</v>
      </c>
      <c r="N127" s="636">
        <v>112.21</v>
      </c>
    </row>
    <row r="128" spans="1:14" ht="14.4" customHeight="1" x14ac:dyDescent="0.3">
      <c r="A128" s="631" t="s">
        <v>527</v>
      </c>
      <c r="B128" s="632" t="s">
        <v>529</v>
      </c>
      <c r="C128" s="633" t="s">
        <v>545</v>
      </c>
      <c r="D128" s="634" t="s">
        <v>546</v>
      </c>
      <c r="E128" s="633" t="s">
        <v>530</v>
      </c>
      <c r="F128" s="634" t="s">
        <v>531</v>
      </c>
      <c r="G128" s="633" t="s">
        <v>574</v>
      </c>
      <c r="H128" s="633" t="s">
        <v>1003</v>
      </c>
      <c r="I128" s="633" t="s">
        <v>1004</v>
      </c>
      <c r="J128" s="633" t="s">
        <v>1005</v>
      </c>
      <c r="K128" s="633" t="s">
        <v>1006</v>
      </c>
      <c r="L128" s="635">
        <v>304.30000000000007</v>
      </c>
      <c r="M128" s="635">
        <v>2</v>
      </c>
      <c r="N128" s="636">
        <v>608.60000000000014</v>
      </c>
    </row>
    <row r="129" spans="1:14" ht="14.4" customHeight="1" x14ac:dyDescent="0.3">
      <c r="A129" s="631" t="s">
        <v>527</v>
      </c>
      <c r="B129" s="632" t="s">
        <v>529</v>
      </c>
      <c r="C129" s="633" t="s">
        <v>545</v>
      </c>
      <c r="D129" s="634" t="s">
        <v>546</v>
      </c>
      <c r="E129" s="633" t="s">
        <v>530</v>
      </c>
      <c r="F129" s="634" t="s">
        <v>531</v>
      </c>
      <c r="G129" s="633" t="s">
        <v>574</v>
      </c>
      <c r="H129" s="633" t="s">
        <v>1007</v>
      </c>
      <c r="I129" s="633" t="s">
        <v>1007</v>
      </c>
      <c r="J129" s="633" t="s">
        <v>1008</v>
      </c>
      <c r="K129" s="633" t="s">
        <v>1009</v>
      </c>
      <c r="L129" s="635">
        <v>262.4496493903406</v>
      </c>
      <c r="M129" s="635">
        <v>8</v>
      </c>
      <c r="N129" s="636">
        <v>2099.5971951227248</v>
      </c>
    </row>
    <row r="130" spans="1:14" ht="14.4" customHeight="1" x14ac:dyDescent="0.3">
      <c r="A130" s="631" t="s">
        <v>527</v>
      </c>
      <c r="B130" s="632" t="s">
        <v>529</v>
      </c>
      <c r="C130" s="633" t="s">
        <v>545</v>
      </c>
      <c r="D130" s="634" t="s">
        <v>546</v>
      </c>
      <c r="E130" s="633" t="s">
        <v>530</v>
      </c>
      <c r="F130" s="634" t="s">
        <v>531</v>
      </c>
      <c r="G130" s="633" t="s">
        <v>574</v>
      </c>
      <c r="H130" s="633" t="s">
        <v>1010</v>
      </c>
      <c r="I130" s="633" t="s">
        <v>1011</v>
      </c>
      <c r="J130" s="633" t="s">
        <v>1012</v>
      </c>
      <c r="K130" s="633" t="s">
        <v>1013</v>
      </c>
      <c r="L130" s="635">
        <v>1344.82</v>
      </c>
      <c r="M130" s="635">
        <v>6</v>
      </c>
      <c r="N130" s="636">
        <v>8068.92</v>
      </c>
    </row>
    <row r="131" spans="1:14" ht="14.4" customHeight="1" x14ac:dyDescent="0.3">
      <c r="A131" s="631" t="s">
        <v>527</v>
      </c>
      <c r="B131" s="632" t="s">
        <v>529</v>
      </c>
      <c r="C131" s="633" t="s">
        <v>545</v>
      </c>
      <c r="D131" s="634" t="s">
        <v>546</v>
      </c>
      <c r="E131" s="633" t="s">
        <v>530</v>
      </c>
      <c r="F131" s="634" t="s">
        <v>531</v>
      </c>
      <c r="G131" s="633" t="s">
        <v>574</v>
      </c>
      <c r="H131" s="633" t="s">
        <v>1014</v>
      </c>
      <c r="I131" s="633" t="s">
        <v>1015</v>
      </c>
      <c r="J131" s="633" t="s">
        <v>1016</v>
      </c>
      <c r="K131" s="633" t="s">
        <v>1017</v>
      </c>
      <c r="L131" s="635">
        <v>42.399897740488328</v>
      </c>
      <c r="M131" s="635">
        <v>4</v>
      </c>
      <c r="N131" s="636">
        <v>169.59959096195331</v>
      </c>
    </row>
    <row r="132" spans="1:14" ht="14.4" customHeight="1" x14ac:dyDescent="0.3">
      <c r="A132" s="631" t="s">
        <v>527</v>
      </c>
      <c r="B132" s="632" t="s">
        <v>529</v>
      </c>
      <c r="C132" s="633" t="s">
        <v>545</v>
      </c>
      <c r="D132" s="634" t="s">
        <v>546</v>
      </c>
      <c r="E132" s="633" t="s">
        <v>530</v>
      </c>
      <c r="F132" s="634" t="s">
        <v>531</v>
      </c>
      <c r="G132" s="633" t="s">
        <v>574</v>
      </c>
      <c r="H132" s="633" t="s">
        <v>1018</v>
      </c>
      <c r="I132" s="633" t="s">
        <v>1019</v>
      </c>
      <c r="J132" s="633" t="s">
        <v>1020</v>
      </c>
      <c r="K132" s="633" t="s">
        <v>1021</v>
      </c>
      <c r="L132" s="635">
        <v>13.225</v>
      </c>
      <c r="M132" s="635">
        <v>1</v>
      </c>
      <c r="N132" s="636">
        <v>13.225</v>
      </c>
    </row>
    <row r="133" spans="1:14" ht="14.4" customHeight="1" x14ac:dyDescent="0.3">
      <c r="A133" s="631" t="s">
        <v>527</v>
      </c>
      <c r="B133" s="632" t="s">
        <v>529</v>
      </c>
      <c r="C133" s="633" t="s">
        <v>545</v>
      </c>
      <c r="D133" s="634" t="s">
        <v>546</v>
      </c>
      <c r="E133" s="633" t="s">
        <v>530</v>
      </c>
      <c r="F133" s="634" t="s">
        <v>531</v>
      </c>
      <c r="G133" s="633" t="s">
        <v>574</v>
      </c>
      <c r="H133" s="633" t="s">
        <v>1022</v>
      </c>
      <c r="I133" s="633" t="s">
        <v>246</v>
      </c>
      <c r="J133" s="633" t="s">
        <v>1023</v>
      </c>
      <c r="K133" s="633" t="s">
        <v>1024</v>
      </c>
      <c r="L133" s="635">
        <v>23.7</v>
      </c>
      <c r="M133" s="635">
        <v>6</v>
      </c>
      <c r="N133" s="636">
        <v>142.19999999999999</v>
      </c>
    </row>
    <row r="134" spans="1:14" ht="14.4" customHeight="1" x14ac:dyDescent="0.3">
      <c r="A134" s="631" t="s">
        <v>527</v>
      </c>
      <c r="B134" s="632" t="s">
        <v>529</v>
      </c>
      <c r="C134" s="633" t="s">
        <v>545</v>
      </c>
      <c r="D134" s="634" t="s">
        <v>546</v>
      </c>
      <c r="E134" s="633" t="s">
        <v>530</v>
      </c>
      <c r="F134" s="634" t="s">
        <v>531</v>
      </c>
      <c r="G134" s="633" t="s">
        <v>574</v>
      </c>
      <c r="H134" s="633" t="s">
        <v>1025</v>
      </c>
      <c r="I134" s="633" t="s">
        <v>1026</v>
      </c>
      <c r="J134" s="633" t="s">
        <v>1027</v>
      </c>
      <c r="K134" s="633" t="s">
        <v>1028</v>
      </c>
      <c r="L134" s="635">
        <v>568.91</v>
      </c>
      <c r="M134" s="635">
        <v>33</v>
      </c>
      <c r="N134" s="636">
        <v>18774.03</v>
      </c>
    </row>
    <row r="135" spans="1:14" ht="14.4" customHeight="1" x14ac:dyDescent="0.3">
      <c r="A135" s="631" t="s">
        <v>527</v>
      </c>
      <c r="B135" s="632" t="s">
        <v>529</v>
      </c>
      <c r="C135" s="633" t="s">
        <v>545</v>
      </c>
      <c r="D135" s="634" t="s">
        <v>546</v>
      </c>
      <c r="E135" s="633" t="s">
        <v>530</v>
      </c>
      <c r="F135" s="634" t="s">
        <v>531</v>
      </c>
      <c r="G135" s="633" t="s">
        <v>574</v>
      </c>
      <c r="H135" s="633" t="s">
        <v>1029</v>
      </c>
      <c r="I135" s="633" t="s">
        <v>1030</v>
      </c>
      <c r="J135" s="633" t="s">
        <v>1031</v>
      </c>
      <c r="K135" s="633" t="s">
        <v>1032</v>
      </c>
      <c r="L135" s="635">
        <v>79.292366445996933</v>
      </c>
      <c r="M135" s="635">
        <v>50</v>
      </c>
      <c r="N135" s="636">
        <v>3964.6183222998466</v>
      </c>
    </row>
    <row r="136" spans="1:14" ht="14.4" customHeight="1" x14ac:dyDescent="0.3">
      <c r="A136" s="631" t="s">
        <v>527</v>
      </c>
      <c r="B136" s="632" t="s">
        <v>529</v>
      </c>
      <c r="C136" s="633" t="s">
        <v>545</v>
      </c>
      <c r="D136" s="634" t="s">
        <v>546</v>
      </c>
      <c r="E136" s="633" t="s">
        <v>530</v>
      </c>
      <c r="F136" s="634" t="s">
        <v>531</v>
      </c>
      <c r="G136" s="633" t="s">
        <v>574</v>
      </c>
      <c r="H136" s="633" t="s">
        <v>1033</v>
      </c>
      <c r="I136" s="633" t="s">
        <v>1034</v>
      </c>
      <c r="J136" s="633" t="s">
        <v>1035</v>
      </c>
      <c r="K136" s="633" t="s">
        <v>1036</v>
      </c>
      <c r="L136" s="635">
        <v>424.12663971594475</v>
      </c>
      <c r="M136" s="635">
        <v>1</v>
      </c>
      <c r="N136" s="636">
        <v>424.12663971594475</v>
      </c>
    </row>
    <row r="137" spans="1:14" ht="14.4" customHeight="1" x14ac:dyDescent="0.3">
      <c r="A137" s="631" t="s">
        <v>527</v>
      </c>
      <c r="B137" s="632" t="s">
        <v>529</v>
      </c>
      <c r="C137" s="633" t="s">
        <v>545</v>
      </c>
      <c r="D137" s="634" t="s">
        <v>546</v>
      </c>
      <c r="E137" s="633" t="s">
        <v>530</v>
      </c>
      <c r="F137" s="634" t="s">
        <v>531</v>
      </c>
      <c r="G137" s="633" t="s">
        <v>574</v>
      </c>
      <c r="H137" s="633" t="s">
        <v>1037</v>
      </c>
      <c r="I137" s="633" t="s">
        <v>1038</v>
      </c>
      <c r="J137" s="633" t="s">
        <v>1039</v>
      </c>
      <c r="K137" s="633" t="s">
        <v>1040</v>
      </c>
      <c r="L137" s="635">
        <v>78.400000000000006</v>
      </c>
      <c r="M137" s="635">
        <v>2</v>
      </c>
      <c r="N137" s="636">
        <v>156.80000000000001</v>
      </c>
    </row>
    <row r="138" spans="1:14" ht="14.4" customHeight="1" x14ac:dyDescent="0.3">
      <c r="A138" s="631" t="s">
        <v>527</v>
      </c>
      <c r="B138" s="632" t="s">
        <v>529</v>
      </c>
      <c r="C138" s="633" t="s">
        <v>545</v>
      </c>
      <c r="D138" s="634" t="s">
        <v>546</v>
      </c>
      <c r="E138" s="633" t="s">
        <v>530</v>
      </c>
      <c r="F138" s="634" t="s">
        <v>531</v>
      </c>
      <c r="G138" s="633" t="s">
        <v>574</v>
      </c>
      <c r="H138" s="633" t="s">
        <v>1041</v>
      </c>
      <c r="I138" s="633" t="s">
        <v>1042</v>
      </c>
      <c r="J138" s="633" t="s">
        <v>1043</v>
      </c>
      <c r="K138" s="633" t="s">
        <v>1044</v>
      </c>
      <c r="L138" s="635">
        <v>39.049999999999997</v>
      </c>
      <c r="M138" s="635">
        <v>1</v>
      </c>
      <c r="N138" s="636">
        <v>39.049999999999997</v>
      </c>
    </row>
    <row r="139" spans="1:14" ht="14.4" customHeight="1" x14ac:dyDescent="0.3">
      <c r="A139" s="631" t="s">
        <v>527</v>
      </c>
      <c r="B139" s="632" t="s">
        <v>529</v>
      </c>
      <c r="C139" s="633" t="s">
        <v>545</v>
      </c>
      <c r="D139" s="634" t="s">
        <v>546</v>
      </c>
      <c r="E139" s="633" t="s">
        <v>530</v>
      </c>
      <c r="F139" s="634" t="s">
        <v>531</v>
      </c>
      <c r="G139" s="633" t="s">
        <v>574</v>
      </c>
      <c r="H139" s="633" t="s">
        <v>1045</v>
      </c>
      <c r="I139" s="633" t="s">
        <v>1046</v>
      </c>
      <c r="J139" s="633" t="s">
        <v>1047</v>
      </c>
      <c r="K139" s="633" t="s">
        <v>1048</v>
      </c>
      <c r="L139" s="635">
        <v>399.48000000000013</v>
      </c>
      <c r="M139" s="635">
        <v>2</v>
      </c>
      <c r="N139" s="636">
        <v>798.96000000000026</v>
      </c>
    </row>
    <row r="140" spans="1:14" ht="14.4" customHeight="1" x14ac:dyDescent="0.3">
      <c r="A140" s="631" t="s">
        <v>527</v>
      </c>
      <c r="B140" s="632" t="s">
        <v>529</v>
      </c>
      <c r="C140" s="633" t="s">
        <v>545</v>
      </c>
      <c r="D140" s="634" t="s">
        <v>546</v>
      </c>
      <c r="E140" s="633" t="s">
        <v>530</v>
      </c>
      <c r="F140" s="634" t="s">
        <v>531</v>
      </c>
      <c r="G140" s="633" t="s">
        <v>574</v>
      </c>
      <c r="H140" s="633" t="s">
        <v>1049</v>
      </c>
      <c r="I140" s="633" t="s">
        <v>1050</v>
      </c>
      <c r="J140" s="633" t="s">
        <v>1051</v>
      </c>
      <c r="K140" s="633" t="s">
        <v>1052</v>
      </c>
      <c r="L140" s="635">
        <v>243.75</v>
      </c>
      <c r="M140" s="635">
        <v>6</v>
      </c>
      <c r="N140" s="636">
        <v>1462.5</v>
      </c>
    </row>
    <row r="141" spans="1:14" ht="14.4" customHeight="1" x14ac:dyDescent="0.3">
      <c r="A141" s="631" t="s">
        <v>527</v>
      </c>
      <c r="B141" s="632" t="s">
        <v>529</v>
      </c>
      <c r="C141" s="633" t="s">
        <v>545</v>
      </c>
      <c r="D141" s="634" t="s">
        <v>546</v>
      </c>
      <c r="E141" s="633" t="s">
        <v>530</v>
      </c>
      <c r="F141" s="634" t="s">
        <v>531</v>
      </c>
      <c r="G141" s="633" t="s">
        <v>574</v>
      </c>
      <c r="H141" s="633" t="s">
        <v>1053</v>
      </c>
      <c r="I141" s="633" t="s">
        <v>246</v>
      </c>
      <c r="J141" s="633" t="s">
        <v>1054</v>
      </c>
      <c r="K141" s="633"/>
      <c r="L141" s="635">
        <v>67.297499384630555</v>
      </c>
      <c r="M141" s="635">
        <v>1</v>
      </c>
      <c r="N141" s="636">
        <v>67.297499384630555</v>
      </c>
    </row>
    <row r="142" spans="1:14" ht="14.4" customHeight="1" x14ac:dyDescent="0.3">
      <c r="A142" s="631" t="s">
        <v>527</v>
      </c>
      <c r="B142" s="632" t="s">
        <v>529</v>
      </c>
      <c r="C142" s="633" t="s">
        <v>545</v>
      </c>
      <c r="D142" s="634" t="s">
        <v>546</v>
      </c>
      <c r="E142" s="633" t="s">
        <v>530</v>
      </c>
      <c r="F142" s="634" t="s">
        <v>531</v>
      </c>
      <c r="G142" s="633" t="s">
        <v>574</v>
      </c>
      <c r="H142" s="633" t="s">
        <v>1055</v>
      </c>
      <c r="I142" s="633" t="s">
        <v>1056</v>
      </c>
      <c r="J142" s="633" t="s">
        <v>1057</v>
      </c>
      <c r="K142" s="633" t="s">
        <v>1058</v>
      </c>
      <c r="L142" s="635">
        <v>113.949621233274</v>
      </c>
      <c r="M142" s="635">
        <v>1</v>
      </c>
      <c r="N142" s="636">
        <v>113.949621233274</v>
      </c>
    </row>
    <row r="143" spans="1:14" ht="14.4" customHeight="1" x14ac:dyDescent="0.3">
      <c r="A143" s="631" t="s">
        <v>527</v>
      </c>
      <c r="B143" s="632" t="s">
        <v>529</v>
      </c>
      <c r="C143" s="633" t="s">
        <v>545</v>
      </c>
      <c r="D143" s="634" t="s">
        <v>546</v>
      </c>
      <c r="E143" s="633" t="s">
        <v>530</v>
      </c>
      <c r="F143" s="634" t="s">
        <v>531</v>
      </c>
      <c r="G143" s="633" t="s">
        <v>574</v>
      </c>
      <c r="H143" s="633" t="s">
        <v>1059</v>
      </c>
      <c r="I143" s="633" t="s">
        <v>1060</v>
      </c>
      <c r="J143" s="633" t="s">
        <v>1061</v>
      </c>
      <c r="K143" s="633" t="s">
        <v>1062</v>
      </c>
      <c r="L143" s="635">
        <v>2467.6799999999994</v>
      </c>
      <c r="M143" s="635">
        <v>5</v>
      </c>
      <c r="N143" s="636">
        <v>12338.399999999998</v>
      </c>
    </row>
    <row r="144" spans="1:14" ht="14.4" customHeight="1" x14ac:dyDescent="0.3">
      <c r="A144" s="631" t="s">
        <v>527</v>
      </c>
      <c r="B144" s="632" t="s">
        <v>529</v>
      </c>
      <c r="C144" s="633" t="s">
        <v>545</v>
      </c>
      <c r="D144" s="634" t="s">
        <v>546</v>
      </c>
      <c r="E144" s="633" t="s">
        <v>530</v>
      </c>
      <c r="F144" s="634" t="s">
        <v>531</v>
      </c>
      <c r="G144" s="633" t="s">
        <v>574</v>
      </c>
      <c r="H144" s="633" t="s">
        <v>1063</v>
      </c>
      <c r="I144" s="633" t="s">
        <v>1064</v>
      </c>
      <c r="J144" s="633" t="s">
        <v>1065</v>
      </c>
      <c r="K144" s="633" t="s">
        <v>1066</v>
      </c>
      <c r="L144" s="635">
        <v>156.19018427554039</v>
      </c>
      <c r="M144" s="635">
        <v>1</v>
      </c>
      <c r="N144" s="636">
        <v>156.19018427554039</v>
      </c>
    </row>
    <row r="145" spans="1:14" ht="14.4" customHeight="1" x14ac:dyDescent="0.3">
      <c r="A145" s="631" t="s">
        <v>527</v>
      </c>
      <c r="B145" s="632" t="s">
        <v>529</v>
      </c>
      <c r="C145" s="633" t="s">
        <v>545</v>
      </c>
      <c r="D145" s="634" t="s">
        <v>546</v>
      </c>
      <c r="E145" s="633" t="s">
        <v>530</v>
      </c>
      <c r="F145" s="634" t="s">
        <v>531</v>
      </c>
      <c r="G145" s="633" t="s">
        <v>574</v>
      </c>
      <c r="H145" s="633" t="s">
        <v>1067</v>
      </c>
      <c r="I145" s="633" t="s">
        <v>1068</v>
      </c>
      <c r="J145" s="633" t="s">
        <v>1069</v>
      </c>
      <c r="K145" s="633" t="s">
        <v>1070</v>
      </c>
      <c r="L145" s="635">
        <v>644.11634641446824</v>
      </c>
      <c r="M145" s="635">
        <v>21.582894899999996</v>
      </c>
      <c r="N145" s="636">
        <v>13901.895408035456</v>
      </c>
    </row>
    <row r="146" spans="1:14" ht="14.4" customHeight="1" x14ac:dyDescent="0.3">
      <c r="A146" s="631" t="s">
        <v>527</v>
      </c>
      <c r="B146" s="632" t="s">
        <v>529</v>
      </c>
      <c r="C146" s="633" t="s">
        <v>545</v>
      </c>
      <c r="D146" s="634" t="s">
        <v>546</v>
      </c>
      <c r="E146" s="633" t="s">
        <v>530</v>
      </c>
      <c r="F146" s="634" t="s">
        <v>531</v>
      </c>
      <c r="G146" s="633" t="s">
        <v>574</v>
      </c>
      <c r="H146" s="633" t="s">
        <v>1071</v>
      </c>
      <c r="I146" s="633" t="s">
        <v>1072</v>
      </c>
      <c r="J146" s="633" t="s">
        <v>1073</v>
      </c>
      <c r="K146" s="633" t="s">
        <v>1074</v>
      </c>
      <c r="L146" s="635">
        <v>159.11165635119923</v>
      </c>
      <c r="M146" s="635">
        <v>51.331654399999991</v>
      </c>
      <c r="N146" s="636">
        <v>8167.4645548313229</v>
      </c>
    </row>
    <row r="147" spans="1:14" ht="14.4" customHeight="1" x14ac:dyDescent="0.3">
      <c r="A147" s="631" t="s">
        <v>527</v>
      </c>
      <c r="B147" s="632" t="s">
        <v>529</v>
      </c>
      <c r="C147" s="633" t="s">
        <v>545</v>
      </c>
      <c r="D147" s="634" t="s">
        <v>546</v>
      </c>
      <c r="E147" s="633" t="s">
        <v>530</v>
      </c>
      <c r="F147" s="634" t="s">
        <v>531</v>
      </c>
      <c r="G147" s="633" t="s">
        <v>574</v>
      </c>
      <c r="H147" s="633" t="s">
        <v>1075</v>
      </c>
      <c r="I147" s="633" t="s">
        <v>1076</v>
      </c>
      <c r="J147" s="633" t="s">
        <v>1077</v>
      </c>
      <c r="K147" s="633" t="s">
        <v>1078</v>
      </c>
      <c r="L147" s="635">
        <v>322.65352550017087</v>
      </c>
      <c r="M147" s="635">
        <v>56.599623599999987</v>
      </c>
      <c r="N147" s="636">
        <v>18262.068096522667</v>
      </c>
    </row>
    <row r="148" spans="1:14" ht="14.4" customHeight="1" x14ac:dyDescent="0.3">
      <c r="A148" s="631" t="s">
        <v>527</v>
      </c>
      <c r="B148" s="632" t="s">
        <v>529</v>
      </c>
      <c r="C148" s="633" t="s">
        <v>545</v>
      </c>
      <c r="D148" s="634" t="s">
        <v>546</v>
      </c>
      <c r="E148" s="633" t="s">
        <v>530</v>
      </c>
      <c r="F148" s="634" t="s">
        <v>531</v>
      </c>
      <c r="G148" s="633" t="s">
        <v>574</v>
      </c>
      <c r="H148" s="633" t="s">
        <v>1079</v>
      </c>
      <c r="I148" s="633" t="s">
        <v>1080</v>
      </c>
      <c r="J148" s="633" t="s">
        <v>1081</v>
      </c>
      <c r="K148" s="633" t="s">
        <v>1082</v>
      </c>
      <c r="L148" s="635">
        <v>541.53448033880272</v>
      </c>
      <c r="M148" s="635">
        <v>6.3240000000000007</v>
      </c>
      <c r="N148" s="636">
        <v>3424.6640536625887</v>
      </c>
    </row>
    <row r="149" spans="1:14" ht="14.4" customHeight="1" x14ac:dyDescent="0.3">
      <c r="A149" s="631" t="s">
        <v>527</v>
      </c>
      <c r="B149" s="632" t="s">
        <v>529</v>
      </c>
      <c r="C149" s="633" t="s">
        <v>545</v>
      </c>
      <c r="D149" s="634" t="s">
        <v>546</v>
      </c>
      <c r="E149" s="633" t="s">
        <v>530</v>
      </c>
      <c r="F149" s="634" t="s">
        <v>531</v>
      </c>
      <c r="G149" s="633" t="s">
        <v>574</v>
      </c>
      <c r="H149" s="633" t="s">
        <v>1083</v>
      </c>
      <c r="I149" s="633" t="s">
        <v>1084</v>
      </c>
      <c r="J149" s="633" t="s">
        <v>1081</v>
      </c>
      <c r="K149" s="633" t="s">
        <v>1085</v>
      </c>
      <c r="L149" s="635">
        <v>103.85988683787104</v>
      </c>
      <c r="M149" s="635">
        <v>23.2968908</v>
      </c>
      <c r="N149" s="636">
        <v>2419.6124421622389</v>
      </c>
    </row>
    <row r="150" spans="1:14" ht="14.4" customHeight="1" x14ac:dyDescent="0.3">
      <c r="A150" s="631" t="s">
        <v>527</v>
      </c>
      <c r="B150" s="632" t="s">
        <v>529</v>
      </c>
      <c r="C150" s="633" t="s">
        <v>545</v>
      </c>
      <c r="D150" s="634" t="s">
        <v>546</v>
      </c>
      <c r="E150" s="633" t="s">
        <v>530</v>
      </c>
      <c r="F150" s="634" t="s">
        <v>531</v>
      </c>
      <c r="G150" s="633" t="s">
        <v>574</v>
      </c>
      <c r="H150" s="633" t="s">
        <v>1086</v>
      </c>
      <c r="I150" s="633" t="s">
        <v>246</v>
      </c>
      <c r="J150" s="633" t="s">
        <v>1087</v>
      </c>
      <c r="K150" s="633"/>
      <c r="L150" s="635">
        <v>21.5599626480392</v>
      </c>
      <c r="M150" s="635">
        <v>1</v>
      </c>
      <c r="N150" s="636">
        <v>21.5599626480392</v>
      </c>
    </row>
    <row r="151" spans="1:14" ht="14.4" customHeight="1" x14ac:dyDescent="0.3">
      <c r="A151" s="631" t="s">
        <v>527</v>
      </c>
      <c r="B151" s="632" t="s">
        <v>529</v>
      </c>
      <c r="C151" s="633" t="s">
        <v>545</v>
      </c>
      <c r="D151" s="634" t="s">
        <v>546</v>
      </c>
      <c r="E151" s="633" t="s">
        <v>530</v>
      </c>
      <c r="F151" s="634" t="s">
        <v>531</v>
      </c>
      <c r="G151" s="633" t="s">
        <v>574</v>
      </c>
      <c r="H151" s="633" t="s">
        <v>1088</v>
      </c>
      <c r="I151" s="633" t="s">
        <v>246</v>
      </c>
      <c r="J151" s="633" t="s">
        <v>1089</v>
      </c>
      <c r="K151" s="633"/>
      <c r="L151" s="635">
        <v>225.13202118539888</v>
      </c>
      <c r="M151" s="635">
        <v>4</v>
      </c>
      <c r="N151" s="636">
        <v>900.52808474159553</v>
      </c>
    </row>
    <row r="152" spans="1:14" ht="14.4" customHeight="1" x14ac:dyDescent="0.3">
      <c r="A152" s="631" t="s">
        <v>527</v>
      </c>
      <c r="B152" s="632" t="s">
        <v>529</v>
      </c>
      <c r="C152" s="633" t="s">
        <v>545</v>
      </c>
      <c r="D152" s="634" t="s">
        <v>546</v>
      </c>
      <c r="E152" s="633" t="s">
        <v>530</v>
      </c>
      <c r="F152" s="634" t="s">
        <v>531</v>
      </c>
      <c r="G152" s="633" t="s">
        <v>574</v>
      </c>
      <c r="H152" s="633" t="s">
        <v>1090</v>
      </c>
      <c r="I152" s="633" t="s">
        <v>246</v>
      </c>
      <c r="J152" s="633" t="s">
        <v>1091</v>
      </c>
      <c r="K152" s="633"/>
      <c r="L152" s="635">
        <v>144.75552905378737</v>
      </c>
      <c r="M152" s="635">
        <v>1</v>
      </c>
      <c r="N152" s="636">
        <v>144.75552905378737</v>
      </c>
    </row>
    <row r="153" spans="1:14" ht="14.4" customHeight="1" x14ac:dyDescent="0.3">
      <c r="A153" s="631" t="s">
        <v>527</v>
      </c>
      <c r="B153" s="632" t="s">
        <v>529</v>
      </c>
      <c r="C153" s="633" t="s">
        <v>545</v>
      </c>
      <c r="D153" s="634" t="s">
        <v>546</v>
      </c>
      <c r="E153" s="633" t="s">
        <v>530</v>
      </c>
      <c r="F153" s="634" t="s">
        <v>531</v>
      </c>
      <c r="G153" s="633" t="s">
        <v>574</v>
      </c>
      <c r="H153" s="633" t="s">
        <v>1092</v>
      </c>
      <c r="I153" s="633" t="s">
        <v>246</v>
      </c>
      <c r="J153" s="633" t="s">
        <v>1093</v>
      </c>
      <c r="K153" s="633"/>
      <c r="L153" s="635">
        <v>48.635849487474999</v>
      </c>
      <c r="M153" s="635">
        <v>1</v>
      </c>
      <c r="N153" s="636">
        <v>48.635849487474999</v>
      </c>
    </row>
    <row r="154" spans="1:14" ht="14.4" customHeight="1" x14ac:dyDescent="0.3">
      <c r="A154" s="631" t="s">
        <v>527</v>
      </c>
      <c r="B154" s="632" t="s">
        <v>529</v>
      </c>
      <c r="C154" s="633" t="s">
        <v>545</v>
      </c>
      <c r="D154" s="634" t="s">
        <v>546</v>
      </c>
      <c r="E154" s="633" t="s">
        <v>530</v>
      </c>
      <c r="F154" s="634" t="s">
        <v>531</v>
      </c>
      <c r="G154" s="633" t="s">
        <v>574</v>
      </c>
      <c r="H154" s="633" t="s">
        <v>1094</v>
      </c>
      <c r="I154" s="633" t="s">
        <v>246</v>
      </c>
      <c r="J154" s="633" t="s">
        <v>1095</v>
      </c>
      <c r="K154" s="633" t="s">
        <v>1096</v>
      </c>
      <c r="L154" s="635">
        <v>82.509780074809754</v>
      </c>
      <c r="M154" s="635">
        <v>2</v>
      </c>
      <c r="N154" s="636">
        <v>165.01956014961951</v>
      </c>
    </row>
    <row r="155" spans="1:14" ht="14.4" customHeight="1" x14ac:dyDescent="0.3">
      <c r="A155" s="631" t="s">
        <v>527</v>
      </c>
      <c r="B155" s="632" t="s">
        <v>529</v>
      </c>
      <c r="C155" s="633" t="s">
        <v>545</v>
      </c>
      <c r="D155" s="634" t="s">
        <v>546</v>
      </c>
      <c r="E155" s="633" t="s">
        <v>530</v>
      </c>
      <c r="F155" s="634" t="s">
        <v>531</v>
      </c>
      <c r="G155" s="633" t="s">
        <v>574</v>
      </c>
      <c r="H155" s="633" t="s">
        <v>1097</v>
      </c>
      <c r="I155" s="633" t="s">
        <v>1097</v>
      </c>
      <c r="J155" s="633" t="s">
        <v>1098</v>
      </c>
      <c r="K155" s="633" t="s">
        <v>1099</v>
      </c>
      <c r="L155" s="635">
        <v>334.78</v>
      </c>
      <c r="M155" s="635">
        <v>2</v>
      </c>
      <c r="N155" s="636">
        <v>669.56</v>
      </c>
    </row>
    <row r="156" spans="1:14" ht="14.4" customHeight="1" x14ac:dyDescent="0.3">
      <c r="A156" s="631" t="s">
        <v>527</v>
      </c>
      <c r="B156" s="632" t="s">
        <v>529</v>
      </c>
      <c r="C156" s="633" t="s">
        <v>545</v>
      </c>
      <c r="D156" s="634" t="s">
        <v>546</v>
      </c>
      <c r="E156" s="633" t="s">
        <v>530</v>
      </c>
      <c r="F156" s="634" t="s">
        <v>531</v>
      </c>
      <c r="G156" s="633" t="s">
        <v>574</v>
      </c>
      <c r="H156" s="633" t="s">
        <v>1100</v>
      </c>
      <c r="I156" s="633" t="s">
        <v>1101</v>
      </c>
      <c r="J156" s="633" t="s">
        <v>1102</v>
      </c>
      <c r="K156" s="633" t="s">
        <v>1103</v>
      </c>
      <c r="L156" s="635">
        <v>45.64601149377242</v>
      </c>
      <c r="M156" s="635">
        <v>10</v>
      </c>
      <c r="N156" s="636">
        <v>456.4601149377242</v>
      </c>
    </row>
    <row r="157" spans="1:14" ht="14.4" customHeight="1" x14ac:dyDescent="0.3">
      <c r="A157" s="631" t="s">
        <v>527</v>
      </c>
      <c r="B157" s="632" t="s">
        <v>529</v>
      </c>
      <c r="C157" s="633" t="s">
        <v>545</v>
      </c>
      <c r="D157" s="634" t="s">
        <v>546</v>
      </c>
      <c r="E157" s="633" t="s">
        <v>530</v>
      </c>
      <c r="F157" s="634" t="s">
        <v>531</v>
      </c>
      <c r="G157" s="633" t="s">
        <v>574</v>
      </c>
      <c r="H157" s="633" t="s">
        <v>1104</v>
      </c>
      <c r="I157" s="633" t="s">
        <v>1104</v>
      </c>
      <c r="J157" s="633" t="s">
        <v>1105</v>
      </c>
      <c r="K157" s="633" t="s">
        <v>1106</v>
      </c>
      <c r="L157" s="635">
        <v>1723.85</v>
      </c>
      <c r="M157" s="635">
        <v>10</v>
      </c>
      <c r="N157" s="636">
        <v>17238.5</v>
      </c>
    </row>
    <row r="158" spans="1:14" ht="14.4" customHeight="1" x14ac:dyDescent="0.3">
      <c r="A158" s="631" t="s">
        <v>527</v>
      </c>
      <c r="B158" s="632" t="s">
        <v>529</v>
      </c>
      <c r="C158" s="633" t="s">
        <v>545</v>
      </c>
      <c r="D158" s="634" t="s">
        <v>546</v>
      </c>
      <c r="E158" s="633" t="s">
        <v>530</v>
      </c>
      <c r="F158" s="634" t="s">
        <v>531</v>
      </c>
      <c r="G158" s="633" t="s">
        <v>574</v>
      </c>
      <c r="H158" s="633" t="s">
        <v>1107</v>
      </c>
      <c r="I158" s="633" t="s">
        <v>1108</v>
      </c>
      <c r="J158" s="633" t="s">
        <v>1109</v>
      </c>
      <c r="K158" s="633" t="s">
        <v>1110</v>
      </c>
      <c r="L158" s="635">
        <v>32917.402499999997</v>
      </c>
      <c r="M158" s="635">
        <v>2</v>
      </c>
      <c r="N158" s="636">
        <v>65834.804999999993</v>
      </c>
    </row>
    <row r="159" spans="1:14" ht="14.4" customHeight="1" x14ac:dyDescent="0.3">
      <c r="A159" s="631" t="s">
        <v>527</v>
      </c>
      <c r="B159" s="632" t="s">
        <v>529</v>
      </c>
      <c r="C159" s="633" t="s">
        <v>545</v>
      </c>
      <c r="D159" s="634" t="s">
        <v>546</v>
      </c>
      <c r="E159" s="633" t="s">
        <v>530</v>
      </c>
      <c r="F159" s="634" t="s">
        <v>531</v>
      </c>
      <c r="G159" s="633" t="s">
        <v>574</v>
      </c>
      <c r="H159" s="633" t="s">
        <v>1111</v>
      </c>
      <c r="I159" s="633" t="s">
        <v>1112</v>
      </c>
      <c r="J159" s="633" t="s">
        <v>1113</v>
      </c>
      <c r="K159" s="633" t="s">
        <v>1114</v>
      </c>
      <c r="L159" s="635">
        <v>698.67</v>
      </c>
      <c r="M159" s="635">
        <v>2</v>
      </c>
      <c r="N159" s="636">
        <v>1397.34</v>
      </c>
    </row>
    <row r="160" spans="1:14" ht="14.4" customHeight="1" x14ac:dyDescent="0.3">
      <c r="A160" s="631" t="s">
        <v>527</v>
      </c>
      <c r="B160" s="632" t="s">
        <v>529</v>
      </c>
      <c r="C160" s="633" t="s">
        <v>545</v>
      </c>
      <c r="D160" s="634" t="s">
        <v>546</v>
      </c>
      <c r="E160" s="633" t="s">
        <v>530</v>
      </c>
      <c r="F160" s="634" t="s">
        <v>531</v>
      </c>
      <c r="G160" s="633" t="s">
        <v>574</v>
      </c>
      <c r="H160" s="633" t="s">
        <v>1115</v>
      </c>
      <c r="I160" s="633" t="s">
        <v>246</v>
      </c>
      <c r="J160" s="633" t="s">
        <v>1116</v>
      </c>
      <c r="K160" s="633"/>
      <c r="L160" s="635">
        <v>126.90999999999993</v>
      </c>
      <c r="M160" s="635">
        <v>4</v>
      </c>
      <c r="N160" s="636">
        <v>507.6399999999997</v>
      </c>
    </row>
    <row r="161" spans="1:14" ht="14.4" customHeight="1" x14ac:dyDescent="0.3">
      <c r="A161" s="631" t="s">
        <v>527</v>
      </c>
      <c r="B161" s="632" t="s">
        <v>529</v>
      </c>
      <c r="C161" s="633" t="s">
        <v>545</v>
      </c>
      <c r="D161" s="634" t="s">
        <v>546</v>
      </c>
      <c r="E161" s="633" t="s">
        <v>530</v>
      </c>
      <c r="F161" s="634" t="s">
        <v>531</v>
      </c>
      <c r="G161" s="633" t="s">
        <v>574</v>
      </c>
      <c r="H161" s="633" t="s">
        <v>1117</v>
      </c>
      <c r="I161" s="633" t="s">
        <v>1118</v>
      </c>
      <c r="J161" s="633" t="s">
        <v>1119</v>
      </c>
      <c r="K161" s="633" t="s">
        <v>1120</v>
      </c>
      <c r="L161" s="635">
        <v>45.630000000000017</v>
      </c>
      <c r="M161" s="635">
        <v>3</v>
      </c>
      <c r="N161" s="636">
        <v>136.89000000000004</v>
      </c>
    </row>
    <row r="162" spans="1:14" ht="14.4" customHeight="1" x14ac:dyDescent="0.3">
      <c r="A162" s="631" t="s">
        <v>527</v>
      </c>
      <c r="B162" s="632" t="s">
        <v>529</v>
      </c>
      <c r="C162" s="633" t="s">
        <v>545</v>
      </c>
      <c r="D162" s="634" t="s">
        <v>546</v>
      </c>
      <c r="E162" s="633" t="s">
        <v>530</v>
      </c>
      <c r="F162" s="634" t="s">
        <v>531</v>
      </c>
      <c r="G162" s="633" t="s">
        <v>574</v>
      </c>
      <c r="H162" s="633" t="s">
        <v>1121</v>
      </c>
      <c r="I162" s="633" t="s">
        <v>1122</v>
      </c>
      <c r="J162" s="633" t="s">
        <v>1123</v>
      </c>
      <c r="K162" s="633" t="s">
        <v>1124</v>
      </c>
      <c r="L162" s="635">
        <v>88.205882288543677</v>
      </c>
      <c r="M162" s="635">
        <v>5</v>
      </c>
      <c r="N162" s="636">
        <v>441.02941144271836</v>
      </c>
    </row>
    <row r="163" spans="1:14" ht="14.4" customHeight="1" x14ac:dyDescent="0.3">
      <c r="A163" s="631" t="s">
        <v>527</v>
      </c>
      <c r="B163" s="632" t="s">
        <v>529</v>
      </c>
      <c r="C163" s="633" t="s">
        <v>545</v>
      </c>
      <c r="D163" s="634" t="s">
        <v>546</v>
      </c>
      <c r="E163" s="633" t="s">
        <v>530</v>
      </c>
      <c r="F163" s="634" t="s">
        <v>531</v>
      </c>
      <c r="G163" s="633" t="s">
        <v>574</v>
      </c>
      <c r="H163" s="633" t="s">
        <v>1125</v>
      </c>
      <c r="I163" s="633" t="s">
        <v>1126</v>
      </c>
      <c r="J163" s="633" t="s">
        <v>1127</v>
      </c>
      <c r="K163" s="633" t="s">
        <v>1128</v>
      </c>
      <c r="L163" s="635">
        <v>339.94000000000005</v>
      </c>
      <c r="M163" s="635">
        <v>1</v>
      </c>
      <c r="N163" s="636">
        <v>339.94000000000005</v>
      </c>
    </row>
    <row r="164" spans="1:14" ht="14.4" customHeight="1" x14ac:dyDescent="0.3">
      <c r="A164" s="631" t="s">
        <v>527</v>
      </c>
      <c r="B164" s="632" t="s">
        <v>529</v>
      </c>
      <c r="C164" s="633" t="s">
        <v>545</v>
      </c>
      <c r="D164" s="634" t="s">
        <v>546</v>
      </c>
      <c r="E164" s="633" t="s">
        <v>530</v>
      </c>
      <c r="F164" s="634" t="s">
        <v>531</v>
      </c>
      <c r="G164" s="633" t="s">
        <v>574</v>
      </c>
      <c r="H164" s="633" t="s">
        <v>1129</v>
      </c>
      <c r="I164" s="633" t="s">
        <v>246</v>
      </c>
      <c r="J164" s="633" t="s">
        <v>1130</v>
      </c>
      <c r="K164" s="633"/>
      <c r="L164" s="635">
        <v>283.376864833578</v>
      </c>
      <c r="M164" s="635">
        <v>1</v>
      </c>
      <c r="N164" s="636">
        <v>283.376864833578</v>
      </c>
    </row>
    <row r="165" spans="1:14" ht="14.4" customHeight="1" x14ac:dyDescent="0.3">
      <c r="A165" s="631" t="s">
        <v>527</v>
      </c>
      <c r="B165" s="632" t="s">
        <v>529</v>
      </c>
      <c r="C165" s="633" t="s">
        <v>545</v>
      </c>
      <c r="D165" s="634" t="s">
        <v>546</v>
      </c>
      <c r="E165" s="633" t="s">
        <v>530</v>
      </c>
      <c r="F165" s="634" t="s">
        <v>531</v>
      </c>
      <c r="G165" s="633" t="s">
        <v>574</v>
      </c>
      <c r="H165" s="633" t="s">
        <v>1131</v>
      </c>
      <c r="I165" s="633" t="s">
        <v>1132</v>
      </c>
      <c r="J165" s="633" t="s">
        <v>1133</v>
      </c>
      <c r="K165" s="633" t="s">
        <v>1134</v>
      </c>
      <c r="L165" s="635">
        <v>1686.5403894236206</v>
      </c>
      <c r="M165" s="635">
        <v>2</v>
      </c>
      <c r="N165" s="636">
        <v>3373.0807788472412</v>
      </c>
    </row>
    <row r="166" spans="1:14" ht="14.4" customHeight="1" x14ac:dyDescent="0.3">
      <c r="A166" s="631" t="s">
        <v>527</v>
      </c>
      <c r="B166" s="632" t="s">
        <v>529</v>
      </c>
      <c r="C166" s="633" t="s">
        <v>545</v>
      </c>
      <c r="D166" s="634" t="s">
        <v>546</v>
      </c>
      <c r="E166" s="633" t="s">
        <v>530</v>
      </c>
      <c r="F166" s="634" t="s">
        <v>531</v>
      </c>
      <c r="G166" s="633" t="s">
        <v>574</v>
      </c>
      <c r="H166" s="633" t="s">
        <v>1135</v>
      </c>
      <c r="I166" s="633" t="s">
        <v>1136</v>
      </c>
      <c r="J166" s="633" t="s">
        <v>1137</v>
      </c>
      <c r="K166" s="633" t="s">
        <v>1138</v>
      </c>
      <c r="L166" s="635">
        <v>29.530000000000008</v>
      </c>
      <c r="M166" s="635">
        <v>16</v>
      </c>
      <c r="N166" s="636">
        <v>472.48000000000013</v>
      </c>
    </row>
    <row r="167" spans="1:14" ht="14.4" customHeight="1" x14ac:dyDescent="0.3">
      <c r="A167" s="631" t="s">
        <v>527</v>
      </c>
      <c r="B167" s="632" t="s">
        <v>529</v>
      </c>
      <c r="C167" s="633" t="s">
        <v>545</v>
      </c>
      <c r="D167" s="634" t="s">
        <v>546</v>
      </c>
      <c r="E167" s="633" t="s">
        <v>530</v>
      </c>
      <c r="F167" s="634" t="s">
        <v>531</v>
      </c>
      <c r="G167" s="633" t="s">
        <v>574</v>
      </c>
      <c r="H167" s="633" t="s">
        <v>1139</v>
      </c>
      <c r="I167" s="633" t="s">
        <v>1140</v>
      </c>
      <c r="J167" s="633" t="s">
        <v>1141</v>
      </c>
      <c r="K167" s="633" t="s">
        <v>1142</v>
      </c>
      <c r="L167" s="635">
        <v>47.265634008468155</v>
      </c>
      <c r="M167" s="635">
        <v>7</v>
      </c>
      <c r="N167" s="636">
        <v>330.85943805927707</v>
      </c>
    </row>
    <row r="168" spans="1:14" ht="14.4" customHeight="1" x14ac:dyDescent="0.3">
      <c r="A168" s="631" t="s">
        <v>527</v>
      </c>
      <c r="B168" s="632" t="s">
        <v>529</v>
      </c>
      <c r="C168" s="633" t="s">
        <v>545</v>
      </c>
      <c r="D168" s="634" t="s">
        <v>546</v>
      </c>
      <c r="E168" s="633" t="s">
        <v>530</v>
      </c>
      <c r="F168" s="634" t="s">
        <v>531</v>
      </c>
      <c r="G168" s="633" t="s">
        <v>574</v>
      </c>
      <c r="H168" s="633" t="s">
        <v>1143</v>
      </c>
      <c r="I168" s="633" t="s">
        <v>246</v>
      </c>
      <c r="J168" s="633" t="s">
        <v>1144</v>
      </c>
      <c r="K168" s="633"/>
      <c r="L168" s="635">
        <v>262.42550766499198</v>
      </c>
      <c r="M168" s="635">
        <v>1</v>
      </c>
      <c r="N168" s="636">
        <v>262.42550766499198</v>
      </c>
    </row>
    <row r="169" spans="1:14" ht="14.4" customHeight="1" x14ac:dyDescent="0.3">
      <c r="A169" s="631" t="s">
        <v>527</v>
      </c>
      <c r="B169" s="632" t="s">
        <v>529</v>
      </c>
      <c r="C169" s="633" t="s">
        <v>545</v>
      </c>
      <c r="D169" s="634" t="s">
        <v>546</v>
      </c>
      <c r="E169" s="633" t="s">
        <v>530</v>
      </c>
      <c r="F169" s="634" t="s">
        <v>531</v>
      </c>
      <c r="G169" s="633" t="s">
        <v>574</v>
      </c>
      <c r="H169" s="633" t="s">
        <v>1145</v>
      </c>
      <c r="I169" s="633" t="s">
        <v>1146</v>
      </c>
      <c r="J169" s="633" t="s">
        <v>1147</v>
      </c>
      <c r="K169" s="633" t="s">
        <v>1148</v>
      </c>
      <c r="L169" s="635">
        <v>0</v>
      </c>
      <c r="M169" s="635">
        <v>0</v>
      </c>
      <c r="N169" s="636">
        <v>-3.3110390904766973E-4</v>
      </c>
    </row>
    <row r="170" spans="1:14" ht="14.4" customHeight="1" x14ac:dyDescent="0.3">
      <c r="A170" s="631" t="s">
        <v>527</v>
      </c>
      <c r="B170" s="632" t="s">
        <v>529</v>
      </c>
      <c r="C170" s="633" t="s">
        <v>545</v>
      </c>
      <c r="D170" s="634" t="s">
        <v>546</v>
      </c>
      <c r="E170" s="633" t="s">
        <v>530</v>
      </c>
      <c r="F170" s="634" t="s">
        <v>531</v>
      </c>
      <c r="G170" s="633" t="s">
        <v>574</v>
      </c>
      <c r="H170" s="633" t="s">
        <v>1149</v>
      </c>
      <c r="I170" s="633" t="s">
        <v>1149</v>
      </c>
      <c r="J170" s="633" t="s">
        <v>1150</v>
      </c>
      <c r="K170" s="633" t="s">
        <v>1151</v>
      </c>
      <c r="L170" s="635">
        <v>776.39762359182873</v>
      </c>
      <c r="M170" s="635">
        <v>16</v>
      </c>
      <c r="N170" s="636">
        <v>12422.36197746926</v>
      </c>
    </row>
    <row r="171" spans="1:14" ht="14.4" customHeight="1" x14ac:dyDescent="0.3">
      <c r="A171" s="631" t="s">
        <v>527</v>
      </c>
      <c r="B171" s="632" t="s">
        <v>529</v>
      </c>
      <c r="C171" s="633" t="s">
        <v>545</v>
      </c>
      <c r="D171" s="634" t="s">
        <v>546</v>
      </c>
      <c r="E171" s="633" t="s">
        <v>530</v>
      </c>
      <c r="F171" s="634" t="s">
        <v>531</v>
      </c>
      <c r="G171" s="633" t="s">
        <v>574</v>
      </c>
      <c r="H171" s="633" t="s">
        <v>1152</v>
      </c>
      <c r="I171" s="633" t="s">
        <v>246</v>
      </c>
      <c r="J171" s="633" t="s">
        <v>1153</v>
      </c>
      <c r="K171" s="633"/>
      <c r="L171" s="635">
        <v>41.059999999999995</v>
      </c>
      <c r="M171" s="635">
        <v>1</v>
      </c>
      <c r="N171" s="636">
        <v>41.059999999999995</v>
      </c>
    </row>
    <row r="172" spans="1:14" ht="14.4" customHeight="1" x14ac:dyDescent="0.3">
      <c r="A172" s="631" t="s">
        <v>527</v>
      </c>
      <c r="B172" s="632" t="s">
        <v>529</v>
      </c>
      <c r="C172" s="633" t="s">
        <v>545</v>
      </c>
      <c r="D172" s="634" t="s">
        <v>546</v>
      </c>
      <c r="E172" s="633" t="s">
        <v>530</v>
      </c>
      <c r="F172" s="634" t="s">
        <v>531</v>
      </c>
      <c r="G172" s="633" t="s">
        <v>574</v>
      </c>
      <c r="H172" s="633" t="s">
        <v>1154</v>
      </c>
      <c r="I172" s="633" t="s">
        <v>1155</v>
      </c>
      <c r="J172" s="633" t="s">
        <v>1156</v>
      </c>
      <c r="K172" s="633" t="s">
        <v>1157</v>
      </c>
      <c r="L172" s="635">
        <v>70.460061816628794</v>
      </c>
      <c r="M172" s="635">
        <v>2</v>
      </c>
      <c r="N172" s="636">
        <v>140.92012363325759</v>
      </c>
    </row>
    <row r="173" spans="1:14" ht="14.4" customHeight="1" x14ac:dyDescent="0.3">
      <c r="A173" s="631" t="s">
        <v>527</v>
      </c>
      <c r="B173" s="632" t="s">
        <v>529</v>
      </c>
      <c r="C173" s="633" t="s">
        <v>545</v>
      </c>
      <c r="D173" s="634" t="s">
        <v>546</v>
      </c>
      <c r="E173" s="633" t="s">
        <v>530</v>
      </c>
      <c r="F173" s="634" t="s">
        <v>531</v>
      </c>
      <c r="G173" s="633" t="s">
        <v>574</v>
      </c>
      <c r="H173" s="633" t="s">
        <v>1158</v>
      </c>
      <c r="I173" s="633" t="s">
        <v>246</v>
      </c>
      <c r="J173" s="633" t="s">
        <v>1159</v>
      </c>
      <c r="K173" s="633"/>
      <c r="L173" s="635">
        <v>82.365261955689164</v>
      </c>
      <c r="M173" s="635">
        <v>4</v>
      </c>
      <c r="N173" s="636">
        <v>329.46104782275665</v>
      </c>
    </row>
    <row r="174" spans="1:14" ht="14.4" customHeight="1" x14ac:dyDescent="0.3">
      <c r="A174" s="631" t="s">
        <v>527</v>
      </c>
      <c r="B174" s="632" t="s">
        <v>529</v>
      </c>
      <c r="C174" s="633" t="s">
        <v>545</v>
      </c>
      <c r="D174" s="634" t="s">
        <v>546</v>
      </c>
      <c r="E174" s="633" t="s">
        <v>530</v>
      </c>
      <c r="F174" s="634" t="s">
        <v>531</v>
      </c>
      <c r="G174" s="633" t="s">
        <v>574</v>
      </c>
      <c r="H174" s="633" t="s">
        <v>1160</v>
      </c>
      <c r="I174" s="633" t="s">
        <v>1161</v>
      </c>
      <c r="J174" s="633" t="s">
        <v>1162</v>
      </c>
      <c r="K174" s="633" t="s">
        <v>1163</v>
      </c>
      <c r="L174" s="635">
        <v>189.45048059612697</v>
      </c>
      <c r="M174" s="635">
        <v>4.5709999999999997</v>
      </c>
      <c r="N174" s="636">
        <v>865.97814680489626</v>
      </c>
    </row>
    <row r="175" spans="1:14" ht="14.4" customHeight="1" x14ac:dyDescent="0.3">
      <c r="A175" s="631" t="s">
        <v>527</v>
      </c>
      <c r="B175" s="632" t="s">
        <v>529</v>
      </c>
      <c r="C175" s="633" t="s">
        <v>545</v>
      </c>
      <c r="D175" s="634" t="s">
        <v>546</v>
      </c>
      <c r="E175" s="633" t="s">
        <v>530</v>
      </c>
      <c r="F175" s="634" t="s">
        <v>531</v>
      </c>
      <c r="G175" s="633" t="s">
        <v>574</v>
      </c>
      <c r="H175" s="633" t="s">
        <v>1164</v>
      </c>
      <c r="I175" s="633" t="s">
        <v>1165</v>
      </c>
      <c r="J175" s="633" t="s">
        <v>1162</v>
      </c>
      <c r="K175" s="633" t="s">
        <v>1166</v>
      </c>
      <c r="L175" s="635">
        <v>378.79761243704661</v>
      </c>
      <c r="M175" s="635">
        <v>72.729653100000007</v>
      </c>
      <c r="N175" s="636">
        <v>27549.818947654647</v>
      </c>
    </row>
    <row r="176" spans="1:14" ht="14.4" customHeight="1" x14ac:dyDescent="0.3">
      <c r="A176" s="631" t="s">
        <v>527</v>
      </c>
      <c r="B176" s="632" t="s">
        <v>529</v>
      </c>
      <c r="C176" s="633" t="s">
        <v>545</v>
      </c>
      <c r="D176" s="634" t="s">
        <v>546</v>
      </c>
      <c r="E176" s="633" t="s">
        <v>530</v>
      </c>
      <c r="F176" s="634" t="s">
        <v>531</v>
      </c>
      <c r="G176" s="633" t="s">
        <v>574</v>
      </c>
      <c r="H176" s="633" t="s">
        <v>1167</v>
      </c>
      <c r="I176" s="633" t="s">
        <v>1168</v>
      </c>
      <c r="J176" s="633" t="s">
        <v>1169</v>
      </c>
      <c r="K176" s="633" t="s">
        <v>1170</v>
      </c>
      <c r="L176" s="635">
        <v>489.108</v>
      </c>
      <c r="M176" s="635">
        <v>5</v>
      </c>
      <c r="N176" s="636">
        <v>2445.54</v>
      </c>
    </row>
    <row r="177" spans="1:14" ht="14.4" customHeight="1" x14ac:dyDescent="0.3">
      <c r="A177" s="631" t="s">
        <v>527</v>
      </c>
      <c r="B177" s="632" t="s">
        <v>529</v>
      </c>
      <c r="C177" s="633" t="s">
        <v>545</v>
      </c>
      <c r="D177" s="634" t="s">
        <v>546</v>
      </c>
      <c r="E177" s="633" t="s">
        <v>530</v>
      </c>
      <c r="F177" s="634" t="s">
        <v>531</v>
      </c>
      <c r="G177" s="633" t="s">
        <v>574</v>
      </c>
      <c r="H177" s="633" t="s">
        <v>1171</v>
      </c>
      <c r="I177" s="633" t="s">
        <v>1172</v>
      </c>
      <c r="J177" s="633" t="s">
        <v>1173</v>
      </c>
      <c r="K177" s="633" t="s">
        <v>1174</v>
      </c>
      <c r="L177" s="635">
        <v>149.50246898131101</v>
      </c>
      <c r="M177" s="635">
        <v>76.470822799999993</v>
      </c>
      <c r="N177" s="636">
        <v>11432.57681363233</v>
      </c>
    </row>
    <row r="178" spans="1:14" ht="14.4" customHeight="1" x14ac:dyDescent="0.3">
      <c r="A178" s="631" t="s">
        <v>527</v>
      </c>
      <c r="B178" s="632" t="s">
        <v>529</v>
      </c>
      <c r="C178" s="633" t="s">
        <v>545</v>
      </c>
      <c r="D178" s="634" t="s">
        <v>546</v>
      </c>
      <c r="E178" s="633" t="s">
        <v>530</v>
      </c>
      <c r="F178" s="634" t="s">
        <v>531</v>
      </c>
      <c r="G178" s="633" t="s">
        <v>574</v>
      </c>
      <c r="H178" s="633" t="s">
        <v>1175</v>
      </c>
      <c r="I178" s="633" t="s">
        <v>1176</v>
      </c>
      <c r="J178" s="633" t="s">
        <v>1173</v>
      </c>
      <c r="K178" s="633" t="s">
        <v>1177</v>
      </c>
      <c r="L178" s="635">
        <v>663.05034754896315</v>
      </c>
      <c r="M178" s="635">
        <v>106.28399999999999</v>
      </c>
      <c r="N178" s="636">
        <v>70471.643138893996</v>
      </c>
    </row>
    <row r="179" spans="1:14" ht="14.4" customHeight="1" x14ac:dyDescent="0.3">
      <c r="A179" s="631" t="s">
        <v>527</v>
      </c>
      <c r="B179" s="632" t="s">
        <v>529</v>
      </c>
      <c r="C179" s="633" t="s">
        <v>545</v>
      </c>
      <c r="D179" s="634" t="s">
        <v>546</v>
      </c>
      <c r="E179" s="633" t="s">
        <v>530</v>
      </c>
      <c r="F179" s="634" t="s">
        <v>531</v>
      </c>
      <c r="G179" s="633" t="s">
        <v>574</v>
      </c>
      <c r="H179" s="633" t="s">
        <v>1178</v>
      </c>
      <c r="I179" s="633" t="s">
        <v>1179</v>
      </c>
      <c r="J179" s="633" t="s">
        <v>1180</v>
      </c>
      <c r="K179" s="633" t="s">
        <v>1181</v>
      </c>
      <c r="L179" s="635">
        <v>92.851249999999993</v>
      </c>
      <c r="M179" s="635">
        <v>8</v>
      </c>
      <c r="N179" s="636">
        <v>742.81</v>
      </c>
    </row>
    <row r="180" spans="1:14" ht="14.4" customHeight="1" x14ac:dyDescent="0.3">
      <c r="A180" s="631" t="s">
        <v>527</v>
      </c>
      <c r="B180" s="632" t="s">
        <v>529</v>
      </c>
      <c r="C180" s="633" t="s">
        <v>545</v>
      </c>
      <c r="D180" s="634" t="s">
        <v>546</v>
      </c>
      <c r="E180" s="633" t="s">
        <v>530</v>
      </c>
      <c r="F180" s="634" t="s">
        <v>531</v>
      </c>
      <c r="G180" s="633" t="s">
        <v>574</v>
      </c>
      <c r="H180" s="633" t="s">
        <v>1182</v>
      </c>
      <c r="I180" s="633" t="s">
        <v>1183</v>
      </c>
      <c r="J180" s="633" t="s">
        <v>1184</v>
      </c>
      <c r="K180" s="633" t="s">
        <v>1074</v>
      </c>
      <c r="L180" s="635">
        <v>425.02686855391454</v>
      </c>
      <c r="M180" s="635">
        <v>5.8588215999999997</v>
      </c>
      <c r="N180" s="636">
        <v>2490.1565980640353</v>
      </c>
    </row>
    <row r="181" spans="1:14" ht="14.4" customHeight="1" x14ac:dyDescent="0.3">
      <c r="A181" s="631" t="s">
        <v>527</v>
      </c>
      <c r="B181" s="632" t="s">
        <v>529</v>
      </c>
      <c r="C181" s="633" t="s">
        <v>545</v>
      </c>
      <c r="D181" s="634" t="s">
        <v>546</v>
      </c>
      <c r="E181" s="633" t="s">
        <v>530</v>
      </c>
      <c r="F181" s="634" t="s">
        <v>531</v>
      </c>
      <c r="G181" s="633" t="s">
        <v>574</v>
      </c>
      <c r="H181" s="633" t="s">
        <v>1185</v>
      </c>
      <c r="I181" s="633" t="s">
        <v>1186</v>
      </c>
      <c r="J181" s="633" t="s">
        <v>1187</v>
      </c>
      <c r="K181" s="633" t="s">
        <v>1078</v>
      </c>
      <c r="L181" s="635">
        <v>931.13227037966055</v>
      </c>
      <c r="M181" s="635">
        <v>6.6005889</v>
      </c>
      <c r="N181" s="636">
        <v>6146.0213282997865</v>
      </c>
    </row>
    <row r="182" spans="1:14" ht="14.4" customHeight="1" x14ac:dyDescent="0.3">
      <c r="A182" s="631" t="s">
        <v>527</v>
      </c>
      <c r="B182" s="632" t="s">
        <v>529</v>
      </c>
      <c r="C182" s="633" t="s">
        <v>545</v>
      </c>
      <c r="D182" s="634" t="s">
        <v>546</v>
      </c>
      <c r="E182" s="633" t="s">
        <v>530</v>
      </c>
      <c r="F182" s="634" t="s">
        <v>531</v>
      </c>
      <c r="G182" s="633" t="s">
        <v>574</v>
      </c>
      <c r="H182" s="633" t="s">
        <v>1188</v>
      </c>
      <c r="I182" s="633" t="s">
        <v>1189</v>
      </c>
      <c r="J182" s="633" t="s">
        <v>1190</v>
      </c>
      <c r="K182" s="633" t="s">
        <v>1191</v>
      </c>
      <c r="L182" s="635">
        <v>1761.6410806818003</v>
      </c>
      <c r="M182" s="635">
        <v>15.936</v>
      </c>
      <c r="N182" s="636">
        <v>28073.512261745171</v>
      </c>
    </row>
    <row r="183" spans="1:14" ht="14.4" customHeight="1" x14ac:dyDescent="0.3">
      <c r="A183" s="631" t="s">
        <v>527</v>
      </c>
      <c r="B183" s="632" t="s">
        <v>529</v>
      </c>
      <c r="C183" s="633" t="s">
        <v>545</v>
      </c>
      <c r="D183" s="634" t="s">
        <v>546</v>
      </c>
      <c r="E183" s="633" t="s">
        <v>530</v>
      </c>
      <c r="F183" s="634" t="s">
        <v>531</v>
      </c>
      <c r="G183" s="633" t="s">
        <v>574</v>
      </c>
      <c r="H183" s="633" t="s">
        <v>1192</v>
      </c>
      <c r="I183" s="633" t="s">
        <v>1192</v>
      </c>
      <c r="J183" s="633" t="s">
        <v>1193</v>
      </c>
      <c r="K183" s="633" t="s">
        <v>1194</v>
      </c>
      <c r="L183" s="635">
        <v>397.29008900673824</v>
      </c>
      <c r="M183" s="635">
        <v>5.7849999999999993</v>
      </c>
      <c r="N183" s="636">
        <v>2298.3231649039803</v>
      </c>
    </row>
    <row r="184" spans="1:14" ht="14.4" customHeight="1" x14ac:dyDescent="0.3">
      <c r="A184" s="631" t="s">
        <v>527</v>
      </c>
      <c r="B184" s="632" t="s">
        <v>529</v>
      </c>
      <c r="C184" s="633" t="s">
        <v>545</v>
      </c>
      <c r="D184" s="634" t="s">
        <v>546</v>
      </c>
      <c r="E184" s="633" t="s">
        <v>530</v>
      </c>
      <c r="F184" s="634" t="s">
        <v>531</v>
      </c>
      <c r="G184" s="633" t="s">
        <v>574</v>
      </c>
      <c r="H184" s="633" t="s">
        <v>1195</v>
      </c>
      <c r="I184" s="633" t="s">
        <v>1195</v>
      </c>
      <c r="J184" s="633" t="s">
        <v>1193</v>
      </c>
      <c r="K184" s="633" t="s">
        <v>1196</v>
      </c>
      <c r="L184" s="635">
        <v>2188.2311222546978</v>
      </c>
      <c r="M184" s="635">
        <v>5</v>
      </c>
      <c r="N184" s="636">
        <v>10941.155611273489</v>
      </c>
    </row>
    <row r="185" spans="1:14" ht="14.4" customHeight="1" x14ac:dyDescent="0.3">
      <c r="A185" s="631" t="s">
        <v>527</v>
      </c>
      <c r="B185" s="632" t="s">
        <v>529</v>
      </c>
      <c r="C185" s="633" t="s">
        <v>545</v>
      </c>
      <c r="D185" s="634" t="s">
        <v>546</v>
      </c>
      <c r="E185" s="633" t="s">
        <v>530</v>
      </c>
      <c r="F185" s="634" t="s">
        <v>531</v>
      </c>
      <c r="G185" s="633" t="s">
        <v>574</v>
      </c>
      <c r="H185" s="633" t="s">
        <v>1197</v>
      </c>
      <c r="I185" s="633" t="s">
        <v>1198</v>
      </c>
      <c r="J185" s="633" t="s">
        <v>1199</v>
      </c>
      <c r="K185" s="633" t="s">
        <v>1200</v>
      </c>
      <c r="L185" s="635">
        <v>120.32010007589986</v>
      </c>
      <c r="M185" s="635">
        <v>2.8562901999999997</v>
      </c>
      <c r="N185" s="636">
        <v>343.66912270981197</v>
      </c>
    </row>
    <row r="186" spans="1:14" ht="14.4" customHeight="1" x14ac:dyDescent="0.3">
      <c r="A186" s="631" t="s">
        <v>527</v>
      </c>
      <c r="B186" s="632" t="s">
        <v>529</v>
      </c>
      <c r="C186" s="633" t="s">
        <v>545</v>
      </c>
      <c r="D186" s="634" t="s">
        <v>546</v>
      </c>
      <c r="E186" s="633" t="s">
        <v>530</v>
      </c>
      <c r="F186" s="634" t="s">
        <v>531</v>
      </c>
      <c r="G186" s="633" t="s">
        <v>574</v>
      </c>
      <c r="H186" s="633" t="s">
        <v>1201</v>
      </c>
      <c r="I186" s="633" t="s">
        <v>1202</v>
      </c>
      <c r="J186" s="633" t="s">
        <v>1203</v>
      </c>
      <c r="K186" s="633"/>
      <c r="L186" s="635">
        <v>297.71493583380112</v>
      </c>
      <c r="M186" s="635">
        <v>8</v>
      </c>
      <c r="N186" s="636">
        <v>2381.719486670409</v>
      </c>
    </row>
    <row r="187" spans="1:14" ht="14.4" customHeight="1" x14ac:dyDescent="0.3">
      <c r="A187" s="631" t="s">
        <v>527</v>
      </c>
      <c r="B187" s="632" t="s">
        <v>529</v>
      </c>
      <c r="C187" s="633" t="s">
        <v>545</v>
      </c>
      <c r="D187" s="634" t="s">
        <v>546</v>
      </c>
      <c r="E187" s="633" t="s">
        <v>530</v>
      </c>
      <c r="F187" s="634" t="s">
        <v>531</v>
      </c>
      <c r="G187" s="633" t="s">
        <v>574</v>
      </c>
      <c r="H187" s="633" t="s">
        <v>1204</v>
      </c>
      <c r="I187" s="633" t="s">
        <v>1205</v>
      </c>
      <c r="J187" s="633" t="s">
        <v>1206</v>
      </c>
      <c r="K187" s="633" t="s">
        <v>1207</v>
      </c>
      <c r="L187" s="635">
        <v>30.759999999999994</v>
      </c>
      <c r="M187" s="635">
        <v>1</v>
      </c>
      <c r="N187" s="636">
        <v>30.759999999999994</v>
      </c>
    </row>
    <row r="188" spans="1:14" ht="14.4" customHeight="1" x14ac:dyDescent="0.3">
      <c r="A188" s="631" t="s">
        <v>527</v>
      </c>
      <c r="B188" s="632" t="s">
        <v>529</v>
      </c>
      <c r="C188" s="633" t="s">
        <v>545</v>
      </c>
      <c r="D188" s="634" t="s">
        <v>546</v>
      </c>
      <c r="E188" s="633" t="s">
        <v>530</v>
      </c>
      <c r="F188" s="634" t="s">
        <v>531</v>
      </c>
      <c r="G188" s="633" t="s">
        <v>574</v>
      </c>
      <c r="H188" s="633" t="s">
        <v>1208</v>
      </c>
      <c r="I188" s="633" t="s">
        <v>1209</v>
      </c>
      <c r="J188" s="633" t="s">
        <v>1210</v>
      </c>
      <c r="K188" s="633" t="s">
        <v>1211</v>
      </c>
      <c r="L188" s="635">
        <v>152.54494387967014</v>
      </c>
      <c r="M188" s="635">
        <v>2</v>
      </c>
      <c r="N188" s="636">
        <v>305.08988775934029</v>
      </c>
    </row>
    <row r="189" spans="1:14" ht="14.4" customHeight="1" x14ac:dyDescent="0.3">
      <c r="A189" s="631" t="s">
        <v>527</v>
      </c>
      <c r="B189" s="632" t="s">
        <v>529</v>
      </c>
      <c r="C189" s="633" t="s">
        <v>545</v>
      </c>
      <c r="D189" s="634" t="s">
        <v>546</v>
      </c>
      <c r="E189" s="633" t="s">
        <v>530</v>
      </c>
      <c r="F189" s="634" t="s">
        <v>531</v>
      </c>
      <c r="G189" s="633" t="s">
        <v>574</v>
      </c>
      <c r="H189" s="633" t="s">
        <v>1212</v>
      </c>
      <c r="I189" s="633" t="s">
        <v>1213</v>
      </c>
      <c r="J189" s="633" t="s">
        <v>1214</v>
      </c>
      <c r="K189" s="633" t="s">
        <v>1215</v>
      </c>
      <c r="L189" s="635">
        <v>69.469449605231134</v>
      </c>
      <c r="M189" s="635">
        <v>1</v>
      </c>
      <c r="N189" s="636">
        <v>69.469449605231134</v>
      </c>
    </row>
    <row r="190" spans="1:14" ht="14.4" customHeight="1" x14ac:dyDescent="0.3">
      <c r="A190" s="631" t="s">
        <v>527</v>
      </c>
      <c r="B190" s="632" t="s">
        <v>529</v>
      </c>
      <c r="C190" s="633" t="s">
        <v>545</v>
      </c>
      <c r="D190" s="634" t="s">
        <v>546</v>
      </c>
      <c r="E190" s="633" t="s">
        <v>530</v>
      </c>
      <c r="F190" s="634" t="s">
        <v>531</v>
      </c>
      <c r="G190" s="633" t="s">
        <v>574</v>
      </c>
      <c r="H190" s="633" t="s">
        <v>1216</v>
      </c>
      <c r="I190" s="633" t="s">
        <v>1217</v>
      </c>
      <c r="J190" s="633" t="s">
        <v>1218</v>
      </c>
      <c r="K190" s="633" t="s">
        <v>1219</v>
      </c>
      <c r="L190" s="635">
        <v>832.84999999999991</v>
      </c>
      <c r="M190" s="635">
        <v>1</v>
      </c>
      <c r="N190" s="636">
        <v>832.84999999999991</v>
      </c>
    </row>
    <row r="191" spans="1:14" ht="14.4" customHeight="1" x14ac:dyDescent="0.3">
      <c r="A191" s="631" t="s">
        <v>527</v>
      </c>
      <c r="B191" s="632" t="s">
        <v>529</v>
      </c>
      <c r="C191" s="633" t="s">
        <v>545</v>
      </c>
      <c r="D191" s="634" t="s">
        <v>546</v>
      </c>
      <c r="E191" s="633" t="s">
        <v>530</v>
      </c>
      <c r="F191" s="634" t="s">
        <v>531</v>
      </c>
      <c r="G191" s="633" t="s">
        <v>574</v>
      </c>
      <c r="H191" s="633" t="s">
        <v>1220</v>
      </c>
      <c r="I191" s="633" t="s">
        <v>1221</v>
      </c>
      <c r="J191" s="633" t="s">
        <v>579</v>
      </c>
      <c r="K191" s="633" t="s">
        <v>1222</v>
      </c>
      <c r="L191" s="635">
        <v>31.029317099790788</v>
      </c>
      <c r="M191" s="635">
        <v>24</v>
      </c>
      <c r="N191" s="636">
        <v>744.70361039497891</v>
      </c>
    </row>
    <row r="192" spans="1:14" ht="14.4" customHeight="1" x14ac:dyDescent="0.3">
      <c r="A192" s="631" t="s">
        <v>527</v>
      </c>
      <c r="B192" s="632" t="s">
        <v>529</v>
      </c>
      <c r="C192" s="633" t="s">
        <v>545</v>
      </c>
      <c r="D192" s="634" t="s">
        <v>546</v>
      </c>
      <c r="E192" s="633" t="s">
        <v>530</v>
      </c>
      <c r="F192" s="634" t="s">
        <v>531</v>
      </c>
      <c r="G192" s="633" t="s">
        <v>574</v>
      </c>
      <c r="H192" s="633" t="s">
        <v>1223</v>
      </c>
      <c r="I192" s="633" t="s">
        <v>1224</v>
      </c>
      <c r="J192" s="633" t="s">
        <v>1225</v>
      </c>
      <c r="K192" s="633" t="s">
        <v>1226</v>
      </c>
      <c r="L192" s="635">
        <v>141.37011119377317</v>
      </c>
      <c r="M192" s="635">
        <v>3</v>
      </c>
      <c r="N192" s="636">
        <v>424.11033358131954</v>
      </c>
    </row>
    <row r="193" spans="1:14" ht="14.4" customHeight="1" x14ac:dyDescent="0.3">
      <c r="A193" s="631" t="s">
        <v>527</v>
      </c>
      <c r="B193" s="632" t="s">
        <v>529</v>
      </c>
      <c r="C193" s="633" t="s">
        <v>545</v>
      </c>
      <c r="D193" s="634" t="s">
        <v>546</v>
      </c>
      <c r="E193" s="633" t="s">
        <v>530</v>
      </c>
      <c r="F193" s="634" t="s">
        <v>531</v>
      </c>
      <c r="G193" s="633" t="s">
        <v>574</v>
      </c>
      <c r="H193" s="633" t="s">
        <v>1227</v>
      </c>
      <c r="I193" s="633" t="s">
        <v>1227</v>
      </c>
      <c r="J193" s="633" t="s">
        <v>1228</v>
      </c>
      <c r="K193" s="633" t="s">
        <v>1229</v>
      </c>
      <c r="L193" s="635">
        <v>448.26979072610203</v>
      </c>
      <c r="M193" s="635">
        <v>35.910832200000009</v>
      </c>
      <c r="N193" s="636">
        <v>16097.74123509417</v>
      </c>
    </row>
    <row r="194" spans="1:14" ht="14.4" customHeight="1" x14ac:dyDescent="0.3">
      <c r="A194" s="631" t="s">
        <v>527</v>
      </c>
      <c r="B194" s="632" t="s">
        <v>529</v>
      </c>
      <c r="C194" s="633" t="s">
        <v>545</v>
      </c>
      <c r="D194" s="634" t="s">
        <v>546</v>
      </c>
      <c r="E194" s="633" t="s">
        <v>530</v>
      </c>
      <c r="F194" s="634" t="s">
        <v>531</v>
      </c>
      <c r="G194" s="633" t="s">
        <v>574</v>
      </c>
      <c r="H194" s="633" t="s">
        <v>1230</v>
      </c>
      <c r="I194" s="633" t="s">
        <v>1231</v>
      </c>
      <c r="J194" s="633" t="s">
        <v>1232</v>
      </c>
      <c r="K194" s="633" t="s">
        <v>1233</v>
      </c>
      <c r="L194" s="635">
        <v>653.42196370856391</v>
      </c>
      <c r="M194" s="635">
        <v>18.331382900000001</v>
      </c>
      <c r="N194" s="636">
        <v>11978.12821201159</v>
      </c>
    </row>
    <row r="195" spans="1:14" ht="14.4" customHeight="1" x14ac:dyDescent="0.3">
      <c r="A195" s="631" t="s">
        <v>527</v>
      </c>
      <c r="B195" s="632" t="s">
        <v>529</v>
      </c>
      <c r="C195" s="633" t="s">
        <v>545</v>
      </c>
      <c r="D195" s="634" t="s">
        <v>546</v>
      </c>
      <c r="E195" s="633" t="s">
        <v>530</v>
      </c>
      <c r="F195" s="634" t="s">
        <v>531</v>
      </c>
      <c r="G195" s="633" t="s">
        <v>574</v>
      </c>
      <c r="H195" s="633" t="s">
        <v>1234</v>
      </c>
      <c r="I195" s="633" t="s">
        <v>1235</v>
      </c>
      <c r="J195" s="633" t="s">
        <v>1236</v>
      </c>
      <c r="K195" s="633" t="s">
        <v>1237</v>
      </c>
      <c r="L195" s="635">
        <v>66.83</v>
      </c>
      <c r="M195" s="635">
        <v>2</v>
      </c>
      <c r="N195" s="636">
        <v>133.66</v>
      </c>
    </row>
    <row r="196" spans="1:14" ht="14.4" customHeight="1" x14ac:dyDescent="0.3">
      <c r="A196" s="631" t="s">
        <v>527</v>
      </c>
      <c r="B196" s="632" t="s">
        <v>529</v>
      </c>
      <c r="C196" s="633" t="s">
        <v>545</v>
      </c>
      <c r="D196" s="634" t="s">
        <v>546</v>
      </c>
      <c r="E196" s="633" t="s">
        <v>530</v>
      </c>
      <c r="F196" s="634" t="s">
        <v>531</v>
      </c>
      <c r="G196" s="633" t="s">
        <v>574</v>
      </c>
      <c r="H196" s="633" t="s">
        <v>1238</v>
      </c>
      <c r="I196" s="633" t="s">
        <v>1238</v>
      </c>
      <c r="J196" s="633" t="s">
        <v>1239</v>
      </c>
      <c r="K196" s="633" t="s">
        <v>1240</v>
      </c>
      <c r="L196" s="635">
        <v>2785.7290217185305</v>
      </c>
      <c r="M196" s="635">
        <v>2.0357440000000002</v>
      </c>
      <c r="N196" s="636">
        <v>5671.0311415893684</v>
      </c>
    </row>
    <row r="197" spans="1:14" ht="14.4" customHeight="1" x14ac:dyDescent="0.3">
      <c r="A197" s="631" t="s">
        <v>527</v>
      </c>
      <c r="B197" s="632" t="s">
        <v>529</v>
      </c>
      <c r="C197" s="633" t="s">
        <v>545</v>
      </c>
      <c r="D197" s="634" t="s">
        <v>546</v>
      </c>
      <c r="E197" s="633" t="s">
        <v>530</v>
      </c>
      <c r="F197" s="634" t="s">
        <v>531</v>
      </c>
      <c r="G197" s="633" t="s">
        <v>574</v>
      </c>
      <c r="H197" s="633" t="s">
        <v>1241</v>
      </c>
      <c r="I197" s="633" t="s">
        <v>1242</v>
      </c>
      <c r="J197" s="633" t="s">
        <v>1243</v>
      </c>
      <c r="K197" s="633" t="s">
        <v>1244</v>
      </c>
      <c r="L197" s="635">
        <v>4367.57</v>
      </c>
      <c r="M197" s="635">
        <v>2</v>
      </c>
      <c r="N197" s="636">
        <v>8735.14</v>
      </c>
    </row>
    <row r="198" spans="1:14" ht="14.4" customHeight="1" x14ac:dyDescent="0.3">
      <c r="A198" s="631" t="s">
        <v>527</v>
      </c>
      <c r="B198" s="632" t="s">
        <v>529</v>
      </c>
      <c r="C198" s="633" t="s">
        <v>545</v>
      </c>
      <c r="D198" s="634" t="s">
        <v>546</v>
      </c>
      <c r="E198" s="633" t="s">
        <v>530</v>
      </c>
      <c r="F198" s="634" t="s">
        <v>531</v>
      </c>
      <c r="G198" s="633" t="s">
        <v>574</v>
      </c>
      <c r="H198" s="633" t="s">
        <v>1245</v>
      </c>
      <c r="I198" s="633" t="s">
        <v>246</v>
      </c>
      <c r="J198" s="633" t="s">
        <v>1246</v>
      </c>
      <c r="K198" s="633" t="s">
        <v>1247</v>
      </c>
      <c r="L198" s="635">
        <v>6441.36</v>
      </c>
      <c r="M198" s="635">
        <v>32</v>
      </c>
      <c r="N198" s="636">
        <v>206123.51999999999</v>
      </c>
    </row>
    <row r="199" spans="1:14" ht="14.4" customHeight="1" x14ac:dyDescent="0.3">
      <c r="A199" s="631" t="s">
        <v>527</v>
      </c>
      <c r="B199" s="632" t="s">
        <v>529</v>
      </c>
      <c r="C199" s="633" t="s">
        <v>545</v>
      </c>
      <c r="D199" s="634" t="s">
        <v>546</v>
      </c>
      <c r="E199" s="633" t="s">
        <v>530</v>
      </c>
      <c r="F199" s="634" t="s">
        <v>531</v>
      </c>
      <c r="G199" s="633" t="s">
        <v>574</v>
      </c>
      <c r="H199" s="633" t="s">
        <v>1248</v>
      </c>
      <c r="I199" s="633" t="s">
        <v>1248</v>
      </c>
      <c r="J199" s="633" t="s">
        <v>1249</v>
      </c>
      <c r="K199" s="633" t="s">
        <v>1250</v>
      </c>
      <c r="L199" s="635">
        <v>39183.591118885895</v>
      </c>
      <c r="M199" s="635">
        <v>0.89999999999999991</v>
      </c>
      <c r="N199" s="636">
        <v>35265.232006997299</v>
      </c>
    </row>
    <row r="200" spans="1:14" ht="14.4" customHeight="1" x14ac:dyDescent="0.3">
      <c r="A200" s="631" t="s">
        <v>527</v>
      </c>
      <c r="B200" s="632" t="s">
        <v>529</v>
      </c>
      <c r="C200" s="633" t="s">
        <v>545</v>
      </c>
      <c r="D200" s="634" t="s">
        <v>546</v>
      </c>
      <c r="E200" s="633" t="s">
        <v>530</v>
      </c>
      <c r="F200" s="634" t="s">
        <v>531</v>
      </c>
      <c r="G200" s="633" t="s">
        <v>574</v>
      </c>
      <c r="H200" s="633" t="s">
        <v>1251</v>
      </c>
      <c r="I200" s="633" t="s">
        <v>246</v>
      </c>
      <c r="J200" s="633" t="s">
        <v>1252</v>
      </c>
      <c r="K200" s="633"/>
      <c r="L200" s="635">
        <v>27.929991254362768</v>
      </c>
      <c r="M200" s="635">
        <v>10</v>
      </c>
      <c r="N200" s="636">
        <v>279.29991254362767</v>
      </c>
    </row>
    <row r="201" spans="1:14" ht="14.4" customHeight="1" x14ac:dyDescent="0.3">
      <c r="A201" s="631" t="s">
        <v>527</v>
      </c>
      <c r="B201" s="632" t="s">
        <v>529</v>
      </c>
      <c r="C201" s="633" t="s">
        <v>545</v>
      </c>
      <c r="D201" s="634" t="s">
        <v>546</v>
      </c>
      <c r="E201" s="633" t="s">
        <v>530</v>
      </c>
      <c r="F201" s="634" t="s">
        <v>531</v>
      </c>
      <c r="G201" s="633" t="s">
        <v>574</v>
      </c>
      <c r="H201" s="633" t="s">
        <v>1253</v>
      </c>
      <c r="I201" s="633" t="s">
        <v>246</v>
      </c>
      <c r="J201" s="633" t="s">
        <v>1254</v>
      </c>
      <c r="K201" s="633"/>
      <c r="L201" s="635">
        <v>27.929999999999996</v>
      </c>
      <c r="M201" s="635">
        <v>3</v>
      </c>
      <c r="N201" s="636">
        <v>83.789999999999992</v>
      </c>
    </row>
    <row r="202" spans="1:14" ht="14.4" customHeight="1" x14ac:dyDescent="0.3">
      <c r="A202" s="631" t="s">
        <v>527</v>
      </c>
      <c r="B202" s="632" t="s">
        <v>529</v>
      </c>
      <c r="C202" s="633" t="s">
        <v>545</v>
      </c>
      <c r="D202" s="634" t="s">
        <v>546</v>
      </c>
      <c r="E202" s="633" t="s">
        <v>530</v>
      </c>
      <c r="F202" s="634" t="s">
        <v>531</v>
      </c>
      <c r="G202" s="633" t="s">
        <v>574</v>
      </c>
      <c r="H202" s="633" t="s">
        <v>1255</v>
      </c>
      <c r="I202" s="633" t="s">
        <v>1256</v>
      </c>
      <c r="J202" s="633" t="s">
        <v>1257</v>
      </c>
      <c r="K202" s="633" t="s">
        <v>1258</v>
      </c>
      <c r="L202" s="635">
        <v>38523.753340861898</v>
      </c>
      <c r="M202" s="635">
        <v>4.6000000000000005</v>
      </c>
      <c r="N202" s="636">
        <v>177209.26536796475</v>
      </c>
    </row>
    <row r="203" spans="1:14" ht="14.4" customHeight="1" x14ac:dyDescent="0.3">
      <c r="A203" s="631" t="s">
        <v>527</v>
      </c>
      <c r="B203" s="632" t="s">
        <v>529</v>
      </c>
      <c r="C203" s="633" t="s">
        <v>545</v>
      </c>
      <c r="D203" s="634" t="s">
        <v>546</v>
      </c>
      <c r="E203" s="633" t="s">
        <v>530</v>
      </c>
      <c r="F203" s="634" t="s">
        <v>531</v>
      </c>
      <c r="G203" s="633" t="s">
        <v>574</v>
      </c>
      <c r="H203" s="633" t="s">
        <v>1259</v>
      </c>
      <c r="I203" s="633" t="s">
        <v>1260</v>
      </c>
      <c r="J203" s="633" t="s">
        <v>1261</v>
      </c>
      <c r="K203" s="633" t="s">
        <v>1262</v>
      </c>
      <c r="L203" s="635">
        <v>3487.536000000001</v>
      </c>
      <c r="M203" s="635">
        <v>12.703999999999999</v>
      </c>
      <c r="N203" s="636">
        <v>44305.657344000007</v>
      </c>
    </row>
    <row r="204" spans="1:14" ht="14.4" customHeight="1" x14ac:dyDescent="0.3">
      <c r="A204" s="631" t="s">
        <v>527</v>
      </c>
      <c r="B204" s="632" t="s">
        <v>529</v>
      </c>
      <c r="C204" s="633" t="s">
        <v>545</v>
      </c>
      <c r="D204" s="634" t="s">
        <v>546</v>
      </c>
      <c r="E204" s="633" t="s">
        <v>530</v>
      </c>
      <c r="F204" s="634" t="s">
        <v>531</v>
      </c>
      <c r="G204" s="633" t="s">
        <v>574</v>
      </c>
      <c r="H204" s="633" t="s">
        <v>1263</v>
      </c>
      <c r="I204" s="633" t="s">
        <v>1264</v>
      </c>
      <c r="J204" s="633" t="s">
        <v>1265</v>
      </c>
      <c r="K204" s="633" t="s">
        <v>1266</v>
      </c>
      <c r="L204" s="635">
        <v>1.1499999999999999</v>
      </c>
      <c r="M204" s="635">
        <v>0.66666659999999989</v>
      </c>
      <c r="N204" s="636">
        <v>0.76666658999999981</v>
      </c>
    </row>
    <row r="205" spans="1:14" ht="14.4" customHeight="1" x14ac:dyDescent="0.3">
      <c r="A205" s="631" t="s">
        <v>527</v>
      </c>
      <c r="B205" s="632" t="s">
        <v>529</v>
      </c>
      <c r="C205" s="633" t="s">
        <v>545</v>
      </c>
      <c r="D205" s="634" t="s">
        <v>546</v>
      </c>
      <c r="E205" s="633" t="s">
        <v>530</v>
      </c>
      <c r="F205" s="634" t="s">
        <v>531</v>
      </c>
      <c r="G205" s="633" t="s">
        <v>574</v>
      </c>
      <c r="H205" s="633" t="s">
        <v>1267</v>
      </c>
      <c r="I205" s="633" t="s">
        <v>246</v>
      </c>
      <c r="J205" s="633" t="s">
        <v>1268</v>
      </c>
      <c r="K205" s="633"/>
      <c r="L205" s="635">
        <v>26.359917459721693</v>
      </c>
      <c r="M205" s="635">
        <v>1</v>
      </c>
      <c r="N205" s="636">
        <v>26.359917459721693</v>
      </c>
    </row>
    <row r="206" spans="1:14" ht="14.4" customHeight="1" x14ac:dyDescent="0.3">
      <c r="A206" s="631" t="s">
        <v>527</v>
      </c>
      <c r="B206" s="632" t="s">
        <v>529</v>
      </c>
      <c r="C206" s="633" t="s">
        <v>545</v>
      </c>
      <c r="D206" s="634" t="s">
        <v>546</v>
      </c>
      <c r="E206" s="633" t="s">
        <v>530</v>
      </c>
      <c r="F206" s="634" t="s">
        <v>531</v>
      </c>
      <c r="G206" s="633" t="s">
        <v>574</v>
      </c>
      <c r="H206" s="633" t="s">
        <v>1269</v>
      </c>
      <c r="I206" s="633" t="s">
        <v>246</v>
      </c>
      <c r="J206" s="633" t="s">
        <v>1270</v>
      </c>
      <c r="K206" s="633"/>
      <c r="L206" s="635">
        <v>5254.14</v>
      </c>
      <c r="M206" s="635">
        <v>13</v>
      </c>
      <c r="N206" s="636">
        <v>68303.820000000007</v>
      </c>
    </row>
    <row r="207" spans="1:14" ht="14.4" customHeight="1" x14ac:dyDescent="0.3">
      <c r="A207" s="631" t="s">
        <v>527</v>
      </c>
      <c r="B207" s="632" t="s">
        <v>529</v>
      </c>
      <c r="C207" s="633" t="s">
        <v>545</v>
      </c>
      <c r="D207" s="634" t="s">
        <v>546</v>
      </c>
      <c r="E207" s="633" t="s">
        <v>530</v>
      </c>
      <c r="F207" s="634" t="s">
        <v>531</v>
      </c>
      <c r="G207" s="633" t="s">
        <v>574</v>
      </c>
      <c r="H207" s="633" t="s">
        <v>1271</v>
      </c>
      <c r="I207" s="633" t="s">
        <v>246</v>
      </c>
      <c r="J207" s="633" t="s">
        <v>1272</v>
      </c>
      <c r="K207" s="633" t="s">
        <v>1273</v>
      </c>
      <c r="L207" s="635">
        <v>97.2</v>
      </c>
      <c r="M207" s="635">
        <v>60</v>
      </c>
      <c r="N207" s="636">
        <v>5832</v>
      </c>
    </row>
    <row r="208" spans="1:14" ht="14.4" customHeight="1" x14ac:dyDescent="0.3">
      <c r="A208" s="631" t="s">
        <v>527</v>
      </c>
      <c r="B208" s="632" t="s">
        <v>529</v>
      </c>
      <c r="C208" s="633" t="s">
        <v>545</v>
      </c>
      <c r="D208" s="634" t="s">
        <v>546</v>
      </c>
      <c r="E208" s="633" t="s">
        <v>530</v>
      </c>
      <c r="F208" s="634" t="s">
        <v>531</v>
      </c>
      <c r="G208" s="633" t="s">
        <v>574</v>
      </c>
      <c r="H208" s="633" t="s">
        <v>1274</v>
      </c>
      <c r="I208" s="633" t="s">
        <v>1275</v>
      </c>
      <c r="J208" s="633" t="s">
        <v>1276</v>
      </c>
      <c r="K208" s="633" t="s">
        <v>1277</v>
      </c>
      <c r="L208" s="635">
        <v>9150.5620000000199</v>
      </c>
      <c r="M208" s="635">
        <v>2</v>
      </c>
      <c r="N208" s="636">
        <v>18301.12400000004</v>
      </c>
    </row>
    <row r="209" spans="1:14" ht="14.4" customHeight="1" x14ac:dyDescent="0.3">
      <c r="A209" s="631" t="s">
        <v>527</v>
      </c>
      <c r="B209" s="632" t="s">
        <v>529</v>
      </c>
      <c r="C209" s="633" t="s">
        <v>545</v>
      </c>
      <c r="D209" s="634" t="s">
        <v>546</v>
      </c>
      <c r="E209" s="633" t="s">
        <v>530</v>
      </c>
      <c r="F209" s="634" t="s">
        <v>531</v>
      </c>
      <c r="G209" s="633" t="s">
        <v>574</v>
      </c>
      <c r="H209" s="633" t="s">
        <v>1278</v>
      </c>
      <c r="I209" s="633" t="s">
        <v>246</v>
      </c>
      <c r="J209" s="633" t="s">
        <v>1279</v>
      </c>
      <c r="K209" s="633"/>
      <c r="L209" s="635">
        <v>29.61</v>
      </c>
      <c r="M209" s="635">
        <v>3</v>
      </c>
      <c r="N209" s="636">
        <v>88.83</v>
      </c>
    </row>
    <row r="210" spans="1:14" ht="14.4" customHeight="1" x14ac:dyDescent="0.3">
      <c r="A210" s="631" t="s">
        <v>527</v>
      </c>
      <c r="B210" s="632" t="s">
        <v>529</v>
      </c>
      <c r="C210" s="633" t="s">
        <v>545</v>
      </c>
      <c r="D210" s="634" t="s">
        <v>546</v>
      </c>
      <c r="E210" s="633" t="s">
        <v>530</v>
      </c>
      <c r="F210" s="634" t="s">
        <v>531</v>
      </c>
      <c r="G210" s="633" t="s">
        <v>574</v>
      </c>
      <c r="H210" s="633" t="s">
        <v>1280</v>
      </c>
      <c r="I210" s="633" t="s">
        <v>246</v>
      </c>
      <c r="J210" s="633" t="s">
        <v>1281</v>
      </c>
      <c r="K210" s="633"/>
      <c r="L210" s="635">
        <v>33.789999999999992</v>
      </c>
      <c r="M210" s="635">
        <v>2</v>
      </c>
      <c r="N210" s="636">
        <v>67.579999999999984</v>
      </c>
    </row>
    <row r="211" spans="1:14" ht="14.4" customHeight="1" x14ac:dyDescent="0.3">
      <c r="A211" s="631" t="s">
        <v>527</v>
      </c>
      <c r="B211" s="632" t="s">
        <v>529</v>
      </c>
      <c r="C211" s="633" t="s">
        <v>545</v>
      </c>
      <c r="D211" s="634" t="s">
        <v>546</v>
      </c>
      <c r="E211" s="633" t="s">
        <v>530</v>
      </c>
      <c r="F211" s="634" t="s">
        <v>531</v>
      </c>
      <c r="G211" s="633" t="s">
        <v>574</v>
      </c>
      <c r="H211" s="633" t="s">
        <v>1282</v>
      </c>
      <c r="I211" s="633" t="s">
        <v>246</v>
      </c>
      <c r="J211" s="633" t="s">
        <v>1283</v>
      </c>
      <c r="K211" s="633"/>
      <c r="L211" s="635">
        <v>35.949999999999996</v>
      </c>
      <c r="M211" s="635">
        <v>2</v>
      </c>
      <c r="N211" s="636">
        <v>71.899999999999991</v>
      </c>
    </row>
    <row r="212" spans="1:14" ht="14.4" customHeight="1" x14ac:dyDescent="0.3">
      <c r="A212" s="631" t="s">
        <v>527</v>
      </c>
      <c r="B212" s="632" t="s">
        <v>529</v>
      </c>
      <c r="C212" s="633" t="s">
        <v>545</v>
      </c>
      <c r="D212" s="634" t="s">
        <v>546</v>
      </c>
      <c r="E212" s="633" t="s">
        <v>530</v>
      </c>
      <c r="F212" s="634" t="s">
        <v>531</v>
      </c>
      <c r="G212" s="633" t="s">
        <v>574</v>
      </c>
      <c r="H212" s="633" t="s">
        <v>1284</v>
      </c>
      <c r="I212" s="633" t="s">
        <v>246</v>
      </c>
      <c r="J212" s="633" t="s">
        <v>1285</v>
      </c>
      <c r="K212" s="633"/>
      <c r="L212" s="635">
        <v>36.043333333333322</v>
      </c>
      <c r="M212" s="635">
        <v>3</v>
      </c>
      <c r="N212" s="636">
        <v>108.12999999999997</v>
      </c>
    </row>
    <row r="213" spans="1:14" ht="14.4" customHeight="1" x14ac:dyDescent="0.3">
      <c r="A213" s="631" t="s">
        <v>527</v>
      </c>
      <c r="B213" s="632" t="s">
        <v>529</v>
      </c>
      <c r="C213" s="633" t="s">
        <v>545</v>
      </c>
      <c r="D213" s="634" t="s">
        <v>546</v>
      </c>
      <c r="E213" s="633" t="s">
        <v>530</v>
      </c>
      <c r="F213" s="634" t="s">
        <v>531</v>
      </c>
      <c r="G213" s="633" t="s">
        <v>574</v>
      </c>
      <c r="H213" s="633" t="s">
        <v>1286</v>
      </c>
      <c r="I213" s="633" t="s">
        <v>246</v>
      </c>
      <c r="J213" s="633" t="s">
        <v>1287</v>
      </c>
      <c r="K213" s="633"/>
      <c r="L213" s="635">
        <v>75.362361577516694</v>
      </c>
      <c r="M213" s="635">
        <v>6</v>
      </c>
      <c r="N213" s="636">
        <v>452.17416946510014</v>
      </c>
    </row>
    <row r="214" spans="1:14" ht="14.4" customHeight="1" x14ac:dyDescent="0.3">
      <c r="A214" s="631" t="s">
        <v>527</v>
      </c>
      <c r="B214" s="632" t="s">
        <v>529</v>
      </c>
      <c r="C214" s="633" t="s">
        <v>545</v>
      </c>
      <c r="D214" s="634" t="s">
        <v>546</v>
      </c>
      <c r="E214" s="633" t="s">
        <v>530</v>
      </c>
      <c r="F214" s="634" t="s">
        <v>531</v>
      </c>
      <c r="G214" s="633" t="s">
        <v>574</v>
      </c>
      <c r="H214" s="633" t="s">
        <v>1288</v>
      </c>
      <c r="I214" s="633" t="s">
        <v>1288</v>
      </c>
      <c r="J214" s="633" t="s">
        <v>1289</v>
      </c>
      <c r="K214" s="633" t="s">
        <v>1290</v>
      </c>
      <c r="L214" s="635">
        <v>18.689999999999994</v>
      </c>
      <c r="M214" s="635">
        <v>1</v>
      </c>
      <c r="N214" s="636">
        <v>18.689999999999994</v>
      </c>
    </row>
    <row r="215" spans="1:14" ht="14.4" customHeight="1" x14ac:dyDescent="0.3">
      <c r="A215" s="631" t="s">
        <v>527</v>
      </c>
      <c r="B215" s="632" t="s">
        <v>529</v>
      </c>
      <c r="C215" s="633" t="s">
        <v>545</v>
      </c>
      <c r="D215" s="634" t="s">
        <v>546</v>
      </c>
      <c r="E215" s="633" t="s">
        <v>530</v>
      </c>
      <c r="F215" s="634" t="s">
        <v>531</v>
      </c>
      <c r="G215" s="633" t="s">
        <v>574</v>
      </c>
      <c r="H215" s="633" t="s">
        <v>1291</v>
      </c>
      <c r="I215" s="633" t="s">
        <v>246</v>
      </c>
      <c r="J215" s="633" t="s">
        <v>1292</v>
      </c>
      <c r="K215" s="633"/>
      <c r="L215" s="635">
        <v>34.559999999999995</v>
      </c>
      <c r="M215" s="635">
        <v>1</v>
      </c>
      <c r="N215" s="636">
        <v>34.559999999999995</v>
      </c>
    </row>
    <row r="216" spans="1:14" ht="14.4" customHeight="1" x14ac:dyDescent="0.3">
      <c r="A216" s="631" t="s">
        <v>527</v>
      </c>
      <c r="B216" s="632" t="s">
        <v>529</v>
      </c>
      <c r="C216" s="633" t="s">
        <v>545</v>
      </c>
      <c r="D216" s="634" t="s">
        <v>546</v>
      </c>
      <c r="E216" s="633" t="s">
        <v>530</v>
      </c>
      <c r="F216" s="634" t="s">
        <v>531</v>
      </c>
      <c r="G216" s="633" t="s">
        <v>574</v>
      </c>
      <c r="H216" s="633" t="s">
        <v>1293</v>
      </c>
      <c r="I216" s="633" t="s">
        <v>1294</v>
      </c>
      <c r="J216" s="633" t="s">
        <v>1295</v>
      </c>
      <c r="K216" s="633" t="s">
        <v>1296</v>
      </c>
      <c r="L216" s="635">
        <v>61.89</v>
      </c>
      <c r="M216" s="635">
        <v>1</v>
      </c>
      <c r="N216" s="636">
        <v>61.89</v>
      </c>
    </row>
    <row r="217" spans="1:14" ht="14.4" customHeight="1" x14ac:dyDescent="0.3">
      <c r="A217" s="631" t="s">
        <v>527</v>
      </c>
      <c r="B217" s="632" t="s">
        <v>529</v>
      </c>
      <c r="C217" s="633" t="s">
        <v>545</v>
      </c>
      <c r="D217" s="634" t="s">
        <v>546</v>
      </c>
      <c r="E217" s="633" t="s">
        <v>530</v>
      </c>
      <c r="F217" s="634" t="s">
        <v>531</v>
      </c>
      <c r="G217" s="633" t="s">
        <v>574</v>
      </c>
      <c r="H217" s="633" t="s">
        <v>1297</v>
      </c>
      <c r="I217" s="633" t="s">
        <v>246</v>
      </c>
      <c r="J217" s="633" t="s">
        <v>1298</v>
      </c>
      <c r="K217" s="633" t="s">
        <v>1299</v>
      </c>
      <c r="L217" s="635">
        <v>196.76000000000008</v>
      </c>
      <c r="M217" s="635">
        <v>2</v>
      </c>
      <c r="N217" s="636">
        <v>393.52000000000015</v>
      </c>
    </row>
    <row r="218" spans="1:14" ht="14.4" customHeight="1" x14ac:dyDescent="0.3">
      <c r="A218" s="631" t="s">
        <v>527</v>
      </c>
      <c r="B218" s="632" t="s">
        <v>529</v>
      </c>
      <c r="C218" s="633" t="s">
        <v>545</v>
      </c>
      <c r="D218" s="634" t="s">
        <v>546</v>
      </c>
      <c r="E218" s="633" t="s">
        <v>530</v>
      </c>
      <c r="F218" s="634" t="s">
        <v>531</v>
      </c>
      <c r="G218" s="633" t="s">
        <v>574</v>
      </c>
      <c r="H218" s="633" t="s">
        <v>1300</v>
      </c>
      <c r="I218" s="633" t="s">
        <v>246</v>
      </c>
      <c r="J218" s="633" t="s">
        <v>1301</v>
      </c>
      <c r="K218" s="633"/>
      <c r="L218" s="635">
        <v>265.7399999999999</v>
      </c>
      <c r="M218" s="635">
        <v>2</v>
      </c>
      <c r="N218" s="636">
        <v>531.47999999999979</v>
      </c>
    </row>
    <row r="219" spans="1:14" ht="14.4" customHeight="1" x14ac:dyDescent="0.3">
      <c r="A219" s="631" t="s">
        <v>527</v>
      </c>
      <c r="B219" s="632" t="s">
        <v>529</v>
      </c>
      <c r="C219" s="633" t="s">
        <v>545</v>
      </c>
      <c r="D219" s="634" t="s">
        <v>546</v>
      </c>
      <c r="E219" s="633" t="s">
        <v>530</v>
      </c>
      <c r="F219" s="634" t="s">
        <v>531</v>
      </c>
      <c r="G219" s="633" t="s">
        <v>574</v>
      </c>
      <c r="H219" s="633" t="s">
        <v>1302</v>
      </c>
      <c r="I219" s="633" t="s">
        <v>1302</v>
      </c>
      <c r="J219" s="633" t="s">
        <v>703</v>
      </c>
      <c r="K219" s="633" t="s">
        <v>1303</v>
      </c>
      <c r="L219" s="635">
        <v>91.999803283404916</v>
      </c>
      <c r="M219" s="635">
        <v>5</v>
      </c>
      <c r="N219" s="636">
        <v>459.99901641702456</v>
      </c>
    </row>
    <row r="220" spans="1:14" ht="14.4" customHeight="1" x14ac:dyDescent="0.3">
      <c r="A220" s="631" t="s">
        <v>527</v>
      </c>
      <c r="B220" s="632" t="s">
        <v>529</v>
      </c>
      <c r="C220" s="633" t="s">
        <v>545</v>
      </c>
      <c r="D220" s="634" t="s">
        <v>546</v>
      </c>
      <c r="E220" s="633" t="s">
        <v>530</v>
      </c>
      <c r="F220" s="634" t="s">
        <v>531</v>
      </c>
      <c r="G220" s="633" t="s">
        <v>574</v>
      </c>
      <c r="H220" s="633" t="s">
        <v>1304</v>
      </c>
      <c r="I220" s="633" t="s">
        <v>1305</v>
      </c>
      <c r="J220" s="633" t="s">
        <v>1306</v>
      </c>
      <c r="K220" s="633" t="s">
        <v>1307</v>
      </c>
      <c r="L220" s="635">
        <v>31.18</v>
      </c>
      <c r="M220" s="635">
        <v>2</v>
      </c>
      <c r="N220" s="636">
        <v>62.36</v>
      </c>
    </row>
    <row r="221" spans="1:14" ht="14.4" customHeight="1" x14ac:dyDescent="0.3">
      <c r="A221" s="631" t="s">
        <v>527</v>
      </c>
      <c r="B221" s="632" t="s">
        <v>529</v>
      </c>
      <c r="C221" s="633" t="s">
        <v>545</v>
      </c>
      <c r="D221" s="634" t="s">
        <v>546</v>
      </c>
      <c r="E221" s="633" t="s">
        <v>530</v>
      </c>
      <c r="F221" s="634" t="s">
        <v>531</v>
      </c>
      <c r="G221" s="633" t="s">
        <v>574</v>
      </c>
      <c r="H221" s="633" t="s">
        <v>1308</v>
      </c>
      <c r="I221" s="633" t="s">
        <v>1309</v>
      </c>
      <c r="J221" s="633" t="s">
        <v>1310</v>
      </c>
      <c r="K221" s="633" t="s">
        <v>1311</v>
      </c>
      <c r="L221" s="635">
        <v>101.86</v>
      </c>
      <c r="M221" s="635">
        <v>1</v>
      </c>
      <c r="N221" s="636">
        <v>101.86</v>
      </c>
    </row>
    <row r="222" spans="1:14" ht="14.4" customHeight="1" x14ac:dyDescent="0.3">
      <c r="A222" s="631" t="s">
        <v>527</v>
      </c>
      <c r="B222" s="632" t="s">
        <v>529</v>
      </c>
      <c r="C222" s="633" t="s">
        <v>545</v>
      </c>
      <c r="D222" s="634" t="s">
        <v>546</v>
      </c>
      <c r="E222" s="633" t="s">
        <v>530</v>
      </c>
      <c r="F222" s="634" t="s">
        <v>531</v>
      </c>
      <c r="G222" s="633" t="s">
        <v>574</v>
      </c>
      <c r="H222" s="633" t="s">
        <v>1312</v>
      </c>
      <c r="I222" s="633" t="s">
        <v>1312</v>
      </c>
      <c r="J222" s="633" t="s">
        <v>609</v>
      </c>
      <c r="K222" s="633" t="s">
        <v>1313</v>
      </c>
      <c r="L222" s="635">
        <v>60.26</v>
      </c>
      <c r="M222" s="635">
        <v>2</v>
      </c>
      <c r="N222" s="636">
        <v>120.52</v>
      </c>
    </row>
    <row r="223" spans="1:14" ht="14.4" customHeight="1" x14ac:dyDescent="0.3">
      <c r="A223" s="631" t="s">
        <v>527</v>
      </c>
      <c r="B223" s="632" t="s">
        <v>529</v>
      </c>
      <c r="C223" s="633" t="s">
        <v>545</v>
      </c>
      <c r="D223" s="634" t="s">
        <v>546</v>
      </c>
      <c r="E223" s="633" t="s">
        <v>530</v>
      </c>
      <c r="F223" s="634" t="s">
        <v>531</v>
      </c>
      <c r="G223" s="633" t="s">
        <v>574</v>
      </c>
      <c r="H223" s="633" t="s">
        <v>1314</v>
      </c>
      <c r="I223" s="633" t="s">
        <v>246</v>
      </c>
      <c r="J223" s="633" t="s">
        <v>1315</v>
      </c>
      <c r="K223" s="633"/>
      <c r="L223" s="635">
        <v>160.33000000000001</v>
      </c>
      <c r="M223" s="635">
        <v>3</v>
      </c>
      <c r="N223" s="636">
        <v>480.99</v>
      </c>
    </row>
    <row r="224" spans="1:14" ht="14.4" customHeight="1" x14ac:dyDescent="0.3">
      <c r="A224" s="631" t="s">
        <v>527</v>
      </c>
      <c r="B224" s="632" t="s">
        <v>529</v>
      </c>
      <c r="C224" s="633" t="s">
        <v>545</v>
      </c>
      <c r="D224" s="634" t="s">
        <v>546</v>
      </c>
      <c r="E224" s="633" t="s">
        <v>530</v>
      </c>
      <c r="F224" s="634" t="s">
        <v>531</v>
      </c>
      <c r="G224" s="633" t="s">
        <v>574</v>
      </c>
      <c r="H224" s="633" t="s">
        <v>1316</v>
      </c>
      <c r="I224" s="633" t="s">
        <v>1316</v>
      </c>
      <c r="J224" s="633" t="s">
        <v>1317</v>
      </c>
      <c r="K224" s="633" t="s">
        <v>1318</v>
      </c>
      <c r="L224" s="635">
        <v>68.699184933456678</v>
      </c>
      <c r="M224" s="635">
        <v>1</v>
      </c>
      <c r="N224" s="636">
        <v>68.699184933456678</v>
      </c>
    </row>
    <row r="225" spans="1:14" ht="14.4" customHeight="1" x14ac:dyDescent="0.3">
      <c r="A225" s="631" t="s">
        <v>527</v>
      </c>
      <c r="B225" s="632" t="s">
        <v>529</v>
      </c>
      <c r="C225" s="633" t="s">
        <v>545</v>
      </c>
      <c r="D225" s="634" t="s">
        <v>546</v>
      </c>
      <c r="E225" s="633" t="s">
        <v>530</v>
      </c>
      <c r="F225" s="634" t="s">
        <v>531</v>
      </c>
      <c r="G225" s="633" t="s">
        <v>574</v>
      </c>
      <c r="H225" s="633" t="s">
        <v>1319</v>
      </c>
      <c r="I225" s="633" t="s">
        <v>246</v>
      </c>
      <c r="J225" s="633" t="s">
        <v>1320</v>
      </c>
      <c r="K225" s="633"/>
      <c r="L225" s="635">
        <v>36.043333333333329</v>
      </c>
      <c r="M225" s="635">
        <v>6</v>
      </c>
      <c r="N225" s="636">
        <v>216.25999999999996</v>
      </c>
    </row>
    <row r="226" spans="1:14" ht="14.4" customHeight="1" x14ac:dyDescent="0.3">
      <c r="A226" s="631" t="s">
        <v>527</v>
      </c>
      <c r="B226" s="632" t="s">
        <v>529</v>
      </c>
      <c r="C226" s="633" t="s">
        <v>545</v>
      </c>
      <c r="D226" s="634" t="s">
        <v>546</v>
      </c>
      <c r="E226" s="633" t="s">
        <v>530</v>
      </c>
      <c r="F226" s="634" t="s">
        <v>531</v>
      </c>
      <c r="G226" s="633" t="s">
        <v>1321</v>
      </c>
      <c r="H226" s="633" t="s">
        <v>1322</v>
      </c>
      <c r="I226" s="633" t="s">
        <v>1322</v>
      </c>
      <c r="J226" s="633" t="s">
        <v>1323</v>
      </c>
      <c r="K226" s="633" t="s">
        <v>1324</v>
      </c>
      <c r="L226" s="635">
        <v>24.3498247843184</v>
      </c>
      <c r="M226" s="635">
        <v>1</v>
      </c>
      <c r="N226" s="636">
        <v>24.3498247843184</v>
      </c>
    </row>
    <row r="227" spans="1:14" ht="14.4" customHeight="1" x14ac:dyDescent="0.3">
      <c r="A227" s="631" t="s">
        <v>527</v>
      </c>
      <c r="B227" s="632" t="s">
        <v>529</v>
      </c>
      <c r="C227" s="633" t="s">
        <v>545</v>
      </c>
      <c r="D227" s="634" t="s">
        <v>546</v>
      </c>
      <c r="E227" s="633" t="s">
        <v>530</v>
      </c>
      <c r="F227" s="634" t="s">
        <v>531</v>
      </c>
      <c r="G227" s="633" t="s">
        <v>1321</v>
      </c>
      <c r="H227" s="633" t="s">
        <v>1325</v>
      </c>
      <c r="I227" s="633" t="s">
        <v>1326</v>
      </c>
      <c r="J227" s="633" t="s">
        <v>1327</v>
      </c>
      <c r="K227" s="633" t="s">
        <v>1328</v>
      </c>
      <c r="L227" s="635">
        <v>106.84953303907001</v>
      </c>
      <c r="M227" s="635">
        <v>3</v>
      </c>
      <c r="N227" s="636">
        <v>320.54859911721002</v>
      </c>
    </row>
    <row r="228" spans="1:14" ht="14.4" customHeight="1" x14ac:dyDescent="0.3">
      <c r="A228" s="631" t="s">
        <v>527</v>
      </c>
      <c r="B228" s="632" t="s">
        <v>529</v>
      </c>
      <c r="C228" s="633" t="s">
        <v>545</v>
      </c>
      <c r="D228" s="634" t="s">
        <v>546</v>
      </c>
      <c r="E228" s="633" t="s">
        <v>530</v>
      </c>
      <c r="F228" s="634" t="s">
        <v>531</v>
      </c>
      <c r="G228" s="633" t="s">
        <v>1321</v>
      </c>
      <c r="H228" s="633" t="s">
        <v>1329</v>
      </c>
      <c r="I228" s="633" t="s">
        <v>1330</v>
      </c>
      <c r="J228" s="633" t="s">
        <v>1331</v>
      </c>
      <c r="K228" s="633" t="s">
        <v>1332</v>
      </c>
      <c r="L228" s="635">
        <v>273.12986480332569</v>
      </c>
      <c r="M228" s="635">
        <v>7</v>
      </c>
      <c r="N228" s="636">
        <v>1911.9090536232798</v>
      </c>
    </row>
    <row r="229" spans="1:14" ht="14.4" customHeight="1" x14ac:dyDescent="0.3">
      <c r="A229" s="631" t="s">
        <v>527</v>
      </c>
      <c r="B229" s="632" t="s">
        <v>529</v>
      </c>
      <c r="C229" s="633" t="s">
        <v>545</v>
      </c>
      <c r="D229" s="634" t="s">
        <v>546</v>
      </c>
      <c r="E229" s="633" t="s">
        <v>530</v>
      </c>
      <c r="F229" s="634" t="s">
        <v>531</v>
      </c>
      <c r="G229" s="633" t="s">
        <v>1321</v>
      </c>
      <c r="H229" s="633" t="s">
        <v>1333</v>
      </c>
      <c r="I229" s="633" t="s">
        <v>1334</v>
      </c>
      <c r="J229" s="633" t="s">
        <v>1335</v>
      </c>
      <c r="K229" s="633" t="s">
        <v>1336</v>
      </c>
      <c r="L229" s="635">
        <v>36.33</v>
      </c>
      <c r="M229" s="635">
        <v>10</v>
      </c>
      <c r="N229" s="636">
        <v>363.29999999999995</v>
      </c>
    </row>
    <row r="230" spans="1:14" ht="14.4" customHeight="1" x14ac:dyDescent="0.3">
      <c r="A230" s="631" t="s">
        <v>527</v>
      </c>
      <c r="B230" s="632" t="s">
        <v>529</v>
      </c>
      <c r="C230" s="633" t="s">
        <v>545</v>
      </c>
      <c r="D230" s="634" t="s">
        <v>546</v>
      </c>
      <c r="E230" s="633" t="s">
        <v>530</v>
      </c>
      <c r="F230" s="634" t="s">
        <v>531</v>
      </c>
      <c r="G230" s="633" t="s">
        <v>1321</v>
      </c>
      <c r="H230" s="633" t="s">
        <v>1337</v>
      </c>
      <c r="I230" s="633" t="s">
        <v>1338</v>
      </c>
      <c r="J230" s="633" t="s">
        <v>1339</v>
      </c>
      <c r="K230" s="633" t="s">
        <v>1340</v>
      </c>
      <c r="L230" s="635">
        <v>130.69307455631744</v>
      </c>
      <c r="M230" s="635">
        <v>6</v>
      </c>
      <c r="N230" s="636">
        <v>784.15844733790459</v>
      </c>
    </row>
    <row r="231" spans="1:14" ht="14.4" customHeight="1" x14ac:dyDescent="0.3">
      <c r="A231" s="631" t="s">
        <v>527</v>
      </c>
      <c r="B231" s="632" t="s">
        <v>529</v>
      </c>
      <c r="C231" s="633" t="s">
        <v>545</v>
      </c>
      <c r="D231" s="634" t="s">
        <v>546</v>
      </c>
      <c r="E231" s="633" t="s">
        <v>530</v>
      </c>
      <c r="F231" s="634" t="s">
        <v>531</v>
      </c>
      <c r="G231" s="633" t="s">
        <v>1321</v>
      </c>
      <c r="H231" s="633" t="s">
        <v>1341</v>
      </c>
      <c r="I231" s="633" t="s">
        <v>1342</v>
      </c>
      <c r="J231" s="633" t="s">
        <v>1343</v>
      </c>
      <c r="K231" s="633" t="s">
        <v>1344</v>
      </c>
      <c r="L231" s="635">
        <v>110.42</v>
      </c>
      <c r="M231" s="635">
        <v>3</v>
      </c>
      <c r="N231" s="636">
        <v>331.26</v>
      </c>
    </row>
    <row r="232" spans="1:14" ht="14.4" customHeight="1" x14ac:dyDescent="0.3">
      <c r="A232" s="631" t="s">
        <v>527</v>
      </c>
      <c r="B232" s="632" t="s">
        <v>529</v>
      </c>
      <c r="C232" s="633" t="s">
        <v>545</v>
      </c>
      <c r="D232" s="634" t="s">
        <v>546</v>
      </c>
      <c r="E232" s="633" t="s">
        <v>530</v>
      </c>
      <c r="F232" s="634" t="s">
        <v>531</v>
      </c>
      <c r="G232" s="633" t="s">
        <v>1321</v>
      </c>
      <c r="H232" s="633" t="s">
        <v>1345</v>
      </c>
      <c r="I232" s="633" t="s">
        <v>1346</v>
      </c>
      <c r="J232" s="633" t="s">
        <v>1347</v>
      </c>
      <c r="K232" s="633" t="s">
        <v>1348</v>
      </c>
      <c r="L232" s="635">
        <v>492.19999999999987</v>
      </c>
      <c r="M232" s="635">
        <v>6</v>
      </c>
      <c r="N232" s="636">
        <v>2953.1999999999994</v>
      </c>
    </row>
    <row r="233" spans="1:14" ht="14.4" customHeight="1" x14ac:dyDescent="0.3">
      <c r="A233" s="631" t="s">
        <v>527</v>
      </c>
      <c r="B233" s="632" t="s">
        <v>529</v>
      </c>
      <c r="C233" s="633" t="s">
        <v>545</v>
      </c>
      <c r="D233" s="634" t="s">
        <v>546</v>
      </c>
      <c r="E233" s="633" t="s">
        <v>530</v>
      </c>
      <c r="F233" s="634" t="s">
        <v>531</v>
      </c>
      <c r="G233" s="633" t="s">
        <v>1321</v>
      </c>
      <c r="H233" s="633" t="s">
        <v>1349</v>
      </c>
      <c r="I233" s="633" t="s">
        <v>1350</v>
      </c>
      <c r="J233" s="633" t="s">
        <v>1347</v>
      </c>
      <c r="K233" s="633" t="s">
        <v>1351</v>
      </c>
      <c r="L233" s="635">
        <v>942.99899218926635</v>
      </c>
      <c r="M233" s="635">
        <v>2</v>
      </c>
      <c r="N233" s="636">
        <v>1885.9979843785327</v>
      </c>
    </row>
    <row r="234" spans="1:14" ht="14.4" customHeight="1" x14ac:dyDescent="0.3">
      <c r="A234" s="631" t="s">
        <v>527</v>
      </c>
      <c r="B234" s="632" t="s">
        <v>529</v>
      </c>
      <c r="C234" s="633" t="s">
        <v>545</v>
      </c>
      <c r="D234" s="634" t="s">
        <v>546</v>
      </c>
      <c r="E234" s="633" t="s">
        <v>530</v>
      </c>
      <c r="F234" s="634" t="s">
        <v>531</v>
      </c>
      <c r="G234" s="633" t="s">
        <v>1321</v>
      </c>
      <c r="H234" s="633" t="s">
        <v>1352</v>
      </c>
      <c r="I234" s="633" t="s">
        <v>1353</v>
      </c>
      <c r="J234" s="633" t="s">
        <v>1354</v>
      </c>
      <c r="K234" s="633" t="s">
        <v>1355</v>
      </c>
      <c r="L234" s="635">
        <v>40.35</v>
      </c>
      <c r="M234" s="635">
        <v>1</v>
      </c>
      <c r="N234" s="636">
        <v>40.35</v>
      </c>
    </row>
    <row r="235" spans="1:14" ht="14.4" customHeight="1" x14ac:dyDescent="0.3">
      <c r="A235" s="631" t="s">
        <v>527</v>
      </c>
      <c r="B235" s="632" t="s">
        <v>529</v>
      </c>
      <c r="C235" s="633" t="s">
        <v>545</v>
      </c>
      <c r="D235" s="634" t="s">
        <v>546</v>
      </c>
      <c r="E235" s="633" t="s">
        <v>530</v>
      </c>
      <c r="F235" s="634" t="s">
        <v>531</v>
      </c>
      <c r="G235" s="633" t="s">
        <v>1321</v>
      </c>
      <c r="H235" s="633" t="s">
        <v>1356</v>
      </c>
      <c r="I235" s="633" t="s">
        <v>1357</v>
      </c>
      <c r="J235" s="633" t="s">
        <v>1358</v>
      </c>
      <c r="K235" s="633" t="s">
        <v>1359</v>
      </c>
      <c r="L235" s="635">
        <v>58.769693904133334</v>
      </c>
      <c r="M235" s="635">
        <v>11</v>
      </c>
      <c r="N235" s="636">
        <v>646.4666329454667</v>
      </c>
    </row>
    <row r="236" spans="1:14" ht="14.4" customHeight="1" x14ac:dyDescent="0.3">
      <c r="A236" s="631" t="s">
        <v>527</v>
      </c>
      <c r="B236" s="632" t="s">
        <v>529</v>
      </c>
      <c r="C236" s="633" t="s">
        <v>545</v>
      </c>
      <c r="D236" s="634" t="s">
        <v>546</v>
      </c>
      <c r="E236" s="633" t="s">
        <v>530</v>
      </c>
      <c r="F236" s="634" t="s">
        <v>531</v>
      </c>
      <c r="G236" s="633" t="s">
        <v>1321</v>
      </c>
      <c r="H236" s="633" t="s">
        <v>1360</v>
      </c>
      <c r="I236" s="633" t="s">
        <v>1361</v>
      </c>
      <c r="J236" s="633" t="s">
        <v>1362</v>
      </c>
      <c r="K236" s="633" t="s">
        <v>1363</v>
      </c>
      <c r="L236" s="635">
        <v>48.94</v>
      </c>
      <c r="M236" s="635">
        <v>1</v>
      </c>
      <c r="N236" s="636">
        <v>48.94</v>
      </c>
    </row>
    <row r="237" spans="1:14" ht="14.4" customHeight="1" x14ac:dyDescent="0.3">
      <c r="A237" s="631" t="s">
        <v>527</v>
      </c>
      <c r="B237" s="632" t="s">
        <v>529</v>
      </c>
      <c r="C237" s="633" t="s">
        <v>545</v>
      </c>
      <c r="D237" s="634" t="s">
        <v>546</v>
      </c>
      <c r="E237" s="633" t="s">
        <v>530</v>
      </c>
      <c r="F237" s="634" t="s">
        <v>531</v>
      </c>
      <c r="G237" s="633" t="s">
        <v>1321</v>
      </c>
      <c r="H237" s="633" t="s">
        <v>1364</v>
      </c>
      <c r="I237" s="633" t="s">
        <v>1365</v>
      </c>
      <c r="J237" s="633" t="s">
        <v>1366</v>
      </c>
      <c r="K237" s="633" t="s">
        <v>1367</v>
      </c>
      <c r="L237" s="635">
        <v>50.600047764466375</v>
      </c>
      <c r="M237" s="635">
        <v>6</v>
      </c>
      <c r="N237" s="636">
        <v>303.60028658679823</v>
      </c>
    </row>
    <row r="238" spans="1:14" ht="14.4" customHeight="1" x14ac:dyDescent="0.3">
      <c r="A238" s="631" t="s">
        <v>527</v>
      </c>
      <c r="B238" s="632" t="s">
        <v>529</v>
      </c>
      <c r="C238" s="633" t="s">
        <v>545</v>
      </c>
      <c r="D238" s="634" t="s">
        <v>546</v>
      </c>
      <c r="E238" s="633" t="s">
        <v>530</v>
      </c>
      <c r="F238" s="634" t="s">
        <v>531</v>
      </c>
      <c r="G238" s="633" t="s">
        <v>1321</v>
      </c>
      <c r="H238" s="633" t="s">
        <v>1368</v>
      </c>
      <c r="I238" s="633" t="s">
        <v>1369</v>
      </c>
      <c r="J238" s="633" t="s">
        <v>1370</v>
      </c>
      <c r="K238" s="633" t="s">
        <v>1371</v>
      </c>
      <c r="L238" s="635">
        <v>1963.9999999999989</v>
      </c>
      <c r="M238" s="635">
        <v>1</v>
      </c>
      <c r="N238" s="636">
        <v>1963.9999999999989</v>
      </c>
    </row>
    <row r="239" spans="1:14" ht="14.4" customHeight="1" x14ac:dyDescent="0.3">
      <c r="A239" s="631" t="s">
        <v>527</v>
      </c>
      <c r="B239" s="632" t="s">
        <v>529</v>
      </c>
      <c r="C239" s="633" t="s">
        <v>545</v>
      </c>
      <c r="D239" s="634" t="s">
        <v>546</v>
      </c>
      <c r="E239" s="633" t="s">
        <v>530</v>
      </c>
      <c r="F239" s="634" t="s">
        <v>531</v>
      </c>
      <c r="G239" s="633" t="s">
        <v>1321</v>
      </c>
      <c r="H239" s="633" t="s">
        <v>1372</v>
      </c>
      <c r="I239" s="633" t="s">
        <v>1373</v>
      </c>
      <c r="J239" s="633" t="s">
        <v>1331</v>
      </c>
      <c r="K239" s="633" t="s">
        <v>1374</v>
      </c>
      <c r="L239" s="635">
        <v>108.92</v>
      </c>
      <c r="M239" s="635">
        <v>6</v>
      </c>
      <c r="N239" s="636">
        <v>653.52</v>
      </c>
    </row>
    <row r="240" spans="1:14" ht="14.4" customHeight="1" x14ac:dyDescent="0.3">
      <c r="A240" s="631" t="s">
        <v>527</v>
      </c>
      <c r="B240" s="632" t="s">
        <v>529</v>
      </c>
      <c r="C240" s="633" t="s">
        <v>545</v>
      </c>
      <c r="D240" s="634" t="s">
        <v>546</v>
      </c>
      <c r="E240" s="633" t="s">
        <v>530</v>
      </c>
      <c r="F240" s="634" t="s">
        <v>531</v>
      </c>
      <c r="G240" s="633" t="s">
        <v>1321</v>
      </c>
      <c r="H240" s="633" t="s">
        <v>1375</v>
      </c>
      <c r="I240" s="633" t="s">
        <v>1376</v>
      </c>
      <c r="J240" s="633" t="s">
        <v>1377</v>
      </c>
      <c r="K240" s="633" t="s">
        <v>1378</v>
      </c>
      <c r="L240" s="635">
        <v>102.75</v>
      </c>
      <c r="M240" s="635">
        <v>2</v>
      </c>
      <c r="N240" s="636">
        <v>205.5</v>
      </c>
    </row>
    <row r="241" spans="1:14" ht="14.4" customHeight="1" x14ac:dyDescent="0.3">
      <c r="A241" s="631" t="s">
        <v>527</v>
      </c>
      <c r="B241" s="632" t="s">
        <v>529</v>
      </c>
      <c r="C241" s="633" t="s">
        <v>545</v>
      </c>
      <c r="D241" s="634" t="s">
        <v>546</v>
      </c>
      <c r="E241" s="633" t="s">
        <v>530</v>
      </c>
      <c r="F241" s="634" t="s">
        <v>531</v>
      </c>
      <c r="G241" s="633" t="s">
        <v>1321</v>
      </c>
      <c r="H241" s="633" t="s">
        <v>1379</v>
      </c>
      <c r="I241" s="633" t="s">
        <v>1380</v>
      </c>
      <c r="J241" s="633" t="s">
        <v>1381</v>
      </c>
      <c r="K241" s="633" t="s">
        <v>1382</v>
      </c>
      <c r="L241" s="635">
        <v>71.716625278060761</v>
      </c>
      <c r="M241" s="635">
        <v>6</v>
      </c>
      <c r="N241" s="636">
        <v>430.29975166836454</v>
      </c>
    </row>
    <row r="242" spans="1:14" ht="14.4" customHeight="1" x14ac:dyDescent="0.3">
      <c r="A242" s="631" t="s">
        <v>527</v>
      </c>
      <c r="B242" s="632" t="s">
        <v>529</v>
      </c>
      <c r="C242" s="633" t="s">
        <v>545</v>
      </c>
      <c r="D242" s="634" t="s">
        <v>546</v>
      </c>
      <c r="E242" s="633" t="s">
        <v>530</v>
      </c>
      <c r="F242" s="634" t="s">
        <v>531</v>
      </c>
      <c r="G242" s="633" t="s">
        <v>1321</v>
      </c>
      <c r="H242" s="633" t="s">
        <v>1383</v>
      </c>
      <c r="I242" s="633" t="s">
        <v>1384</v>
      </c>
      <c r="J242" s="633" t="s">
        <v>1385</v>
      </c>
      <c r="K242" s="633" t="s">
        <v>1386</v>
      </c>
      <c r="L242" s="635">
        <v>470.19</v>
      </c>
      <c r="M242" s="635">
        <v>1</v>
      </c>
      <c r="N242" s="636">
        <v>470.19</v>
      </c>
    </row>
    <row r="243" spans="1:14" ht="14.4" customHeight="1" x14ac:dyDescent="0.3">
      <c r="A243" s="631" t="s">
        <v>527</v>
      </c>
      <c r="B243" s="632" t="s">
        <v>529</v>
      </c>
      <c r="C243" s="633" t="s">
        <v>545</v>
      </c>
      <c r="D243" s="634" t="s">
        <v>546</v>
      </c>
      <c r="E243" s="633" t="s">
        <v>530</v>
      </c>
      <c r="F243" s="634" t="s">
        <v>531</v>
      </c>
      <c r="G243" s="633" t="s">
        <v>1321</v>
      </c>
      <c r="H243" s="633" t="s">
        <v>1387</v>
      </c>
      <c r="I243" s="633" t="s">
        <v>1388</v>
      </c>
      <c r="J243" s="633" t="s">
        <v>1339</v>
      </c>
      <c r="K243" s="633" t="s">
        <v>1389</v>
      </c>
      <c r="L243" s="635">
        <v>74.109999999999985</v>
      </c>
      <c r="M243" s="635">
        <v>2</v>
      </c>
      <c r="N243" s="636">
        <v>148.21999999999997</v>
      </c>
    </row>
    <row r="244" spans="1:14" ht="14.4" customHeight="1" x14ac:dyDescent="0.3">
      <c r="A244" s="631" t="s">
        <v>527</v>
      </c>
      <c r="B244" s="632" t="s">
        <v>529</v>
      </c>
      <c r="C244" s="633" t="s">
        <v>545</v>
      </c>
      <c r="D244" s="634" t="s">
        <v>546</v>
      </c>
      <c r="E244" s="633" t="s">
        <v>530</v>
      </c>
      <c r="F244" s="634" t="s">
        <v>531</v>
      </c>
      <c r="G244" s="633" t="s">
        <v>1321</v>
      </c>
      <c r="H244" s="633" t="s">
        <v>1390</v>
      </c>
      <c r="I244" s="633" t="s">
        <v>1391</v>
      </c>
      <c r="J244" s="633" t="s">
        <v>1392</v>
      </c>
      <c r="K244" s="633" t="s">
        <v>1393</v>
      </c>
      <c r="L244" s="635">
        <v>70.909999999999982</v>
      </c>
      <c r="M244" s="635">
        <v>28</v>
      </c>
      <c r="N244" s="636">
        <v>1985.4799999999993</v>
      </c>
    </row>
    <row r="245" spans="1:14" ht="14.4" customHeight="1" x14ac:dyDescent="0.3">
      <c r="A245" s="631" t="s">
        <v>527</v>
      </c>
      <c r="B245" s="632" t="s">
        <v>529</v>
      </c>
      <c r="C245" s="633" t="s">
        <v>545</v>
      </c>
      <c r="D245" s="634" t="s">
        <v>546</v>
      </c>
      <c r="E245" s="633" t="s">
        <v>530</v>
      </c>
      <c r="F245" s="634" t="s">
        <v>531</v>
      </c>
      <c r="G245" s="633" t="s">
        <v>1321</v>
      </c>
      <c r="H245" s="633" t="s">
        <v>1394</v>
      </c>
      <c r="I245" s="633" t="s">
        <v>1395</v>
      </c>
      <c r="J245" s="633" t="s">
        <v>1396</v>
      </c>
      <c r="K245" s="633" t="s">
        <v>1397</v>
      </c>
      <c r="L245" s="635">
        <v>129.47</v>
      </c>
      <c r="M245" s="635">
        <v>1</v>
      </c>
      <c r="N245" s="636">
        <v>129.47</v>
      </c>
    </row>
    <row r="246" spans="1:14" ht="14.4" customHeight="1" x14ac:dyDescent="0.3">
      <c r="A246" s="631" t="s">
        <v>527</v>
      </c>
      <c r="B246" s="632" t="s">
        <v>529</v>
      </c>
      <c r="C246" s="633" t="s">
        <v>545</v>
      </c>
      <c r="D246" s="634" t="s">
        <v>546</v>
      </c>
      <c r="E246" s="633" t="s">
        <v>530</v>
      </c>
      <c r="F246" s="634" t="s">
        <v>531</v>
      </c>
      <c r="G246" s="633" t="s">
        <v>1321</v>
      </c>
      <c r="H246" s="633" t="s">
        <v>1398</v>
      </c>
      <c r="I246" s="633" t="s">
        <v>1399</v>
      </c>
      <c r="J246" s="633" t="s">
        <v>1331</v>
      </c>
      <c r="K246" s="633" t="s">
        <v>1400</v>
      </c>
      <c r="L246" s="635">
        <v>313.74</v>
      </c>
      <c r="M246" s="635">
        <v>2</v>
      </c>
      <c r="N246" s="636">
        <v>627.48</v>
      </c>
    </row>
    <row r="247" spans="1:14" ht="14.4" customHeight="1" x14ac:dyDescent="0.3">
      <c r="A247" s="631" t="s">
        <v>527</v>
      </c>
      <c r="B247" s="632" t="s">
        <v>529</v>
      </c>
      <c r="C247" s="633" t="s">
        <v>545</v>
      </c>
      <c r="D247" s="634" t="s">
        <v>546</v>
      </c>
      <c r="E247" s="633" t="s">
        <v>530</v>
      </c>
      <c r="F247" s="634" t="s">
        <v>531</v>
      </c>
      <c r="G247" s="633" t="s">
        <v>1321</v>
      </c>
      <c r="H247" s="633" t="s">
        <v>1401</v>
      </c>
      <c r="I247" s="633" t="s">
        <v>1402</v>
      </c>
      <c r="J247" s="633" t="s">
        <v>1347</v>
      </c>
      <c r="K247" s="633" t="s">
        <v>1403</v>
      </c>
      <c r="L247" s="635">
        <v>356.49903525984655</v>
      </c>
      <c r="M247" s="635">
        <v>17</v>
      </c>
      <c r="N247" s="636">
        <v>6060.4835994173918</v>
      </c>
    </row>
    <row r="248" spans="1:14" ht="14.4" customHeight="1" x14ac:dyDescent="0.3">
      <c r="A248" s="631" t="s">
        <v>527</v>
      </c>
      <c r="B248" s="632" t="s">
        <v>529</v>
      </c>
      <c r="C248" s="633" t="s">
        <v>545</v>
      </c>
      <c r="D248" s="634" t="s">
        <v>546</v>
      </c>
      <c r="E248" s="633" t="s">
        <v>530</v>
      </c>
      <c r="F248" s="634" t="s">
        <v>531</v>
      </c>
      <c r="G248" s="633" t="s">
        <v>1321</v>
      </c>
      <c r="H248" s="633" t="s">
        <v>1404</v>
      </c>
      <c r="I248" s="633" t="s">
        <v>1405</v>
      </c>
      <c r="J248" s="633" t="s">
        <v>1347</v>
      </c>
      <c r="K248" s="633" t="s">
        <v>1406</v>
      </c>
      <c r="L248" s="635">
        <v>413.99977454932542</v>
      </c>
      <c r="M248" s="635">
        <v>14</v>
      </c>
      <c r="N248" s="636">
        <v>5795.9968436905556</v>
      </c>
    </row>
    <row r="249" spans="1:14" ht="14.4" customHeight="1" x14ac:dyDescent="0.3">
      <c r="A249" s="631" t="s">
        <v>527</v>
      </c>
      <c r="B249" s="632" t="s">
        <v>529</v>
      </c>
      <c r="C249" s="633" t="s">
        <v>545</v>
      </c>
      <c r="D249" s="634" t="s">
        <v>546</v>
      </c>
      <c r="E249" s="633" t="s">
        <v>530</v>
      </c>
      <c r="F249" s="634" t="s">
        <v>531</v>
      </c>
      <c r="G249" s="633" t="s">
        <v>1321</v>
      </c>
      <c r="H249" s="633" t="s">
        <v>1407</v>
      </c>
      <c r="I249" s="633" t="s">
        <v>1408</v>
      </c>
      <c r="J249" s="633" t="s">
        <v>1409</v>
      </c>
      <c r="K249" s="633" t="s">
        <v>1410</v>
      </c>
      <c r="L249" s="635">
        <v>380.89902439024394</v>
      </c>
      <c r="M249" s="635">
        <v>41</v>
      </c>
      <c r="N249" s="636">
        <v>15616.86</v>
      </c>
    </row>
    <row r="250" spans="1:14" ht="14.4" customHeight="1" x14ac:dyDescent="0.3">
      <c r="A250" s="631" t="s">
        <v>527</v>
      </c>
      <c r="B250" s="632" t="s">
        <v>529</v>
      </c>
      <c r="C250" s="633" t="s">
        <v>545</v>
      </c>
      <c r="D250" s="634" t="s">
        <v>546</v>
      </c>
      <c r="E250" s="633" t="s">
        <v>530</v>
      </c>
      <c r="F250" s="634" t="s">
        <v>531</v>
      </c>
      <c r="G250" s="633" t="s">
        <v>1321</v>
      </c>
      <c r="H250" s="633" t="s">
        <v>1411</v>
      </c>
      <c r="I250" s="633" t="s">
        <v>1412</v>
      </c>
      <c r="J250" s="633" t="s">
        <v>1413</v>
      </c>
      <c r="K250" s="633" t="s">
        <v>1414</v>
      </c>
      <c r="L250" s="635">
        <v>162.2010465365359</v>
      </c>
      <c r="M250" s="635">
        <v>4</v>
      </c>
      <c r="N250" s="636">
        <v>648.80418614614359</v>
      </c>
    </row>
    <row r="251" spans="1:14" ht="14.4" customHeight="1" x14ac:dyDescent="0.3">
      <c r="A251" s="631" t="s">
        <v>527</v>
      </c>
      <c r="B251" s="632" t="s">
        <v>529</v>
      </c>
      <c r="C251" s="633" t="s">
        <v>545</v>
      </c>
      <c r="D251" s="634" t="s">
        <v>546</v>
      </c>
      <c r="E251" s="633" t="s">
        <v>530</v>
      </c>
      <c r="F251" s="634" t="s">
        <v>531</v>
      </c>
      <c r="G251" s="633" t="s">
        <v>1321</v>
      </c>
      <c r="H251" s="633" t="s">
        <v>1415</v>
      </c>
      <c r="I251" s="633" t="s">
        <v>1415</v>
      </c>
      <c r="J251" s="633" t="s">
        <v>1416</v>
      </c>
      <c r="K251" s="633" t="s">
        <v>1417</v>
      </c>
      <c r="L251" s="635">
        <v>125.73279480964649</v>
      </c>
      <c r="M251" s="635">
        <v>21.854000000000003</v>
      </c>
      <c r="N251" s="636">
        <v>2747.7644977700147</v>
      </c>
    </row>
    <row r="252" spans="1:14" ht="14.4" customHeight="1" x14ac:dyDescent="0.3">
      <c r="A252" s="631" t="s">
        <v>527</v>
      </c>
      <c r="B252" s="632" t="s">
        <v>529</v>
      </c>
      <c r="C252" s="633" t="s">
        <v>545</v>
      </c>
      <c r="D252" s="634" t="s">
        <v>546</v>
      </c>
      <c r="E252" s="633" t="s">
        <v>530</v>
      </c>
      <c r="F252" s="634" t="s">
        <v>531</v>
      </c>
      <c r="G252" s="633" t="s">
        <v>1321</v>
      </c>
      <c r="H252" s="633" t="s">
        <v>1418</v>
      </c>
      <c r="I252" s="633" t="s">
        <v>1419</v>
      </c>
      <c r="J252" s="633" t="s">
        <v>1416</v>
      </c>
      <c r="K252" s="633" t="s">
        <v>1420</v>
      </c>
      <c r="L252" s="635">
        <v>274.71046634517279</v>
      </c>
      <c r="M252" s="635">
        <v>81.695823300000001</v>
      </c>
      <c r="N252" s="636">
        <v>22442.697717195832</v>
      </c>
    </row>
    <row r="253" spans="1:14" ht="14.4" customHeight="1" x14ac:dyDescent="0.3">
      <c r="A253" s="631" t="s">
        <v>527</v>
      </c>
      <c r="B253" s="632" t="s">
        <v>529</v>
      </c>
      <c r="C253" s="633" t="s">
        <v>545</v>
      </c>
      <c r="D253" s="634" t="s">
        <v>546</v>
      </c>
      <c r="E253" s="633" t="s">
        <v>530</v>
      </c>
      <c r="F253" s="634" t="s">
        <v>531</v>
      </c>
      <c r="G253" s="633" t="s">
        <v>1321</v>
      </c>
      <c r="H253" s="633" t="s">
        <v>1421</v>
      </c>
      <c r="I253" s="633" t="s">
        <v>1421</v>
      </c>
      <c r="J253" s="633" t="s">
        <v>1422</v>
      </c>
      <c r="K253" s="633" t="s">
        <v>1423</v>
      </c>
      <c r="L253" s="635">
        <v>624.77217564907471</v>
      </c>
      <c r="M253" s="635">
        <v>1.6168999999999998</v>
      </c>
      <c r="N253" s="636">
        <v>1010.1941308069887</v>
      </c>
    </row>
    <row r="254" spans="1:14" ht="14.4" customHeight="1" x14ac:dyDescent="0.3">
      <c r="A254" s="631" t="s">
        <v>527</v>
      </c>
      <c r="B254" s="632" t="s">
        <v>529</v>
      </c>
      <c r="C254" s="633" t="s">
        <v>545</v>
      </c>
      <c r="D254" s="634" t="s">
        <v>546</v>
      </c>
      <c r="E254" s="633" t="s">
        <v>530</v>
      </c>
      <c r="F254" s="634" t="s">
        <v>531</v>
      </c>
      <c r="G254" s="633" t="s">
        <v>1321</v>
      </c>
      <c r="H254" s="633" t="s">
        <v>1424</v>
      </c>
      <c r="I254" s="633" t="s">
        <v>1425</v>
      </c>
      <c r="J254" s="633" t="s">
        <v>1426</v>
      </c>
      <c r="K254" s="633" t="s">
        <v>1427</v>
      </c>
      <c r="L254" s="635">
        <v>84.605499999999992</v>
      </c>
      <c r="M254" s="635">
        <v>5.7442583000000003</v>
      </c>
      <c r="N254" s="636">
        <v>485.99584560065</v>
      </c>
    </row>
    <row r="255" spans="1:14" ht="14.4" customHeight="1" x14ac:dyDescent="0.3">
      <c r="A255" s="631" t="s">
        <v>527</v>
      </c>
      <c r="B255" s="632" t="s">
        <v>529</v>
      </c>
      <c r="C255" s="633" t="s">
        <v>545</v>
      </c>
      <c r="D255" s="634" t="s">
        <v>546</v>
      </c>
      <c r="E255" s="633" t="s">
        <v>530</v>
      </c>
      <c r="F255" s="634" t="s">
        <v>531</v>
      </c>
      <c r="G255" s="633" t="s">
        <v>1321</v>
      </c>
      <c r="H255" s="633" t="s">
        <v>1428</v>
      </c>
      <c r="I255" s="633" t="s">
        <v>1429</v>
      </c>
      <c r="J255" s="633" t="s">
        <v>1430</v>
      </c>
      <c r="K255" s="633" t="s">
        <v>1078</v>
      </c>
      <c r="L255" s="635">
        <v>583.29930016581682</v>
      </c>
      <c r="M255" s="635">
        <v>40.521574000000015</v>
      </c>
      <c r="N255" s="636">
        <v>23636.205755817366</v>
      </c>
    </row>
    <row r="256" spans="1:14" ht="14.4" customHeight="1" x14ac:dyDescent="0.3">
      <c r="A256" s="631" t="s">
        <v>527</v>
      </c>
      <c r="B256" s="632" t="s">
        <v>529</v>
      </c>
      <c r="C256" s="633" t="s">
        <v>545</v>
      </c>
      <c r="D256" s="634" t="s">
        <v>546</v>
      </c>
      <c r="E256" s="633" t="s">
        <v>530</v>
      </c>
      <c r="F256" s="634" t="s">
        <v>531</v>
      </c>
      <c r="G256" s="633" t="s">
        <v>1321</v>
      </c>
      <c r="H256" s="633" t="s">
        <v>1431</v>
      </c>
      <c r="I256" s="633" t="s">
        <v>1431</v>
      </c>
      <c r="J256" s="633" t="s">
        <v>1432</v>
      </c>
      <c r="K256" s="633" t="s">
        <v>1433</v>
      </c>
      <c r="L256" s="635">
        <v>173.06044449336079</v>
      </c>
      <c r="M256" s="635">
        <v>27.234000000000002</v>
      </c>
      <c r="N256" s="636">
        <v>4713.1281453321881</v>
      </c>
    </row>
    <row r="257" spans="1:14" ht="14.4" customHeight="1" x14ac:dyDescent="0.3">
      <c r="A257" s="631" t="s">
        <v>527</v>
      </c>
      <c r="B257" s="632" t="s">
        <v>529</v>
      </c>
      <c r="C257" s="633" t="s">
        <v>545</v>
      </c>
      <c r="D257" s="634" t="s">
        <v>546</v>
      </c>
      <c r="E257" s="633" t="s">
        <v>530</v>
      </c>
      <c r="F257" s="634" t="s">
        <v>531</v>
      </c>
      <c r="G257" s="633" t="s">
        <v>1321</v>
      </c>
      <c r="H257" s="633" t="s">
        <v>1434</v>
      </c>
      <c r="I257" s="633" t="s">
        <v>1435</v>
      </c>
      <c r="J257" s="633" t="s">
        <v>1327</v>
      </c>
      <c r="K257" s="633" t="s">
        <v>1436</v>
      </c>
      <c r="L257" s="635">
        <v>150.93939667270601</v>
      </c>
      <c r="M257" s="635">
        <v>2</v>
      </c>
      <c r="N257" s="636">
        <v>301.87879334541202</v>
      </c>
    </row>
    <row r="258" spans="1:14" ht="14.4" customHeight="1" x14ac:dyDescent="0.3">
      <c r="A258" s="631" t="s">
        <v>527</v>
      </c>
      <c r="B258" s="632" t="s">
        <v>529</v>
      </c>
      <c r="C258" s="633" t="s">
        <v>545</v>
      </c>
      <c r="D258" s="634" t="s">
        <v>546</v>
      </c>
      <c r="E258" s="633" t="s">
        <v>530</v>
      </c>
      <c r="F258" s="634" t="s">
        <v>531</v>
      </c>
      <c r="G258" s="633" t="s">
        <v>1321</v>
      </c>
      <c r="H258" s="633" t="s">
        <v>1437</v>
      </c>
      <c r="I258" s="633" t="s">
        <v>1437</v>
      </c>
      <c r="J258" s="633" t="s">
        <v>1438</v>
      </c>
      <c r="K258" s="633" t="s">
        <v>1439</v>
      </c>
      <c r="L258" s="635">
        <v>230.99</v>
      </c>
      <c r="M258" s="635">
        <v>2</v>
      </c>
      <c r="N258" s="636">
        <v>461.98</v>
      </c>
    </row>
    <row r="259" spans="1:14" ht="14.4" customHeight="1" x14ac:dyDescent="0.3">
      <c r="A259" s="631" t="s">
        <v>527</v>
      </c>
      <c r="B259" s="632" t="s">
        <v>529</v>
      </c>
      <c r="C259" s="633" t="s">
        <v>545</v>
      </c>
      <c r="D259" s="634" t="s">
        <v>546</v>
      </c>
      <c r="E259" s="633" t="s">
        <v>530</v>
      </c>
      <c r="F259" s="634" t="s">
        <v>531</v>
      </c>
      <c r="G259" s="633" t="s">
        <v>1321</v>
      </c>
      <c r="H259" s="633" t="s">
        <v>1440</v>
      </c>
      <c r="I259" s="633" t="s">
        <v>1440</v>
      </c>
      <c r="J259" s="633" t="s">
        <v>1441</v>
      </c>
      <c r="K259" s="633" t="s">
        <v>1442</v>
      </c>
      <c r="L259" s="635">
        <v>690.26356588757108</v>
      </c>
      <c r="M259" s="635">
        <v>1.7663999999999997</v>
      </c>
      <c r="N259" s="636">
        <v>1219.2815627838054</v>
      </c>
    </row>
    <row r="260" spans="1:14" ht="14.4" customHeight="1" x14ac:dyDescent="0.3">
      <c r="A260" s="631" t="s">
        <v>527</v>
      </c>
      <c r="B260" s="632" t="s">
        <v>529</v>
      </c>
      <c r="C260" s="633" t="s">
        <v>545</v>
      </c>
      <c r="D260" s="634" t="s">
        <v>546</v>
      </c>
      <c r="E260" s="633" t="s">
        <v>530</v>
      </c>
      <c r="F260" s="634" t="s">
        <v>531</v>
      </c>
      <c r="G260" s="633" t="s">
        <v>1321</v>
      </c>
      <c r="H260" s="633" t="s">
        <v>1443</v>
      </c>
      <c r="I260" s="633" t="s">
        <v>1443</v>
      </c>
      <c r="J260" s="633" t="s">
        <v>1444</v>
      </c>
      <c r="K260" s="633" t="s">
        <v>1445</v>
      </c>
      <c r="L260" s="635">
        <v>296.5154444324782</v>
      </c>
      <c r="M260" s="635">
        <v>19.024857000000001</v>
      </c>
      <c r="N260" s="636">
        <v>5641.163928619344</v>
      </c>
    </row>
    <row r="261" spans="1:14" ht="14.4" customHeight="1" x14ac:dyDescent="0.3">
      <c r="A261" s="631" t="s">
        <v>527</v>
      </c>
      <c r="B261" s="632" t="s">
        <v>529</v>
      </c>
      <c r="C261" s="633" t="s">
        <v>545</v>
      </c>
      <c r="D261" s="634" t="s">
        <v>546</v>
      </c>
      <c r="E261" s="633" t="s">
        <v>530</v>
      </c>
      <c r="F261" s="634" t="s">
        <v>531</v>
      </c>
      <c r="G261" s="633" t="s">
        <v>1321</v>
      </c>
      <c r="H261" s="633" t="s">
        <v>1446</v>
      </c>
      <c r="I261" s="633" t="s">
        <v>1447</v>
      </c>
      <c r="J261" s="633" t="s">
        <v>1448</v>
      </c>
      <c r="K261" s="633" t="s">
        <v>1449</v>
      </c>
      <c r="L261" s="635">
        <v>1063.7683329118299</v>
      </c>
      <c r="M261" s="635">
        <v>2</v>
      </c>
      <c r="N261" s="636">
        <v>2127.5366658236599</v>
      </c>
    </row>
    <row r="262" spans="1:14" ht="14.4" customHeight="1" x14ac:dyDescent="0.3">
      <c r="A262" s="631" t="s">
        <v>527</v>
      </c>
      <c r="B262" s="632" t="s">
        <v>529</v>
      </c>
      <c r="C262" s="633" t="s">
        <v>545</v>
      </c>
      <c r="D262" s="634" t="s">
        <v>546</v>
      </c>
      <c r="E262" s="633" t="s">
        <v>530</v>
      </c>
      <c r="F262" s="634" t="s">
        <v>531</v>
      </c>
      <c r="G262" s="633" t="s">
        <v>1321</v>
      </c>
      <c r="H262" s="633" t="s">
        <v>1450</v>
      </c>
      <c r="I262" s="633" t="s">
        <v>1451</v>
      </c>
      <c r="J262" s="633" t="s">
        <v>1452</v>
      </c>
      <c r="K262" s="633" t="s">
        <v>1453</v>
      </c>
      <c r="L262" s="635">
        <v>160.03</v>
      </c>
      <c r="M262" s="635">
        <v>1</v>
      </c>
      <c r="N262" s="636">
        <v>160.03</v>
      </c>
    </row>
    <row r="263" spans="1:14" ht="14.4" customHeight="1" x14ac:dyDescent="0.3">
      <c r="A263" s="631" t="s">
        <v>527</v>
      </c>
      <c r="B263" s="632" t="s">
        <v>529</v>
      </c>
      <c r="C263" s="633" t="s">
        <v>545</v>
      </c>
      <c r="D263" s="634" t="s">
        <v>546</v>
      </c>
      <c r="E263" s="633" t="s">
        <v>530</v>
      </c>
      <c r="F263" s="634" t="s">
        <v>531</v>
      </c>
      <c r="G263" s="633" t="s">
        <v>1321</v>
      </c>
      <c r="H263" s="633" t="s">
        <v>1454</v>
      </c>
      <c r="I263" s="633" t="s">
        <v>1454</v>
      </c>
      <c r="J263" s="633" t="s">
        <v>1455</v>
      </c>
      <c r="K263" s="633" t="s">
        <v>1456</v>
      </c>
      <c r="L263" s="635">
        <v>2705.9658895961365</v>
      </c>
      <c r="M263" s="635">
        <v>3.5353346000000001</v>
      </c>
      <c r="N263" s="636">
        <v>9566.4948359090013</v>
      </c>
    </row>
    <row r="264" spans="1:14" ht="14.4" customHeight="1" x14ac:dyDescent="0.3">
      <c r="A264" s="631" t="s">
        <v>527</v>
      </c>
      <c r="B264" s="632" t="s">
        <v>529</v>
      </c>
      <c r="C264" s="633" t="s">
        <v>545</v>
      </c>
      <c r="D264" s="634" t="s">
        <v>546</v>
      </c>
      <c r="E264" s="633" t="s">
        <v>530</v>
      </c>
      <c r="F264" s="634" t="s">
        <v>531</v>
      </c>
      <c r="G264" s="633" t="s">
        <v>1321</v>
      </c>
      <c r="H264" s="633" t="s">
        <v>1457</v>
      </c>
      <c r="I264" s="633" t="s">
        <v>1457</v>
      </c>
      <c r="J264" s="633" t="s">
        <v>1432</v>
      </c>
      <c r="K264" s="633" t="s">
        <v>1458</v>
      </c>
      <c r="L264" s="635">
        <v>622.24824764586822</v>
      </c>
      <c r="M264" s="635">
        <v>1.0009999999999999</v>
      </c>
      <c r="N264" s="636">
        <v>622.87049589351398</v>
      </c>
    </row>
    <row r="265" spans="1:14" ht="14.4" customHeight="1" x14ac:dyDescent="0.3">
      <c r="A265" s="631" t="s">
        <v>527</v>
      </c>
      <c r="B265" s="632" t="s">
        <v>529</v>
      </c>
      <c r="C265" s="633" t="s">
        <v>545</v>
      </c>
      <c r="D265" s="634" t="s">
        <v>546</v>
      </c>
      <c r="E265" s="633" t="s">
        <v>530</v>
      </c>
      <c r="F265" s="634" t="s">
        <v>531</v>
      </c>
      <c r="G265" s="633" t="s">
        <v>1321</v>
      </c>
      <c r="H265" s="633" t="s">
        <v>1459</v>
      </c>
      <c r="I265" s="633" t="s">
        <v>1460</v>
      </c>
      <c r="J265" s="633" t="s">
        <v>1461</v>
      </c>
      <c r="K265" s="633" t="s">
        <v>1462</v>
      </c>
      <c r="L265" s="635">
        <v>263.33749999999998</v>
      </c>
      <c r="M265" s="635">
        <v>4</v>
      </c>
      <c r="N265" s="636">
        <v>1053.3499999999999</v>
      </c>
    </row>
    <row r="266" spans="1:14" ht="14.4" customHeight="1" x14ac:dyDescent="0.3">
      <c r="A266" s="631" t="s">
        <v>527</v>
      </c>
      <c r="B266" s="632" t="s">
        <v>529</v>
      </c>
      <c r="C266" s="633" t="s">
        <v>545</v>
      </c>
      <c r="D266" s="634" t="s">
        <v>546</v>
      </c>
      <c r="E266" s="633" t="s">
        <v>530</v>
      </c>
      <c r="F266" s="634" t="s">
        <v>531</v>
      </c>
      <c r="G266" s="633" t="s">
        <v>1321</v>
      </c>
      <c r="H266" s="633" t="s">
        <v>1463</v>
      </c>
      <c r="I266" s="633" t="s">
        <v>1464</v>
      </c>
      <c r="J266" s="633" t="s">
        <v>568</v>
      </c>
      <c r="K266" s="633" t="s">
        <v>1465</v>
      </c>
      <c r="L266" s="635">
        <v>101.81879199307944</v>
      </c>
      <c r="M266" s="635">
        <v>2</v>
      </c>
      <c r="N266" s="636">
        <v>203.63758398615889</v>
      </c>
    </row>
    <row r="267" spans="1:14" ht="14.4" customHeight="1" x14ac:dyDescent="0.3">
      <c r="A267" s="631" t="s">
        <v>527</v>
      </c>
      <c r="B267" s="632" t="s">
        <v>529</v>
      </c>
      <c r="C267" s="633" t="s">
        <v>545</v>
      </c>
      <c r="D267" s="634" t="s">
        <v>546</v>
      </c>
      <c r="E267" s="633" t="s">
        <v>530</v>
      </c>
      <c r="F267" s="634" t="s">
        <v>531</v>
      </c>
      <c r="G267" s="633" t="s">
        <v>1321</v>
      </c>
      <c r="H267" s="633" t="s">
        <v>1466</v>
      </c>
      <c r="I267" s="633" t="s">
        <v>1467</v>
      </c>
      <c r="J267" s="633" t="s">
        <v>1468</v>
      </c>
      <c r="K267" s="633" t="s">
        <v>1469</v>
      </c>
      <c r="L267" s="635">
        <v>230.24023124963637</v>
      </c>
      <c r="M267" s="635">
        <v>3</v>
      </c>
      <c r="N267" s="636">
        <v>690.72069374890907</v>
      </c>
    </row>
    <row r="268" spans="1:14" ht="14.4" customHeight="1" x14ac:dyDescent="0.3">
      <c r="A268" s="631" t="s">
        <v>527</v>
      </c>
      <c r="B268" s="632" t="s">
        <v>529</v>
      </c>
      <c r="C268" s="633" t="s">
        <v>545</v>
      </c>
      <c r="D268" s="634" t="s">
        <v>546</v>
      </c>
      <c r="E268" s="633" t="s">
        <v>530</v>
      </c>
      <c r="F268" s="634" t="s">
        <v>531</v>
      </c>
      <c r="G268" s="633" t="s">
        <v>1321</v>
      </c>
      <c r="H268" s="633" t="s">
        <v>1470</v>
      </c>
      <c r="I268" s="633" t="s">
        <v>1470</v>
      </c>
      <c r="J268" s="633" t="s">
        <v>1471</v>
      </c>
      <c r="K268" s="633" t="s">
        <v>1472</v>
      </c>
      <c r="L268" s="635">
        <v>103.96981987554</v>
      </c>
      <c r="M268" s="635">
        <v>2</v>
      </c>
      <c r="N268" s="636">
        <v>207.93963975107999</v>
      </c>
    </row>
    <row r="269" spans="1:14" ht="14.4" customHeight="1" x14ac:dyDescent="0.3">
      <c r="A269" s="631" t="s">
        <v>527</v>
      </c>
      <c r="B269" s="632" t="s">
        <v>529</v>
      </c>
      <c r="C269" s="633" t="s">
        <v>545</v>
      </c>
      <c r="D269" s="634" t="s">
        <v>546</v>
      </c>
      <c r="E269" s="633" t="s">
        <v>532</v>
      </c>
      <c r="F269" s="634" t="s">
        <v>533</v>
      </c>
      <c r="G269" s="633" t="s">
        <v>574</v>
      </c>
      <c r="H269" s="633" t="s">
        <v>1473</v>
      </c>
      <c r="I269" s="633" t="s">
        <v>1474</v>
      </c>
      <c r="J269" s="633" t="s">
        <v>1475</v>
      </c>
      <c r="K269" s="633" t="s">
        <v>1476</v>
      </c>
      <c r="L269" s="635">
        <v>2714</v>
      </c>
      <c r="M269" s="635">
        <v>1</v>
      </c>
      <c r="N269" s="636">
        <v>2714</v>
      </c>
    </row>
    <row r="270" spans="1:14" ht="14.4" customHeight="1" x14ac:dyDescent="0.3">
      <c r="A270" s="631" t="s">
        <v>527</v>
      </c>
      <c r="B270" s="632" t="s">
        <v>529</v>
      </c>
      <c r="C270" s="633" t="s">
        <v>545</v>
      </c>
      <c r="D270" s="634" t="s">
        <v>546</v>
      </c>
      <c r="E270" s="633" t="s">
        <v>532</v>
      </c>
      <c r="F270" s="634" t="s">
        <v>533</v>
      </c>
      <c r="G270" s="633" t="s">
        <v>1321</v>
      </c>
      <c r="H270" s="633" t="s">
        <v>1477</v>
      </c>
      <c r="I270" s="633" t="s">
        <v>1478</v>
      </c>
      <c r="J270" s="633" t="s">
        <v>1479</v>
      </c>
      <c r="K270" s="633" t="s">
        <v>1480</v>
      </c>
      <c r="L270" s="635">
        <v>202.86000000000004</v>
      </c>
      <c r="M270" s="635">
        <v>2</v>
      </c>
      <c r="N270" s="636">
        <v>405.72000000000008</v>
      </c>
    </row>
    <row r="271" spans="1:14" ht="14.4" customHeight="1" x14ac:dyDescent="0.3">
      <c r="A271" s="631" t="s">
        <v>527</v>
      </c>
      <c r="B271" s="632" t="s">
        <v>529</v>
      </c>
      <c r="C271" s="633" t="s">
        <v>545</v>
      </c>
      <c r="D271" s="634" t="s">
        <v>546</v>
      </c>
      <c r="E271" s="633" t="s">
        <v>532</v>
      </c>
      <c r="F271" s="634" t="s">
        <v>533</v>
      </c>
      <c r="G271" s="633" t="s">
        <v>1321</v>
      </c>
      <c r="H271" s="633" t="s">
        <v>1481</v>
      </c>
      <c r="I271" s="633" t="s">
        <v>1481</v>
      </c>
      <c r="J271" s="633" t="s">
        <v>1482</v>
      </c>
      <c r="K271" s="633" t="s">
        <v>1483</v>
      </c>
      <c r="L271" s="635">
        <v>197.03950626467747</v>
      </c>
      <c r="M271" s="635">
        <v>4</v>
      </c>
      <c r="N271" s="636">
        <v>788.15802505870988</v>
      </c>
    </row>
    <row r="272" spans="1:14" ht="14.4" customHeight="1" x14ac:dyDescent="0.3">
      <c r="A272" s="631" t="s">
        <v>527</v>
      </c>
      <c r="B272" s="632" t="s">
        <v>529</v>
      </c>
      <c r="C272" s="633" t="s">
        <v>545</v>
      </c>
      <c r="D272" s="634" t="s">
        <v>546</v>
      </c>
      <c r="E272" s="633" t="s">
        <v>532</v>
      </c>
      <c r="F272" s="634" t="s">
        <v>533</v>
      </c>
      <c r="G272" s="633" t="s">
        <v>1321</v>
      </c>
      <c r="H272" s="633" t="s">
        <v>1484</v>
      </c>
      <c r="I272" s="633" t="s">
        <v>1484</v>
      </c>
      <c r="J272" s="633" t="s">
        <v>1485</v>
      </c>
      <c r="K272" s="633" t="s">
        <v>1483</v>
      </c>
      <c r="L272" s="635">
        <v>197.03950626467747</v>
      </c>
      <c r="M272" s="635">
        <v>4</v>
      </c>
      <c r="N272" s="636">
        <v>788.15802505870988</v>
      </c>
    </row>
    <row r="273" spans="1:14" ht="14.4" customHeight="1" x14ac:dyDescent="0.3">
      <c r="A273" s="631" t="s">
        <v>527</v>
      </c>
      <c r="B273" s="632" t="s">
        <v>529</v>
      </c>
      <c r="C273" s="633" t="s">
        <v>545</v>
      </c>
      <c r="D273" s="634" t="s">
        <v>546</v>
      </c>
      <c r="E273" s="633" t="s">
        <v>532</v>
      </c>
      <c r="F273" s="634" t="s">
        <v>533</v>
      </c>
      <c r="G273" s="633" t="s">
        <v>1321</v>
      </c>
      <c r="H273" s="633" t="s">
        <v>1486</v>
      </c>
      <c r="I273" s="633" t="s">
        <v>1486</v>
      </c>
      <c r="J273" s="633" t="s">
        <v>1487</v>
      </c>
      <c r="K273" s="633" t="s">
        <v>1488</v>
      </c>
      <c r="L273" s="635">
        <v>148.0740666013989</v>
      </c>
      <c r="M273" s="635">
        <v>4</v>
      </c>
      <c r="N273" s="636">
        <v>592.29626640559559</v>
      </c>
    </row>
    <row r="274" spans="1:14" ht="14.4" customHeight="1" x14ac:dyDescent="0.3">
      <c r="A274" s="631" t="s">
        <v>527</v>
      </c>
      <c r="B274" s="632" t="s">
        <v>529</v>
      </c>
      <c r="C274" s="633" t="s">
        <v>545</v>
      </c>
      <c r="D274" s="634" t="s">
        <v>546</v>
      </c>
      <c r="E274" s="633" t="s">
        <v>538</v>
      </c>
      <c r="F274" s="634" t="s">
        <v>539</v>
      </c>
      <c r="G274" s="633" t="s">
        <v>574</v>
      </c>
      <c r="H274" s="633" t="s">
        <v>1489</v>
      </c>
      <c r="I274" s="633" t="s">
        <v>1490</v>
      </c>
      <c r="J274" s="633" t="s">
        <v>1491</v>
      </c>
      <c r="K274" s="633" t="s">
        <v>1492</v>
      </c>
      <c r="L274" s="635">
        <v>39.150023212889799</v>
      </c>
      <c r="M274" s="635">
        <v>6</v>
      </c>
      <c r="N274" s="636">
        <v>234.90013927733878</v>
      </c>
    </row>
    <row r="275" spans="1:14" ht="14.4" customHeight="1" x14ac:dyDescent="0.3">
      <c r="A275" s="631" t="s">
        <v>527</v>
      </c>
      <c r="B275" s="632" t="s">
        <v>529</v>
      </c>
      <c r="C275" s="633" t="s">
        <v>545</v>
      </c>
      <c r="D275" s="634" t="s">
        <v>546</v>
      </c>
      <c r="E275" s="633" t="s">
        <v>538</v>
      </c>
      <c r="F275" s="634" t="s">
        <v>539</v>
      </c>
      <c r="G275" s="633" t="s">
        <v>574</v>
      </c>
      <c r="H275" s="633" t="s">
        <v>1493</v>
      </c>
      <c r="I275" s="633" t="s">
        <v>1494</v>
      </c>
      <c r="J275" s="633" t="s">
        <v>1495</v>
      </c>
      <c r="K275" s="633" t="s">
        <v>1496</v>
      </c>
      <c r="L275" s="635">
        <v>85.1</v>
      </c>
      <c r="M275" s="635">
        <v>1</v>
      </c>
      <c r="N275" s="636">
        <v>85.1</v>
      </c>
    </row>
    <row r="276" spans="1:14" ht="14.4" customHeight="1" x14ac:dyDescent="0.3">
      <c r="A276" s="631" t="s">
        <v>527</v>
      </c>
      <c r="B276" s="632" t="s">
        <v>529</v>
      </c>
      <c r="C276" s="633" t="s">
        <v>545</v>
      </c>
      <c r="D276" s="634" t="s">
        <v>546</v>
      </c>
      <c r="E276" s="633" t="s">
        <v>538</v>
      </c>
      <c r="F276" s="634" t="s">
        <v>539</v>
      </c>
      <c r="G276" s="633" t="s">
        <v>574</v>
      </c>
      <c r="H276" s="633" t="s">
        <v>1497</v>
      </c>
      <c r="I276" s="633" t="s">
        <v>1498</v>
      </c>
      <c r="J276" s="633" t="s">
        <v>1499</v>
      </c>
      <c r="K276" s="633" t="s">
        <v>1500</v>
      </c>
      <c r="L276" s="635">
        <v>33.410000000000004</v>
      </c>
      <c r="M276" s="635">
        <v>5</v>
      </c>
      <c r="N276" s="636">
        <v>167.05</v>
      </c>
    </row>
    <row r="277" spans="1:14" ht="14.4" customHeight="1" x14ac:dyDescent="0.3">
      <c r="A277" s="631" t="s">
        <v>527</v>
      </c>
      <c r="B277" s="632" t="s">
        <v>529</v>
      </c>
      <c r="C277" s="633" t="s">
        <v>545</v>
      </c>
      <c r="D277" s="634" t="s">
        <v>546</v>
      </c>
      <c r="E277" s="633" t="s">
        <v>538</v>
      </c>
      <c r="F277" s="634" t="s">
        <v>539</v>
      </c>
      <c r="G277" s="633" t="s">
        <v>574</v>
      </c>
      <c r="H277" s="633" t="s">
        <v>1501</v>
      </c>
      <c r="I277" s="633" t="s">
        <v>1502</v>
      </c>
      <c r="J277" s="633" t="s">
        <v>1503</v>
      </c>
      <c r="K277" s="633" t="s">
        <v>1504</v>
      </c>
      <c r="L277" s="635">
        <v>181.79999999999993</v>
      </c>
      <c r="M277" s="635">
        <v>1</v>
      </c>
      <c r="N277" s="636">
        <v>181.79999999999993</v>
      </c>
    </row>
    <row r="278" spans="1:14" ht="14.4" customHeight="1" x14ac:dyDescent="0.3">
      <c r="A278" s="631" t="s">
        <v>527</v>
      </c>
      <c r="B278" s="632" t="s">
        <v>529</v>
      </c>
      <c r="C278" s="633" t="s">
        <v>545</v>
      </c>
      <c r="D278" s="634" t="s">
        <v>546</v>
      </c>
      <c r="E278" s="633" t="s">
        <v>538</v>
      </c>
      <c r="F278" s="634" t="s">
        <v>539</v>
      </c>
      <c r="G278" s="633" t="s">
        <v>574</v>
      </c>
      <c r="H278" s="633" t="s">
        <v>1505</v>
      </c>
      <c r="I278" s="633" t="s">
        <v>1506</v>
      </c>
      <c r="J278" s="633" t="s">
        <v>1507</v>
      </c>
      <c r="K278" s="633" t="s">
        <v>1508</v>
      </c>
      <c r="L278" s="635">
        <v>1157.92437117131</v>
      </c>
      <c r="M278" s="635">
        <v>6</v>
      </c>
      <c r="N278" s="636">
        <v>6947.5462270278604</v>
      </c>
    </row>
    <row r="279" spans="1:14" ht="14.4" customHeight="1" x14ac:dyDescent="0.3">
      <c r="A279" s="631" t="s">
        <v>527</v>
      </c>
      <c r="B279" s="632" t="s">
        <v>529</v>
      </c>
      <c r="C279" s="633" t="s">
        <v>545</v>
      </c>
      <c r="D279" s="634" t="s">
        <v>546</v>
      </c>
      <c r="E279" s="633" t="s">
        <v>538</v>
      </c>
      <c r="F279" s="634" t="s">
        <v>539</v>
      </c>
      <c r="G279" s="633" t="s">
        <v>574</v>
      </c>
      <c r="H279" s="633" t="s">
        <v>1509</v>
      </c>
      <c r="I279" s="633" t="s">
        <v>1510</v>
      </c>
      <c r="J279" s="633" t="s">
        <v>1511</v>
      </c>
      <c r="K279" s="633" t="s">
        <v>1512</v>
      </c>
      <c r="L279" s="635">
        <v>641.99</v>
      </c>
      <c r="M279" s="635">
        <v>2</v>
      </c>
      <c r="N279" s="636">
        <v>1283.98</v>
      </c>
    </row>
    <row r="280" spans="1:14" ht="14.4" customHeight="1" x14ac:dyDescent="0.3">
      <c r="A280" s="631" t="s">
        <v>527</v>
      </c>
      <c r="B280" s="632" t="s">
        <v>529</v>
      </c>
      <c r="C280" s="633" t="s">
        <v>545</v>
      </c>
      <c r="D280" s="634" t="s">
        <v>546</v>
      </c>
      <c r="E280" s="633" t="s">
        <v>538</v>
      </c>
      <c r="F280" s="634" t="s">
        <v>539</v>
      </c>
      <c r="G280" s="633" t="s">
        <v>574</v>
      </c>
      <c r="H280" s="633" t="s">
        <v>1513</v>
      </c>
      <c r="I280" s="633" t="s">
        <v>1514</v>
      </c>
      <c r="J280" s="633" t="s">
        <v>1515</v>
      </c>
      <c r="K280" s="633" t="s">
        <v>1516</v>
      </c>
      <c r="L280" s="635">
        <v>2899.2102985344145</v>
      </c>
      <c r="M280" s="635">
        <v>25</v>
      </c>
      <c r="N280" s="636">
        <v>72480.257463360365</v>
      </c>
    </row>
    <row r="281" spans="1:14" ht="14.4" customHeight="1" x14ac:dyDescent="0.3">
      <c r="A281" s="631" t="s">
        <v>527</v>
      </c>
      <c r="B281" s="632" t="s">
        <v>529</v>
      </c>
      <c r="C281" s="633" t="s">
        <v>545</v>
      </c>
      <c r="D281" s="634" t="s">
        <v>546</v>
      </c>
      <c r="E281" s="633" t="s">
        <v>538</v>
      </c>
      <c r="F281" s="634" t="s">
        <v>539</v>
      </c>
      <c r="G281" s="633" t="s">
        <v>574</v>
      </c>
      <c r="H281" s="633" t="s">
        <v>1517</v>
      </c>
      <c r="I281" s="633" t="s">
        <v>1518</v>
      </c>
      <c r="J281" s="633" t="s">
        <v>1519</v>
      </c>
      <c r="K281" s="633" t="s">
        <v>1520</v>
      </c>
      <c r="L281" s="635">
        <v>86.740357108985265</v>
      </c>
      <c r="M281" s="635">
        <v>2</v>
      </c>
      <c r="N281" s="636">
        <v>173.48071421797053</v>
      </c>
    </row>
    <row r="282" spans="1:14" ht="14.4" customHeight="1" x14ac:dyDescent="0.3">
      <c r="A282" s="631" t="s">
        <v>527</v>
      </c>
      <c r="B282" s="632" t="s">
        <v>529</v>
      </c>
      <c r="C282" s="633" t="s">
        <v>545</v>
      </c>
      <c r="D282" s="634" t="s">
        <v>546</v>
      </c>
      <c r="E282" s="633" t="s">
        <v>538</v>
      </c>
      <c r="F282" s="634" t="s">
        <v>539</v>
      </c>
      <c r="G282" s="633" t="s">
        <v>574</v>
      </c>
      <c r="H282" s="633" t="s">
        <v>1521</v>
      </c>
      <c r="I282" s="633" t="s">
        <v>1522</v>
      </c>
      <c r="J282" s="633" t="s">
        <v>1523</v>
      </c>
      <c r="K282" s="633" t="s">
        <v>1524</v>
      </c>
      <c r="L282" s="635">
        <v>81.100024759021096</v>
      </c>
      <c r="M282" s="635">
        <v>80</v>
      </c>
      <c r="N282" s="636">
        <v>6488.0019807216877</v>
      </c>
    </row>
    <row r="283" spans="1:14" ht="14.4" customHeight="1" x14ac:dyDescent="0.3">
      <c r="A283" s="631" t="s">
        <v>527</v>
      </c>
      <c r="B283" s="632" t="s">
        <v>529</v>
      </c>
      <c r="C283" s="633" t="s">
        <v>545</v>
      </c>
      <c r="D283" s="634" t="s">
        <v>546</v>
      </c>
      <c r="E283" s="633" t="s">
        <v>538</v>
      </c>
      <c r="F283" s="634" t="s">
        <v>539</v>
      </c>
      <c r="G283" s="633" t="s">
        <v>574</v>
      </c>
      <c r="H283" s="633" t="s">
        <v>1525</v>
      </c>
      <c r="I283" s="633" t="s">
        <v>1526</v>
      </c>
      <c r="J283" s="633" t="s">
        <v>1527</v>
      </c>
      <c r="K283" s="633" t="s">
        <v>1528</v>
      </c>
      <c r="L283" s="635">
        <v>605.26867935865448</v>
      </c>
      <c r="M283" s="635">
        <v>3</v>
      </c>
      <c r="N283" s="636">
        <v>1815.8060380759634</v>
      </c>
    </row>
    <row r="284" spans="1:14" ht="14.4" customHeight="1" x14ac:dyDescent="0.3">
      <c r="A284" s="631" t="s">
        <v>527</v>
      </c>
      <c r="B284" s="632" t="s">
        <v>529</v>
      </c>
      <c r="C284" s="633" t="s">
        <v>545</v>
      </c>
      <c r="D284" s="634" t="s">
        <v>546</v>
      </c>
      <c r="E284" s="633" t="s">
        <v>538</v>
      </c>
      <c r="F284" s="634" t="s">
        <v>539</v>
      </c>
      <c r="G284" s="633" t="s">
        <v>574</v>
      </c>
      <c r="H284" s="633" t="s">
        <v>1529</v>
      </c>
      <c r="I284" s="633" t="s">
        <v>1530</v>
      </c>
      <c r="J284" s="633" t="s">
        <v>1531</v>
      </c>
      <c r="K284" s="633" t="s">
        <v>1532</v>
      </c>
      <c r="L284" s="635">
        <v>157.38</v>
      </c>
      <c r="M284" s="635">
        <v>3</v>
      </c>
      <c r="N284" s="636">
        <v>472.14</v>
      </c>
    </row>
    <row r="285" spans="1:14" ht="14.4" customHeight="1" x14ac:dyDescent="0.3">
      <c r="A285" s="631" t="s">
        <v>527</v>
      </c>
      <c r="B285" s="632" t="s">
        <v>529</v>
      </c>
      <c r="C285" s="633" t="s">
        <v>545</v>
      </c>
      <c r="D285" s="634" t="s">
        <v>546</v>
      </c>
      <c r="E285" s="633" t="s">
        <v>538</v>
      </c>
      <c r="F285" s="634" t="s">
        <v>539</v>
      </c>
      <c r="G285" s="633" t="s">
        <v>574</v>
      </c>
      <c r="H285" s="633" t="s">
        <v>1533</v>
      </c>
      <c r="I285" s="633" t="s">
        <v>1534</v>
      </c>
      <c r="J285" s="633" t="s">
        <v>1535</v>
      </c>
      <c r="K285" s="633" t="s">
        <v>1536</v>
      </c>
      <c r="L285" s="635">
        <v>52.609974518622089</v>
      </c>
      <c r="M285" s="635">
        <v>7</v>
      </c>
      <c r="N285" s="636">
        <v>368.26982163035461</v>
      </c>
    </row>
    <row r="286" spans="1:14" ht="14.4" customHeight="1" x14ac:dyDescent="0.3">
      <c r="A286" s="631" t="s">
        <v>527</v>
      </c>
      <c r="B286" s="632" t="s">
        <v>529</v>
      </c>
      <c r="C286" s="633" t="s">
        <v>545</v>
      </c>
      <c r="D286" s="634" t="s">
        <v>546</v>
      </c>
      <c r="E286" s="633" t="s">
        <v>538</v>
      </c>
      <c r="F286" s="634" t="s">
        <v>539</v>
      </c>
      <c r="G286" s="633" t="s">
        <v>574</v>
      </c>
      <c r="H286" s="633" t="s">
        <v>1537</v>
      </c>
      <c r="I286" s="633" t="s">
        <v>1537</v>
      </c>
      <c r="J286" s="633" t="s">
        <v>1538</v>
      </c>
      <c r="K286" s="633" t="s">
        <v>1539</v>
      </c>
      <c r="L286" s="635">
        <v>158.80000000000001</v>
      </c>
      <c r="M286" s="635">
        <v>2</v>
      </c>
      <c r="N286" s="636">
        <v>317.60000000000002</v>
      </c>
    </row>
    <row r="287" spans="1:14" ht="14.4" customHeight="1" x14ac:dyDescent="0.3">
      <c r="A287" s="631" t="s">
        <v>527</v>
      </c>
      <c r="B287" s="632" t="s">
        <v>529</v>
      </c>
      <c r="C287" s="633" t="s">
        <v>545</v>
      </c>
      <c r="D287" s="634" t="s">
        <v>546</v>
      </c>
      <c r="E287" s="633" t="s">
        <v>538</v>
      </c>
      <c r="F287" s="634" t="s">
        <v>539</v>
      </c>
      <c r="G287" s="633" t="s">
        <v>574</v>
      </c>
      <c r="H287" s="633" t="s">
        <v>1540</v>
      </c>
      <c r="I287" s="633" t="s">
        <v>1541</v>
      </c>
      <c r="J287" s="633" t="s">
        <v>1542</v>
      </c>
      <c r="K287" s="633" t="s">
        <v>1543</v>
      </c>
      <c r="L287" s="635">
        <v>82.830026798498565</v>
      </c>
      <c r="M287" s="635">
        <v>102</v>
      </c>
      <c r="N287" s="636">
        <v>8448.662733446854</v>
      </c>
    </row>
    <row r="288" spans="1:14" ht="14.4" customHeight="1" x14ac:dyDescent="0.3">
      <c r="A288" s="631" t="s">
        <v>527</v>
      </c>
      <c r="B288" s="632" t="s">
        <v>529</v>
      </c>
      <c r="C288" s="633" t="s">
        <v>545</v>
      </c>
      <c r="D288" s="634" t="s">
        <v>546</v>
      </c>
      <c r="E288" s="633" t="s">
        <v>538</v>
      </c>
      <c r="F288" s="634" t="s">
        <v>539</v>
      </c>
      <c r="G288" s="633" t="s">
        <v>574</v>
      </c>
      <c r="H288" s="633" t="s">
        <v>1544</v>
      </c>
      <c r="I288" s="633" t="s">
        <v>1545</v>
      </c>
      <c r="J288" s="633" t="s">
        <v>1546</v>
      </c>
      <c r="K288" s="633" t="s">
        <v>1547</v>
      </c>
      <c r="L288" s="635">
        <v>246.01</v>
      </c>
      <c r="M288" s="635">
        <v>10</v>
      </c>
      <c r="N288" s="636">
        <v>2460.1</v>
      </c>
    </row>
    <row r="289" spans="1:14" ht="14.4" customHeight="1" x14ac:dyDescent="0.3">
      <c r="A289" s="631" t="s">
        <v>527</v>
      </c>
      <c r="B289" s="632" t="s">
        <v>529</v>
      </c>
      <c r="C289" s="633" t="s">
        <v>545</v>
      </c>
      <c r="D289" s="634" t="s">
        <v>546</v>
      </c>
      <c r="E289" s="633" t="s">
        <v>538</v>
      </c>
      <c r="F289" s="634" t="s">
        <v>539</v>
      </c>
      <c r="G289" s="633" t="s">
        <v>574</v>
      </c>
      <c r="H289" s="633" t="s">
        <v>1548</v>
      </c>
      <c r="I289" s="633" t="s">
        <v>1548</v>
      </c>
      <c r="J289" s="633" t="s">
        <v>1549</v>
      </c>
      <c r="K289" s="633" t="s">
        <v>1550</v>
      </c>
      <c r="L289" s="635">
        <v>2176.2142311143357</v>
      </c>
      <c r="M289" s="635">
        <v>26</v>
      </c>
      <c r="N289" s="636">
        <v>56581.570008972725</v>
      </c>
    </row>
    <row r="290" spans="1:14" ht="14.4" customHeight="1" x14ac:dyDescent="0.3">
      <c r="A290" s="631" t="s">
        <v>527</v>
      </c>
      <c r="B290" s="632" t="s">
        <v>529</v>
      </c>
      <c r="C290" s="633" t="s">
        <v>545</v>
      </c>
      <c r="D290" s="634" t="s">
        <v>546</v>
      </c>
      <c r="E290" s="633" t="s">
        <v>538</v>
      </c>
      <c r="F290" s="634" t="s">
        <v>539</v>
      </c>
      <c r="G290" s="633" t="s">
        <v>574</v>
      </c>
      <c r="H290" s="633" t="s">
        <v>1551</v>
      </c>
      <c r="I290" s="633" t="s">
        <v>1552</v>
      </c>
      <c r="J290" s="633" t="s">
        <v>1553</v>
      </c>
      <c r="K290" s="633" t="s">
        <v>1554</v>
      </c>
      <c r="L290" s="635">
        <v>76.5</v>
      </c>
      <c r="M290" s="635">
        <v>1</v>
      </c>
      <c r="N290" s="636">
        <v>76.5</v>
      </c>
    </row>
    <row r="291" spans="1:14" ht="14.4" customHeight="1" x14ac:dyDescent="0.3">
      <c r="A291" s="631" t="s">
        <v>527</v>
      </c>
      <c r="B291" s="632" t="s">
        <v>529</v>
      </c>
      <c r="C291" s="633" t="s">
        <v>545</v>
      </c>
      <c r="D291" s="634" t="s">
        <v>546</v>
      </c>
      <c r="E291" s="633" t="s">
        <v>538</v>
      </c>
      <c r="F291" s="634" t="s">
        <v>539</v>
      </c>
      <c r="G291" s="633" t="s">
        <v>1321</v>
      </c>
      <c r="H291" s="633" t="s">
        <v>1555</v>
      </c>
      <c r="I291" s="633" t="s">
        <v>1556</v>
      </c>
      <c r="J291" s="633" t="s">
        <v>1557</v>
      </c>
      <c r="K291" s="633" t="s">
        <v>1558</v>
      </c>
      <c r="L291" s="635">
        <v>169.63</v>
      </c>
      <c r="M291" s="635">
        <v>2</v>
      </c>
      <c r="N291" s="636">
        <v>339.26</v>
      </c>
    </row>
    <row r="292" spans="1:14" ht="14.4" customHeight="1" x14ac:dyDescent="0.3">
      <c r="A292" s="631" t="s">
        <v>527</v>
      </c>
      <c r="B292" s="632" t="s">
        <v>529</v>
      </c>
      <c r="C292" s="633" t="s">
        <v>545</v>
      </c>
      <c r="D292" s="634" t="s">
        <v>546</v>
      </c>
      <c r="E292" s="633" t="s">
        <v>538</v>
      </c>
      <c r="F292" s="634" t="s">
        <v>539</v>
      </c>
      <c r="G292" s="633" t="s">
        <v>1321</v>
      </c>
      <c r="H292" s="633" t="s">
        <v>1559</v>
      </c>
      <c r="I292" s="633" t="s">
        <v>1560</v>
      </c>
      <c r="J292" s="633" t="s">
        <v>1561</v>
      </c>
      <c r="K292" s="633" t="s">
        <v>1562</v>
      </c>
      <c r="L292" s="635">
        <v>138.36000000000001</v>
      </c>
      <c r="M292" s="635">
        <v>1</v>
      </c>
      <c r="N292" s="636">
        <v>138.36000000000001</v>
      </c>
    </row>
    <row r="293" spans="1:14" ht="14.4" customHeight="1" x14ac:dyDescent="0.3">
      <c r="A293" s="631" t="s">
        <v>527</v>
      </c>
      <c r="B293" s="632" t="s">
        <v>529</v>
      </c>
      <c r="C293" s="633" t="s">
        <v>545</v>
      </c>
      <c r="D293" s="634" t="s">
        <v>546</v>
      </c>
      <c r="E293" s="633" t="s">
        <v>538</v>
      </c>
      <c r="F293" s="634" t="s">
        <v>539</v>
      </c>
      <c r="G293" s="633" t="s">
        <v>1321</v>
      </c>
      <c r="H293" s="633" t="s">
        <v>1563</v>
      </c>
      <c r="I293" s="633" t="s">
        <v>1564</v>
      </c>
      <c r="J293" s="633" t="s">
        <v>1565</v>
      </c>
      <c r="K293" s="633" t="s">
        <v>1562</v>
      </c>
      <c r="L293" s="635">
        <v>57.370000000000012</v>
      </c>
      <c r="M293" s="635">
        <v>4</v>
      </c>
      <c r="N293" s="636">
        <v>229.48000000000005</v>
      </c>
    </row>
    <row r="294" spans="1:14" ht="14.4" customHeight="1" x14ac:dyDescent="0.3">
      <c r="A294" s="631" t="s">
        <v>527</v>
      </c>
      <c r="B294" s="632" t="s">
        <v>529</v>
      </c>
      <c r="C294" s="633" t="s">
        <v>545</v>
      </c>
      <c r="D294" s="634" t="s">
        <v>546</v>
      </c>
      <c r="E294" s="633" t="s">
        <v>538</v>
      </c>
      <c r="F294" s="634" t="s">
        <v>539</v>
      </c>
      <c r="G294" s="633" t="s">
        <v>1321</v>
      </c>
      <c r="H294" s="633" t="s">
        <v>1566</v>
      </c>
      <c r="I294" s="633" t="s">
        <v>1567</v>
      </c>
      <c r="J294" s="633" t="s">
        <v>1568</v>
      </c>
      <c r="K294" s="633" t="s">
        <v>1569</v>
      </c>
      <c r="L294" s="635">
        <v>153.59036289145985</v>
      </c>
      <c r="M294" s="635">
        <v>2</v>
      </c>
      <c r="N294" s="636">
        <v>307.18072578291969</v>
      </c>
    </row>
    <row r="295" spans="1:14" ht="14.4" customHeight="1" x14ac:dyDescent="0.3">
      <c r="A295" s="631" t="s">
        <v>527</v>
      </c>
      <c r="B295" s="632" t="s">
        <v>529</v>
      </c>
      <c r="C295" s="633" t="s">
        <v>545</v>
      </c>
      <c r="D295" s="634" t="s">
        <v>546</v>
      </c>
      <c r="E295" s="633" t="s">
        <v>538</v>
      </c>
      <c r="F295" s="634" t="s">
        <v>539</v>
      </c>
      <c r="G295" s="633" t="s">
        <v>1321</v>
      </c>
      <c r="H295" s="633" t="s">
        <v>1570</v>
      </c>
      <c r="I295" s="633" t="s">
        <v>1571</v>
      </c>
      <c r="J295" s="633" t="s">
        <v>1572</v>
      </c>
      <c r="K295" s="633" t="s">
        <v>1573</v>
      </c>
      <c r="L295" s="635">
        <v>261.71625</v>
      </c>
      <c r="M295" s="635">
        <v>40</v>
      </c>
      <c r="N295" s="636">
        <v>10468.65</v>
      </c>
    </row>
    <row r="296" spans="1:14" ht="14.4" customHeight="1" x14ac:dyDescent="0.3">
      <c r="A296" s="631" t="s">
        <v>527</v>
      </c>
      <c r="B296" s="632" t="s">
        <v>529</v>
      </c>
      <c r="C296" s="633" t="s">
        <v>545</v>
      </c>
      <c r="D296" s="634" t="s">
        <v>546</v>
      </c>
      <c r="E296" s="633" t="s">
        <v>538</v>
      </c>
      <c r="F296" s="634" t="s">
        <v>539</v>
      </c>
      <c r="G296" s="633" t="s">
        <v>1321</v>
      </c>
      <c r="H296" s="633" t="s">
        <v>1574</v>
      </c>
      <c r="I296" s="633" t="s">
        <v>1575</v>
      </c>
      <c r="J296" s="633" t="s">
        <v>1576</v>
      </c>
      <c r="K296" s="633" t="s">
        <v>1577</v>
      </c>
      <c r="L296" s="635">
        <v>138.22388610399878</v>
      </c>
      <c r="M296" s="635">
        <v>44</v>
      </c>
      <c r="N296" s="636">
        <v>6081.8509885759458</v>
      </c>
    </row>
    <row r="297" spans="1:14" ht="14.4" customHeight="1" x14ac:dyDescent="0.3">
      <c r="A297" s="631" t="s">
        <v>527</v>
      </c>
      <c r="B297" s="632" t="s">
        <v>529</v>
      </c>
      <c r="C297" s="633" t="s">
        <v>545</v>
      </c>
      <c r="D297" s="634" t="s">
        <v>546</v>
      </c>
      <c r="E297" s="633" t="s">
        <v>538</v>
      </c>
      <c r="F297" s="634" t="s">
        <v>539</v>
      </c>
      <c r="G297" s="633" t="s">
        <v>1321</v>
      </c>
      <c r="H297" s="633" t="s">
        <v>1578</v>
      </c>
      <c r="I297" s="633" t="s">
        <v>1579</v>
      </c>
      <c r="J297" s="633" t="s">
        <v>1580</v>
      </c>
      <c r="K297" s="633" t="s">
        <v>1581</v>
      </c>
      <c r="L297" s="635">
        <v>75.220283957014175</v>
      </c>
      <c r="M297" s="635">
        <v>10</v>
      </c>
      <c r="N297" s="636">
        <v>752.2028395701418</v>
      </c>
    </row>
    <row r="298" spans="1:14" ht="14.4" customHeight="1" x14ac:dyDescent="0.3">
      <c r="A298" s="631" t="s">
        <v>527</v>
      </c>
      <c r="B298" s="632" t="s">
        <v>529</v>
      </c>
      <c r="C298" s="633" t="s">
        <v>545</v>
      </c>
      <c r="D298" s="634" t="s">
        <v>546</v>
      </c>
      <c r="E298" s="633" t="s">
        <v>538</v>
      </c>
      <c r="F298" s="634" t="s">
        <v>539</v>
      </c>
      <c r="G298" s="633" t="s">
        <v>1321</v>
      </c>
      <c r="H298" s="633" t="s">
        <v>1582</v>
      </c>
      <c r="I298" s="633" t="s">
        <v>1583</v>
      </c>
      <c r="J298" s="633" t="s">
        <v>1584</v>
      </c>
      <c r="K298" s="633" t="s">
        <v>1585</v>
      </c>
      <c r="L298" s="635">
        <v>190.16</v>
      </c>
      <c r="M298" s="635">
        <v>4</v>
      </c>
      <c r="N298" s="636">
        <v>760.64</v>
      </c>
    </row>
    <row r="299" spans="1:14" ht="14.4" customHeight="1" x14ac:dyDescent="0.3">
      <c r="A299" s="631" t="s">
        <v>527</v>
      </c>
      <c r="B299" s="632" t="s">
        <v>529</v>
      </c>
      <c r="C299" s="633" t="s">
        <v>545</v>
      </c>
      <c r="D299" s="634" t="s">
        <v>546</v>
      </c>
      <c r="E299" s="633" t="s">
        <v>538</v>
      </c>
      <c r="F299" s="634" t="s">
        <v>539</v>
      </c>
      <c r="G299" s="633" t="s">
        <v>1321</v>
      </c>
      <c r="H299" s="633" t="s">
        <v>1586</v>
      </c>
      <c r="I299" s="633" t="s">
        <v>1587</v>
      </c>
      <c r="J299" s="633" t="s">
        <v>1588</v>
      </c>
      <c r="K299" s="633" t="s">
        <v>1589</v>
      </c>
      <c r="L299" s="635">
        <v>887.62989256146579</v>
      </c>
      <c r="M299" s="635">
        <v>44</v>
      </c>
      <c r="N299" s="636">
        <v>39055.715272704496</v>
      </c>
    </row>
    <row r="300" spans="1:14" ht="14.4" customHeight="1" x14ac:dyDescent="0.3">
      <c r="A300" s="631" t="s">
        <v>527</v>
      </c>
      <c r="B300" s="632" t="s">
        <v>529</v>
      </c>
      <c r="C300" s="633" t="s">
        <v>545</v>
      </c>
      <c r="D300" s="634" t="s">
        <v>546</v>
      </c>
      <c r="E300" s="633" t="s">
        <v>540</v>
      </c>
      <c r="F300" s="634" t="s">
        <v>541</v>
      </c>
      <c r="G300" s="633" t="s">
        <v>574</v>
      </c>
      <c r="H300" s="633" t="s">
        <v>1590</v>
      </c>
      <c r="I300" s="633" t="s">
        <v>1591</v>
      </c>
      <c r="J300" s="633" t="s">
        <v>1592</v>
      </c>
      <c r="K300" s="633" t="s">
        <v>1593</v>
      </c>
      <c r="L300" s="635">
        <v>84.28</v>
      </c>
      <c r="M300" s="635">
        <v>2</v>
      </c>
      <c r="N300" s="636">
        <v>168.56</v>
      </c>
    </row>
    <row r="301" spans="1:14" ht="14.4" customHeight="1" x14ac:dyDescent="0.3">
      <c r="A301" s="631" t="s">
        <v>527</v>
      </c>
      <c r="B301" s="632" t="s">
        <v>529</v>
      </c>
      <c r="C301" s="633" t="s">
        <v>545</v>
      </c>
      <c r="D301" s="634" t="s">
        <v>546</v>
      </c>
      <c r="E301" s="633" t="s">
        <v>540</v>
      </c>
      <c r="F301" s="634" t="s">
        <v>541</v>
      </c>
      <c r="G301" s="633" t="s">
        <v>574</v>
      </c>
      <c r="H301" s="633" t="s">
        <v>1594</v>
      </c>
      <c r="I301" s="633" t="s">
        <v>1595</v>
      </c>
      <c r="J301" s="633" t="s">
        <v>1596</v>
      </c>
      <c r="K301" s="633" t="s">
        <v>1597</v>
      </c>
      <c r="L301" s="635">
        <v>544.59000000000015</v>
      </c>
      <c r="M301" s="635">
        <v>3</v>
      </c>
      <c r="N301" s="636">
        <v>1633.7700000000004</v>
      </c>
    </row>
    <row r="302" spans="1:14" ht="14.4" customHeight="1" x14ac:dyDescent="0.3">
      <c r="A302" s="631" t="s">
        <v>527</v>
      </c>
      <c r="B302" s="632" t="s">
        <v>529</v>
      </c>
      <c r="C302" s="633" t="s">
        <v>545</v>
      </c>
      <c r="D302" s="634" t="s">
        <v>546</v>
      </c>
      <c r="E302" s="633" t="s">
        <v>540</v>
      </c>
      <c r="F302" s="634" t="s">
        <v>541</v>
      </c>
      <c r="G302" s="633" t="s">
        <v>1321</v>
      </c>
      <c r="H302" s="633" t="s">
        <v>1598</v>
      </c>
      <c r="I302" s="633" t="s">
        <v>1599</v>
      </c>
      <c r="J302" s="633" t="s">
        <v>1600</v>
      </c>
      <c r="K302" s="633" t="s">
        <v>1601</v>
      </c>
      <c r="L302" s="635">
        <v>1833.1246409000803</v>
      </c>
      <c r="M302" s="635">
        <v>16</v>
      </c>
      <c r="N302" s="636">
        <v>29329.994254401285</v>
      </c>
    </row>
    <row r="303" spans="1:14" ht="14.4" customHeight="1" x14ac:dyDescent="0.3">
      <c r="A303" s="631" t="s">
        <v>527</v>
      </c>
      <c r="B303" s="632" t="s">
        <v>529</v>
      </c>
      <c r="C303" s="633" t="s">
        <v>545</v>
      </c>
      <c r="D303" s="634" t="s">
        <v>546</v>
      </c>
      <c r="E303" s="633" t="s">
        <v>540</v>
      </c>
      <c r="F303" s="634" t="s">
        <v>541</v>
      </c>
      <c r="G303" s="633" t="s">
        <v>1321</v>
      </c>
      <c r="H303" s="633" t="s">
        <v>1602</v>
      </c>
      <c r="I303" s="633" t="s">
        <v>1603</v>
      </c>
      <c r="J303" s="633" t="s">
        <v>1604</v>
      </c>
      <c r="K303" s="633" t="s">
        <v>1605</v>
      </c>
      <c r="L303" s="635">
        <v>2997.3822777697656</v>
      </c>
      <c r="M303" s="635">
        <v>22</v>
      </c>
      <c r="N303" s="636">
        <v>65942.410110934841</v>
      </c>
    </row>
    <row r="304" spans="1:14" ht="14.4" customHeight="1" x14ac:dyDescent="0.3">
      <c r="A304" s="631" t="s">
        <v>527</v>
      </c>
      <c r="B304" s="632" t="s">
        <v>529</v>
      </c>
      <c r="C304" s="633" t="s">
        <v>545</v>
      </c>
      <c r="D304" s="634" t="s">
        <v>546</v>
      </c>
      <c r="E304" s="633" t="s">
        <v>540</v>
      </c>
      <c r="F304" s="634" t="s">
        <v>541</v>
      </c>
      <c r="G304" s="633" t="s">
        <v>1321</v>
      </c>
      <c r="H304" s="633" t="s">
        <v>1606</v>
      </c>
      <c r="I304" s="633" t="s">
        <v>1607</v>
      </c>
      <c r="J304" s="633" t="s">
        <v>1604</v>
      </c>
      <c r="K304" s="633" t="s">
        <v>1608</v>
      </c>
      <c r="L304" s="635">
        <v>15655.536</v>
      </c>
      <c r="M304" s="635">
        <v>6</v>
      </c>
      <c r="N304" s="636">
        <v>93933.216</v>
      </c>
    </row>
    <row r="305" spans="1:14" ht="14.4" customHeight="1" x14ac:dyDescent="0.3">
      <c r="A305" s="631" t="s">
        <v>527</v>
      </c>
      <c r="B305" s="632" t="s">
        <v>529</v>
      </c>
      <c r="C305" s="633" t="s">
        <v>545</v>
      </c>
      <c r="D305" s="634" t="s">
        <v>546</v>
      </c>
      <c r="E305" s="633" t="s">
        <v>534</v>
      </c>
      <c r="F305" s="634" t="s">
        <v>535</v>
      </c>
      <c r="G305" s="633"/>
      <c r="H305" s="633"/>
      <c r="I305" s="633" t="s">
        <v>1609</v>
      </c>
      <c r="J305" s="633" t="s">
        <v>1610</v>
      </c>
      <c r="K305" s="633"/>
      <c r="L305" s="635">
        <v>3842.04</v>
      </c>
      <c r="M305" s="635">
        <v>10</v>
      </c>
      <c r="N305" s="636">
        <v>38420.400000000001</v>
      </c>
    </row>
    <row r="306" spans="1:14" ht="14.4" customHeight="1" x14ac:dyDescent="0.3">
      <c r="A306" s="631" t="s">
        <v>527</v>
      </c>
      <c r="B306" s="632" t="s">
        <v>529</v>
      </c>
      <c r="C306" s="633" t="s">
        <v>545</v>
      </c>
      <c r="D306" s="634" t="s">
        <v>546</v>
      </c>
      <c r="E306" s="633" t="s">
        <v>534</v>
      </c>
      <c r="F306" s="634" t="s">
        <v>535</v>
      </c>
      <c r="G306" s="633"/>
      <c r="H306" s="633"/>
      <c r="I306" s="633" t="s">
        <v>1611</v>
      </c>
      <c r="J306" s="633" t="s">
        <v>1612</v>
      </c>
      <c r="K306" s="633"/>
      <c r="L306" s="635">
        <v>1407.54</v>
      </c>
      <c r="M306" s="635">
        <v>92</v>
      </c>
      <c r="N306" s="636">
        <v>129493.68</v>
      </c>
    </row>
    <row r="307" spans="1:14" ht="14.4" customHeight="1" x14ac:dyDescent="0.3">
      <c r="A307" s="631" t="s">
        <v>527</v>
      </c>
      <c r="B307" s="632" t="s">
        <v>529</v>
      </c>
      <c r="C307" s="633" t="s">
        <v>545</v>
      </c>
      <c r="D307" s="634" t="s">
        <v>546</v>
      </c>
      <c r="E307" s="633" t="s">
        <v>534</v>
      </c>
      <c r="F307" s="634" t="s">
        <v>535</v>
      </c>
      <c r="G307" s="633"/>
      <c r="H307" s="633"/>
      <c r="I307" s="633" t="s">
        <v>1613</v>
      </c>
      <c r="J307" s="633" t="s">
        <v>1614</v>
      </c>
      <c r="K307" s="633"/>
      <c r="L307" s="635">
        <v>10685.575757575758</v>
      </c>
      <c r="M307" s="635">
        <v>33</v>
      </c>
      <c r="N307" s="636">
        <v>352624</v>
      </c>
    </row>
    <row r="308" spans="1:14" ht="14.4" customHeight="1" x14ac:dyDescent="0.3">
      <c r="A308" s="631" t="s">
        <v>527</v>
      </c>
      <c r="B308" s="632" t="s">
        <v>529</v>
      </c>
      <c r="C308" s="633" t="s">
        <v>545</v>
      </c>
      <c r="D308" s="634" t="s">
        <v>546</v>
      </c>
      <c r="E308" s="633" t="s">
        <v>534</v>
      </c>
      <c r="F308" s="634" t="s">
        <v>535</v>
      </c>
      <c r="G308" s="633"/>
      <c r="H308" s="633"/>
      <c r="I308" s="633" t="s">
        <v>1615</v>
      </c>
      <c r="J308" s="633" t="s">
        <v>1616</v>
      </c>
      <c r="K308" s="633"/>
      <c r="L308" s="635">
        <v>5569.931818181818</v>
      </c>
      <c r="M308" s="635">
        <v>22</v>
      </c>
      <c r="N308" s="636">
        <v>122538.5</v>
      </c>
    </row>
    <row r="309" spans="1:14" ht="14.4" customHeight="1" x14ac:dyDescent="0.3">
      <c r="A309" s="631" t="s">
        <v>527</v>
      </c>
      <c r="B309" s="632" t="s">
        <v>529</v>
      </c>
      <c r="C309" s="633" t="s">
        <v>545</v>
      </c>
      <c r="D309" s="634" t="s">
        <v>546</v>
      </c>
      <c r="E309" s="633" t="s">
        <v>534</v>
      </c>
      <c r="F309" s="634" t="s">
        <v>535</v>
      </c>
      <c r="G309" s="633"/>
      <c r="H309" s="633"/>
      <c r="I309" s="633" t="s">
        <v>1617</v>
      </c>
      <c r="J309" s="633" t="s">
        <v>1618</v>
      </c>
      <c r="K309" s="633"/>
      <c r="L309" s="635">
        <v>12420</v>
      </c>
      <c r="M309" s="635">
        <v>2</v>
      </c>
      <c r="N309" s="636">
        <v>24840</v>
      </c>
    </row>
    <row r="310" spans="1:14" ht="14.4" customHeight="1" x14ac:dyDescent="0.3">
      <c r="A310" s="631" t="s">
        <v>527</v>
      </c>
      <c r="B310" s="632" t="s">
        <v>529</v>
      </c>
      <c r="C310" s="633" t="s">
        <v>545</v>
      </c>
      <c r="D310" s="634" t="s">
        <v>546</v>
      </c>
      <c r="E310" s="633" t="s">
        <v>534</v>
      </c>
      <c r="F310" s="634" t="s">
        <v>535</v>
      </c>
      <c r="G310" s="633"/>
      <c r="H310" s="633"/>
      <c r="I310" s="633" t="s">
        <v>1619</v>
      </c>
      <c r="J310" s="633" t="s">
        <v>1620</v>
      </c>
      <c r="K310" s="633"/>
      <c r="L310" s="635">
        <v>2187.3000000000002</v>
      </c>
      <c r="M310" s="635">
        <v>1</v>
      </c>
      <c r="N310" s="636">
        <v>2187.3000000000002</v>
      </c>
    </row>
    <row r="311" spans="1:14" ht="14.4" customHeight="1" x14ac:dyDescent="0.3">
      <c r="A311" s="631" t="s">
        <v>527</v>
      </c>
      <c r="B311" s="632" t="s">
        <v>529</v>
      </c>
      <c r="C311" s="633" t="s">
        <v>549</v>
      </c>
      <c r="D311" s="634" t="s">
        <v>550</v>
      </c>
      <c r="E311" s="633" t="s">
        <v>530</v>
      </c>
      <c r="F311" s="634" t="s">
        <v>531</v>
      </c>
      <c r="G311" s="633"/>
      <c r="H311" s="633" t="s">
        <v>570</v>
      </c>
      <c r="I311" s="633" t="s">
        <v>570</v>
      </c>
      <c r="J311" s="633" t="s">
        <v>564</v>
      </c>
      <c r="K311" s="633" t="s">
        <v>571</v>
      </c>
      <c r="L311" s="635">
        <v>247.25</v>
      </c>
      <c r="M311" s="635">
        <v>1.2092071999999998</v>
      </c>
      <c r="N311" s="636">
        <v>298.97648019999997</v>
      </c>
    </row>
    <row r="312" spans="1:14" ht="14.4" customHeight="1" x14ac:dyDescent="0.3">
      <c r="A312" s="631" t="s">
        <v>527</v>
      </c>
      <c r="B312" s="632" t="s">
        <v>529</v>
      </c>
      <c r="C312" s="633" t="s">
        <v>549</v>
      </c>
      <c r="D312" s="634" t="s">
        <v>550</v>
      </c>
      <c r="E312" s="633" t="s">
        <v>530</v>
      </c>
      <c r="F312" s="634" t="s">
        <v>531</v>
      </c>
      <c r="G312" s="633" t="s">
        <v>574</v>
      </c>
      <c r="H312" s="633" t="s">
        <v>595</v>
      </c>
      <c r="I312" s="633" t="s">
        <v>596</v>
      </c>
      <c r="J312" s="633" t="s">
        <v>597</v>
      </c>
      <c r="K312" s="633" t="s">
        <v>598</v>
      </c>
      <c r="L312" s="635">
        <v>106.05021346915346</v>
      </c>
      <c r="M312" s="635">
        <v>2</v>
      </c>
      <c r="N312" s="636">
        <v>212.10042693830692</v>
      </c>
    </row>
    <row r="313" spans="1:14" ht="14.4" customHeight="1" x14ac:dyDescent="0.3">
      <c r="A313" s="631" t="s">
        <v>527</v>
      </c>
      <c r="B313" s="632" t="s">
        <v>529</v>
      </c>
      <c r="C313" s="633" t="s">
        <v>549</v>
      </c>
      <c r="D313" s="634" t="s">
        <v>550</v>
      </c>
      <c r="E313" s="633" t="s">
        <v>530</v>
      </c>
      <c r="F313" s="634" t="s">
        <v>531</v>
      </c>
      <c r="G313" s="633" t="s">
        <v>574</v>
      </c>
      <c r="H313" s="633" t="s">
        <v>599</v>
      </c>
      <c r="I313" s="633" t="s">
        <v>600</v>
      </c>
      <c r="J313" s="633" t="s">
        <v>601</v>
      </c>
      <c r="K313" s="633" t="s">
        <v>602</v>
      </c>
      <c r="L313" s="635">
        <v>170.11999999999998</v>
      </c>
      <c r="M313" s="635">
        <v>5</v>
      </c>
      <c r="N313" s="636">
        <v>850.59999999999991</v>
      </c>
    </row>
    <row r="314" spans="1:14" ht="14.4" customHeight="1" x14ac:dyDescent="0.3">
      <c r="A314" s="631" t="s">
        <v>527</v>
      </c>
      <c r="B314" s="632" t="s">
        <v>529</v>
      </c>
      <c r="C314" s="633" t="s">
        <v>549</v>
      </c>
      <c r="D314" s="634" t="s">
        <v>550</v>
      </c>
      <c r="E314" s="633" t="s">
        <v>530</v>
      </c>
      <c r="F314" s="634" t="s">
        <v>531</v>
      </c>
      <c r="G314" s="633" t="s">
        <v>574</v>
      </c>
      <c r="H314" s="633" t="s">
        <v>603</v>
      </c>
      <c r="I314" s="633" t="s">
        <v>604</v>
      </c>
      <c r="J314" s="633" t="s">
        <v>605</v>
      </c>
      <c r="K314" s="633" t="s">
        <v>606</v>
      </c>
      <c r="L314" s="635">
        <v>42.399496960386649</v>
      </c>
      <c r="M314" s="635">
        <v>2</v>
      </c>
      <c r="N314" s="636">
        <v>84.798993920773299</v>
      </c>
    </row>
    <row r="315" spans="1:14" ht="14.4" customHeight="1" x14ac:dyDescent="0.3">
      <c r="A315" s="631" t="s">
        <v>527</v>
      </c>
      <c r="B315" s="632" t="s">
        <v>529</v>
      </c>
      <c r="C315" s="633" t="s">
        <v>549</v>
      </c>
      <c r="D315" s="634" t="s">
        <v>550</v>
      </c>
      <c r="E315" s="633" t="s">
        <v>530</v>
      </c>
      <c r="F315" s="634" t="s">
        <v>531</v>
      </c>
      <c r="G315" s="633" t="s">
        <v>574</v>
      </c>
      <c r="H315" s="633" t="s">
        <v>626</v>
      </c>
      <c r="I315" s="633" t="s">
        <v>627</v>
      </c>
      <c r="J315" s="633" t="s">
        <v>628</v>
      </c>
      <c r="K315" s="633" t="s">
        <v>629</v>
      </c>
      <c r="L315" s="635">
        <v>27.46</v>
      </c>
      <c r="M315" s="635">
        <v>1</v>
      </c>
      <c r="N315" s="636">
        <v>27.46</v>
      </c>
    </row>
    <row r="316" spans="1:14" ht="14.4" customHeight="1" x14ac:dyDescent="0.3">
      <c r="A316" s="631" t="s">
        <v>527</v>
      </c>
      <c r="B316" s="632" t="s">
        <v>529</v>
      </c>
      <c r="C316" s="633" t="s">
        <v>549</v>
      </c>
      <c r="D316" s="634" t="s">
        <v>550</v>
      </c>
      <c r="E316" s="633" t="s">
        <v>530</v>
      </c>
      <c r="F316" s="634" t="s">
        <v>531</v>
      </c>
      <c r="G316" s="633" t="s">
        <v>574</v>
      </c>
      <c r="H316" s="633" t="s">
        <v>636</v>
      </c>
      <c r="I316" s="633" t="s">
        <v>637</v>
      </c>
      <c r="J316" s="633" t="s">
        <v>638</v>
      </c>
      <c r="K316" s="633" t="s">
        <v>614</v>
      </c>
      <c r="L316" s="635">
        <v>67.47</v>
      </c>
      <c r="M316" s="635">
        <v>2</v>
      </c>
      <c r="N316" s="636">
        <v>134.94</v>
      </c>
    </row>
    <row r="317" spans="1:14" ht="14.4" customHeight="1" x14ac:dyDescent="0.3">
      <c r="A317" s="631" t="s">
        <v>527</v>
      </c>
      <c r="B317" s="632" t="s">
        <v>529</v>
      </c>
      <c r="C317" s="633" t="s">
        <v>549</v>
      </c>
      <c r="D317" s="634" t="s">
        <v>550</v>
      </c>
      <c r="E317" s="633" t="s">
        <v>530</v>
      </c>
      <c r="F317" s="634" t="s">
        <v>531</v>
      </c>
      <c r="G317" s="633" t="s">
        <v>574</v>
      </c>
      <c r="H317" s="633" t="s">
        <v>643</v>
      </c>
      <c r="I317" s="633" t="s">
        <v>644</v>
      </c>
      <c r="J317" s="633" t="s">
        <v>645</v>
      </c>
      <c r="K317" s="633" t="s">
        <v>646</v>
      </c>
      <c r="L317" s="635">
        <v>60.350050121093048</v>
      </c>
      <c r="M317" s="635">
        <v>4</v>
      </c>
      <c r="N317" s="636">
        <v>241.40020048437219</v>
      </c>
    </row>
    <row r="318" spans="1:14" ht="14.4" customHeight="1" x14ac:dyDescent="0.3">
      <c r="A318" s="631" t="s">
        <v>527</v>
      </c>
      <c r="B318" s="632" t="s">
        <v>529</v>
      </c>
      <c r="C318" s="633" t="s">
        <v>549</v>
      </c>
      <c r="D318" s="634" t="s">
        <v>550</v>
      </c>
      <c r="E318" s="633" t="s">
        <v>530</v>
      </c>
      <c r="F318" s="634" t="s">
        <v>531</v>
      </c>
      <c r="G318" s="633" t="s">
        <v>574</v>
      </c>
      <c r="H318" s="633" t="s">
        <v>675</v>
      </c>
      <c r="I318" s="633" t="s">
        <v>675</v>
      </c>
      <c r="J318" s="633" t="s">
        <v>676</v>
      </c>
      <c r="K318" s="633" t="s">
        <v>677</v>
      </c>
      <c r="L318" s="635">
        <v>38.203613710027874</v>
      </c>
      <c r="M318" s="635">
        <v>60</v>
      </c>
      <c r="N318" s="636">
        <v>2292.2168226016724</v>
      </c>
    </row>
    <row r="319" spans="1:14" ht="14.4" customHeight="1" x14ac:dyDescent="0.3">
      <c r="A319" s="631" t="s">
        <v>527</v>
      </c>
      <c r="B319" s="632" t="s">
        <v>529</v>
      </c>
      <c r="C319" s="633" t="s">
        <v>549</v>
      </c>
      <c r="D319" s="634" t="s">
        <v>550</v>
      </c>
      <c r="E319" s="633" t="s">
        <v>530</v>
      </c>
      <c r="F319" s="634" t="s">
        <v>531</v>
      </c>
      <c r="G319" s="633" t="s">
        <v>574</v>
      </c>
      <c r="H319" s="633" t="s">
        <v>701</v>
      </c>
      <c r="I319" s="633" t="s">
        <v>702</v>
      </c>
      <c r="J319" s="633" t="s">
        <v>703</v>
      </c>
      <c r="K319" s="633" t="s">
        <v>704</v>
      </c>
      <c r="L319" s="635">
        <v>45.999920306577202</v>
      </c>
      <c r="M319" s="635">
        <v>2</v>
      </c>
      <c r="N319" s="636">
        <v>91.999840613154404</v>
      </c>
    </row>
    <row r="320" spans="1:14" ht="14.4" customHeight="1" x14ac:dyDescent="0.3">
      <c r="A320" s="631" t="s">
        <v>527</v>
      </c>
      <c r="B320" s="632" t="s">
        <v>529</v>
      </c>
      <c r="C320" s="633" t="s">
        <v>549</v>
      </c>
      <c r="D320" s="634" t="s">
        <v>550</v>
      </c>
      <c r="E320" s="633" t="s">
        <v>530</v>
      </c>
      <c r="F320" s="634" t="s">
        <v>531</v>
      </c>
      <c r="G320" s="633" t="s">
        <v>574</v>
      </c>
      <c r="H320" s="633" t="s">
        <v>705</v>
      </c>
      <c r="I320" s="633" t="s">
        <v>706</v>
      </c>
      <c r="J320" s="633" t="s">
        <v>707</v>
      </c>
      <c r="K320" s="633" t="s">
        <v>708</v>
      </c>
      <c r="L320" s="635">
        <v>8.9676215274981921</v>
      </c>
      <c r="M320" s="635">
        <v>58</v>
      </c>
      <c r="N320" s="636">
        <v>520.12204859489509</v>
      </c>
    </row>
    <row r="321" spans="1:14" ht="14.4" customHeight="1" x14ac:dyDescent="0.3">
      <c r="A321" s="631" t="s">
        <v>527</v>
      </c>
      <c r="B321" s="632" t="s">
        <v>529</v>
      </c>
      <c r="C321" s="633" t="s">
        <v>549</v>
      </c>
      <c r="D321" s="634" t="s">
        <v>550</v>
      </c>
      <c r="E321" s="633" t="s">
        <v>530</v>
      </c>
      <c r="F321" s="634" t="s">
        <v>531</v>
      </c>
      <c r="G321" s="633" t="s">
        <v>574</v>
      </c>
      <c r="H321" s="633" t="s">
        <v>1621</v>
      </c>
      <c r="I321" s="633" t="s">
        <v>1622</v>
      </c>
      <c r="J321" s="633" t="s">
        <v>1623</v>
      </c>
      <c r="K321" s="633" t="s">
        <v>1624</v>
      </c>
      <c r="L321" s="635">
        <v>87.65</v>
      </c>
      <c r="M321" s="635">
        <v>1</v>
      </c>
      <c r="N321" s="636">
        <v>87.65</v>
      </c>
    </row>
    <row r="322" spans="1:14" ht="14.4" customHeight="1" x14ac:dyDescent="0.3">
      <c r="A322" s="631" t="s">
        <v>527</v>
      </c>
      <c r="B322" s="632" t="s">
        <v>529</v>
      </c>
      <c r="C322" s="633" t="s">
        <v>549</v>
      </c>
      <c r="D322" s="634" t="s">
        <v>550</v>
      </c>
      <c r="E322" s="633" t="s">
        <v>530</v>
      </c>
      <c r="F322" s="634" t="s">
        <v>531</v>
      </c>
      <c r="G322" s="633" t="s">
        <v>574</v>
      </c>
      <c r="H322" s="633" t="s">
        <v>751</v>
      </c>
      <c r="I322" s="633" t="s">
        <v>752</v>
      </c>
      <c r="J322" s="633" t="s">
        <v>753</v>
      </c>
      <c r="K322" s="633" t="s">
        <v>754</v>
      </c>
      <c r="L322" s="635">
        <v>63.625555555555557</v>
      </c>
      <c r="M322" s="635">
        <v>45</v>
      </c>
      <c r="N322" s="636">
        <v>2863.15</v>
      </c>
    </row>
    <row r="323" spans="1:14" ht="14.4" customHeight="1" x14ac:dyDescent="0.3">
      <c r="A323" s="631" t="s">
        <v>527</v>
      </c>
      <c r="B323" s="632" t="s">
        <v>529</v>
      </c>
      <c r="C323" s="633" t="s">
        <v>549</v>
      </c>
      <c r="D323" s="634" t="s">
        <v>550</v>
      </c>
      <c r="E323" s="633" t="s">
        <v>530</v>
      </c>
      <c r="F323" s="634" t="s">
        <v>531</v>
      </c>
      <c r="G323" s="633" t="s">
        <v>574</v>
      </c>
      <c r="H323" s="633" t="s">
        <v>778</v>
      </c>
      <c r="I323" s="633" t="s">
        <v>779</v>
      </c>
      <c r="J323" s="633" t="s">
        <v>780</v>
      </c>
      <c r="K323" s="633" t="s">
        <v>781</v>
      </c>
      <c r="L323" s="635">
        <v>45.780092151040506</v>
      </c>
      <c r="M323" s="635">
        <v>2</v>
      </c>
      <c r="N323" s="636">
        <v>91.560184302081012</v>
      </c>
    </row>
    <row r="324" spans="1:14" ht="14.4" customHeight="1" x14ac:dyDescent="0.3">
      <c r="A324" s="631" t="s">
        <v>527</v>
      </c>
      <c r="B324" s="632" t="s">
        <v>529</v>
      </c>
      <c r="C324" s="633" t="s">
        <v>549</v>
      </c>
      <c r="D324" s="634" t="s">
        <v>550</v>
      </c>
      <c r="E324" s="633" t="s">
        <v>530</v>
      </c>
      <c r="F324" s="634" t="s">
        <v>531</v>
      </c>
      <c r="G324" s="633" t="s">
        <v>574</v>
      </c>
      <c r="H324" s="633" t="s">
        <v>803</v>
      </c>
      <c r="I324" s="633" t="s">
        <v>804</v>
      </c>
      <c r="J324" s="633" t="s">
        <v>805</v>
      </c>
      <c r="K324" s="633" t="s">
        <v>806</v>
      </c>
      <c r="L324" s="635">
        <v>9.7166782148256647</v>
      </c>
      <c r="M324" s="635">
        <v>31</v>
      </c>
      <c r="N324" s="636">
        <v>301.21702465959561</v>
      </c>
    </row>
    <row r="325" spans="1:14" ht="14.4" customHeight="1" x14ac:dyDescent="0.3">
      <c r="A325" s="631" t="s">
        <v>527</v>
      </c>
      <c r="B325" s="632" t="s">
        <v>529</v>
      </c>
      <c r="C325" s="633" t="s">
        <v>549</v>
      </c>
      <c r="D325" s="634" t="s">
        <v>550</v>
      </c>
      <c r="E325" s="633" t="s">
        <v>530</v>
      </c>
      <c r="F325" s="634" t="s">
        <v>531</v>
      </c>
      <c r="G325" s="633" t="s">
        <v>574</v>
      </c>
      <c r="H325" s="633" t="s">
        <v>861</v>
      </c>
      <c r="I325" s="633" t="s">
        <v>862</v>
      </c>
      <c r="J325" s="633" t="s">
        <v>863</v>
      </c>
      <c r="K325" s="633" t="s">
        <v>864</v>
      </c>
      <c r="L325" s="635">
        <v>59.21</v>
      </c>
      <c r="M325" s="635">
        <v>1</v>
      </c>
      <c r="N325" s="636">
        <v>59.21</v>
      </c>
    </row>
    <row r="326" spans="1:14" ht="14.4" customHeight="1" x14ac:dyDescent="0.3">
      <c r="A326" s="631" t="s">
        <v>527</v>
      </c>
      <c r="B326" s="632" t="s">
        <v>529</v>
      </c>
      <c r="C326" s="633" t="s">
        <v>549</v>
      </c>
      <c r="D326" s="634" t="s">
        <v>550</v>
      </c>
      <c r="E326" s="633" t="s">
        <v>530</v>
      </c>
      <c r="F326" s="634" t="s">
        <v>531</v>
      </c>
      <c r="G326" s="633" t="s">
        <v>574</v>
      </c>
      <c r="H326" s="633" t="s">
        <v>869</v>
      </c>
      <c r="I326" s="633" t="s">
        <v>870</v>
      </c>
      <c r="J326" s="633" t="s">
        <v>867</v>
      </c>
      <c r="K326" s="633" t="s">
        <v>871</v>
      </c>
      <c r="L326" s="635">
        <v>28.203495001372552</v>
      </c>
      <c r="M326" s="635">
        <v>20</v>
      </c>
      <c r="N326" s="636">
        <v>564.06990002745101</v>
      </c>
    </row>
    <row r="327" spans="1:14" ht="14.4" customHeight="1" x14ac:dyDescent="0.3">
      <c r="A327" s="631" t="s">
        <v>527</v>
      </c>
      <c r="B327" s="632" t="s">
        <v>529</v>
      </c>
      <c r="C327" s="633" t="s">
        <v>549</v>
      </c>
      <c r="D327" s="634" t="s">
        <v>550</v>
      </c>
      <c r="E327" s="633" t="s">
        <v>530</v>
      </c>
      <c r="F327" s="634" t="s">
        <v>531</v>
      </c>
      <c r="G327" s="633" t="s">
        <v>574</v>
      </c>
      <c r="H327" s="633" t="s">
        <v>912</v>
      </c>
      <c r="I327" s="633" t="s">
        <v>913</v>
      </c>
      <c r="J327" s="633" t="s">
        <v>914</v>
      </c>
      <c r="K327" s="633" t="s">
        <v>915</v>
      </c>
      <c r="L327" s="635">
        <v>14.954506294819009</v>
      </c>
      <c r="M327" s="635">
        <v>8</v>
      </c>
      <c r="N327" s="636">
        <v>119.63605035855207</v>
      </c>
    </row>
    <row r="328" spans="1:14" ht="14.4" customHeight="1" x14ac:dyDescent="0.3">
      <c r="A328" s="631" t="s">
        <v>527</v>
      </c>
      <c r="B328" s="632" t="s">
        <v>529</v>
      </c>
      <c r="C328" s="633" t="s">
        <v>549</v>
      </c>
      <c r="D328" s="634" t="s">
        <v>550</v>
      </c>
      <c r="E328" s="633" t="s">
        <v>530</v>
      </c>
      <c r="F328" s="634" t="s">
        <v>531</v>
      </c>
      <c r="G328" s="633" t="s">
        <v>574</v>
      </c>
      <c r="H328" s="633" t="s">
        <v>916</v>
      </c>
      <c r="I328" s="633" t="s">
        <v>917</v>
      </c>
      <c r="J328" s="633" t="s">
        <v>918</v>
      </c>
      <c r="K328" s="633" t="s">
        <v>919</v>
      </c>
      <c r="L328" s="635">
        <v>9.774375335123402</v>
      </c>
      <c r="M328" s="635">
        <v>102</v>
      </c>
      <c r="N328" s="636">
        <v>996.98628418258693</v>
      </c>
    </row>
    <row r="329" spans="1:14" ht="14.4" customHeight="1" x14ac:dyDescent="0.3">
      <c r="A329" s="631" t="s">
        <v>527</v>
      </c>
      <c r="B329" s="632" t="s">
        <v>529</v>
      </c>
      <c r="C329" s="633" t="s">
        <v>549</v>
      </c>
      <c r="D329" s="634" t="s">
        <v>550</v>
      </c>
      <c r="E329" s="633" t="s">
        <v>530</v>
      </c>
      <c r="F329" s="634" t="s">
        <v>531</v>
      </c>
      <c r="G329" s="633" t="s">
        <v>574</v>
      </c>
      <c r="H329" s="633" t="s">
        <v>1625</v>
      </c>
      <c r="I329" s="633" t="s">
        <v>246</v>
      </c>
      <c r="J329" s="633" t="s">
        <v>1626</v>
      </c>
      <c r="K329" s="633"/>
      <c r="L329" s="635">
        <v>71.583500000000001</v>
      </c>
      <c r="M329" s="635">
        <v>2</v>
      </c>
      <c r="N329" s="636">
        <v>143.167</v>
      </c>
    </row>
    <row r="330" spans="1:14" ht="14.4" customHeight="1" x14ac:dyDescent="0.3">
      <c r="A330" s="631" t="s">
        <v>527</v>
      </c>
      <c r="B330" s="632" t="s">
        <v>529</v>
      </c>
      <c r="C330" s="633" t="s">
        <v>549</v>
      </c>
      <c r="D330" s="634" t="s">
        <v>550</v>
      </c>
      <c r="E330" s="633" t="s">
        <v>530</v>
      </c>
      <c r="F330" s="634" t="s">
        <v>531</v>
      </c>
      <c r="G330" s="633" t="s">
        <v>574</v>
      </c>
      <c r="H330" s="633" t="s">
        <v>1627</v>
      </c>
      <c r="I330" s="633" t="s">
        <v>246</v>
      </c>
      <c r="J330" s="633" t="s">
        <v>1628</v>
      </c>
      <c r="K330" s="633"/>
      <c r="L330" s="635">
        <v>55.699579314239962</v>
      </c>
      <c r="M330" s="635">
        <v>3</v>
      </c>
      <c r="N330" s="636">
        <v>167.09873794271988</v>
      </c>
    </row>
    <row r="331" spans="1:14" ht="14.4" customHeight="1" x14ac:dyDescent="0.3">
      <c r="A331" s="631" t="s">
        <v>527</v>
      </c>
      <c r="B331" s="632" t="s">
        <v>529</v>
      </c>
      <c r="C331" s="633" t="s">
        <v>549</v>
      </c>
      <c r="D331" s="634" t="s">
        <v>550</v>
      </c>
      <c r="E331" s="633" t="s">
        <v>530</v>
      </c>
      <c r="F331" s="634" t="s">
        <v>531</v>
      </c>
      <c r="G331" s="633" t="s">
        <v>574</v>
      </c>
      <c r="H331" s="633" t="s">
        <v>955</v>
      </c>
      <c r="I331" s="633" t="s">
        <v>956</v>
      </c>
      <c r="J331" s="633" t="s">
        <v>957</v>
      </c>
      <c r="K331" s="633" t="s">
        <v>958</v>
      </c>
      <c r="L331" s="635">
        <v>12.972100000000001</v>
      </c>
      <c r="M331" s="635">
        <v>5</v>
      </c>
      <c r="N331" s="636">
        <v>64.860500000000002</v>
      </c>
    </row>
    <row r="332" spans="1:14" ht="14.4" customHeight="1" x14ac:dyDescent="0.3">
      <c r="A332" s="631" t="s">
        <v>527</v>
      </c>
      <c r="B332" s="632" t="s">
        <v>529</v>
      </c>
      <c r="C332" s="633" t="s">
        <v>549</v>
      </c>
      <c r="D332" s="634" t="s">
        <v>550</v>
      </c>
      <c r="E332" s="633" t="s">
        <v>530</v>
      </c>
      <c r="F332" s="634" t="s">
        <v>531</v>
      </c>
      <c r="G332" s="633" t="s">
        <v>574</v>
      </c>
      <c r="H332" s="633" t="s">
        <v>963</v>
      </c>
      <c r="I332" s="633" t="s">
        <v>964</v>
      </c>
      <c r="J332" s="633" t="s">
        <v>965</v>
      </c>
      <c r="K332" s="633" t="s">
        <v>966</v>
      </c>
      <c r="L332" s="635">
        <v>20.127199690063428</v>
      </c>
      <c r="M332" s="635">
        <v>11</v>
      </c>
      <c r="N332" s="636">
        <v>221.3991965906977</v>
      </c>
    </row>
    <row r="333" spans="1:14" ht="14.4" customHeight="1" x14ac:dyDescent="0.3">
      <c r="A333" s="631" t="s">
        <v>527</v>
      </c>
      <c r="B333" s="632" t="s">
        <v>529</v>
      </c>
      <c r="C333" s="633" t="s">
        <v>549</v>
      </c>
      <c r="D333" s="634" t="s">
        <v>550</v>
      </c>
      <c r="E333" s="633" t="s">
        <v>530</v>
      </c>
      <c r="F333" s="634" t="s">
        <v>531</v>
      </c>
      <c r="G333" s="633" t="s">
        <v>574</v>
      </c>
      <c r="H333" s="633" t="s">
        <v>1629</v>
      </c>
      <c r="I333" s="633" t="s">
        <v>1630</v>
      </c>
      <c r="J333" s="633" t="s">
        <v>1631</v>
      </c>
      <c r="K333" s="633" t="s">
        <v>1632</v>
      </c>
      <c r="L333" s="635">
        <v>555.42000000000007</v>
      </c>
      <c r="M333" s="635">
        <v>1</v>
      </c>
      <c r="N333" s="636">
        <v>555.42000000000007</v>
      </c>
    </row>
    <row r="334" spans="1:14" ht="14.4" customHeight="1" x14ac:dyDescent="0.3">
      <c r="A334" s="631" t="s">
        <v>527</v>
      </c>
      <c r="B334" s="632" t="s">
        <v>529</v>
      </c>
      <c r="C334" s="633" t="s">
        <v>549</v>
      </c>
      <c r="D334" s="634" t="s">
        <v>550</v>
      </c>
      <c r="E334" s="633" t="s">
        <v>530</v>
      </c>
      <c r="F334" s="634" t="s">
        <v>531</v>
      </c>
      <c r="G334" s="633" t="s">
        <v>574</v>
      </c>
      <c r="H334" s="633" t="s">
        <v>1633</v>
      </c>
      <c r="I334" s="633" t="s">
        <v>1634</v>
      </c>
      <c r="J334" s="633" t="s">
        <v>1631</v>
      </c>
      <c r="K334" s="633" t="s">
        <v>1635</v>
      </c>
      <c r="L334" s="635">
        <v>327.06000000000006</v>
      </c>
      <c r="M334" s="635">
        <v>2</v>
      </c>
      <c r="N334" s="636">
        <v>654.12000000000012</v>
      </c>
    </row>
    <row r="335" spans="1:14" ht="14.4" customHeight="1" x14ac:dyDescent="0.3">
      <c r="A335" s="631" t="s">
        <v>527</v>
      </c>
      <c r="B335" s="632" t="s">
        <v>529</v>
      </c>
      <c r="C335" s="633" t="s">
        <v>549</v>
      </c>
      <c r="D335" s="634" t="s">
        <v>550</v>
      </c>
      <c r="E335" s="633" t="s">
        <v>530</v>
      </c>
      <c r="F335" s="634" t="s">
        <v>531</v>
      </c>
      <c r="G335" s="633" t="s">
        <v>574</v>
      </c>
      <c r="H335" s="633" t="s">
        <v>1636</v>
      </c>
      <c r="I335" s="633" t="s">
        <v>1637</v>
      </c>
      <c r="J335" s="633" t="s">
        <v>1631</v>
      </c>
      <c r="K335" s="633" t="s">
        <v>1099</v>
      </c>
      <c r="L335" s="635">
        <v>246.32999999999998</v>
      </c>
      <c r="M335" s="635">
        <v>2</v>
      </c>
      <c r="N335" s="636">
        <v>492.65999999999997</v>
      </c>
    </row>
    <row r="336" spans="1:14" ht="14.4" customHeight="1" x14ac:dyDescent="0.3">
      <c r="A336" s="631" t="s">
        <v>527</v>
      </c>
      <c r="B336" s="632" t="s">
        <v>529</v>
      </c>
      <c r="C336" s="633" t="s">
        <v>549</v>
      </c>
      <c r="D336" s="634" t="s">
        <v>550</v>
      </c>
      <c r="E336" s="633" t="s">
        <v>530</v>
      </c>
      <c r="F336" s="634" t="s">
        <v>531</v>
      </c>
      <c r="G336" s="633" t="s">
        <v>574</v>
      </c>
      <c r="H336" s="633" t="s">
        <v>1638</v>
      </c>
      <c r="I336" s="633" t="s">
        <v>1639</v>
      </c>
      <c r="J336" s="633" t="s">
        <v>1640</v>
      </c>
      <c r="K336" s="633" t="s">
        <v>1641</v>
      </c>
      <c r="L336" s="635">
        <v>50.6</v>
      </c>
      <c r="M336" s="635">
        <v>2</v>
      </c>
      <c r="N336" s="636">
        <v>101.2</v>
      </c>
    </row>
    <row r="337" spans="1:14" ht="14.4" customHeight="1" x14ac:dyDescent="0.3">
      <c r="A337" s="631" t="s">
        <v>527</v>
      </c>
      <c r="B337" s="632" t="s">
        <v>529</v>
      </c>
      <c r="C337" s="633" t="s">
        <v>549</v>
      </c>
      <c r="D337" s="634" t="s">
        <v>550</v>
      </c>
      <c r="E337" s="633" t="s">
        <v>530</v>
      </c>
      <c r="F337" s="634" t="s">
        <v>531</v>
      </c>
      <c r="G337" s="633" t="s">
        <v>574</v>
      </c>
      <c r="H337" s="633" t="s">
        <v>1018</v>
      </c>
      <c r="I337" s="633" t="s">
        <v>1019</v>
      </c>
      <c r="J337" s="633" t="s">
        <v>1020</v>
      </c>
      <c r="K337" s="633" t="s">
        <v>1021</v>
      </c>
      <c r="L337" s="635">
        <v>13.225</v>
      </c>
      <c r="M337" s="635">
        <v>3</v>
      </c>
      <c r="N337" s="636">
        <v>39.674999999999997</v>
      </c>
    </row>
    <row r="338" spans="1:14" ht="14.4" customHeight="1" x14ac:dyDescent="0.3">
      <c r="A338" s="631" t="s">
        <v>527</v>
      </c>
      <c r="B338" s="632" t="s">
        <v>529</v>
      </c>
      <c r="C338" s="633" t="s">
        <v>549</v>
      </c>
      <c r="D338" s="634" t="s">
        <v>550</v>
      </c>
      <c r="E338" s="633" t="s">
        <v>530</v>
      </c>
      <c r="F338" s="634" t="s">
        <v>531</v>
      </c>
      <c r="G338" s="633" t="s">
        <v>574</v>
      </c>
      <c r="H338" s="633" t="s">
        <v>1642</v>
      </c>
      <c r="I338" s="633" t="s">
        <v>1642</v>
      </c>
      <c r="J338" s="633" t="s">
        <v>1643</v>
      </c>
      <c r="K338" s="633" t="s">
        <v>1644</v>
      </c>
      <c r="L338" s="635">
        <v>2659.3283105036348</v>
      </c>
      <c r="M338" s="635">
        <v>15</v>
      </c>
      <c r="N338" s="636">
        <v>39889.924657554526</v>
      </c>
    </row>
    <row r="339" spans="1:14" ht="14.4" customHeight="1" x14ac:dyDescent="0.3">
      <c r="A339" s="631" t="s">
        <v>527</v>
      </c>
      <c r="B339" s="632" t="s">
        <v>529</v>
      </c>
      <c r="C339" s="633" t="s">
        <v>549</v>
      </c>
      <c r="D339" s="634" t="s">
        <v>550</v>
      </c>
      <c r="E339" s="633" t="s">
        <v>530</v>
      </c>
      <c r="F339" s="634" t="s">
        <v>531</v>
      </c>
      <c r="G339" s="633" t="s">
        <v>574</v>
      </c>
      <c r="H339" s="633" t="s">
        <v>1067</v>
      </c>
      <c r="I339" s="633" t="s">
        <v>1068</v>
      </c>
      <c r="J339" s="633" t="s">
        <v>1069</v>
      </c>
      <c r="K339" s="633" t="s">
        <v>1070</v>
      </c>
      <c r="L339" s="635">
        <v>643.28776011418574</v>
      </c>
      <c r="M339" s="635">
        <v>6.5903132000000006</v>
      </c>
      <c r="N339" s="636">
        <v>4239.4678168789524</v>
      </c>
    </row>
    <row r="340" spans="1:14" ht="14.4" customHeight="1" x14ac:dyDescent="0.3">
      <c r="A340" s="631" t="s">
        <v>527</v>
      </c>
      <c r="B340" s="632" t="s">
        <v>529</v>
      </c>
      <c r="C340" s="633" t="s">
        <v>549</v>
      </c>
      <c r="D340" s="634" t="s">
        <v>550</v>
      </c>
      <c r="E340" s="633" t="s">
        <v>530</v>
      </c>
      <c r="F340" s="634" t="s">
        <v>531</v>
      </c>
      <c r="G340" s="633" t="s">
        <v>574</v>
      </c>
      <c r="H340" s="633" t="s">
        <v>1071</v>
      </c>
      <c r="I340" s="633" t="s">
        <v>1072</v>
      </c>
      <c r="J340" s="633" t="s">
        <v>1073</v>
      </c>
      <c r="K340" s="633" t="s">
        <v>1074</v>
      </c>
      <c r="L340" s="635">
        <v>159.29128830160354</v>
      </c>
      <c r="M340" s="635">
        <v>18.863041299999999</v>
      </c>
      <c r="N340" s="636">
        <v>3004.7181499633543</v>
      </c>
    </row>
    <row r="341" spans="1:14" ht="14.4" customHeight="1" x14ac:dyDescent="0.3">
      <c r="A341" s="631" t="s">
        <v>527</v>
      </c>
      <c r="B341" s="632" t="s">
        <v>529</v>
      </c>
      <c r="C341" s="633" t="s">
        <v>549</v>
      </c>
      <c r="D341" s="634" t="s">
        <v>550</v>
      </c>
      <c r="E341" s="633" t="s">
        <v>530</v>
      </c>
      <c r="F341" s="634" t="s">
        <v>531</v>
      </c>
      <c r="G341" s="633" t="s">
        <v>574</v>
      </c>
      <c r="H341" s="633" t="s">
        <v>1075</v>
      </c>
      <c r="I341" s="633" t="s">
        <v>1076</v>
      </c>
      <c r="J341" s="633" t="s">
        <v>1077</v>
      </c>
      <c r="K341" s="633" t="s">
        <v>1078</v>
      </c>
      <c r="L341" s="635">
        <v>322.99364493374304</v>
      </c>
      <c r="M341" s="635">
        <v>23.794787100000001</v>
      </c>
      <c r="N341" s="636">
        <v>7685.565015851409</v>
      </c>
    </row>
    <row r="342" spans="1:14" ht="14.4" customHeight="1" x14ac:dyDescent="0.3">
      <c r="A342" s="631" t="s">
        <v>527</v>
      </c>
      <c r="B342" s="632" t="s">
        <v>529</v>
      </c>
      <c r="C342" s="633" t="s">
        <v>549</v>
      </c>
      <c r="D342" s="634" t="s">
        <v>550</v>
      </c>
      <c r="E342" s="633" t="s">
        <v>530</v>
      </c>
      <c r="F342" s="634" t="s">
        <v>531</v>
      </c>
      <c r="G342" s="633" t="s">
        <v>574</v>
      </c>
      <c r="H342" s="633" t="s">
        <v>1079</v>
      </c>
      <c r="I342" s="633" t="s">
        <v>1080</v>
      </c>
      <c r="J342" s="633" t="s">
        <v>1081</v>
      </c>
      <c r="K342" s="633" t="s">
        <v>1082</v>
      </c>
      <c r="L342" s="635">
        <v>458.8504371396516</v>
      </c>
      <c r="M342" s="635">
        <v>2.5299999999999998</v>
      </c>
      <c r="N342" s="636">
        <v>1160.8916059633184</v>
      </c>
    </row>
    <row r="343" spans="1:14" ht="14.4" customHeight="1" x14ac:dyDescent="0.3">
      <c r="A343" s="631" t="s">
        <v>527</v>
      </c>
      <c r="B343" s="632" t="s">
        <v>529</v>
      </c>
      <c r="C343" s="633" t="s">
        <v>549</v>
      </c>
      <c r="D343" s="634" t="s">
        <v>550</v>
      </c>
      <c r="E343" s="633" t="s">
        <v>530</v>
      </c>
      <c r="F343" s="634" t="s">
        <v>531</v>
      </c>
      <c r="G343" s="633" t="s">
        <v>574</v>
      </c>
      <c r="H343" s="633" t="s">
        <v>1083</v>
      </c>
      <c r="I343" s="633" t="s">
        <v>1084</v>
      </c>
      <c r="J343" s="633" t="s">
        <v>1081</v>
      </c>
      <c r="K343" s="633" t="s">
        <v>1085</v>
      </c>
      <c r="L343" s="635">
        <v>106.29367804415702</v>
      </c>
      <c r="M343" s="635">
        <v>11.984</v>
      </c>
      <c r="N343" s="636">
        <v>1273.8234376811777</v>
      </c>
    </row>
    <row r="344" spans="1:14" ht="14.4" customHeight="1" x14ac:dyDescent="0.3">
      <c r="A344" s="631" t="s">
        <v>527</v>
      </c>
      <c r="B344" s="632" t="s">
        <v>529</v>
      </c>
      <c r="C344" s="633" t="s">
        <v>549</v>
      </c>
      <c r="D344" s="634" t="s">
        <v>550</v>
      </c>
      <c r="E344" s="633" t="s">
        <v>530</v>
      </c>
      <c r="F344" s="634" t="s">
        <v>531</v>
      </c>
      <c r="G344" s="633" t="s">
        <v>574</v>
      </c>
      <c r="H344" s="633" t="s">
        <v>1645</v>
      </c>
      <c r="I344" s="633" t="s">
        <v>1645</v>
      </c>
      <c r="J344" s="633" t="s">
        <v>1646</v>
      </c>
      <c r="K344" s="633" t="s">
        <v>1647</v>
      </c>
      <c r="L344" s="635">
        <v>1535.77</v>
      </c>
      <c r="M344" s="635">
        <v>60</v>
      </c>
      <c r="N344" s="636">
        <v>92146.2</v>
      </c>
    </row>
    <row r="345" spans="1:14" ht="14.4" customHeight="1" x14ac:dyDescent="0.3">
      <c r="A345" s="631" t="s">
        <v>527</v>
      </c>
      <c r="B345" s="632" t="s">
        <v>529</v>
      </c>
      <c r="C345" s="633" t="s">
        <v>549</v>
      </c>
      <c r="D345" s="634" t="s">
        <v>550</v>
      </c>
      <c r="E345" s="633" t="s">
        <v>530</v>
      </c>
      <c r="F345" s="634" t="s">
        <v>531</v>
      </c>
      <c r="G345" s="633" t="s">
        <v>574</v>
      </c>
      <c r="H345" s="633" t="s">
        <v>1104</v>
      </c>
      <c r="I345" s="633" t="s">
        <v>1104</v>
      </c>
      <c r="J345" s="633" t="s">
        <v>1105</v>
      </c>
      <c r="K345" s="633" t="s">
        <v>1106</v>
      </c>
      <c r="L345" s="635">
        <v>1723.85</v>
      </c>
      <c r="M345" s="635">
        <v>75</v>
      </c>
      <c r="N345" s="636">
        <v>129288.75</v>
      </c>
    </row>
    <row r="346" spans="1:14" ht="14.4" customHeight="1" x14ac:dyDescent="0.3">
      <c r="A346" s="631" t="s">
        <v>527</v>
      </c>
      <c r="B346" s="632" t="s">
        <v>529</v>
      </c>
      <c r="C346" s="633" t="s">
        <v>549</v>
      </c>
      <c r="D346" s="634" t="s">
        <v>550</v>
      </c>
      <c r="E346" s="633" t="s">
        <v>530</v>
      </c>
      <c r="F346" s="634" t="s">
        <v>531</v>
      </c>
      <c r="G346" s="633" t="s">
        <v>574</v>
      </c>
      <c r="H346" s="633" t="s">
        <v>1160</v>
      </c>
      <c r="I346" s="633" t="s">
        <v>1161</v>
      </c>
      <c r="J346" s="633" t="s">
        <v>1162</v>
      </c>
      <c r="K346" s="633" t="s">
        <v>1163</v>
      </c>
      <c r="L346" s="635">
        <v>189.45048059612694</v>
      </c>
      <c r="M346" s="635">
        <v>3.9705231000000003</v>
      </c>
      <c r="N346" s="636">
        <v>752.21750951302386</v>
      </c>
    </row>
    <row r="347" spans="1:14" ht="14.4" customHeight="1" x14ac:dyDescent="0.3">
      <c r="A347" s="631" t="s">
        <v>527</v>
      </c>
      <c r="B347" s="632" t="s">
        <v>529</v>
      </c>
      <c r="C347" s="633" t="s">
        <v>549</v>
      </c>
      <c r="D347" s="634" t="s">
        <v>550</v>
      </c>
      <c r="E347" s="633" t="s">
        <v>530</v>
      </c>
      <c r="F347" s="634" t="s">
        <v>531</v>
      </c>
      <c r="G347" s="633" t="s">
        <v>574</v>
      </c>
      <c r="H347" s="633" t="s">
        <v>1164</v>
      </c>
      <c r="I347" s="633" t="s">
        <v>1165</v>
      </c>
      <c r="J347" s="633" t="s">
        <v>1162</v>
      </c>
      <c r="K347" s="633" t="s">
        <v>1166</v>
      </c>
      <c r="L347" s="635">
        <v>378.58945144083157</v>
      </c>
      <c r="M347" s="635">
        <v>22.468</v>
      </c>
      <c r="N347" s="636">
        <v>8506.1477949726032</v>
      </c>
    </row>
    <row r="348" spans="1:14" ht="14.4" customHeight="1" x14ac:dyDescent="0.3">
      <c r="A348" s="631" t="s">
        <v>527</v>
      </c>
      <c r="B348" s="632" t="s">
        <v>529</v>
      </c>
      <c r="C348" s="633" t="s">
        <v>549</v>
      </c>
      <c r="D348" s="634" t="s">
        <v>550</v>
      </c>
      <c r="E348" s="633" t="s">
        <v>530</v>
      </c>
      <c r="F348" s="634" t="s">
        <v>531</v>
      </c>
      <c r="G348" s="633" t="s">
        <v>574</v>
      </c>
      <c r="H348" s="633" t="s">
        <v>1648</v>
      </c>
      <c r="I348" s="633" t="s">
        <v>1649</v>
      </c>
      <c r="J348" s="633" t="s">
        <v>1650</v>
      </c>
      <c r="K348" s="633" t="s">
        <v>1651</v>
      </c>
      <c r="L348" s="635">
        <v>769.03142107694441</v>
      </c>
      <c r="M348" s="635">
        <v>4</v>
      </c>
      <c r="N348" s="636">
        <v>3076.1256843077776</v>
      </c>
    </row>
    <row r="349" spans="1:14" ht="14.4" customHeight="1" x14ac:dyDescent="0.3">
      <c r="A349" s="631" t="s">
        <v>527</v>
      </c>
      <c r="B349" s="632" t="s">
        <v>529</v>
      </c>
      <c r="C349" s="633" t="s">
        <v>549</v>
      </c>
      <c r="D349" s="634" t="s">
        <v>550</v>
      </c>
      <c r="E349" s="633" t="s">
        <v>530</v>
      </c>
      <c r="F349" s="634" t="s">
        <v>531</v>
      </c>
      <c r="G349" s="633" t="s">
        <v>574</v>
      </c>
      <c r="H349" s="633" t="s">
        <v>1171</v>
      </c>
      <c r="I349" s="633" t="s">
        <v>1172</v>
      </c>
      <c r="J349" s="633" t="s">
        <v>1173</v>
      </c>
      <c r="K349" s="633" t="s">
        <v>1174</v>
      </c>
      <c r="L349" s="635">
        <v>112.01910366369991</v>
      </c>
      <c r="M349" s="635">
        <v>15.125999999999999</v>
      </c>
      <c r="N349" s="636">
        <v>1694.4009620171248</v>
      </c>
    </row>
    <row r="350" spans="1:14" ht="14.4" customHeight="1" x14ac:dyDescent="0.3">
      <c r="A350" s="631" t="s">
        <v>527</v>
      </c>
      <c r="B350" s="632" t="s">
        <v>529</v>
      </c>
      <c r="C350" s="633" t="s">
        <v>549</v>
      </c>
      <c r="D350" s="634" t="s">
        <v>550</v>
      </c>
      <c r="E350" s="633" t="s">
        <v>530</v>
      </c>
      <c r="F350" s="634" t="s">
        <v>531</v>
      </c>
      <c r="G350" s="633" t="s">
        <v>574</v>
      </c>
      <c r="H350" s="633" t="s">
        <v>1175</v>
      </c>
      <c r="I350" s="633" t="s">
        <v>1176</v>
      </c>
      <c r="J350" s="633" t="s">
        <v>1173</v>
      </c>
      <c r="K350" s="633" t="s">
        <v>1177</v>
      </c>
      <c r="L350" s="635">
        <v>854.81936800335154</v>
      </c>
      <c r="M350" s="635">
        <v>19.548915699999998</v>
      </c>
      <c r="N350" s="636">
        <v>16710.791763824796</v>
      </c>
    </row>
    <row r="351" spans="1:14" ht="14.4" customHeight="1" x14ac:dyDescent="0.3">
      <c r="A351" s="631" t="s">
        <v>527</v>
      </c>
      <c r="B351" s="632" t="s">
        <v>529</v>
      </c>
      <c r="C351" s="633" t="s">
        <v>549</v>
      </c>
      <c r="D351" s="634" t="s">
        <v>550</v>
      </c>
      <c r="E351" s="633" t="s">
        <v>530</v>
      </c>
      <c r="F351" s="634" t="s">
        <v>531</v>
      </c>
      <c r="G351" s="633" t="s">
        <v>574</v>
      </c>
      <c r="H351" s="633" t="s">
        <v>1197</v>
      </c>
      <c r="I351" s="633" t="s">
        <v>1198</v>
      </c>
      <c r="J351" s="633" t="s">
        <v>1199</v>
      </c>
      <c r="K351" s="633" t="s">
        <v>1200</v>
      </c>
      <c r="L351" s="635">
        <v>120.32016837235932</v>
      </c>
      <c r="M351" s="635">
        <v>6.0592727999999996</v>
      </c>
      <c r="N351" s="636">
        <v>729.05272351005704</v>
      </c>
    </row>
    <row r="352" spans="1:14" ht="14.4" customHeight="1" x14ac:dyDescent="0.3">
      <c r="A352" s="631" t="s">
        <v>527</v>
      </c>
      <c r="B352" s="632" t="s">
        <v>529</v>
      </c>
      <c r="C352" s="633" t="s">
        <v>549</v>
      </c>
      <c r="D352" s="634" t="s">
        <v>550</v>
      </c>
      <c r="E352" s="633" t="s">
        <v>530</v>
      </c>
      <c r="F352" s="634" t="s">
        <v>531</v>
      </c>
      <c r="G352" s="633" t="s">
        <v>574</v>
      </c>
      <c r="H352" s="633" t="s">
        <v>1652</v>
      </c>
      <c r="I352" s="633" t="s">
        <v>1653</v>
      </c>
      <c r="J352" s="633" t="s">
        <v>1654</v>
      </c>
      <c r="K352" s="633" t="s">
        <v>1655</v>
      </c>
      <c r="L352" s="635">
        <v>248.23679120928009</v>
      </c>
      <c r="M352" s="635">
        <v>12.847999999999999</v>
      </c>
      <c r="N352" s="636">
        <v>3189.3462934568302</v>
      </c>
    </row>
    <row r="353" spans="1:14" ht="14.4" customHeight="1" x14ac:dyDescent="0.3">
      <c r="A353" s="631" t="s">
        <v>527</v>
      </c>
      <c r="B353" s="632" t="s">
        <v>529</v>
      </c>
      <c r="C353" s="633" t="s">
        <v>549</v>
      </c>
      <c r="D353" s="634" t="s">
        <v>550</v>
      </c>
      <c r="E353" s="633" t="s">
        <v>530</v>
      </c>
      <c r="F353" s="634" t="s">
        <v>531</v>
      </c>
      <c r="G353" s="633" t="s">
        <v>574</v>
      </c>
      <c r="H353" s="633" t="s">
        <v>1656</v>
      </c>
      <c r="I353" s="633" t="s">
        <v>1656</v>
      </c>
      <c r="J353" s="633" t="s">
        <v>1657</v>
      </c>
      <c r="K353" s="633" t="s">
        <v>1658</v>
      </c>
      <c r="L353" s="635">
        <v>1050.8399999999999</v>
      </c>
      <c r="M353" s="635">
        <v>1</v>
      </c>
      <c r="N353" s="636">
        <v>1050.8399999999999</v>
      </c>
    </row>
    <row r="354" spans="1:14" ht="14.4" customHeight="1" x14ac:dyDescent="0.3">
      <c r="A354" s="631" t="s">
        <v>527</v>
      </c>
      <c r="B354" s="632" t="s">
        <v>529</v>
      </c>
      <c r="C354" s="633" t="s">
        <v>549</v>
      </c>
      <c r="D354" s="634" t="s">
        <v>550</v>
      </c>
      <c r="E354" s="633" t="s">
        <v>530</v>
      </c>
      <c r="F354" s="634" t="s">
        <v>531</v>
      </c>
      <c r="G354" s="633" t="s">
        <v>574</v>
      </c>
      <c r="H354" s="633" t="s">
        <v>1659</v>
      </c>
      <c r="I354" s="633" t="s">
        <v>1660</v>
      </c>
      <c r="J354" s="633" t="s">
        <v>1654</v>
      </c>
      <c r="K354" s="633" t="s">
        <v>1661</v>
      </c>
      <c r="L354" s="635">
        <v>1094.6686210275086</v>
      </c>
      <c r="M354" s="635">
        <v>3.5260000000000002</v>
      </c>
      <c r="N354" s="636">
        <v>3859.801557742996</v>
      </c>
    </row>
    <row r="355" spans="1:14" ht="14.4" customHeight="1" x14ac:dyDescent="0.3">
      <c r="A355" s="631" t="s">
        <v>527</v>
      </c>
      <c r="B355" s="632" t="s">
        <v>529</v>
      </c>
      <c r="C355" s="633" t="s">
        <v>549</v>
      </c>
      <c r="D355" s="634" t="s">
        <v>550</v>
      </c>
      <c r="E355" s="633" t="s">
        <v>530</v>
      </c>
      <c r="F355" s="634" t="s">
        <v>531</v>
      </c>
      <c r="G355" s="633" t="s">
        <v>574</v>
      </c>
      <c r="H355" s="633" t="s">
        <v>1662</v>
      </c>
      <c r="I355" s="633" t="s">
        <v>1663</v>
      </c>
      <c r="J355" s="633" t="s">
        <v>1654</v>
      </c>
      <c r="K355" s="633" t="s">
        <v>1664</v>
      </c>
      <c r="L355" s="635">
        <v>2966.7091123329242</v>
      </c>
      <c r="M355" s="635">
        <v>0.41899999999999993</v>
      </c>
      <c r="N355" s="636">
        <v>1243.0511180674951</v>
      </c>
    </row>
    <row r="356" spans="1:14" ht="14.4" customHeight="1" x14ac:dyDescent="0.3">
      <c r="A356" s="631" t="s">
        <v>527</v>
      </c>
      <c r="B356" s="632" t="s">
        <v>529</v>
      </c>
      <c r="C356" s="633" t="s">
        <v>549</v>
      </c>
      <c r="D356" s="634" t="s">
        <v>550</v>
      </c>
      <c r="E356" s="633" t="s">
        <v>530</v>
      </c>
      <c r="F356" s="634" t="s">
        <v>531</v>
      </c>
      <c r="G356" s="633" t="s">
        <v>574</v>
      </c>
      <c r="H356" s="633" t="s">
        <v>1665</v>
      </c>
      <c r="I356" s="633" t="s">
        <v>246</v>
      </c>
      <c r="J356" s="633" t="s">
        <v>1666</v>
      </c>
      <c r="K356" s="633"/>
      <c r="L356" s="635">
        <v>489.57366363140909</v>
      </c>
      <c r="M356" s="635">
        <v>2</v>
      </c>
      <c r="N356" s="636">
        <v>979.14732726281818</v>
      </c>
    </row>
    <row r="357" spans="1:14" ht="14.4" customHeight="1" x14ac:dyDescent="0.3">
      <c r="A357" s="631" t="s">
        <v>527</v>
      </c>
      <c r="B357" s="632" t="s">
        <v>529</v>
      </c>
      <c r="C357" s="633" t="s">
        <v>549</v>
      </c>
      <c r="D357" s="634" t="s">
        <v>550</v>
      </c>
      <c r="E357" s="633" t="s">
        <v>530</v>
      </c>
      <c r="F357" s="634" t="s">
        <v>531</v>
      </c>
      <c r="G357" s="633" t="s">
        <v>574</v>
      </c>
      <c r="H357" s="633" t="s">
        <v>1667</v>
      </c>
      <c r="I357" s="633" t="s">
        <v>1668</v>
      </c>
      <c r="J357" s="633" t="s">
        <v>1669</v>
      </c>
      <c r="K357" s="633" t="s">
        <v>1670</v>
      </c>
      <c r="L357" s="635">
        <v>23333.5</v>
      </c>
      <c r="M357" s="635">
        <v>28</v>
      </c>
      <c r="N357" s="636">
        <v>653338</v>
      </c>
    </row>
    <row r="358" spans="1:14" ht="14.4" customHeight="1" x14ac:dyDescent="0.3">
      <c r="A358" s="631" t="s">
        <v>527</v>
      </c>
      <c r="B358" s="632" t="s">
        <v>529</v>
      </c>
      <c r="C358" s="633" t="s">
        <v>549</v>
      </c>
      <c r="D358" s="634" t="s">
        <v>550</v>
      </c>
      <c r="E358" s="633" t="s">
        <v>530</v>
      </c>
      <c r="F358" s="634" t="s">
        <v>531</v>
      </c>
      <c r="G358" s="633" t="s">
        <v>574</v>
      </c>
      <c r="H358" s="633" t="s">
        <v>1220</v>
      </c>
      <c r="I358" s="633" t="s">
        <v>1221</v>
      </c>
      <c r="J358" s="633" t="s">
        <v>579</v>
      </c>
      <c r="K358" s="633" t="s">
        <v>1222</v>
      </c>
      <c r="L358" s="635">
        <v>30.013476434608247</v>
      </c>
      <c r="M358" s="635">
        <v>1</v>
      </c>
      <c r="N358" s="636">
        <v>30.013476434608247</v>
      </c>
    </row>
    <row r="359" spans="1:14" ht="14.4" customHeight="1" x14ac:dyDescent="0.3">
      <c r="A359" s="631" t="s">
        <v>527</v>
      </c>
      <c r="B359" s="632" t="s">
        <v>529</v>
      </c>
      <c r="C359" s="633" t="s">
        <v>549</v>
      </c>
      <c r="D359" s="634" t="s">
        <v>550</v>
      </c>
      <c r="E359" s="633" t="s">
        <v>530</v>
      </c>
      <c r="F359" s="634" t="s">
        <v>531</v>
      </c>
      <c r="G359" s="633" t="s">
        <v>574</v>
      </c>
      <c r="H359" s="633" t="s">
        <v>1227</v>
      </c>
      <c r="I359" s="633" t="s">
        <v>1227</v>
      </c>
      <c r="J359" s="633" t="s">
        <v>1228</v>
      </c>
      <c r="K359" s="633" t="s">
        <v>1229</v>
      </c>
      <c r="L359" s="635">
        <v>448.26977140593914</v>
      </c>
      <c r="M359" s="635">
        <v>6.9464503999999998</v>
      </c>
      <c r="N359" s="636">
        <v>3113.8837328906943</v>
      </c>
    </row>
    <row r="360" spans="1:14" ht="14.4" customHeight="1" x14ac:dyDescent="0.3">
      <c r="A360" s="631" t="s">
        <v>527</v>
      </c>
      <c r="B360" s="632" t="s">
        <v>529</v>
      </c>
      <c r="C360" s="633" t="s">
        <v>549</v>
      </c>
      <c r="D360" s="634" t="s">
        <v>550</v>
      </c>
      <c r="E360" s="633" t="s">
        <v>530</v>
      </c>
      <c r="F360" s="634" t="s">
        <v>531</v>
      </c>
      <c r="G360" s="633" t="s">
        <v>574</v>
      </c>
      <c r="H360" s="633" t="s">
        <v>1230</v>
      </c>
      <c r="I360" s="633" t="s">
        <v>1231</v>
      </c>
      <c r="J360" s="633" t="s">
        <v>1232</v>
      </c>
      <c r="K360" s="633" t="s">
        <v>1233</v>
      </c>
      <c r="L360" s="635">
        <v>654.44983739330883</v>
      </c>
      <c r="M360" s="635">
        <v>10.199</v>
      </c>
      <c r="N360" s="636">
        <v>6674.7338915743567</v>
      </c>
    </row>
    <row r="361" spans="1:14" ht="14.4" customHeight="1" x14ac:dyDescent="0.3">
      <c r="A361" s="631" t="s">
        <v>527</v>
      </c>
      <c r="B361" s="632" t="s">
        <v>529</v>
      </c>
      <c r="C361" s="633" t="s">
        <v>549</v>
      </c>
      <c r="D361" s="634" t="s">
        <v>550</v>
      </c>
      <c r="E361" s="633" t="s">
        <v>530</v>
      </c>
      <c r="F361" s="634" t="s">
        <v>531</v>
      </c>
      <c r="G361" s="633" t="s">
        <v>574</v>
      </c>
      <c r="H361" s="633" t="s">
        <v>1248</v>
      </c>
      <c r="I361" s="633" t="s">
        <v>1248</v>
      </c>
      <c r="J361" s="633" t="s">
        <v>1249</v>
      </c>
      <c r="K361" s="633" t="s">
        <v>1250</v>
      </c>
      <c r="L361" s="635">
        <v>39183.591006997303</v>
      </c>
      <c r="M361" s="635">
        <v>0.2</v>
      </c>
      <c r="N361" s="636">
        <v>7836.7182013994607</v>
      </c>
    </row>
    <row r="362" spans="1:14" ht="14.4" customHeight="1" x14ac:dyDescent="0.3">
      <c r="A362" s="631" t="s">
        <v>527</v>
      </c>
      <c r="B362" s="632" t="s">
        <v>529</v>
      </c>
      <c r="C362" s="633" t="s">
        <v>549</v>
      </c>
      <c r="D362" s="634" t="s">
        <v>550</v>
      </c>
      <c r="E362" s="633" t="s">
        <v>530</v>
      </c>
      <c r="F362" s="634" t="s">
        <v>531</v>
      </c>
      <c r="G362" s="633" t="s">
        <v>574</v>
      </c>
      <c r="H362" s="633" t="s">
        <v>1255</v>
      </c>
      <c r="I362" s="633" t="s">
        <v>1256</v>
      </c>
      <c r="J362" s="633" t="s">
        <v>1257</v>
      </c>
      <c r="K362" s="633" t="s">
        <v>1258</v>
      </c>
      <c r="L362" s="635">
        <v>38670.218577329564</v>
      </c>
      <c r="M362" s="635">
        <v>0.8</v>
      </c>
      <c r="N362" s="636">
        <v>30936.174861863656</v>
      </c>
    </row>
    <row r="363" spans="1:14" ht="14.4" customHeight="1" x14ac:dyDescent="0.3">
      <c r="A363" s="631" t="s">
        <v>527</v>
      </c>
      <c r="B363" s="632" t="s">
        <v>529</v>
      </c>
      <c r="C363" s="633" t="s">
        <v>549</v>
      </c>
      <c r="D363" s="634" t="s">
        <v>550</v>
      </c>
      <c r="E363" s="633" t="s">
        <v>530</v>
      </c>
      <c r="F363" s="634" t="s">
        <v>531</v>
      </c>
      <c r="G363" s="633" t="s">
        <v>574</v>
      </c>
      <c r="H363" s="633" t="s">
        <v>1259</v>
      </c>
      <c r="I363" s="633" t="s">
        <v>1260</v>
      </c>
      <c r="J363" s="633" t="s">
        <v>1261</v>
      </c>
      <c r="K363" s="633" t="s">
        <v>1262</v>
      </c>
      <c r="L363" s="635">
        <v>3487.5360000000001</v>
      </c>
      <c r="M363" s="635">
        <v>1</v>
      </c>
      <c r="N363" s="636">
        <v>3487.5360000000001</v>
      </c>
    </row>
    <row r="364" spans="1:14" ht="14.4" customHeight="1" x14ac:dyDescent="0.3">
      <c r="A364" s="631" t="s">
        <v>527</v>
      </c>
      <c r="B364" s="632" t="s">
        <v>529</v>
      </c>
      <c r="C364" s="633" t="s">
        <v>549</v>
      </c>
      <c r="D364" s="634" t="s">
        <v>550</v>
      </c>
      <c r="E364" s="633" t="s">
        <v>530</v>
      </c>
      <c r="F364" s="634" t="s">
        <v>531</v>
      </c>
      <c r="G364" s="633" t="s">
        <v>574</v>
      </c>
      <c r="H364" s="633" t="s">
        <v>1263</v>
      </c>
      <c r="I364" s="633" t="s">
        <v>1264</v>
      </c>
      <c r="J364" s="633" t="s">
        <v>1265</v>
      </c>
      <c r="K364" s="633" t="s">
        <v>1266</v>
      </c>
      <c r="L364" s="635">
        <v>1.1499999999999999</v>
      </c>
      <c r="M364" s="635">
        <v>0.3333333</v>
      </c>
      <c r="N364" s="636">
        <v>0.38333329499999996</v>
      </c>
    </row>
    <row r="365" spans="1:14" ht="14.4" customHeight="1" x14ac:dyDescent="0.3">
      <c r="A365" s="631" t="s">
        <v>527</v>
      </c>
      <c r="B365" s="632" t="s">
        <v>529</v>
      </c>
      <c r="C365" s="633" t="s">
        <v>549</v>
      </c>
      <c r="D365" s="634" t="s">
        <v>550</v>
      </c>
      <c r="E365" s="633" t="s">
        <v>530</v>
      </c>
      <c r="F365" s="634" t="s">
        <v>531</v>
      </c>
      <c r="G365" s="633" t="s">
        <v>574</v>
      </c>
      <c r="H365" s="633" t="s">
        <v>1671</v>
      </c>
      <c r="I365" s="633" t="s">
        <v>1672</v>
      </c>
      <c r="J365" s="633" t="s">
        <v>1673</v>
      </c>
      <c r="K365" s="633" t="s">
        <v>1674</v>
      </c>
      <c r="L365" s="635">
        <v>100848.33000000002</v>
      </c>
      <c r="M365" s="635">
        <v>3</v>
      </c>
      <c r="N365" s="636">
        <v>302544.99000000005</v>
      </c>
    </row>
    <row r="366" spans="1:14" ht="14.4" customHeight="1" x14ac:dyDescent="0.3">
      <c r="A366" s="631" t="s">
        <v>527</v>
      </c>
      <c r="B366" s="632" t="s">
        <v>529</v>
      </c>
      <c r="C366" s="633" t="s">
        <v>549</v>
      </c>
      <c r="D366" s="634" t="s">
        <v>550</v>
      </c>
      <c r="E366" s="633" t="s">
        <v>530</v>
      </c>
      <c r="F366" s="634" t="s">
        <v>531</v>
      </c>
      <c r="G366" s="633" t="s">
        <v>574</v>
      </c>
      <c r="H366" s="633" t="s">
        <v>1302</v>
      </c>
      <c r="I366" s="633" t="s">
        <v>1302</v>
      </c>
      <c r="J366" s="633" t="s">
        <v>703</v>
      </c>
      <c r="K366" s="633" t="s">
        <v>1303</v>
      </c>
      <c r="L366" s="635">
        <v>91.999508208512296</v>
      </c>
      <c r="M366" s="635">
        <v>1</v>
      </c>
      <c r="N366" s="636">
        <v>91.999508208512296</v>
      </c>
    </row>
    <row r="367" spans="1:14" ht="14.4" customHeight="1" x14ac:dyDescent="0.3">
      <c r="A367" s="631" t="s">
        <v>527</v>
      </c>
      <c r="B367" s="632" t="s">
        <v>529</v>
      </c>
      <c r="C367" s="633" t="s">
        <v>549</v>
      </c>
      <c r="D367" s="634" t="s">
        <v>550</v>
      </c>
      <c r="E367" s="633" t="s">
        <v>530</v>
      </c>
      <c r="F367" s="634" t="s">
        <v>531</v>
      </c>
      <c r="G367" s="633" t="s">
        <v>1321</v>
      </c>
      <c r="H367" s="633" t="s">
        <v>1675</v>
      </c>
      <c r="I367" s="633" t="s">
        <v>1676</v>
      </c>
      <c r="J367" s="633" t="s">
        <v>1677</v>
      </c>
      <c r="K367" s="633" t="s">
        <v>1678</v>
      </c>
      <c r="L367" s="635">
        <v>61.469999999999992</v>
      </c>
      <c r="M367" s="635">
        <v>4</v>
      </c>
      <c r="N367" s="636">
        <v>245.87999999999997</v>
      </c>
    </row>
    <row r="368" spans="1:14" ht="14.4" customHeight="1" x14ac:dyDescent="0.3">
      <c r="A368" s="631" t="s">
        <v>527</v>
      </c>
      <c r="B368" s="632" t="s">
        <v>529</v>
      </c>
      <c r="C368" s="633" t="s">
        <v>549</v>
      </c>
      <c r="D368" s="634" t="s">
        <v>550</v>
      </c>
      <c r="E368" s="633" t="s">
        <v>530</v>
      </c>
      <c r="F368" s="634" t="s">
        <v>531</v>
      </c>
      <c r="G368" s="633" t="s">
        <v>1321</v>
      </c>
      <c r="H368" s="633" t="s">
        <v>1356</v>
      </c>
      <c r="I368" s="633" t="s">
        <v>1357</v>
      </c>
      <c r="J368" s="633" t="s">
        <v>1358</v>
      </c>
      <c r="K368" s="633" t="s">
        <v>1359</v>
      </c>
      <c r="L368" s="635">
        <v>58.76915823636665</v>
      </c>
      <c r="M368" s="635">
        <v>2</v>
      </c>
      <c r="N368" s="636">
        <v>117.5383164727333</v>
      </c>
    </row>
    <row r="369" spans="1:14" ht="14.4" customHeight="1" x14ac:dyDescent="0.3">
      <c r="A369" s="631" t="s">
        <v>527</v>
      </c>
      <c r="B369" s="632" t="s">
        <v>529</v>
      </c>
      <c r="C369" s="633" t="s">
        <v>549</v>
      </c>
      <c r="D369" s="634" t="s">
        <v>550</v>
      </c>
      <c r="E369" s="633" t="s">
        <v>530</v>
      </c>
      <c r="F369" s="634" t="s">
        <v>531</v>
      </c>
      <c r="G369" s="633" t="s">
        <v>1321</v>
      </c>
      <c r="H369" s="633" t="s">
        <v>1679</v>
      </c>
      <c r="I369" s="633" t="s">
        <v>1680</v>
      </c>
      <c r="J369" s="633" t="s">
        <v>1681</v>
      </c>
      <c r="K369" s="633" t="s">
        <v>1682</v>
      </c>
      <c r="L369" s="635">
        <v>47.240113499441897</v>
      </c>
      <c r="M369" s="635">
        <v>1</v>
      </c>
      <c r="N369" s="636">
        <v>47.240113499441897</v>
      </c>
    </row>
    <row r="370" spans="1:14" ht="14.4" customHeight="1" x14ac:dyDescent="0.3">
      <c r="A370" s="631" t="s">
        <v>527</v>
      </c>
      <c r="B370" s="632" t="s">
        <v>529</v>
      </c>
      <c r="C370" s="633" t="s">
        <v>549</v>
      </c>
      <c r="D370" s="634" t="s">
        <v>550</v>
      </c>
      <c r="E370" s="633" t="s">
        <v>530</v>
      </c>
      <c r="F370" s="634" t="s">
        <v>531</v>
      </c>
      <c r="G370" s="633" t="s">
        <v>1321</v>
      </c>
      <c r="H370" s="633" t="s">
        <v>1398</v>
      </c>
      <c r="I370" s="633" t="s">
        <v>1399</v>
      </c>
      <c r="J370" s="633" t="s">
        <v>1331</v>
      </c>
      <c r="K370" s="633" t="s">
        <v>1400</v>
      </c>
      <c r="L370" s="635">
        <v>313.74</v>
      </c>
      <c r="M370" s="635">
        <v>4</v>
      </c>
      <c r="N370" s="636">
        <v>1254.96</v>
      </c>
    </row>
    <row r="371" spans="1:14" ht="14.4" customHeight="1" x14ac:dyDescent="0.3">
      <c r="A371" s="631" t="s">
        <v>527</v>
      </c>
      <c r="B371" s="632" t="s">
        <v>529</v>
      </c>
      <c r="C371" s="633" t="s">
        <v>549</v>
      </c>
      <c r="D371" s="634" t="s">
        <v>550</v>
      </c>
      <c r="E371" s="633" t="s">
        <v>530</v>
      </c>
      <c r="F371" s="634" t="s">
        <v>531</v>
      </c>
      <c r="G371" s="633" t="s">
        <v>1321</v>
      </c>
      <c r="H371" s="633" t="s">
        <v>1407</v>
      </c>
      <c r="I371" s="633" t="s">
        <v>1408</v>
      </c>
      <c r="J371" s="633" t="s">
        <v>1409</v>
      </c>
      <c r="K371" s="633" t="s">
        <v>1410</v>
      </c>
      <c r="L371" s="635">
        <v>381.26</v>
      </c>
      <c r="M371" s="635">
        <v>2</v>
      </c>
      <c r="N371" s="636">
        <v>762.52</v>
      </c>
    </row>
    <row r="372" spans="1:14" ht="14.4" customHeight="1" x14ac:dyDescent="0.3">
      <c r="A372" s="631" t="s">
        <v>527</v>
      </c>
      <c r="B372" s="632" t="s">
        <v>529</v>
      </c>
      <c r="C372" s="633" t="s">
        <v>549</v>
      </c>
      <c r="D372" s="634" t="s">
        <v>550</v>
      </c>
      <c r="E372" s="633" t="s">
        <v>530</v>
      </c>
      <c r="F372" s="634" t="s">
        <v>531</v>
      </c>
      <c r="G372" s="633" t="s">
        <v>1321</v>
      </c>
      <c r="H372" s="633" t="s">
        <v>1415</v>
      </c>
      <c r="I372" s="633" t="s">
        <v>1415</v>
      </c>
      <c r="J372" s="633" t="s">
        <v>1416</v>
      </c>
      <c r="K372" s="633" t="s">
        <v>1417</v>
      </c>
      <c r="L372" s="635">
        <v>90.480138802707486</v>
      </c>
      <c r="M372" s="635">
        <v>2.0889788</v>
      </c>
      <c r="N372" s="636">
        <v>189.01109177991333</v>
      </c>
    </row>
    <row r="373" spans="1:14" ht="14.4" customHeight="1" x14ac:dyDescent="0.3">
      <c r="A373" s="631" t="s">
        <v>527</v>
      </c>
      <c r="B373" s="632" t="s">
        <v>529</v>
      </c>
      <c r="C373" s="633" t="s">
        <v>549</v>
      </c>
      <c r="D373" s="634" t="s">
        <v>550</v>
      </c>
      <c r="E373" s="633" t="s">
        <v>530</v>
      </c>
      <c r="F373" s="634" t="s">
        <v>531</v>
      </c>
      <c r="G373" s="633" t="s">
        <v>1321</v>
      </c>
      <c r="H373" s="633" t="s">
        <v>1683</v>
      </c>
      <c r="I373" s="633" t="s">
        <v>1683</v>
      </c>
      <c r="J373" s="633" t="s">
        <v>1684</v>
      </c>
      <c r="K373" s="633" t="s">
        <v>1685</v>
      </c>
      <c r="L373" s="635">
        <v>24668.110000000004</v>
      </c>
      <c r="M373" s="635">
        <v>20</v>
      </c>
      <c r="N373" s="636">
        <v>493362.20000000007</v>
      </c>
    </row>
    <row r="374" spans="1:14" ht="14.4" customHeight="1" x14ac:dyDescent="0.3">
      <c r="A374" s="631" t="s">
        <v>527</v>
      </c>
      <c r="B374" s="632" t="s">
        <v>529</v>
      </c>
      <c r="C374" s="633" t="s">
        <v>549</v>
      </c>
      <c r="D374" s="634" t="s">
        <v>550</v>
      </c>
      <c r="E374" s="633" t="s">
        <v>530</v>
      </c>
      <c r="F374" s="634" t="s">
        <v>531</v>
      </c>
      <c r="G374" s="633" t="s">
        <v>1321</v>
      </c>
      <c r="H374" s="633" t="s">
        <v>1418</v>
      </c>
      <c r="I374" s="633" t="s">
        <v>1419</v>
      </c>
      <c r="J374" s="633" t="s">
        <v>1416</v>
      </c>
      <c r="K374" s="633" t="s">
        <v>1420</v>
      </c>
      <c r="L374" s="635">
        <v>255.70218041884146</v>
      </c>
      <c r="M374" s="635">
        <v>10.923134099999999</v>
      </c>
      <c r="N374" s="636">
        <v>2793.069206377399</v>
      </c>
    </row>
    <row r="375" spans="1:14" ht="14.4" customHeight="1" x14ac:dyDescent="0.3">
      <c r="A375" s="631" t="s">
        <v>527</v>
      </c>
      <c r="B375" s="632" t="s">
        <v>529</v>
      </c>
      <c r="C375" s="633" t="s">
        <v>549</v>
      </c>
      <c r="D375" s="634" t="s">
        <v>550</v>
      </c>
      <c r="E375" s="633" t="s">
        <v>530</v>
      </c>
      <c r="F375" s="634" t="s">
        <v>531</v>
      </c>
      <c r="G375" s="633" t="s">
        <v>1321</v>
      </c>
      <c r="H375" s="633" t="s">
        <v>1454</v>
      </c>
      <c r="I375" s="633" t="s">
        <v>1454</v>
      </c>
      <c r="J375" s="633" t="s">
        <v>1455</v>
      </c>
      <c r="K375" s="633" t="s">
        <v>1456</v>
      </c>
      <c r="L375" s="635">
        <v>2700.5450000000005</v>
      </c>
      <c r="M375" s="635">
        <v>0.25219999999999998</v>
      </c>
      <c r="N375" s="636">
        <v>681.07744900000012</v>
      </c>
    </row>
    <row r="376" spans="1:14" ht="14.4" customHeight="1" x14ac:dyDescent="0.3">
      <c r="A376" s="631" t="s">
        <v>527</v>
      </c>
      <c r="B376" s="632" t="s">
        <v>529</v>
      </c>
      <c r="C376" s="633" t="s">
        <v>549</v>
      </c>
      <c r="D376" s="634" t="s">
        <v>550</v>
      </c>
      <c r="E376" s="633" t="s">
        <v>542</v>
      </c>
      <c r="F376" s="634" t="s">
        <v>543</v>
      </c>
      <c r="G376" s="633" t="s">
        <v>574</v>
      </c>
      <c r="H376" s="633" t="s">
        <v>1686</v>
      </c>
      <c r="I376" s="633" t="s">
        <v>1687</v>
      </c>
      <c r="J376" s="633" t="s">
        <v>1688</v>
      </c>
      <c r="K376" s="633" t="s">
        <v>1689</v>
      </c>
      <c r="L376" s="635">
        <v>0</v>
      </c>
      <c r="M376" s="635">
        <v>0</v>
      </c>
      <c r="N376" s="636">
        <v>0</v>
      </c>
    </row>
    <row r="377" spans="1:14" ht="14.4" customHeight="1" x14ac:dyDescent="0.3">
      <c r="A377" s="631" t="s">
        <v>527</v>
      </c>
      <c r="B377" s="632" t="s">
        <v>529</v>
      </c>
      <c r="C377" s="633" t="s">
        <v>549</v>
      </c>
      <c r="D377" s="634" t="s">
        <v>550</v>
      </c>
      <c r="E377" s="633" t="s">
        <v>534</v>
      </c>
      <c r="F377" s="634" t="s">
        <v>535</v>
      </c>
      <c r="G377" s="633"/>
      <c r="H377" s="633"/>
      <c r="I377" s="633" t="s">
        <v>1690</v>
      </c>
      <c r="J377" s="633" t="s">
        <v>1691</v>
      </c>
      <c r="K377" s="633"/>
      <c r="L377" s="635">
        <v>6210</v>
      </c>
      <c r="M377" s="635">
        <v>2</v>
      </c>
      <c r="N377" s="636">
        <v>12420</v>
      </c>
    </row>
    <row r="378" spans="1:14" ht="14.4" customHeight="1" x14ac:dyDescent="0.3">
      <c r="A378" s="631" t="s">
        <v>527</v>
      </c>
      <c r="B378" s="632" t="s">
        <v>529</v>
      </c>
      <c r="C378" s="633" t="s">
        <v>549</v>
      </c>
      <c r="D378" s="634" t="s">
        <v>550</v>
      </c>
      <c r="E378" s="633" t="s">
        <v>534</v>
      </c>
      <c r="F378" s="634" t="s">
        <v>535</v>
      </c>
      <c r="G378" s="633"/>
      <c r="H378" s="633"/>
      <c r="I378" s="633" t="s">
        <v>1611</v>
      </c>
      <c r="J378" s="633" t="s">
        <v>1612</v>
      </c>
      <c r="K378" s="633"/>
      <c r="L378" s="635">
        <v>1407.54</v>
      </c>
      <c r="M378" s="635">
        <v>10</v>
      </c>
      <c r="N378" s="636">
        <v>14075.4</v>
      </c>
    </row>
    <row r="379" spans="1:14" ht="14.4" customHeight="1" x14ac:dyDescent="0.3">
      <c r="A379" s="631" t="s">
        <v>527</v>
      </c>
      <c r="B379" s="632" t="s">
        <v>529</v>
      </c>
      <c r="C379" s="633" t="s">
        <v>549</v>
      </c>
      <c r="D379" s="634" t="s">
        <v>550</v>
      </c>
      <c r="E379" s="633" t="s">
        <v>534</v>
      </c>
      <c r="F379" s="634" t="s">
        <v>535</v>
      </c>
      <c r="G379" s="633"/>
      <c r="H379" s="633"/>
      <c r="I379" s="633" t="s">
        <v>1613</v>
      </c>
      <c r="J379" s="633" t="s">
        <v>1614</v>
      </c>
      <c r="K379" s="633"/>
      <c r="L379" s="635">
        <v>10705.541666666666</v>
      </c>
      <c r="M379" s="635">
        <v>72</v>
      </c>
      <c r="N379" s="636">
        <v>770799</v>
      </c>
    </row>
    <row r="380" spans="1:14" ht="14.4" customHeight="1" x14ac:dyDescent="0.3">
      <c r="A380" s="631" t="s">
        <v>527</v>
      </c>
      <c r="B380" s="632" t="s">
        <v>529</v>
      </c>
      <c r="C380" s="633" t="s">
        <v>549</v>
      </c>
      <c r="D380" s="634" t="s">
        <v>550</v>
      </c>
      <c r="E380" s="633" t="s">
        <v>534</v>
      </c>
      <c r="F380" s="634" t="s">
        <v>535</v>
      </c>
      <c r="G380" s="633"/>
      <c r="H380" s="633"/>
      <c r="I380" s="633" t="s">
        <v>1615</v>
      </c>
      <c r="J380" s="633" t="s">
        <v>1616</v>
      </c>
      <c r="K380" s="633"/>
      <c r="L380" s="635">
        <v>5586</v>
      </c>
      <c r="M380" s="635">
        <v>15</v>
      </c>
      <c r="N380" s="636">
        <v>83790</v>
      </c>
    </row>
    <row r="381" spans="1:14" ht="14.4" customHeight="1" x14ac:dyDescent="0.3">
      <c r="A381" s="631" t="s">
        <v>527</v>
      </c>
      <c r="B381" s="632" t="s">
        <v>529</v>
      </c>
      <c r="C381" s="633" t="s">
        <v>549</v>
      </c>
      <c r="D381" s="634" t="s">
        <v>550</v>
      </c>
      <c r="E381" s="633" t="s">
        <v>534</v>
      </c>
      <c r="F381" s="634" t="s">
        <v>535</v>
      </c>
      <c r="G381" s="633"/>
      <c r="H381" s="633"/>
      <c r="I381" s="633" t="s">
        <v>1617</v>
      </c>
      <c r="J381" s="633" t="s">
        <v>1618</v>
      </c>
      <c r="K381" s="633"/>
      <c r="L381" s="635">
        <v>12420</v>
      </c>
      <c r="M381" s="635">
        <v>6</v>
      </c>
      <c r="N381" s="636">
        <v>74520</v>
      </c>
    </row>
    <row r="382" spans="1:14" ht="14.4" customHeight="1" x14ac:dyDescent="0.3">
      <c r="A382" s="631" t="s">
        <v>527</v>
      </c>
      <c r="B382" s="632" t="s">
        <v>529</v>
      </c>
      <c r="C382" s="633" t="s">
        <v>549</v>
      </c>
      <c r="D382" s="634" t="s">
        <v>550</v>
      </c>
      <c r="E382" s="633" t="s">
        <v>536</v>
      </c>
      <c r="F382" s="634" t="s">
        <v>537</v>
      </c>
      <c r="G382" s="633"/>
      <c r="H382" s="633"/>
      <c r="I382" s="633" t="s">
        <v>1692</v>
      </c>
      <c r="J382" s="633" t="s">
        <v>1693</v>
      </c>
      <c r="K382" s="633"/>
      <c r="L382" s="635">
        <v>8855</v>
      </c>
      <c r="M382" s="635">
        <v>58</v>
      </c>
      <c r="N382" s="636">
        <v>513590</v>
      </c>
    </row>
    <row r="383" spans="1:14" ht="14.4" customHeight="1" x14ac:dyDescent="0.3">
      <c r="A383" s="631" t="s">
        <v>527</v>
      </c>
      <c r="B383" s="632" t="s">
        <v>529</v>
      </c>
      <c r="C383" s="633" t="s">
        <v>549</v>
      </c>
      <c r="D383" s="634" t="s">
        <v>550</v>
      </c>
      <c r="E383" s="633" t="s">
        <v>536</v>
      </c>
      <c r="F383" s="634" t="s">
        <v>537</v>
      </c>
      <c r="G383" s="633"/>
      <c r="H383" s="633"/>
      <c r="I383" s="633" t="s">
        <v>1694</v>
      </c>
      <c r="J383" s="633" t="s">
        <v>1695</v>
      </c>
      <c r="K383" s="633"/>
      <c r="L383" s="635">
        <v>4445.99</v>
      </c>
      <c r="M383" s="635">
        <v>36</v>
      </c>
      <c r="N383" s="636">
        <v>160055.63999999998</v>
      </c>
    </row>
    <row r="384" spans="1:14" ht="14.4" customHeight="1" x14ac:dyDescent="0.3">
      <c r="A384" s="631" t="s">
        <v>527</v>
      </c>
      <c r="B384" s="632" t="s">
        <v>529</v>
      </c>
      <c r="C384" s="633" t="s">
        <v>549</v>
      </c>
      <c r="D384" s="634" t="s">
        <v>550</v>
      </c>
      <c r="E384" s="633" t="s">
        <v>536</v>
      </c>
      <c r="F384" s="634" t="s">
        <v>537</v>
      </c>
      <c r="G384" s="633"/>
      <c r="H384" s="633"/>
      <c r="I384" s="633" t="s">
        <v>1696</v>
      </c>
      <c r="J384" s="633" t="s">
        <v>1697</v>
      </c>
      <c r="K384" s="633"/>
      <c r="L384" s="635">
        <v>5089.6900000000005</v>
      </c>
      <c r="M384" s="635">
        <v>20</v>
      </c>
      <c r="N384" s="636">
        <v>101793.8</v>
      </c>
    </row>
    <row r="385" spans="1:14" ht="14.4" customHeight="1" x14ac:dyDescent="0.3">
      <c r="A385" s="631" t="s">
        <v>527</v>
      </c>
      <c r="B385" s="632" t="s">
        <v>529</v>
      </c>
      <c r="C385" s="633" t="s">
        <v>549</v>
      </c>
      <c r="D385" s="634" t="s">
        <v>550</v>
      </c>
      <c r="E385" s="633" t="s">
        <v>536</v>
      </c>
      <c r="F385" s="634" t="s">
        <v>537</v>
      </c>
      <c r="G385" s="633"/>
      <c r="H385" s="633"/>
      <c r="I385" s="633" t="s">
        <v>1698</v>
      </c>
      <c r="J385" s="633" t="s">
        <v>1699</v>
      </c>
      <c r="K385" s="633"/>
      <c r="L385" s="635">
        <v>10179.39</v>
      </c>
      <c r="M385" s="635">
        <v>10</v>
      </c>
      <c r="N385" s="636">
        <v>101793.9</v>
      </c>
    </row>
    <row r="386" spans="1:14" ht="14.4" customHeight="1" x14ac:dyDescent="0.3">
      <c r="A386" s="631" t="s">
        <v>527</v>
      </c>
      <c r="B386" s="632" t="s">
        <v>529</v>
      </c>
      <c r="C386" s="633" t="s">
        <v>549</v>
      </c>
      <c r="D386" s="634" t="s">
        <v>550</v>
      </c>
      <c r="E386" s="633" t="s">
        <v>536</v>
      </c>
      <c r="F386" s="634" t="s">
        <v>537</v>
      </c>
      <c r="G386" s="633"/>
      <c r="H386" s="633"/>
      <c r="I386" s="633" t="s">
        <v>1700</v>
      </c>
      <c r="J386" s="633" t="s">
        <v>1701</v>
      </c>
      <c r="K386" s="633"/>
      <c r="L386" s="635">
        <v>9384</v>
      </c>
      <c r="M386" s="635">
        <v>24</v>
      </c>
      <c r="N386" s="636">
        <v>225216</v>
      </c>
    </row>
    <row r="387" spans="1:14" ht="14.4" customHeight="1" x14ac:dyDescent="0.3">
      <c r="A387" s="631" t="s">
        <v>527</v>
      </c>
      <c r="B387" s="632" t="s">
        <v>529</v>
      </c>
      <c r="C387" s="633" t="s">
        <v>551</v>
      </c>
      <c r="D387" s="634" t="s">
        <v>552</v>
      </c>
      <c r="E387" s="633" t="s">
        <v>530</v>
      </c>
      <c r="F387" s="634" t="s">
        <v>531</v>
      </c>
      <c r="G387" s="633"/>
      <c r="H387" s="633" t="s">
        <v>563</v>
      </c>
      <c r="I387" s="633" t="s">
        <v>563</v>
      </c>
      <c r="J387" s="633" t="s">
        <v>564</v>
      </c>
      <c r="K387" s="633" t="s">
        <v>565</v>
      </c>
      <c r="L387" s="635">
        <v>422.39111733241191</v>
      </c>
      <c r="M387" s="635">
        <v>80.47836980000001</v>
      </c>
      <c r="N387" s="636">
        <v>33993.348540913037</v>
      </c>
    </row>
    <row r="388" spans="1:14" ht="14.4" customHeight="1" x14ac:dyDescent="0.3">
      <c r="A388" s="631" t="s">
        <v>527</v>
      </c>
      <c r="B388" s="632" t="s">
        <v>529</v>
      </c>
      <c r="C388" s="633" t="s">
        <v>551</v>
      </c>
      <c r="D388" s="634" t="s">
        <v>552</v>
      </c>
      <c r="E388" s="633" t="s">
        <v>530</v>
      </c>
      <c r="F388" s="634" t="s">
        <v>531</v>
      </c>
      <c r="G388" s="633"/>
      <c r="H388" s="633" t="s">
        <v>1702</v>
      </c>
      <c r="I388" s="633" t="s">
        <v>1703</v>
      </c>
      <c r="J388" s="633" t="s">
        <v>1704</v>
      </c>
      <c r="K388" s="633" t="s">
        <v>1705</v>
      </c>
      <c r="L388" s="635">
        <v>38899.89</v>
      </c>
      <c r="M388" s="635">
        <v>1</v>
      </c>
      <c r="N388" s="636">
        <v>38899.89</v>
      </c>
    </row>
    <row r="389" spans="1:14" ht="14.4" customHeight="1" x14ac:dyDescent="0.3">
      <c r="A389" s="631" t="s">
        <v>527</v>
      </c>
      <c r="B389" s="632" t="s">
        <v>529</v>
      </c>
      <c r="C389" s="633" t="s">
        <v>551</v>
      </c>
      <c r="D389" s="634" t="s">
        <v>552</v>
      </c>
      <c r="E389" s="633" t="s">
        <v>530</v>
      </c>
      <c r="F389" s="634" t="s">
        <v>531</v>
      </c>
      <c r="G389" s="633"/>
      <c r="H389" s="633" t="s">
        <v>1706</v>
      </c>
      <c r="I389" s="633" t="s">
        <v>1260</v>
      </c>
      <c r="J389" s="633" t="s">
        <v>1707</v>
      </c>
      <c r="K389" s="633" t="s">
        <v>1708</v>
      </c>
      <c r="L389" s="635">
        <v>5282.5365625000013</v>
      </c>
      <c r="M389" s="635">
        <v>32</v>
      </c>
      <c r="N389" s="636">
        <v>169041.17000000004</v>
      </c>
    </row>
    <row r="390" spans="1:14" ht="14.4" customHeight="1" x14ac:dyDescent="0.3">
      <c r="A390" s="631" t="s">
        <v>527</v>
      </c>
      <c r="B390" s="632" t="s">
        <v>529</v>
      </c>
      <c r="C390" s="633" t="s">
        <v>551</v>
      </c>
      <c r="D390" s="634" t="s">
        <v>552</v>
      </c>
      <c r="E390" s="633" t="s">
        <v>530</v>
      </c>
      <c r="F390" s="634" t="s">
        <v>531</v>
      </c>
      <c r="G390" s="633"/>
      <c r="H390" s="633" t="s">
        <v>570</v>
      </c>
      <c r="I390" s="633" t="s">
        <v>570</v>
      </c>
      <c r="J390" s="633" t="s">
        <v>564</v>
      </c>
      <c r="K390" s="633" t="s">
        <v>571</v>
      </c>
      <c r="L390" s="635">
        <v>247.25</v>
      </c>
      <c r="M390" s="635">
        <v>26.833066000000002</v>
      </c>
      <c r="N390" s="636">
        <v>6634.4755685000009</v>
      </c>
    </row>
    <row r="391" spans="1:14" ht="14.4" customHeight="1" x14ac:dyDescent="0.3">
      <c r="A391" s="631" t="s">
        <v>527</v>
      </c>
      <c r="B391" s="632" t="s">
        <v>529</v>
      </c>
      <c r="C391" s="633" t="s">
        <v>551</v>
      </c>
      <c r="D391" s="634" t="s">
        <v>552</v>
      </c>
      <c r="E391" s="633" t="s">
        <v>530</v>
      </c>
      <c r="F391" s="634" t="s">
        <v>531</v>
      </c>
      <c r="G391" s="633"/>
      <c r="H391" s="633" t="s">
        <v>572</v>
      </c>
      <c r="I391" s="633" t="s">
        <v>572</v>
      </c>
      <c r="J391" s="633" t="s">
        <v>564</v>
      </c>
      <c r="K391" s="633" t="s">
        <v>573</v>
      </c>
      <c r="L391" s="635">
        <v>746.34999999999968</v>
      </c>
      <c r="M391" s="635">
        <v>106.35419759999999</v>
      </c>
      <c r="N391" s="636">
        <v>79377.455378759958</v>
      </c>
    </row>
    <row r="392" spans="1:14" ht="14.4" customHeight="1" x14ac:dyDescent="0.3">
      <c r="A392" s="631" t="s">
        <v>527</v>
      </c>
      <c r="B392" s="632" t="s">
        <v>529</v>
      </c>
      <c r="C392" s="633" t="s">
        <v>551</v>
      </c>
      <c r="D392" s="634" t="s">
        <v>552</v>
      </c>
      <c r="E392" s="633" t="s">
        <v>530</v>
      </c>
      <c r="F392" s="634" t="s">
        <v>531</v>
      </c>
      <c r="G392" s="633" t="s">
        <v>574</v>
      </c>
      <c r="H392" s="633" t="s">
        <v>575</v>
      </c>
      <c r="I392" s="633" t="s">
        <v>575</v>
      </c>
      <c r="J392" s="633" t="s">
        <v>576</v>
      </c>
      <c r="K392" s="633" t="s">
        <v>577</v>
      </c>
      <c r="L392" s="635">
        <v>179.4</v>
      </c>
      <c r="M392" s="635">
        <v>63</v>
      </c>
      <c r="N392" s="636">
        <v>11302.2</v>
      </c>
    </row>
    <row r="393" spans="1:14" ht="14.4" customHeight="1" x14ac:dyDescent="0.3">
      <c r="A393" s="631" t="s">
        <v>527</v>
      </c>
      <c r="B393" s="632" t="s">
        <v>529</v>
      </c>
      <c r="C393" s="633" t="s">
        <v>551</v>
      </c>
      <c r="D393" s="634" t="s">
        <v>552</v>
      </c>
      <c r="E393" s="633" t="s">
        <v>530</v>
      </c>
      <c r="F393" s="634" t="s">
        <v>531</v>
      </c>
      <c r="G393" s="633" t="s">
        <v>574</v>
      </c>
      <c r="H393" s="633" t="s">
        <v>578</v>
      </c>
      <c r="I393" s="633" t="s">
        <v>578</v>
      </c>
      <c r="J393" s="633" t="s">
        <v>579</v>
      </c>
      <c r="K393" s="633" t="s">
        <v>580</v>
      </c>
      <c r="L393" s="635">
        <v>149.5</v>
      </c>
      <c r="M393" s="635">
        <v>16</v>
      </c>
      <c r="N393" s="636">
        <v>2392</v>
      </c>
    </row>
    <row r="394" spans="1:14" ht="14.4" customHeight="1" x14ac:dyDescent="0.3">
      <c r="A394" s="631" t="s">
        <v>527</v>
      </c>
      <c r="B394" s="632" t="s">
        <v>529</v>
      </c>
      <c r="C394" s="633" t="s">
        <v>551</v>
      </c>
      <c r="D394" s="634" t="s">
        <v>552</v>
      </c>
      <c r="E394" s="633" t="s">
        <v>530</v>
      </c>
      <c r="F394" s="634" t="s">
        <v>531</v>
      </c>
      <c r="G394" s="633" t="s">
        <v>574</v>
      </c>
      <c r="H394" s="633" t="s">
        <v>581</v>
      </c>
      <c r="I394" s="633" t="s">
        <v>581</v>
      </c>
      <c r="J394" s="633" t="s">
        <v>579</v>
      </c>
      <c r="K394" s="633" t="s">
        <v>582</v>
      </c>
      <c r="L394" s="635">
        <v>132.25</v>
      </c>
      <c r="M394" s="635">
        <v>26</v>
      </c>
      <c r="N394" s="636">
        <v>3438.5</v>
      </c>
    </row>
    <row r="395" spans="1:14" ht="14.4" customHeight="1" x14ac:dyDescent="0.3">
      <c r="A395" s="631" t="s">
        <v>527</v>
      </c>
      <c r="B395" s="632" t="s">
        <v>529</v>
      </c>
      <c r="C395" s="633" t="s">
        <v>551</v>
      </c>
      <c r="D395" s="634" t="s">
        <v>552</v>
      </c>
      <c r="E395" s="633" t="s">
        <v>530</v>
      </c>
      <c r="F395" s="634" t="s">
        <v>531</v>
      </c>
      <c r="G395" s="633" t="s">
        <v>574</v>
      </c>
      <c r="H395" s="633" t="s">
        <v>1709</v>
      </c>
      <c r="I395" s="633" t="s">
        <v>1709</v>
      </c>
      <c r="J395" s="633" t="s">
        <v>579</v>
      </c>
      <c r="K395" s="633" t="s">
        <v>1710</v>
      </c>
      <c r="L395" s="635">
        <v>232.30000000000004</v>
      </c>
      <c r="M395" s="635">
        <v>3</v>
      </c>
      <c r="N395" s="636">
        <v>696.90000000000009</v>
      </c>
    </row>
    <row r="396" spans="1:14" ht="14.4" customHeight="1" x14ac:dyDescent="0.3">
      <c r="A396" s="631" t="s">
        <v>527</v>
      </c>
      <c r="B396" s="632" t="s">
        <v>529</v>
      </c>
      <c r="C396" s="633" t="s">
        <v>551</v>
      </c>
      <c r="D396" s="634" t="s">
        <v>552</v>
      </c>
      <c r="E396" s="633" t="s">
        <v>530</v>
      </c>
      <c r="F396" s="634" t="s">
        <v>531</v>
      </c>
      <c r="G396" s="633" t="s">
        <v>574</v>
      </c>
      <c r="H396" s="633" t="s">
        <v>583</v>
      </c>
      <c r="I396" s="633" t="s">
        <v>583</v>
      </c>
      <c r="J396" s="633" t="s">
        <v>576</v>
      </c>
      <c r="K396" s="633" t="s">
        <v>584</v>
      </c>
      <c r="L396" s="635">
        <v>97.179870803855252</v>
      </c>
      <c r="M396" s="635">
        <v>61</v>
      </c>
      <c r="N396" s="636">
        <v>5927.9721190351702</v>
      </c>
    </row>
    <row r="397" spans="1:14" ht="14.4" customHeight="1" x14ac:dyDescent="0.3">
      <c r="A397" s="631" t="s">
        <v>527</v>
      </c>
      <c r="B397" s="632" t="s">
        <v>529</v>
      </c>
      <c r="C397" s="633" t="s">
        <v>551</v>
      </c>
      <c r="D397" s="634" t="s">
        <v>552</v>
      </c>
      <c r="E397" s="633" t="s">
        <v>530</v>
      </c>
      <c r="F397" s="634" t="s">
        <v>531</v>
      </c>
      <c r="G397" s="633" t="s">
        <v>574</v>
      </c>
      <c r="H397" s="633" t="s">
        <v>585</v>
      </c>
      <c r="I397" s="633" t="s">
        <v>585</v>
      </c>
      <c r="J397" s="633" t="s">
        <v>576</v>
      </c>
      <c r="K397" s="633" t="s">
        <v>586</v>
      </c>
      <c r="L397" s="635">
        <v>97.750000000000028</v>
      </c>
      <c r="M397" s="635">
        <v>16</v>
      </c>
      <c r="N397" s="636">
        <v>1564.0000000000005</v>
      </c>
    </row>
    <row r="398" spans="1:14" ht="14.4" customHeight="1" x14ac:dyDescent="0.3">
      <c r="A398" s="631" t="s">
        <v>527</v>
      </c>
      <c r="B398" s="632" t="s">
        <v>529</v>
      </c>
      <c r="C398" s="633" t="s">
        <v>551</v>
      </c>
      <c r="D398" s="634" t="s">
        <v>552</v>
      </c>
      <c r="E398" s="633" t="s">
        <v>530</v>
      </c>
      <c r="F398" s="634" t="s">
        <v>531</v>
      </c>
      <c r="G398" s="633" t="s">
        <v>574</v>
      </c>
      <c r="H398" s="633" t="s">
        <v>591</v>
      </c>
      <c r="I398" s="633" t="s">
        <v>592</v>
      </c>
      <c r="J398" s="633" t="s">
        <v>593</v>
      </c>
      <c r="K398" s="633" t="s">
        <v>594</v>
      </c>
      <c r="L398" s="635">
        <v>84.57</v>
      </c>
      <c r="M398" s="635">
        <v>2</v>
      </c>
      <c r="N398" s="636">
        <v>169.14</v>
      </c>
    </row>
    <row r="399" spans="1:14" ht="14.4" customHeight="1" x14ac:dyDescent="0.3">
      <c r="A399" s="631" t="s">
        <v>527</v>
      </c>
      <c r="B399" s="632" t="s">
        <v>529</v>
      </c>
      <c r="C399" s="633" t="s">
        <v>551</v>
      </c>
      <c r="D399" s="634" t="s">
        <v>552</v>
      </c>
      <c r="E399" s="633" t="s">
        <v>530</v>
      </c>
      <c r="F399" s="634" t="s">
        <v>531</v>
      </c>
      <c r="G399" s="633" t="s">
        <v>574</v>
      </c>
      <c r="H399" s="633" t="s">
        <v>1711</v>
      </c>
      <c r="I399" s="633" t="s">
        <v>1712</v>
      </c>
      <c r="J399" s="633" t="s">
        <v>597</v>
      </c>
      <c r="K399" s="633" t="s">
        <v>950</v>
      </c>
      <c r="L399" s="635">
        <v>95.080056088476795</v>
      </c>
      <c r="M399" s="635">
        <v>4</v>
      </c>
      <c r="N399" s="636">
        <v>380.32022435390718</v>
      </c>
    </row>
    <row r="400" spans="1:14" ht="14.4" customHeight="1" x14ac:dyDescent="0.3">
      <c r="A400" s="631" t="s">
        <v>527</v>
      </c>
      <c r="B400" s="632" t="s">
        <v>529</v>
      </c>
      <c r="C400" s="633" t="s">
        <v>551</v>
      </c>
      <c r="D400" s="634" t="s">
        <v>552</v>
      </c>
      <c r="E400" s="633" t="s">
        <v>530</v>
      </c>
      <c r="F400" s="634" t="s">
        <v>531</v>
      </c>
      <c r="G400" s="633" t="s">
        <v>574</v>
      </c>
      <c r="H400" s="633" t="s">
        <v>595</v>
      </c>
      <c r="I400" s="633" t="s">
        <v>596</v>
      </c>
      <c r="J400" s="633" t="s">
        <v>597</v>
      </c>
      <c r="K400" s="633" t="s">
        <v>598</v>
      </c>
      <c r="L400" s="635">
        <v>100.2745836774853</v>
      </c>
      <c r="M400" s="635">
        <v>94</v>
      </c>
      <c r="N400" s="636">
        <v>9425.8108656836175</v>
      </c>
    </row>
    <row r="401" spans="1:14" ht="14.4" customHeight="1" x14ac:dyDescent="0.3">
      <c r="A401" s="631" t="s">
        <v>527</v>
      </c>
      <c r="B401" s="632" t="s">
        <v>529</v>
      </c>
      <c r="C401" s="633" t="s">
        <v>551</v>
      </c>
      <c r="D401" s="634" t="s">
        <v>552</v>
      </c>
      <c r="E401" s="633" t="s">
        <v>530</v>
      </c>
      <c r="F401" s="634" t="s">
        <v>531</v>
      </c>
      <c r="G401" s="633" t="s">
        <v>574</v>
      </c>
      <c r="H401" s="633" t="s">
        <v>599</v>
      </c>
      <c r="I401" s="633" t="s">
        <v>600</v>
      </c>
      <c r="J401" s="633" t="s">
        <v>601</v>
      </c>
      <c r="K401" s="633" t="s">
        <v>602</v>
      </c>
      <c r="L401" s="635">
        <v>170.22880446872372</v>
      </c>
      <c r="M401" s="635">
        <v>12</v>
      </c>
      <c r="N401" s="636">
        <v>2042.7456536246846</v>
      </c>
    </row>
    <row r="402" spans="1:14" ht="14.4" customHeight="1" x14ac:dyDescent="0.3">
      <c r="A402" s="631" t="s">
        <v>527</v>
      </c>
      <c r="B402" s="632" t="s">
        <v>529</v>
      </c>
      <c r="C402" s="633" t="s">
        <v>551</v>
      </c>
      <c r="D402" s="634" t="s">
        <v>552</v>
      </c>
      <c r="E402" s="633" t="s">
        <v>530</v>
      </c>
      <c r="F402" s="634" t="s">
        <v>531</v>
      </c>
      <c r="G402" s="633" t="s">
        <v>574</v>
      </c>
      <c r="H402" s="633" t="s">
        <v>1713</v>
      </c>
      <c r="I402" s="633" t="s">
        <v>1714</v>
      </c>
      <c r="J402" s="633" t="s">
        <v>1715</v>
      </c>
      <c r="K402" s="633" t="s">
        <v>1716</v>
      </c>
      <c r="L402" s="635">
        <v>63.04</v>
      </c>
      <c r="M402" s="635">
        <v>2</v>
      </c>
      <c r="N402" s="636">
        <v>126.08</v>
      </c>
    </row>
    <row r="403" spans="1:14" ht="14.4" customHeight="1" x14ac:dyDescent="0.3">
      <c r="A403" s="631" t="s">
        <v>527</v>
      </c>
      <c r="B403" s="632" t="s">
        <v>529</v>
      </c>
      <c r="C403" s="633" t="s">
        <v>551</v>
      </c>
      <c r="D403" s="634" t="s">
        <v>552</v>
      </c>
      <c r="E403" s="633" t="s">
        <v>530</v>
      </c>
      <c r="F403" s="634" t="s">
        <v>531</v>
      </c>
      <c r="G403" s="633" t="s">
        <v>574</v>
      </c>
      <c r="H403" s="633" t="s">
        <v>607</v>
      </c>
      <c r="I403" s="633" t="s">
        <v>608</v>
      </c>
      <c r="J403" s="633" t="s">
        <v>609</v>
      </c>
      <c r="K403" s="633" t="s">
        <v>610</v>
      </c>
      <c r="L403" s="635">
        <v>59.62</v>
      </c>
      <c r="M403" s="635">
        <v>6</v>
      </c>
      <c r="N403" s="636">
        <v>357.71999999999997</v>
      </c>
    </row>
    <row r="404" spans="1:14" ht="14.4" customHeight="1" x14ac:dyDescent="0.3">
      <c r="A404" s="631" t="s">
        <v>527</v>
      </c>
      <c r="B404" s="632" t="s">
        <v>529</v>
      </c>
      <c r="C404" s="633" t="s">
        <v>551</v>
      </c>
      <c r="D404" s="634" t="s">
        <v>552</v>
      </c>
      <c r="E404" s="633" t="s">
        <v>530</v>
      </c>
      <c r="F404" s="634" t="s">
        <v>531</v>
      </c>
      <c r="G404" s="633" t="s">
        <v>574</v>
      </c>
      <c r="H404" s="633" t="s">
        <v>611</v>
      </c>
      <c r="I404" s="633" t="s">
        <v>612</v>
      </c>
      <c r="J404" s="633" t="s">
        <v>613</v>
      </c>
      <c r="K404" s="633" t="s">
        <v>614</v>
      </c>
      <c r="L404" s="635">
        <v>56.43</v>
      </c>
      <c r="M404" s="635">
        <v>2</v>
      </c>
      <c r="N404" s="636">
        <v>112.86</v>
      </c>
    </row>
    <row r="405" spans="1:14" ht="14.4" customHeight="1" x14ac:dyDescent="0.3">
      <c r="A405" s="631" t="s">
        <v>527</v>
      </c>
      <c r="B405" s="632" t="s">
        <v>529</v>
      </c>
      <c r="C405" s="633" t="s">
        <v>551</v>
      </c>
      <c r="D405" s="634" t="s">
        <v>552</v>
      </c>
      <c r="E405" s="633" t="s">
        <v>530</v>
      </c>
      <c r="F405" s="634" t="s">
        <v>531</v>
      </c>
      <c r="G405" s="633" t="s">
        <v>574</v>
      </c>
      <c r="H405" s="633" t="s">
        <v>615</v>
      </c>
      <c r="I405" s="633" t="s">
        <v>616</v>
      </c>
      <c r="J405" s="633" t="s">
        <v>609</v>
      </c>
      <c r="K405" s="633" t="s">
        <v>617</v>
      </c>
      <c r="L405" s="635">
        <v>65.23</v>
      </c>
      <c r="M405" s="635">
        <v>3</v>
      </c>
      <c r="N405" s="636">
        <v>195.69</v>
      </c>
    </row>
    <row r="406" spans="1:14" ht="14.4" customHeight="1" x14ac:dyDescent="0.3">
      <c r="A406" s="631" t="s">
        <v>527</v>
      </c>
      <c r="B406" s="632" t="s">
        <v>529</v>
      </c>
      <c r="C406" s="633" t="s">
        <v>551</v>
      </c>
      <c r="D406" s="634" t="s">
        <v>552</v>
      </c>
      <c r="E406" s="633" t="s">
        <v>530</v>
      </c>
      <c r="F406" s="634" t="s">
        <v>531</v>
      </c>
      <c r="G406" s="633" t="s">
        <v>574</v>
      </c>
      <c r="H406" s="633" t="s">
        <v>622</v>
      </c>
      <c r="I406" s="633" t="s">
        <v>623</v>
      </c>
      <c r="J406" s="633" t="s">
        <v>624</v>
      </c>
      <c r="K406" s="633" t="s">
        <v>625</v>
      </c>
      <c r="L406" s="635">
        <v>66.53</v>
      </c>
      <c r="M406" s="635">
        <v>3</v>
      </c>
      <c r="N406" s="636">
        <v>199.59</v>
      </c>
    </row>
    <row r="407" spans="1:14" ht="14.4" customHeight="1" x14ac:dyDescent="0.3">
      <c r="A407" s="631" t="s">
        <v>527</v>
      </c>
      <c r="B407" s="632" t="s">
        <v>529</v>
      </c>
      <c r="C407" s="633" t="s">
        <v>551</v>
      </c>
      <c r="D407" s="634" t="s">
        <v>552</v>
      </c>
      <c r="E407" s="633" t="s">
        <v>530</v>
      </c>
      <c r="F407" s="634" t="s">
        <v>531</v>
      </c>
      <c r="G407" s="633" t="s">
        <v>574</v>
      </c>
      <c r="H407" s="633" t="s">
        <v>626</v>
      </c>
      <c r="I407" s="633" t="s">
        <v>627</v>
      </c>
      <c r="J407" s="633" t="s">
        <v>628</v>
      </c>
      <c r="K407" s="633" t="s">
        <v>629</v>
      </c>
      <c r="L407" s="635">
        <v>27.42</v>
      </c>
      <c r="M407" s="635">
        <v>6</v>
      </c>
      <c r="N407" s="636">
        <v>164.52</v>
      </c>
    </row>
    <row r="408" spans="1:14" ht="14.4" customHeight="1" x14ac:dyDescent="0.3">
      <c r="A408" s="631" t="s">
        <v>527</v>
      </c>
      <c r="B408" s="632" t="s">
        <v>529</v>
      </c>
      <c r="C408" s="633" t="s">
        <v>551</v>
      </c>
      <c r="D408" s="634" t="s">
        <v>552</v>
      </c>
      <c r="E408" s="633" t="s">
        <v>530</v>
      </c>
      <c r="F408" s="634" t="s">
        <v>531</v>
      </c>
      <c r="G408" s="633" t="s">
        <v>574</v>
      </c>
      <c r="H408" s="633" t="s">
        <v>630</v>
      </c>
      <c r="I408" s="633" t="s">
        <v>631</v>
      </c>
      <c r="J408" s="633" t="s">
        <v>632</v>
      </c>
      <c r="K408" s="633" t="s">
        <v>590</v>
      </c>
      <c r="L408" s="635">
        <v>42.026666666666664</v>
      </c>
      <c r="M408" s="635">
        <v>3</v>
      </c>
      <c r="N408" s="636">
        <v>126.08</v>
      </c>
    </row>
    <row r="409" spans="1:14" ht="14.4" customHeight="1" x14ac:dyDescent="0.3">
      <c r="A409" s="631" t="s">
        <v>527</v>
      </c>
      <c r="B409" s="632" t="s">
        <v>529</v>
      </c>
      <c r="C409" s="633" t="s">
        <v>551</v>
      </c>
      <c r="D409" s="634" t="s">
        <v>552</v>
      </c>
      <c r="E409" s="633" t="s">
        <v>530</v>
      </c>
      <c r="F409" s="634" t="s">
        <v>531</v>
      </c>
      <c r="G409" s="633" t="s">
        <v>574</v>
      </c>
      <c r="H409" s="633" t="s">
        <v>633</v>
      </c>
      <c r="I409" s="633" t="s">
        <v>634</v>
      </c>
      <c r="J409" s="633" t="s">
        <v>632</v>
      </c>
      <c r="K409" s="633" t="s">
        <v>635</v>
      </c>
      <c r="L409" s="635">
        <v>81.291047954607095</v>
      </c>
      <c r="M409" s="635">
        <v>1</v>
      </c>
      <c r="N409" s="636">
        <v>81.291047954607095</v>
      </c>
    </row>
    <row r="410" spans="1:14" ht="14.4" customHeight="1" x14ac:dyDescent="0.3">
      <c r="A410" s="631" t="s">
        <v>527</v>
      </c>
      <c r="B410" s="632" t="s">
        <v>529</v>
      </c>
      <c r="C410" s="633" t="s">
        <v>551</v>
      </c>
      <c r="D410" s="634" t="s">
        <v>552</v>
      </c>
      <c r="E410" s="633" t="s">
        <v>530</v>
      </c>
      <c r="F410" s="634" t="s">
        <v>531</v>
      </c>
      <c r="G410" s="633" t="s">
        <v>574</v>
      </c>
      <c r="H410" s="633" t="s">
        <v>636</v>
      </c>
      <c r="I410" s="633" t="s">
        <v>637</v>
      </c>
      <c r="J410" s="633" t="s">
        <v>638</v>
      </c>
      <c r="K410" s="633" t="s">
        <v>614</v>
      </c>
      <c r="L410" s="635">
        <v>67.469667241150333</v>
      </c>
      <c r="M410" s="635">
        <v>2</v>
      </c>
      <c r="N410" s="636">
        <v>134.93933448230067</v>
      </c>
    </row>
    <row r="411" spans="1:14" ht="14.4" customHeight="1" x14ac:dyDescent="0.3">
      <c r="A411" s="631" t="s">
        <v>527</v>
      </c>
      <c r="B411" s="632" t="s">
        <v>529</v>
      </c>
      <c r="C411" s="633" t="s">
        <v>551</v>
      </c>
      <c r="D411" s="634" t="s">
        <v>552</v>
      </c>
      <c r="E411" s="633" t="s">
        <v>530</v>
      </c>
      <c r="F411" s="634" t="s">
        <v>531</v>
      </c>
      <c r="G411" s="633" t="s">
        <v>574</v>
      </c>
      <c r="H411" s="633" t="s">
        <v>639</v>
      </c>
      <c r="I411" s="633" t="s">
        <v>640</v>
      </c>
      <c r="J411" s="633" t="s">
        <v>641</v>
      </c>
      <c r="K411" s="633" t="s">
        <v>642</v>
      </c>
      <c r="L411" s="635">
        <v>59.199763369711235</v>
      </c>
      <c r="M411" s="635">
        <v>4</v>
      </c>
      <c r="N411" s="636">
        <v>236.79905347884494</v>
      </c>
    </row>
    <row r="412" spans="1:14" ht="14.4" customHeight="1" x14ac:dyDescent="0.3">
      <c r="A412" s="631" t="s">
        <v>527</v>
      </c>
      <c r="B412" s="632" t="s">
        <v>529</v>
      </c>
      <c r="C412" s="633" t="s">
        <v>551</v>
      </c>
      <c r="D412" s="634" t="s">
        <v>552</v>
      </c>
      <c r="E412" s="633" t="s">
        <v>530</v>
      </c>
      <c r="F412" s="634" t="s">
        <v>531</v>
      </c>
      <c r="G412" s="633" t="s">
        <v>574</v>
      </c>
      <c r="H412" s="633" t="s">
        <v>643</v>
      </c>
      <c r="I412" s="633" t="s">
        <v>644</v>
      </c>
      <c r="J412" s="633" t="s">
        <v>645</v>
      </c>
      <c r="K412" s="633" t="s">
        <v>646</v>
      </c>
      <c r="L412" s="635">
        <v>60.35</v>
      </c>
      <c r="M412" s="635">
        <v>6</v>
      </c>
      <c r="N412" s="636">
        <v>362.1</v>
      </c>
    </row>
    <row r="413" spans="1:14" ht="14.4" customHeight="1" x14ac:dyDescent="0.3">
      <c r="A413" s="631" t="s">
        <v>527</v>
      </c>
      <c r="B413" s="632" t="s">
        <v>529</v>
      </c>
      <c r="C413" s="633" t="s">
        <v>551</v>
      </c>
      <c r="D413" s="634" t="s">
        <v>552</v>
      </c>
      <c r="E413" s="633" t="s">
        <v>530</v>
      </c>
      <c r="F413" s="634" t="s">
        <v>531</v>
      </c>
      <c r="G413" s="633" t="s">
        <v>574</v>
      </c>
      <c r="H413" s="633" t="s">
        <v>1717</v>
      </c>
      <c r="I413" s="633" t="s">
        <v>1718</v>
      </c>
      <c r="J413" s="633" t="s">
        <v>780</v>
      </c>
      <c r="K413" s="633" t="s">
        <v>1719</v>
      </c>
      <c r="L413" s="635">
        <v>43.23</v>
      </c>
      <c r="M413" s="635">
        <v>2</v>
      </c>
      <c r="N413" s="636">
        <v>86.46</v>
      </c>
    </row>
    <row r="414" spans="1:14" ht="14.4" customHeight="1" x14ac:dyDescent="0.3">
      <c r="A414" s="631" t="s">
        <v>527</v>
      </c>
      <c r="B414" s="632" t="s">
        <v>529</v>
      </c>
      <c r="C414" s="633" t="s">
        <v>551</v>
      </c>
      <c r="D414" s="634" t="s">
        <v>552</v>
      </c>
      <c r="E414" s="633" t="s">
        <v>530</v>
      </c>
      <c r="F414" s="634" t="s">
        <v>531</v>
      </c>
      <c r="G414" s="633" t="s">
        <v>574</v>
      </c>
      <c r="H414" s="633" t="s">
        <v>647</v>
      </c>
      <c r="I414" s="633" t="s">
        <v>648</v>
      </c>
      <c r="J414" s="633" t="s">
        <v>649</v>
      </c>
      <c r="K414" s="633" t="s">
        <v>650</v>
      </c>
      <c r="L414" s="635">
        <v>260</v>
      </c>
      <c r="M414" s="635">
        <v>8</v>
      </c>
      <c r="N414" s="636">
        <v>2080</v>
      </c>
    </row>
    <row r="415" spans="1:14" ht="14.4" customHeight="1" x14ac:dyDescent="0.3">
      <c r="A415" s="631" t="s">
        <v>527</v>
      </c>
      <c r="B415" s="632" t="s">
        <v>529</v>
      </c>
      <c r="C415" s="633" t="s">
        <v>551</v>
      </c>
      <c r="D415" s="634" t="s">
        <v>552</v>
      </c>
      <c r="E415" s="633" t="s">
        <v>530</v>
      </c>
      <c r="F415" s="634" t="s">
        <v>531</v>
      </c>
      <c r="G415" s="633" t="s">
        <v>574</v>
      </c>
      <c r="H415" s="633" t="s">
        <v>655</v>
      </c>
      <c r="I415" s="633" t="s">
        <v>656</v>
      </c>
      <c r="J415" s="633" t="s">
        <v>657</v>
      </c>
      <c r="K415" s="633" t="s">
        <v>658</v>
      </c>
      <c r="L415" s="635">
        <v>265.13923496675102</v>
      </c>
      <c r="M415" s="635">
        <v>1</v>
      </c>
      <c r="N415" s="636">
        <v>265.13923496675102</v>
      </c>
    </row>
    <row r="416" spans="1:14" ht="14.4" customHeight="1" x14ac:dyDescent="0.3">
      <c r="A416" s="631" t="s">
        <v>527</v>
      </c>
      <c r="B416" s="632" t="s">
        <v>529</v>
      </c>
      <c r="C416" s="633" t="s">
        <v>551</v>
      </c>
      <c r="D416" s="634" t="s">
        <v>552</v>
      </c>
      <c r="E416" s="633" t="s">
        <v>530</v>
      </c>
      <c r="F416" s="634" t="s">
        <v>531</v>
      </c>
      <c r="G416" s="633" t="s">
        <v>574</v>
      </c>
      <c r="H416" s="633" t="s">
        <v>1720</v>
      </c>
      <c r="I416" s="633" t="s">
        <v>1721</v>
      </c>
      <c r="J416" s="633" t="s">
        <v>1722</v>
      </c>
      <c r="K416" s="633" t="s">
        <v>1723</v>
      </c>
      <c r="L416" s="635">
        <v>42.18</v>
      </c>
      <c r="M416" s="635">
        <v>1</v>
      </c>
      <c r="N416" s="636">
        <v>42.18</v>
      </c>
    </row>
    <row r="417" spans="1:14" ht="14.4" customHeight="1" x14ac:dyDescent="0.3">
      <c r="A417" s="631" t="s">
        <v>527</v>
      </c>
      <c r="B417" s="632" t="s">
        <v>529</v>
      </c>
      <c r="C417" s="633" t="s">
        <v>551</v>
      </c>
      <c r="D417" s="634" t="s">
        <v>552</v>
      </c>
      <c r="E417" s="633" t="s">
        <v>530</v>
      </c>
      <c r="F417" s="634" t="s">
        <v>531</v>
      </c>
      <c r="G417" s="633" t="s">
        <v>574</v>
      </c>
      <c r="H417" s="633" t="s">
        <v>1724</v>
      </c>
      <c r="I417" s="633" t="s">
        <v>1725</v>
      </c>
      <c r="J417" s="633" t="s">
        <v>1726</v>
      </c>
      <c r="K417" s="633" t="s">
        <v>1727</v>
      </c>
      <c r="L417" s="635">
        <v>298.98</v>
      </c>
      <c r="M417" s="635">
        <v>1</v>
      </c>
      <c r="N417" s="636">
        <v>298.98</v>
      </c>
    </row>
    <row r="418" spans="1:14" ht="14.4" customHeight="1" x14ac:dyDescent="0.3">
      <c r="A418" s="631" t="s">
        <v>527</v>
      </c>
      <c r="B418" s="632" t="s">
        <v>529</v>
      </c>
      <c r="C418" s="633" t="s">
        <v>551</v>
      </c>
      <c r="D418" s="634" t="s">
        <v>552</v>
      </c>
      <c r="E418" s="633" t="s">
        <v>530</v>
      </c>
      <c r="F418" s="634" t="s">
        <v>531</v>
      </c>
      <c r="G418" s="633" t="s">
        <v>574</v>
      </c>
      <c r="H418" s="633" t="s">
        <v>1728</v>
      </c>
      <c r="I418" s="633" t="s">
        <v>1729</v>
      </c>
      <c r="J418" s="633" t="s">
        <v>1730</v>
      </c>
      <c r="K418" s="633" t="s">
        <v>1731</v>
      </c>
      <c r="L418" s="635">
        <v>128.71315003931471</v>
      </c>
      <c r="M418" s="635">
        <v>3</v>
      </c>
      <c r="N418" s="636">
        <v>386.13945011794414</v>
      </c>
    </row>
    <row r="419" spans="1:14" ht="14.4" customHeight="1" x14ac:dyDescent="0.3">
      <c r="A419" s="631" t="s">
        <v>527</v>
      </c>
      <c r="B419" s="632" t="s">
        <v>529</v>
      </c>
      <c r="C419" s="633" t="s">
        <v>551</v>
      </c>
      <c r="D419" s="634" t="s">
        <v>552</v>
      </c>
      <c r="E419" s="633" t="s">
        <v>530</v>
      </c>
      <c r="F419" s="634" t="s">
        <v>531</v>
      </c>
      <c r="G419" s="633" t="s">
        <v>574</v>
      </c>
      <c r="H419" s="633" t="s">
        <v>667</v>
      </c>
      <c r="I419" s="633" t="s">
        <v>668</v>
      </c>
      <c r="J419" s="633" t="s">
        <v>669</v>
      </c>
      <c r="K419" s="633" t="s">
        <v>670</v>
      </c>
      <c r="L419" s="635">
        <v>112.20996402340113</v>
      </c>
      <c r="M419" s="635">
        <v>20</v>
      </c>
      <c r="N419" s="636">
        <v>2244.1992804680226</v>
      </c>
    </row>
    <row r="420" spans="1:14" ht="14.4" customHeight="1" x14ac:dyDescent="0.3">
      <c r="A420" s="631" t="s">
        <v>527</v>
      </c>
      <c r="B420" s="632" t="s">
        <v>529</v>
      </c>
      <c r="C420" s="633" t="s">
        <v>551</v>
      </c>
      <c r="D420" s="634" t="s">
        <v>552</v>
      </c>
      <c r="E420" s="633" t="s">
        <v>530</v>
      </c>
      <c r="F420" s="634" t="s">
        <v>531</v>
      </c>
      <c r="G420" s="633" t="s">
        <v>574</v>
      </c>
      <c r="H420" s="633" t="s">
        <v>1732</v>
      </c>
      <c r="I420" s="633" t="s">
        <v>1733</v>
      </c>
      <c r="J420" s="633" t="s">
        <v>1734</v>
      </c>
      <c r="K420" s="633" t="s">
        <v>1735</v>
      </c>
      <c r="L420" s="635">
        <v>89.27</v>
      </c>
      <c r="M420" s="635">
        <v>2</v>
      </c>
      <c r="N420" s="636">
        <v>178.54</v>
      </c>
    </row>
    <row r="421" spans="1:14" ht="14.4" customHeight="1" x14ac:dyDescent="0.3">
      <c r="A421" s="631" t="s">
        <v>527</v>
      </c>
      <c r="B421" s="632" t="s">
        <v>529</v>
      </c>
      <c r="C421" s="633" t="s">
        <v>551</v>
      </c>
      <c r="D421" s="634" t="s">
        <v>552</v>
      </c>
      <c r="E421" s="633" t="s">
        <v>530</v>
      </c>
      <c r="F421" s="634" t="s">
        <v>531</v>
      </c>
      <c r="G421" s="633" t="s">
        <v>574</v>
      </c>
      <c r="H421" s="633" t="s">
        <v>671</v>
      </c>
      <c r="I421" s="633" t="s">
        <v>672</v>
      </c>
      <c r="J421" s="633" t="s">
        <v>673</v>
      </c>
      <c r="K421" s="633" t="s">
        <v>674</v>
      </c>
      <c r="L421" s="635">
        <v>94.670000000000016</v>
      </c>
      <c r="M421" s="635">
        <v>3</v>
      </c>
      <c r="N421" s="636">
        <v>284.01000000000005</v>
      </c>
    </row>
    <row r="422" spans="1:14" ht="14.4" customHeight="1" x14ac:dyDescent="0.3">
      <c r="A422" s="631" t="s">
        <v>527</v>
      </c>
      <c r="B422" s="632" t="s">
        <v>529</v>
      </c>
      <c r="C422" s="633" t="s">
        <v>551</v>
      </c>
      <c r="D422" s="634" t="s">
        <v>552</v>
      </c>
      <c r="E422" s="633" t="s">
        <v>530</v>
      </c>
      <c r="F422" s="634" t="s">
        <v>531</v>
      </c>
      <c r="G422" s="633" t="s">
        <v>574</v>
      </c>
      <c r="H422" s="633" t="s">
        <v>1736</v>
      </c>
      <c r="I422" s="633" t="s">
        <v>1737</v>
      </c>
      <c r="J422" s="633" t="s">
        <v>910</v>
      </c>
      <c r="K422" s="633" t="s">
        <v>1738</v>
      </c>
      <c r="L422" s="635">
        <v>102.07</v>
      </c>
      <c r="M422" s="635">
        <v>3</v>
      </c>
      <c r="N422" s="636">
        <v>306.20999999999998</v>
      </c>
    </row>
    <row r="423" spans="1:14" ht="14.4" customHeight="1" x14ac:dyDescent="0.3">
      <c r="A423" s="631" t="s">
        <v>527</v>
      </c>
      <c r="B423" s="632" t="s">
        <v>529</v>
      </c>
      <c r="C423" s="633" t="s">
        <v>551</v>
      </c>
      <c r="D423" s="634" t="s">
        <v>552</v>
      </c>
      <c r="E423" s="633" t="s">
        <v>530</v>
      </c>
      <c r="F423" s="634" t="s">
        <v>531</v>
      </c>
      <c r="G423" s="633" t="s">
        <v>574</v>
      </c>
      <c r="H423" s="633" t="s">
        <v>675</v>
      </c>
      <c r="I423" s="633" t="s">
        <v>675</v>
      </c>
      <c r="J423" s="633" t="s">
        <v>676</v>
      </c>
      <c r="K423" s="633" t="s">
        <v>677</v>
      </c>
      <c r="L423" s="635">
        <v>38.217168054877263</v>
      </c>
      <c r="M423" s="635">
        <v>30</v>
      </c>
      <c r="N423" s="636">
        <v>1146.515041646318</v>
      </c>
    </row>
    <row r="424" spans="1:14" ht="14.4" customHeight="1" x14ac:dyDescent="0.3">
      <c r="A424" s="631" t="s">
        <v>527</v>
      </c>
      <c r="B424" s="632" t="s">
        <v>529</v>
      </c>
      <c r="C424" s="633" t="s">
        <v>551</v>
      </c>
      <c r="D424" s="634" t="s">
        <v>552</v>
      </c>
      <c r="E424" s="633" t="s">
        <v>530</v>
      </c>
      <c r="F424" s="634" t="s">
        <v>531</v>
      </c>
      <c r="G424" s="633" t="s">
        <v>574</v>
      </c>
      <c r="H424" s="633" t="s">
        <v>678</v>
      </c>
      <c r="I424" s="633" t="s">
        <v>679</v>
      </c>
      <c r="J424" s="633" t="s">
        <v>680</v>
      </c>
      <c r="K424" s="633" t="s">
        <v>681</v>
      </c>
      <c r="L424" s="635">
        <v>237.08748194753437</v>
      </c>
      <c r="M424" s="635">
        <v>25</v>
      </c>
      <c r="N424" s="636">
        <v>5927.187048688359</v>
      </c>
    </row>
    <row r="425" spans="1:14" ht="14.4" customHeight="1" x14ac:dyDescent="0.3">
      <c r="A425" s="631" t="s">
        <v>527</v>
      </c>
      <c r="B425" s="632" t="s">
        <v>529</v>
      </c>
      <c r="C425" s="633" t="s">
        <v>551</v>
      </c>
      <c r="D425" s="634" t="s">
        <v>552</v>
      </c>
      <c r="E425" s="633" t="s">
        <v>530</v>
      </c>
      <c r="F425" s="634" t="s">
        <v>531</v>
      </c>
      <c r="G425" s="633" t="s">
        <v>574</v>
      </c>
      <c r="H425" s="633" t="s">
        <v>686</v>
      </c>
      <c r="I425" s="633" t="s">
        <v>687</v>
      </c>
      <c r="J425" s="633" t="s">
        <v>688</v>
      </c>
      <c r="K425" s="633" t="s">
        <v>689</v>
      </c>
      <c r="L425" s="635">
        <v>45.229650678340931</v>
      </c>
      <c r="M425" s="635">
        <v>5</v>
      </c>
      <c r="N425" s="636">
        <v>226.14825339170466</v>
      </c>
    </row>
    <row r="426" spans="1:14" ht="14.4" customHeight="1" x14ac:dyDescent="0.3">
      <c r="A426" s="631" t="s">
        <v>527</v>
      </c>
      <c r="B426" s="632" t="s">
        <v>529</v>
      </c>
      <c r="C426" s="633" t="s">
        <v>551</v>
      </c>
      <c r="D426" s="634" t="s">
        <v>552</v>
      </c>
      <c r="E426" s="633" t="s">
        <v>530</v>
      </c>
      <c r="F426" s="634" t="s">
        <v>531</v>
      </c>
      <c r="G426" s="633" t="s">
        <v>574</v>
      </c>
      <c r="H426" s="633" t="s">
        <v>690</v>
      </c>
      <c r="I426" s="633" t="s">
        <v>691</v>
      </c>
      <c r="J426" s="633" t="s">
        <v>692</v>
      </c>
      <c r="K426" s="633" t="s">
        <v>693</v>
      </c>
      <c r="L426" s="635">
        <v>340.29411942193559</v>
      </c>
      <c r="M426" s="635">
        <v>1</v>
      </c>
      <c r="N426" s="636">
        <v>340.29411942193559</v>
      </c>
    </row>
    <row r="427" spans="1:14" ht="14.4" customHeight="1" x14ac:dyDescent="0.3">
      <c r="A427" s="631" t="s">
        <v>527</v>
      </c>
      <c r="B427" s="632" t="s">
        <v>529</v>
      </c>
      <c r="C427" s="633" t="s">
        <v>551</v>
      </c>
      <c r="D427" s="634" t="s">
        <v>552</v>
      </c>
      <c r="E427" s="633" t="s">
        <v>530</v>
      </c>
      <c r="F427" s="634" t="s">
        <v>531</v>
      </c>
      <c r="G427" s="633" t="s">
        <v>574</v>
      </c>
      <c r="H427" s="633" t="s">
        <v>1739</v>
      </c>
      <c r="I427" s="633" t="s">
        <v>1740</v>
      </c>
      <c r="J427" s="633" t="s">
        <v>1741</v>
      </c>
      <c r="K427" s="633" t="s">
        <v>1742</v>
      </c>
      <c r="L427" s="635">
        <v>254.28</v>
      </c>
      <c r="M427" s="635">
        <v>1</v>
      </c>
      <c r="N427" s="636">
        <v>254.28</v>
      </c>
    </row>
    <row r="428" spans="1:14" ht="14.4" customHeight="1" x14ac:dyDescent="0.3">
      <c r="A428" s="631" t="s">
        <v>527</v>
      </c>
      <c r="B428" s="632" t="s">
        <v>529</v>
      </c>
      <c r="C428" s="633" t="s">
        <v>551</v>
      </c>
      <c r="D428" s="634" t="s">
        <v>552</v>
      </c>
      <c r="E428" s="633" t="s">
        <v>530</v>
      </c>
      <c r="F428" s="634" t="s">
        <v>531</v>
      </c>
      <c r="G428" s="633" t="s">
        <v>574</v>
      </c>
      <c r="H428" s="633" t="s">
        <v>701</v>
      </c>
      <c r="I428" s="633" t="s">
        <v>702</v>
      </c>
      <c r="J428" s="633" t="s">
        <v>703</v>
      </c>
      <c r="K428" s="633" t="s">
        <v>704</v>
      </c>
      <c r="L428" s="635">
        <v>46</v>
      </c>
      <c r="M428" s="635">
        <v>3</v>
      </c>
      <c r="N428" s="636">
        <v>138</v>
      </c>
    </row>
    <row r="429" spans="1:14" ht="14.4" customHeight="1" x14ac:dyDescent="0.3">
      <c r="A429" s="631" t="s">
        <v>527</v>
      </c>
      <c r="B429" s="632" t="s">
        <v>529</v>
      </c>
      <c r="C429" s="633" t="s">
        <v>551</v>
      </c>
      <c r="D429" s="634" t="s">
        <v>552</v>
      </c>
      <c r="E429" s="633" t="s">
        <v>530</v>
      </c>
      <c r="F429" s="634" t="s">
        <v>531</v>
      </c>
      <c r="G429" s="633" t="s">
        <v>574</v>
      </c>
      <c r="H429" s="633" t="s">
        <v>705</v>
      </c>
      <c r="I429" s="633" t="s">
        <v>706</v>
      </c>
      <c r="J429" s="633" t="s">
        <v>707</v>
      </c>
      <c r="K429" s="633" t="s">
        <v>708</v>
      </c>
      <c r="L429" s="635">
        <v>9.022943403878287</v>
      </c>
      <c r="M429" s="635">
        <v>184</v>
      </c>
      <c r="N429" s="636">
        <v>1660.2215863136048</v>
      </c>
    </row>
    <row r="430" spans="1:14" ht="14.4" customHeight="1" x14ac:dyDescent="0.3">
      <c r="A430" s="631" t="s">
        <v>527</v>
      </c>
      <c r="B430" s="632" t="s">
        <v>529</v>
      </c>
      <c r="C430" s="633" t="s">
        <v>551</v>
      </c>
      <c r="D430" s="634" t="s">
        <v>552</v>
      </c>
      <c r="E430" s="633" t="s">
        <v>530</v>
      </c>
      <c r="F430" s="634" t="s">
        <v>531</v>
      </c>
      <c r="G430" s="633" t="s">
        <v>574</v>
      </c>
      <c r="H430" s="633" t="s">
        <v>709</v>
      </c>
      <c r="I430" s="633" t="s">
        <v>710</v>
      </c>
      <c r="J430" s="633" t="s">
        <v>645</v>
      </c>
      <c r="K430" s="633" t="s">
        <v>711</v>
      </c>
      <c r="L430" s="635">
        <v>22.50908982426413</v>
      </c>
      <c r="M430" s="635">
        <v>10</v>
      </c>
      <c r="N430" s="636">
        <v>225.09089824264132</v>
      </c>
    </row>
    <row r="431" spans="1:14" ht="14.4" customHeight="1" x14ac:dyDescent="0.3">
      <c r="A431" s="631" t="s">
        <v>527</v>
      </c>
      <c r="B431" s="632" t="s">
        <v>529</v>
      </c>
      <c r="C431" s="633" t="s">
        <v>551</v>
      </c>
      <c r="D431" s="634" t="s">
        <v>552</v>
      </c>
      <c r="E431" s="633" t="s">
        <v>530</v>
      </c>
      <c r="F431" s="634" t="s">
        <v>531</v>
      </c>
      <c r="G431" s="633" t="s">
        <v>574</v>
      </c>
      <c r="H431" s="633" t="s">
        <v>716</v>
      </c>
      <c r="I431" s="633" t="s">
        <v>717</v>
      </c>
      <c r="J431" s="633" t="s">
        <v>718</v>
      </c>
      <c r="K431" s="633" t="s">
        <v>719</v>
      </c>
      <c r="L431" s="635">
        <v>77.099945138616832</v>
      </c>
      <c r="M431" s="635">
        <v>3</v>
      </c>
      <c r="N431" s="636">
        <v>231.29983541585051</v>
      </c>
    </row>
    <row r="432" spans="1:14" ht="14.4" customHeight="1" x14ac:dyDescent="0.3">
      <c r="A432" s="631" t="s">
        <v>527</v>
      </c>
      <c r="B432" s="632" t="s">
        <v>529</v>
      </c>
      <c r="C432" s="633" t="s">
        <v>551</v>
      </c>
      <c r="D432" s="634" t="s">
        <v>552</v>
      </c>
      <c r="E432" s="633" t="s">
        <v>530</v>
      </c>
      <c r="F432" s="634" t="s">
        <v>531</v>
      </c>
      <c r="G432" s="633" t="s">
        <v>574</v>
      </c>
      <c r="H432" s="633" t="s">
        <v>1743</v>
      </c>
      <c r="I432" s="633" t="s">
        <v>1744</v>
      </c>
      <c r="J432" s="633" t="s">
        <v>722</v>
      </c>
      <c r="K432" s="633" t="s">
        <v>1745</v>
      </c>
      <c r="L432" s="635">
        <v>101.59999999999998</v>
      </c>
      <c r="M432" s="635">
        <v>3</v>
      </c>
      <c r="N432" s="636">
        <v>304.79999999999995</v>
      </c>
    </row>
    <row r="433" spans="1:14" ht="14.4" customHeight="1" x14ac:dyDescent="0.3">
      <c r="A433" s="631" t="s">
        <v>527</v>
      </c>
      <c r="B433" s="632" t="s">
        <v>529</v>
      </c>
      <c r="C433" s="633" t="s">
        <v>551</v>
      </c>
      <c r="D433" s="634" t="s">
        <v>552</v>
      </c>
      <c r="E433" s="633" t="s">
        <v>530</v>
      </c>
      <c r="F433" s="634" t="s">
        <v>531</v>
      </c>
      <c r="G433" s="633" t="s">
        <v>574</v>
      </c>
      <c r="H433" s="633" t="s">
        <v>720</v>
      </c>
      <c r="I433" s="633" t="s">
        <v>721</v>
      </c>
      <c r="J433" s="633" t="s">
        <v>722</v>
      </c>
      <c r="K433" s="633" t="s">
        <v>723</v>
      </c>
      <c r="L433" s="635">
        <v>157.93964833311568</v>
      </c>
      <c r="M433" s="635">
        <v>9</v>
      </c>
      <c r="N433" s="636">
        <v>1421.4568349980411</v>
      </c>
    </row>
    <row r="434" spans="1:14" ht="14.4" customHeight="1" x14ac:dyDescent="0.3">
      <c r="A434" s="631" t="s">
        <v>527</v>
      </c>
      <c r="B434" s="632" t="s">
        <v>529</v>
      </c>
      <c r="C434" s="633" t="s">
        <v>551</v>
      </c>
      <c r="D434" s="634" t="s">
        <v>552</v>
      </c>
      <c r="E434" s="633" t="s">
        <v>530</v>
      </c>
      <c r="F434" s="634" t="s">
        <v>531</v>
      </c>
      <c r="G434" s="633" t="s">
        <v>574</v>
      </c>
      <c r="H434" s="633" t="s">
        <v>1746</v>
      </c>
      <c r="I434" s="633" t="s">
        <v>1747</v>
      </c>
      <c r="J434" s="633" t="s">
        <v>1748</v>
      </c>
      <c r="K434" s="633" t="s">
        <v>1749</v>
      </c>
      <c r="L434" s="635">
        <v>68.089694405971102</v>
      </c>
      <c r="M434" s="635">
        <v>4</v>
      </c>
      <c r="N434" s="636">
        <v>272.35877762388441</v>
      </c>
    </row>
    <row r="435" spans="1:14" ht="14.4" customHeight="1" x14ac:dyDescent="0.3">
      <c r="A435" s="631" t="s">
        <v>527</v>
      </c>
      <c r="B435" s="632" t="s">
        <v>529</v>
      </c>
      <c r="C435" s="633" t="s">
        <v>551</v>
      </c>
      <c r="D435" s="634" t="s">
        <v>552</v>
      </c>
      <c r="E435" s="633" t="s">
        <v>530</v>
      </c>
      <c r="F435" s="634" t="s">
        <v>531</v>
      </c>
      <c r="G435" s="633" t="s">
        <v>574</v>
      </c>
      <c r="H435" s="633" t="s">
        <v>1750</v>
      </c>
      <c r="I435" s="633" t="s">
        <v>1751</v>
      </c>
      <c r="J435" s="633" t="s">
        <v>1752</v>
      </c>
      <c r="K435" s="633" t="s">
        <v>1753</v>
      </c>
      <c r="L435" s="635">
        <v>83.810098880421535</v>
      </c>
      <c r="M435" s="635">
        <v>2</v>
      </c>
      <c r="N435" s="636">
        <v>167.62019776084307</v>
      </c>
    </row>
    <row r="436" spans="1:14" ht="14.4" customHeight="1" x14ac:dyDescent="0.3">
      <c r="A436" s="631" t="s">
        <v>527</v>
      </c>
      <c r="B436" s="632" t="s">
        <v>529</v>
      </c>
      <c r="C436" s="633" t="s">
        <v>551</v>
      </c>
      <c r="D436" s="634" t="s">
        <v>552</v>
      </c>
      <c r="E436" s="633" t="s">
        <v>530</v>
      </c>
      <c r="F436" s="634" t="s">
        <v>531</v>
      </c>
      <c r="G436" s="633" t="s">
        <v>574</v>
      </c>
      <c r="H436" s="633" t="s">
        <v>731</v>
      </c>
      <c r="I436" s="633" t="s">
        <v>732</v>
      </c>
      <c r="J436" s="633" t="s">
        <v>733</v>
      </c>
      <c r="K436" s="633" t="s">
        <v>734</v>
      </c>
      <c r="L436" s="635">
        <v>97.869999999999976</v>
      </c>
      <c r="M436" s="635">
        <v>5</v>
      </c>
      <c r="N436" s="636">
        <v>489.34999999999991</v>
      </c>
    </row>
    <row r="437" spans="1:14" ht="14.4" customHeight="1" x14ac:dyDescent="0.3">
      <c r="A437" s="631" t="s">
        <v>527</v>
      </c>
      <c r="B437" s="632" t="s">
        <v>529</v>
      </c>
      <c r="C437" s="633" t="s">
        <v>551</v>
      </c>
      <c r="D437" s="634" t="s">
        <v>552</v>
      </c>
      <c r="E437" s="633" t="s">
        <v>530</v>
      </c>
      <c r="F437" s="634" t="s">
        <v>531</v>
      </c>
      <c r="G437" s="633" t="s">
        <v>574</v>
      </c>
      <c r="H437" s="633" t="s">
        <v>735</v>
      </c>
      <c r="I437" s="633" t="s">
        <v>736</v>
      </c>
      <c r="J437" s="633" t="s">
        <v>737</v>
      </c>
      <c r="K437" s="633" t="s">
        <v>738</v>
      </c>
      <c r="L437" s="635">
        <v>122.98</v>
      </c>
      <c r="M437" s="635">
        <v>1</v>
      </c>
      <c r="N437" s="636">
        <v>122.98</v>
      </c>
    </row>
    <row r="438" spans="1:14" ht="14.4" customHeight="1" x14ac:dyDescent="0.3">
      <c r="A438" s="631" t="s">
        <v>527</v>
      </c>
      <c r="B438" s="632" t="s">
        <v>529</v>
      </c>
      <c r="C438" s="633" t="s">
        <v>551</v>
      </c>
      <c r="D438" s="634" t="s">
        <v>552</v>
      </c>
      <c r="E438" s="633" t="s">
        <v>530</v>
      </c>
      <c r="F438" s="634" t="s">
        <v>531</v>
      </c>
      <c r="G438" s="633" t="s">
        <v>574</v>
      </c>
      <c r="H438" s="633" t="s">
        <v>743</v>
      </c>
      <c r="I438" s="633" t="s">
        <v>744</v>
      </c>
      <c r="J438" s="633" t="s">
        <v>745</v>
      </c>
      <c r="K438" s="633" t="s">
        <v>746</v>
      </c>
      <c r="L438" s="635">
        <v>108.40000000000002</v>
      </c>
      <c r="M438" s="635">
        <v>3</v>
      </c>
      <c r="N438" s="636">
        <v>325.20000000000005</v>
      </c>
    </row>
    <row r="439" spans="1:14" ht="14.4" customHeight="1" x14ac:dyDescent="0.3">
      <c r="A439" s="631" t="s">
        <v>527</v>
      </c>
      <c r="B439" s="632" t="s">
        <v>529</v>
      </c>
      <c r="C439" s="633" t="s">
        <v>551</v>
      </c>
      <c r="D439" s="634" t="s">
        <v>552</v>
      </c>
      <c r="E439" s="633" t="s">
        <v>530</v>
      </c>
      <c r="F439" s="634" t="s">
        <v>531</v>
      </c>
      <c r="G439" s="633" t="s">
        <v>574</v>
      </c>
      <c r="H439" s="633" t="s">
        <v>1754</v>
      </c>
      <c r="I439" s="633" t="s">
        <v>1755</v>
      </c>
      <c r="J439" s="633" t="s">
        <v>1756</v>
      </c>
      <c r="K439" s="633" t="s">
        <v>1757</v>
      </c>
      <c r="L439" s="635">
        <v>168.04025067434858</v>
      </c>
      <c r="M439" s="635">
        <v>12</v>
      </c>
      <c r="N439" s="636">
        <v>2016.4830080921829</v>
      </c>
    </row>
    <row r="440" spans="1:14" ht="14.4" customHeight="1" x14ac:dyDescent="0.3">
      <c r="A440" s="631" t="s">
        <v>527</v>
      </c>
      <c r="B440" s="632" t="s">
        <v>529</v>
      </c>
      <c r="C440" s="633" t="s">
        <v>551</v>
      </c>
      <c r="D440" s="634" t="s">
        <v>552</v>
      </c>
      <c r="E440" s="633" t="s">
        <v>530</v>
      </c>
      <c r="F440" s="634" t="s">
        <v>531</v>
      </c>
      <c r="G440" s="633" t="s">
        <v>574</v>
      </c>
      <c r="H440" s="633" t="s">
        <v>751</v>
      </c>
      <c r="I440" s="633" t="s">
        <v>752</v>
      </c>
      <c r="J440" s="633" t="s">
        <v>753</v>
      </c>
      <c r="K440" s="633" t="s">
        <v>754</v>
      </c>
      <c r="L440" s="635">
        <v>63.639999869072</v>
      </c>
      <c r="M440" s="635">
        <v>12</v>
      </c>
      <c r="N440" s="636">
        <v>763.679998428864</v>
      </c>
    </row>
    <row r="441" spans="1:14" ht="14.4" customHeight="1" x14ac:dyDescent="0.3">
      <c r="A441" s="631" t="s">
        <v>527</v>
      </c>
      <c r="B441" s="632" t="s">
        <v>529</v>
      </c>
      <c r="C441" s="633" t="s">
        <v>551</v>
      </c>
      <c r="D441" s="634" t="s">
        <v>552</v>
      </c>
      <c r="E441" s="633" t="s">
        <v>530</v>
      </c>
      <c r="F441" s="634" t="s">
        <v>531</v>
      </c>
      <c r="G441" s="633" t="s">
        <v>574</v>
      </c>
      <c r="H441" s="633" t="s">
        <v>1758</v>
      </c>
      <c r="I441" s="633" t="s">
        <v>1759</v>
      </c>
      <c r="J441" s="633" t="s">
        <v>1760</v>
      </c>
      <c r="K441" s="633" t="s">
        <v>1761</v>
      </c>
      <c r="L441" s="635">
        <v>105.8103293084487</v>
      </c>
      <c r="M441" s="635">
        <v>2</v>
      </c>
      <c r="N441" s="636">
        <v>211.6206586168974</v>
      </c>
    </row>
    <row r="442" spans="1:14" ht="14.4" customHeight="1" x14ac:dyDescent="0.3">
      <c r="A442" s="631" t="s">
        <v>527</v>
      </c>
      <c r="B442" s="632" t="s">
        <v>529</v>
      </c>
      <c r="C442" s="633" t="s">
        <v>551</v>
      </c>
      <c r="D442" s="634" t="s">
        <v>552</v>
      </c>
      <c r="E442" s="633" t="s">
        <v>530</v>
      </c>
      <c r="F442" s="634" t="s">
        <v>531</v>
      </c>
      <c r="G442" s="633" t="s">
        <v>574</v>
      </c>
      <c r="H442" s="633" t="s">
        <v>763</v>
      </c>
      <c r="I442" s="633" t="s">
        <v>764</v>
      </c>
      <c r="J442" s="633" t="s">
        <v>765</v>
      </c>
      <c r="K442" s="633" t="s">
        <v>766</v>
      </c>
      <c r="L442" s="635">
        <v>123.07413111058683</v>
      </c>
      <c r="M442" s="635">
        <v>31</v>
      </c>
      <c r="N442" s="636">
        <v>3815.298064428192</v>
      </c>
    </row>
    <row r="443" spans="1:14" ht="14.4" customHeight="1" x14ac:dyDescent="0.3">
      <c r="A443" s="631" t="s">
        <v>527</v>
      </c>
      <c r="B443" s="632" t="s">
        <v>529</v>
      </c>
      <c r="C443" s="633" t="s">
        <v>551</v>
      </c>
      <c r="D443" s="634" t="s">
        <v>552</v>
      </c>
      <c r="E443" s="633" t="s">
        <v>530</v>
      </c>
      <c r="F443" s="634" t="s">
        <v>531</v>
      </c>
      <c r="G443" s="633" t="s">
        <v>574</v>
      </c>
      <c r="H443" s="633" t="s">
        <v>767</v>
      </c>
      <c r="I443" s="633" t="s">
        <v>768</v>
      </c>
      <c r="J443" s="633" t="s">
        <v>765</v>
      </c>
      <c r="K443" s="633" t="s">
        <v>769</v>
      </c>
      <c r="L443" s="635">
        <v>145.05057530527458</v>
      </c>
      <c r="M443" s="635">
        <v>18</v>
      </c>
      <c r="N443" s="636">
        <v>2610.9103554949425</v>
      </c>
    </row>
    <row r="444" spans="1:14" ht="14.4" customHeight="1" x14ac:dyDescent="0.3">
      <c r="A444" s="631" t="s">
        <v>527</v>
      </c>
      <c r="B444" s="632" t="s">
        <v>529</v>
      </c>
      <c r="C444" s="633" t="s">
        <v>551</v>
      </c>
      <c r="D444" s="634" t="s">
        <v>552</v>
      </c>
      <c r="E444" s="633" t="s">
        <v>530</v>
      </c>
      <c r="F444" s="634" t="s">
        <v>531</v>
      </c>
      <c r="G444" s="633" t="s">
        <v>574</v>
      </c>
      <c r="H444" s="633" t="s">
        <v>770</v>
      </c>
      <c r="I444" s="633" t="s">
        <v>771</v>
      </c>
      <c r="J444" s="633" t="s">
        <v>772</v>
      </c>
      <c r="K444" s="633" t="s">
        <v>773</v>
      </c>
      <c r="L444" s="635">
        <v>72.585232064763886</v>
      </c>
      <c r="M444" s="635">
        <v>4</v>
      </c>
      <c r="N444" s="636">
        <v>290.34092825905554</v>
      </c>
    </row>
    <row r="445" spans="1:14" ht="14.4" customHeight="1" x14ac:dyDescent="0.3">
      <c r="A445" s="631" t="s">
        <v>527</v>
      </c>
      <c r="B445" s="632" t="s">
        <v>529</v>
      </c>
      <c r="C445" s="633" t="s">
        <v>551</v>
      </c>
      <c r="D445" s="634" t="s">
        <v>552</v>
      </c>
      <c r="E445" s="633" t="s">
        <v>530</v>
      </c>
      <c r="F445" s="634" t="s">
        <v>531</v>
      </c>
      <c r="G445" s="633" t="s">
        <v>574</v>
      </c>
      <c r="H445" s="633" t="s">
        <v>778</v>
      </c>
      <c r="I445" s="633" t="s">
        <v>779</v>
      </c>
      <c r="J445" s="633" t="s">
        <v>780</v>
      </c>
      <c r="K445" s="633" t="s">
        <v>781</v>
      </c>
      <c r="L445" s="635">
        <v>45.779931006985336</v>
      </c>
      <c r="M445" s="635">
        <v>26</v>
      </c>
      <c r="N445" s="636">
        <v>1190.2782061816188</v>
      </c>
    </row>
    <row r="446" spans="1:14" ht="14.4" customHeight="1" x14ac:dyDescent="0.3">
      <c r="A446" s="631" t="s">
        <v>527</v>
      </c>
      <c r="B446" s="632" t="s">
        <v>529</v>
      </c>
      <c r="C446" s="633" t="s">
        <v>551</v>
      </c>
      <c r="D446" s="634" t="s">
        <v>552</v>
      </c>
      <c r="E446" s="633" t="s">
        <v>530</v>
      </c>
      <c r="F446" s="634" t="s">
        <v>531</v>
      </c>
      <c r="G446" s="633" t="s">
        <v>574</v>
      </c>
      <c r="H446" s="633" t="s">
        <v>785</v>
      </c>
      <c r="I446" s="633" t="s">
        <v>785</v>
      </c>
      <c r="J446" s="633" t="s">
        <v>786</v>
      </c>
      <c r="K446" s="633" t="s">
        <v>787</v>
      </c>
      <c r="L446" s="635">
        <v>107.19441246534193</v>
      </c>
      <c r="M446" s="635">
        <v>10</v>
      </c>
      <c r="N446" s="636">
        <v>1071.9441246534193</v>
      </c>
    </row>
    <row r="447" spans="1:14" ht="14.4" customHeight="1" x14ac:dyDescent="0.3">
      <c r="A447" s="631" t="s">
        <v>527</v>
      </c>
      <c r="B447" s="632" t="s">
        <v>529</v>
      </c>
      <c r="C447" s="633" t="s">
        <v>551</v>
      </c>
      <c r="D447" s="634" t="s">
        <v>552</v>
      </c>
      <c r="E447" s="633" t="s">
        <v>530</v>
      </c>
      <c r="F447" s="634" t="s">
        <v>531</v>
      </c>
      <c r="G447" s="633" t="s">
        <v>574</v>
      </c>
      <c r="H447" s="633" t="s">
        <v>1762</v>
      </c>
      <c r="I447" s="633" t="s">
        <v>1763</v>
      </c>
      <c r="J447" s="633" t="s">
        <v>1764</v>
      </c>
      <c r="K447" s="633" t="s">
        <v>1765</v>
      </c>
      <c r="L447" s="635">
        <v>292.46941670256541</v>
      </c>
      <c r="M447" s="635">
        <v>5</v>
      </c>
      <c r="N447" s="636">
        <v>1462.3470835128271</v>
      </c>
    </row>
    <row r="448" spans="1:14" ht="14.4" customHeight="1" x14ac:dyDescent="0.3">
      <c r="A448" s="631" t="s">
        <v>527</v>
      </c>
      <c r="B448" s="632" t="s">
        <v>529</v>
      </c>
      <c r="C448" s="633" t="s">
        <v>551</v>
      </c>
      <c r="D448" s="634" t="s">
        <v>552</v>
      </c>
      <c r="E448" s="633" t="s">
        <v>530</v>
      </c>
      <c r="F448" s="634" t="s">
        <v>531</v>
      </c>
      <c r="G448" s="633" t="s">
        <v>574</v>
      </c>
      <c r="H448" s="633" t="s">
        <v>788</v>
      </c>
      <c r="I448" s="633" t="s">
        <v>789</v>
      </c>
      <c r="J448" s="633" t="s">
        <v>790</v>
      </c>
      <c r="K448" s="633" t="s">
        <v>791</v>
      </c>
      <c r="L448" s="635">
        <v>392.88825201149444</v>
      </c>
      <c r="M448" s="635">
        <v>8</v>
      </c>
      <c r="N448" s="636">
        <v>3143.1060160919556</v>
      </c>
    </row>
    <row r="449" spans="1:14" ht="14.4" customHeight="1" x14ac:dyDescent="0.3">
      <c r="A449" s="631" t="s">
        <v>527</v>
      </c>
      <c r="B449" s="632" t="s">
        <v>529</v>
      </c>
      <c r="C449" s="633" t="s">
        <v>551</v>
      </c>
      <c r="D449" s="634" t="s">
        <v>552</v>
      </c>
      <c r="E449" s="633" t="s">
        <v>530</v>
      </c>
      <c r="F449" s="634" t="s">
        <v>531</v>
      </c>
      <c r="G449" s="633" t="s">
        <v>574</v>
      </c>
      <c r="H449" s="633" t="s">
        <v>1766</v>
      </c>
      <c r="I449" s="633" t="s">
        <v>1767</v>
      </c>
      <c r="J449" s="633" t="s">
        <v>1768</v>
      </c>
      <c r="K449" s="633" t="s">
        <v>1769</v>
      </c>
      <c r="L449" s="635">
        <v>91.57</v>
      </c>
      <c r="M449" s="635">
        <v>5</v>
      </c>
      <c r="N449" s="636">
        <v>457.84999999999997</v>
      </c>
    </row>
    <row r="450" spans="1:14" ht="14.4" customHeight="1" x14ac:dyDescent="0.3">
      <c r="A450" s="631" t="s">
        <v>527</v>
      </c>
      <c r="B450" s="632" t="s">
        <v>529</v>
      </c>
      <c r="C450" s="633" t="s">
        <v>551</v>
      </c>
      <c r="D450" s="634" t="s">
        <v>552</v>
      </c>
      <c r="E450" s="633" t="s">
        <v>530</v>
      </c>
      <c r="F450" s="634" t="s">
        <v>531</v>
      </c>
      <c r="G450" s="633" t="s">
        <v>574</v>
      </c>
      <c r="H450" s="633" t="s">
        <v>792</v>
      </c>
      <c r="I450" s="633" t="s">
        <v>793</v>
      </c>
      <c r="J450" s="633" t="s">
        <v>794</v>
      </c>
      <c r="K450" s="633" t="s">
        <v>795</v>
      </c>
      <c r="L450" s="635">
        <v>37.956726396441418</v>
      </c>
      <c r="M450" s="635">
        <v>6</v>
      </c>
      <c r="N450" s="636">
        <v>227.74035837864852</v>
      </c>
    </row>
    <row r="451" spans="1:14" ht="14.4" customHeight="1" x14ac:dyDescent="0.3">
      <c r="A451" s="631" t="s">
        <v>527</v>
      </c>
      <c r="B451" s="632" t="s">
        <v>529</v>
      </c>
      <c r="C451" s="633" t="s">
        <v>551</v>
      </c>
      <c r="D451" s="634" t="s">
        <v>552</v>
      </c>
      <c r="E451" s="633" t="s">
        <v>530</v>
      </c>
      <c r="F451" s="634" t="s">
        <v>531</v>
      </c>
      <c r="G451" s="633" t="s">
        <v>574</v>
      </c>
      <c r="H451" s="633" t="s">
        <v>803</v>
      </c>
      <c r="I451" s="633" t="s">
        <v>804</v>
      </c>
      <c r="J451" s="633" t="s">
        <v>805</v>
      </c>
      <c r="K451" s="633" t="s">
        <v>806</v>
      </c>
      <c r="L451" s="635">
        <v>9.7168113576052253</v>
      </c>
      <c r="M451" s="635">
        <v>85</v>
      </c>
      <c r="N451" s="636">
        <v>825.92896539644414</v>
      </c>
    </row>
    <row r="452" spans="1:14" ht="14.4" customHeight="1" x14ac:dyDescent="0.3">
      <c r="A452" s="631" t="s">
        <v>527</v>
      </c>
      <c r="B452" s="632" t="s">
        <v>529</v>
      </c>
      <c r="C452" s="633" t="s">
        <v>551</v>
      </c>
      <c r="D452" s="634" t="s">
        <v>552</v>
      </c>
      <c r="E452" s="633" t="s">
        <v>530</v>
      </c>
      <c r="F452" s="634" t="s">
        <v>531</v>
      </c>
      <c r="G452" s="633" t="s">
        <v>574</v>
      </c>
      <c r="H452" s="633" t="s">
        <v>811</v>
      </c>
      <c r="I452" s="633" t="s">
        <v>812</v>
      </c>
      <c r="J452" s="633" t="s">
        <v>813</v>
      </c>
      <c r="K452" s="633" t="s">
        <v>814</v>
      </c>
      <c r="L452" s="635">
        <v>231.0188888888888</v>
      </c>
      <c r="M452" s="635">
        <v>18</v>
      </c>
      <c r="N452" s="636">
        <v>4158.3399999999983</v>
      </c>
    </row>
    <row r="453" spans="1:14" ht="14.4" customHeight="1" x14ac:dyDescent="0.3">
      <c r="A453" s="631" t="s">
        <v>527</v>
      </c>
      <c r="B453" s="632" t="s">
        <v>529</v>
      </c>
      <c r="C453" s="633" t="s">
        <v>551</v>
      </c>
      <c r="D453" s="634" t="s">
        <v>552</v>
      </c>
      <c r="E453" s="633" t="s">
        <v>530</v>
      </c>
      <c r="F453" s="634" t="s">
        <v>531</v>
      </c>
      <c r="G453" s="633" t="s">
        <v>574</v>
      </c>
      <c r="H453" s="633" t="s">
        <v>1770</v>
      </c>
      <c r="I453" s="633" t="s">
        <v>1770</v>
      </c>
      <c r="J453" s="633" t="s">
        <v>1771</v>
      </c>
      <c r="K453" s="633" t="s">
        <v>1772</v>
      </c>
      <c r="L453" s="635">
        <v>331.12929222403346</v>
      </c>
      <c r="M453" s="635">
        <v>2</v>
      </c>
      <c r="N453" s="636">
        <v>662.25858444806693</v>
      </c>
    </row>
    <row r="454" spans="1:14" ht="14.4" customHeight="1" x14ac:dyDescent="0.3">
      <c r="A454" s="631" t="s">
        <v>527</v>
      </c>
      <c r="B454" s="632" t="s">
        <v>529</v>
      </c>
      <c r="C454" s="633" t="s">
        <v>551</v>
      </c>
      <c r="D454" s="634" t="s">
        <v>552</v>
      </c>
      <c r="E454" s="633" t="s">
        <v>530</v>
      </c>
      <c r="F454" s="634" t="s">
        <v>531</v>
      </c>
      <c r="G454" s="633" t="s">
        <v>574</v>
      </c>
      <c r="H454" s="633" t="s">
        <v>815</v>
      </c>
      <c r="I454" s="633" t="s">
        <v>816</v>
      </c>
      <c r="J454" s="633" t="s">
        <v>817</v>
      </c>
      <c r="K454" s="633" t="s">
        <v>818</v>
      </c>
      <c r="L454" s="635">
        <v>150.37479860432788</v>
      </c>
      <c r="M454" s="635">
        <v>40</v>
      </c>
      <c r="N454" s="636">
        <v>6014.9919441731154</v>
      </c>
    </row>
    <row r="455" spans="1:14" ht="14.4" customHeight="1" x14ac:dyDescent="0.3">
      <c r="A455" s="631" t="s">
        <v>527</v>
      </c>
      <c r="B455" s="632" t="s">
        <v>529</v>
      </c>
      <c r="C455" s="633" t="s">
        <v>551</v>
      </c>
      <c r="D455" s="634" t="s">
        <v>552</v>
      </c>
      <c r="E455" s="633" t="s">
        <v>530</v>
      </c>
      <c r="F455" s="634" t="s">
        <v>531</v>
      </c>
      <c r="G455" s="633" t="s">
        <v>574</v>
      </c>
      <c r="H455" s="633" t="s">
        <v>1773</v>
      </c>
      <c r="I455" s="633" t="s">
        <v>246</v>
      </c>
      <c r="J455" s="633" t="s">
        <v>1774</v>
      </c>
      <c r="K455" s="633"/>
      <c r="L455" s="635">
        <v>97.320294117646995</v>
      </c>
      <c r="M455" s="635">
        <v>10</v>
      </c>
      <c r="N455" s="636">
        <v>973.20294117646995</v>
      </c>
    </row>
    <row r="456" spans="1:14" ht="14.4" customHeight="1" x14ac:dyDescent="0.3">
      <c r="A456" s="631" t="s">
        <v>527</v>
      </c>
      <c r="B456" s="632" t="s">
        <v>529</v>
      </c>
      <c r="C456" s="633" t="s">
        <v>551</v>
      </c>
      <c r="D456" s="634" t="s">
        <v>552</v>
      </c>
      <c r="E456" s="633" t="s">
        <v>530</v>
      </c>
      <c r="F456" s="634" t="s">
        <v>531</v>
      </c>
      <c r="G456" s="633" t="s">
        <v>574</v>
      </c>
      <c r="H456" s="633" t="s">
        <v>819</v>
      </c>
      <c r="I456" s="633" t="s">
        <v>820</v>
      </c>
      <c r="J456" s="633" t="s">
        <v>821</v>
      </c>
      <c r="K456" s="633" t="s">
        <v>822</v>
      </c>
      <c r="L456" s="635">
        <v>252.78859819720898</v>
      </c>
      <c r="M456" s="635">
        <v>6</v>
      </c>
      <c r="N456" s="636">
        <v>1516.7315891832538</v>
      </c>
    </row>
    <row r="457" spans="1:14" ht="14.4" customHeight="1" x14ac:dyDescent="0.3">
      <c r="A457" s="631" t="s">
        <v>527</v>
      </c>
      <c r="B457" s="632" t="s">
        <v>529</v>
      </c>
      <c r="C457" s="633" t="s">
        <v>551</v>
      </c>
      <c r="D457" s="634" t="s">
        <v>552</v>
      </c>
      <c r="E457" s="633" t="s">
        <v>530</v>
      </c>
      <c r="F457" s="634" t="s">
        <v>531</v>
      </c>
      <c r="G457" s="633" t="s">
        <v>574</v>
      </c>
      <c r="H457" s="633" t="s">
        <v>1775</v>
      </c>
      <c r="I457" s="633" t="s">
        <v>246</v>
      </c>
      <c r="J457" s="633" t="s">
        <v>1776</v>
      </c>
      <c r="K457" s="633"/>
      <c r="L457" s="635">
        <v>41.04</v>
      </c>
      <c r="M457" s="635">
        <v>3</v>
      </c>
      <c r="N457" s="636">
        <v>123.12</v>
      </c>
    </row>
    <row r="458" spans="1:14" ht="14.4" customHeight="1" x14ac:dyDescent="0.3">
      <c r="A458" s="631" t="s">
        <v>527</v>
      </c>
      <c r="B458" s="632" t="s">
        <v>529</v>
      </c>
      <c r="C458" s="633" t="s">
        <v>551</v>
      </c>
      <c r="D458" s="634" t="s">
        <v>552</v>
      </c>
      <c r="E458" s="633" t="s">
        <v>530</v>
      </c>
      <c r="F458" s="634" t="s">
        <v>531</v>
      </c>
      <c r="G458" s="633" t="s">
        <v>574</v>
      </c>
      <c r="H458" s="633" t="s">
        <v>825</v>
      </c>
      <c r="I458" s="633" t="s">
        <v>246</v>
      </c>
      <c r="J458" s="633" t="s">
        <v>826</v>
      </c>
      <c r="K458" s="633"/>
      <c r="L458" s="635">
        <v>42.710050389963065</v>
      </c>
      <c r="M458" s="635">
        <v>3</v>
      </c>
      <c r="N458" s="636">
        <v>128.13015116988919</v>
      </c>
    </row>
    <row r="459" spans="1:14" ht="14.4" customHeight="1" x14ac:dyDescent="0.3">
      <c r="A459" s="631" t="s">
        <v>527</v>
      </c>
      <c r="B459" s="632" t="s">
        <v>529</v>
      </c>
      <c r="C459" s="633" t="s">
        <v>551</v>
      </c>
      <c r="D459" s="634" t="s">
        <v>552</v>
      </c>
      <c r="E459" s="633" t="s">
        <v>530</v>
      </c>
      <c r="F459" s="634" t="s">
        <v>531</v>
      </c>
      <c r="G459" s="633" t="s">
        <v>574</v>
      </c>
      <c r="H459" s="633" t="s">
        <v>831</v>
      </c>
      <c r="I459" s="633" t="s">
        <v>246</v>
      </c>
      <c r="J459" s="633" t="s">
        <v>832</v>
      </c>
      <c r="K459" s="633"/>
      <c r="L459" s="635">
        <v>22.549999999999997</v>
      </c>
      <c r="M459" s="635">
        <v>4</v>
      </c>
      <c r="N459" s="636">
        <v>90.199999999999989</v>
      </c>
    </row>
    <row r="460" spans="1:14" ht="14.4" customHeight="1" x14ac:dyDescent="0.3">
      <c r="A460" s="631" t="s">
        <v>527</v>
      </c>
      <c r="B460" s="632" t="s">
        <v>529</v>
      </c>
      <c r="C460" s="633" t="s">
        <v>551</v>
      </c>
      <c r="D460" s="634" t="s">
        <v>552</v>
      </c>
      <c r="E460" s="633" t="s">
        <v>530</v>
      </c>
      <c r="F460" s="634" t="s">
        <v>531</v>
      </c>
      <c r="G460" s="633" t="s">
        <v>574</v>
      </c>
      <c r="H460" s="633" t="s">
        <v>833</v>
      </c>
      <c r="I460" s="633" t="s">
        <v>834</v>
      </c>
      <c r="J460" s="633" t="s">
        <v>835</v>
      </c>
      <c r="K460" s="633" t="s">
        <v>836</v>
      </c>
      <c r="L460" s="635">
        <v>28.349886681272199</v>
      </c>
      <c r="M460" s="635">
        <v>3</v>
      </c>
      <c r="N460" s="636">
        <v>85.049660043816601</v>
      </c>
    </row>
    <row r="461" spans="1:14" ht="14.4" customHeight="1" x14ac:dyDescent="0.3">
      <c r="A461" s="631" t="s">
        <v>527</v>
      </c>
      <c r="B461" s="632" t="s">
        <v>529</v>
      </c>
      <c r="C461" s="633" t="s">
        <v>551</v>
      </c>
      <c r="D461" s="634" t="s">
        <v>552</v>
      </c>
      <c r="E461" s="633" t="s">
        <v>530</v>
      </c>
      <c r="F461" s="634" t="s">
        <v>531</v>
      </c>
      <c r="G461" s="633" t="s">
        <v>574</v>
      </c>
      <c r="H461" s="633" t="s">
        <v>841</v>
      </c>
      <c r="I461" s="633" t="s">
        <v>842</v>
      </c>
      <c r="J461" s="633" t="s">
        <v>843</v>
      </c>
      <c r="K461" s="633" t="s">
        <v>844</v>
      </c>
      <c r="L461" s="635">
        <v>59.400070243916275</v>
      </c>
      <c r="M461" s="635">
        <v>2</v>
      </c>
      <c r="N461" s="636">
        <v>118.80014048783255</v>
      </c>
    </row>
    <row r="462" spans="1:14" ht="14.4" customHeight="1" x14ac:dyDescent="0.3">
      <c r="A462" s="631" t="s">
        <v>527</v>
      </c>
      <c r="B462" s="632" t="s">
        <v>529</v>
      </c>
      <c r="C462" s="633" t="s">
        <v>551</v>
      </c>
      <c r="D462" s="634" t="s">
        <v>552</v>
      </c>
      <c r="E462" s="633" t="s">
        <v>530</v>
      </c>
      <c r="F462" s="634" t="s">
        <v>531</v>
      </c>
      <c r="G462" s="633" t="s">
        <v>574</v>
      </c>
      <c r="H462" s="633" t="s">
        <v>845</v>
      </c>
      <c r="I462" s="633" t="s">
        <v>846</v>
      </c>
      <c r="J462" s="633" t="s">
        <v>847</v>
      </c>
      <c r="K462" s="633" t="s">
        <v>848</v>
      </c>
      <c r="L462" s="635">
        <v>64.570076180751911</v>
      </c>
      <c r="M462" s="635">
        <v>2</v>
      </c>
      <c r="N462" s="636">
        <v>129.14015236150382</v>
      </c>
    </row>
    <row r="463" spans="1:14" ht="14.4" customHeight="1" x14ac:dyDescent="0.3">
      <c r="A463" s="631" t="s">
        <v>527</v>
      </c>
      <c r="B463" s="632" t="s">
        <v>529</v>
      </c>
      <c r="C463" s="633" t="s">
        <v>551</v>
      </c>
      <c r="D463" s="634" t="s">
        <v>552</v>
      </c>
      <c r="E463" s="633" t="s">
        <v>530</v>
      </c>
      <c r="F463" s="634" t="s">
        <v>531</v>
      </c>
      <c r="G463" s="633" t="s">
        <v>574</v>
      </c>
      <c r="H463" s="633" t="s">
        <v>849</v>
      </c>
      <c r="I463" s="633" t="s">
        <v>850</v>
      </c>
      <c r="J463" s="633" t="s">
        <v>851</v>
      </c>
      <c r="K463" s="633" t="s">
        <v>852</v>
      </c>
      <c r="L463" s="635">
        <v>110.92999999999999</v>
      </c>
      <c r="M463" s="635">
        <v>3</v>
      </c>
      <c r="N463" s="636">
        <v>332.78999999999996</v>
      </c>
    </row>
    <row r="464" spans="1:14" ht="14.4" customHeight="1" x14ac:dyDescent="0.3">
      <c r="A464" s="631" t="s">
        <v>527</v>
      </c>
      <c r="B464" s="632" t="s">
        <v>529</v>
      </c>
      <c r="C464" s="633" t="s">
        <v>551</v>
      </c>
      <c r="D464" s="634" t="s">
        <v>552</v>
      </c>
      <c r="E464" s="633" t="s">
        <v>530</v>
      </c>
      <c r="F464" s="634" t="s">
        <v>531</v>
      </c>
      <c r="G464" s="633" t="s">
        <v>574</v>
      </c>
      <c r="H464" s="633" t="s">
        <v>853</v>
      </c>
      <c r="I464" s="633" t="s">
        <v>854</v>
      </c>
      <c r="J464" s="633" t="s">
        <v>855</v>
      </c>
      <c r="K464" s="633" t="s">
        <v>856</v>
      </c>
      <c r="L464" s="635">
        <v>34.85</v>
      </c>
      <c r="M464" s="635">
        <v>1</v>
      </c>
      <c r="N464" s="636">
        <v>34.85</v>
      </c>
    </row>
    <row r="465" spans="1:14" ht="14.4" customHeight="1" x14ac:dyDescent="0.3">
      <c r="A465" s="631" t="s">
        <v>527</v>
      </c>
      <c r="B465" s="632" t="s">
        <v>529</v>
      </c>
      <c r="C465" s="633" t="s">
        <v>551</v>
      </c>
      <c r="D465" s="634" t="s">
        <v>552</v>
      </c>
      <c r="E465" s="633" t="s">
        <v>530</v>
      </c>
      <c r="F465" s="634" t="s">
        <v>531</v>
      </c>
      <c r="G465" s="633" t="s">
        <v>574</v>
      </c>
      <c r="H465" s="633" t="s">
        <v>857</v>
      </c>
      <c r="I465" s="633" t="s">
        <v>858</v>
      </c>
      <c r="J465" s="633" t="s">
        <v>859</v>
      </c>
      <c r="K465" s="633" t="s">
        <v>860</v>
      </c>
      <c r="L465" s="635">
        <v>121.25810102205384</v>
      </c>
      <c r="M465" s="635">
        <v>11</v>
      </c>
      <c r="N465" s="636">
        <v>1333.8391112425923</v>
      </c>
    </row>
    <row r="466" spans="1:14" ht="14.4" customHeight="1" x14ac:dyDescent="0.3">
      <c r="A466" s="631" t="s">
        <v>527</v>
      </c>
      <c r="B466" s="632" t="s">
        <v>529</v>
      </c>
      <c r="C466" s="633" t="s">
        <v>551</v>
      </c>
      <c r="D466" s="634" t="s">
        <v>552</v>
      </c>
      <c r="E466" s="633" t="s">
        <v>530</v>
      </c>
      <c r="F466" s="634" t="s">
        <v>531</v>
      </c>
      <c r="G466" s="633" t="s">
        <v>574</v>
      </c>
      <c r="H466" s="633" t="s">
        <v>1777</v>
      </c>
      <c r="I466" s="633" t="s">
        <v>1778</v>
      </c>
      <c r="J466" s="633" t="s">
        <v>1779</v>
      </c>
      <c r="K466" s="633" t="s">
        <v>1780</v>
      </c>
      <c r="L466" s="635">
        <v>42.420000000000009</v>
      </c>
      <c r="M466" s="635">
        <v>3</v>
      </c>
      <c r="N466" s="636">
        <v>127.26000000000002</v>
      </c>
    </row>
    <row r="467" spans="1:14" ht="14.4" customHeight="1" x14ac:dyDescent="0.3">
      <c r="A467" s="631" t="s">
        <v>527</v>
      </c>
      <c r="B467" s="632" t="s">
        <v>529</v>
      </c>
      <c r="C467" s="633" t="s">
        <v>551</v>
      </c>
      <c r="D467" s="634" t="s">
        <v>552</v>
      </c>
      <c r="E467" s="633" t="s">
        <v>530</v>
      </c>
      <c r="F467" s="634" t="s">
        <v>531</v>
      </c>
      <c r="G467" s="633" t="s">
        <v>574</v>
      </c>
      <c r="H467" s="633" t="s">
        <v>861</v>
      </c>
      <c r="I467" s="633" t="s">
        <v>862</v>
      </c>
      <c r="J467" s="633" t="s">
        <v>863</v>
      </c>
      <c r="K467" s="633" t="s">
        <v>864</v>
      </c>
      <c r="L467" s="635">
        <v>59.21</v>
      </c>
      <c r="M467" s="635">
        <v>13</v>
      </c>
      <c r="N467" s="636">
        <v>769.73</v>
      </c>
    </row>
    <row r="468" spans="1:14" ht="14.4" customHeight="1" x14ac:dyDescent="0.3">
      <c r="A468" s="631" t="s">
        <v>527</v>
      </c>
      <c r="B468" s="632" t="s">
        <v>529</v>
      </c>
      <c r="C468" s="633" t="s">
        <v>551</v>
      </c>
      <c r="D468" s="634" t="s">
        <v>552</v>
      </c>
      <c r="E468" s="633" t="s">
        <v>530</v>
      </c>
      <c r="F468" s="634" t="s">
        <v>531</v>
      </c>
      <c r="G468" s="633" t="s">
        <v>574</v>
      </c>
      <c r="H468" s="633" t="s">
        <v>869</v>
      </c>
      <c r="I468" s="633" t="s">
        <v>870</v>
      </c>
      <c r="J468" s="633" t="s">
        <v>867</v>
      </c>
      <c r="K468" s="633" t="s">
        <v>871</v>
      </c>
      <c r="L468" s="635">
        <v>28.219897151094699</v>
      </c>
      <c r="M468" s="635">
        <v>12</v>
      </c>
      <c r="N468" s="636">
        <v>338.63876581313639</v>
      </c>
    </row>
    <row r="469" spans="1:14" ht="14.4" customHeight="1" x14ac:dyDescent="0.3">
      <c r="A469" s="631" t="s">
        <v>527</v>
      </c>
      <c r="B469" s="632" t="s">
        <v>529</v>
      </c>
      <c r="C469" s="633" t="s">
        <v>551</v>
      </c>
      <c r="D469" s="634" t="s">
        <v>552</v>
      </c>
      <c r="E469" s="633" t="s">
        <v>530</v>
      </c>
      <c r="F469" s="634" t="s">
        <v>531</v>
      </c>
      <c r="G469" s="633" t="s">
        <v>574</v>
      </c>
      <c r="H469" s="633" t="s">
        <v>880</v>
      </c>
      <c r="I469" s="633" t="s">
        <v>880</v>
      </c>
      <c r="J469" s="633" t="s">
        <v>576</v>
      </c>
      <c r="K469" s="633" t="s">
        <v>881</v>
      </c>
      <c r="L469" s="635">
        <v>201.25</v>
      </c>
      <c r="M469" s="635">
        <v>4</v>
      </c>
      <c r="N469" s="636">
        <v>805</v>
      </c>
    </row>
    <row r="470" spans="1:14" ht="14.4" customHeight="1" x14ac:dyDescent="0.3">
      <c r="A470" s="631" t="s">
        <v>527</v>
      </c>
      <c r="B470" s="632" t="s">
        <v>529</v>
      </c>
      <c r="C470" s="633" t="s">
        <v>551</v>
      </c>
      <c r="D470" s="634" t="s">
        <v>552</v>
      </c>
      <c r="E470" s="633" t="s">
        <v>530</v>
      </c>
      <c r="F470" s="634" t="s">
        <v>531</v>
      </c>
      <c r="G470" s="633" t="s">
        <v>574</v>
      </c>
      <c r="H470" s="633" t="s">
        <v>1781</v>
      </c>
      <c r="I470" s="633" t="s">
        <v>1782</v>
      </c>
      <c r="J470" s="633" t="s">
        <v>1783</v>
      </c>
      <c r="K470" s="633" t="s">
        <v>1784</v>
      </c>
      <c r="L470" s="635">
        <v>40.910000000000004</v>
      </c>
      <c r="M470" s="635">
        <v>2</v>
      </c>
      <c r="N470" s="636">
        <v>81.820000000000007</v>
      </c>
    </row>
    <row r="471" spans="1:14" ht="14.4" customHeight="1" x14ac:dyDescent="0.3">
      <c r="A471" s="631" t="s">
        <v>527</v>
      </c>
      <c r="B471" s="632" t="s">
        <v>529</v>
      </c>
      <c r="C471" s="633" t="s">
        <v>551</v>
      </c>
      <c r="D471" s="634" t="s">
        <v>552</v>
      </c>
      <c r="E471" s="633" t="s">
        <v>530</v>
      </c>
      <c r="F471" s="634" t="s">
        <v>531</v>
      </c>
      <c r="G471" s="633" t="s">
        <v>574</v>
      </c>
      <c r="H471" s="633" t="s">
        <v>885</v>
      </c>
      <c r="I471" s="633" t="s">
        <v>886</v>
      </c>
      <c r="J471" s="633" t="s">
        <v>887</v>
      </c>
      <c r="K471" s="633" t="s">
        <v>888</v>
      </c>
      <c r="L471" s="635">
        <v>57.720000000000006</v>
      </c>
      <c r="M471" s="635">
        <v>2</v>
      </c>
      <c r="N471" s="636">
        <v>115.44000000000001</v>
      </c>
    </row>
    <row r="472" spans="1:14" ht="14.4" customHeight="1" x14ac:dyDescent="0.3">
      <c r="A472" s="631" t="s">
        <v>527</v>
      </c>
      <c r="B472" s="632" t="s">
        <v>529</v>
      </c>
      <c r="C472" s="633" t="s">
        <v>551</v>
      </c>
      <c r="D472" s="634" t="s">
        <v>552</v>
      </c>
      <c r="E472" s="633" t="s">
        <v>530</v>
      </c>
      <c r="F472" s="634" t="s">
        <v>531</v>
      </c>
      <c r="G472" s="633" t="s">
        <v>574</v>
      </c>
      <c r="H472" s="633" t="s">
        <v>1785</v>
      </c>
      <c r="I472" s="633" t="s">
        <v>1786</v>
      </c>
      <c r="J472" s="633" t="s">
        <v>1787</v>
      </c>
      <c r="K472" s="633" t="s">
        <v>1788</v>
      </c>
      <c r="L472" s="635">
        <v>91.75</v>
      </c>
      <c r="M472" s="635">
        <v>3</v>
      </c>
      <c r="N472" s="636">
        <v>275.25</v>
      </c>
    </row>
    <row r="473" spans="1:14" ht="14.4" customHeight="1" x14ac:dyDescent="0.3">
      <c r="A473" s="631" t="s">
        <v>527</v>
      </c>
      <c r="B473" s="632" t="s">
        <v>529</v>
      </c>
      <c r="C473" s="633" t="s">
        <v>551</v>
      </c>
      <c r="D473" s="634" t="s">
        <v>552</v>
      </c>
      <c r="E473" s="633" t="s">
        <v>530</v>
      </c>
      <c r="F473" s="634" t="s">
        <v>531</v>
      </c>
      <c r="G473" s="633" t="s">
        <v>574</v>
      </c>
      <c r="H473" s="633" t="s">
        <v>1789</v>
      </c>
      <c r="I473" s="633" t="s">
        <v>1790</v>
      </c>
      <c r="J473" s="633" t="s">
        <v>780</v>
      </c>
      <c r="K473" s="633" t="s">
        <v>1791</v>
      </c>
      <c r="L473" s="635">
        <v>76.959999999999994</v>
      </c>
      <c r="M473" s="635">
        <v>1</v>
      </c>
      <c r="N473" s="636">
        <v>76.959999999999994</v>
      </c>
    </row>
    <row r="474" spans="1:14" ht="14.4" customHeight="1" x14ac:dyDescent="0.3">
      <c r="A474" s="631" t="s">
        <v>527</v>
      </c>
      <c r="B474" s="632" t="s">
        <v>529</v>
      </c>
      <c r="C474" s="633" t="s">
        <v>551</v>
      </c>
      <c r="D474" s="634" t="s">
        <v>552</v>
      </c>
      <c r="E474" s="633" t="s">
        <v>530</v>
      </c>
      <c r="F474" s="634" t="s">
        <v>531</v>
      </c>
      <c r="G474" s="633" t="s">
        <v>574</v>
      </c>
      <c r="H474" s="633" t="s">
        <v>889</v>
      </c>
      <c r="I474" s="633" t="s">
        <v>890</v>
      </c>
      <c r="J474" s="633" t="s">
        <v>891</v>
      </c>
      <c r="K474" s="633" t="s">
        <v>892</v>
      </c>
      <c r="L474" s="635">
        <v>65.459999999999994</v>
      </c>
      <c r="M474" s="635">
        <v>2</v>
      </c>
      <c r="N474" s="636">
        <v>130.91999999999999</v>
      </c>
    </row>
    <row r="475" spans="1:14" ht="14.4" customHeight="1" x14ac:dyDescent="0.3">
      <c r="A475" s="631" t="s">
        <v>527</v>
      </c>
      <c r="B475" s="632" t="s">
        <v>529</v>
      </c>
      <c r="C475" s="633" t="s">
        <v>551</v>
      </c>
      <c r="D475" s="634" t="s">
        <v>552</v>
      </c>
      <c r="E475" s="633" t="s">
        <v>530</v>
      </c>
      <c r="F475" s="634" t="s">
        <v>531</v>
      </c>
      <c r="G475" s="633" t="s">
        <v>574</v>
      </c>
      <c r="H475" s="633" t="s">
        <v>1792</v>
      </c>
      <c r="I475" s="633" t="s">
        <v>1793</v>
      </c>
      <c r="J475" s="633" t="s">
        <v>1794</v>
      </c>
      <c r="K475" s="633" t="s">
        <v>1795</v>
      </c>
      <c r="L475" s="635">
        <v>67.099999999999994</v>
      </c>
      <c r="M475" s="635">
        <v>2</v>
      </c>
      <c r="N475" s="636">
        <v>134.19999999999999</v>
      </c>
    </row>
    <row r="476" spans="1:14" ht="14.4" customHeight="1" x14ac:dyDescent="0.3">
      <c r="A476" s="631" t="s">
        <v>527</v>
      </c>
      <c r="B476" s="632" t="s">
        <v>529</v>
      </c>
      <c r="C476" s="633" t="s">
        <v>551</v>
      </c>
      <c r="D476" s="634" t="s">
        <v>552</v>
      </c>
      <c r="E476" s="633" t="s">
        <v>530</v>
      </c>
      <c r="F476" s="634" t="s">
        <v>531</v>
      </c>
      <c r="G476" s="633" t="s">
        <v>574</v>
      </c>
      <c r="H476" s="633" t="s">
        <v>1796</v>
      </c>
      <c r="I476" s="633" t="s">
        <v>1797</v>
      </c>
      <c r="J476" s="633" t="s">
        <v>1798</v>
      </c>
      <c r="K476" s="633" t="s">
        <v>1799</v>
      </c>
      <c r="L476" s="635">
        <v>103.33999999999995</v>
      </c>
      <c r="M476" s="635">
        <v>2</v>
      </c>
      <c r="N476" s="636">
        <v>206.67999999999989</v>
      </c>
    </row>
    <row r="477" spans="1:14" ht="14.4" customHeight="1" x14ac:dyDescent="0.3">
      <c r="A477" s="631" t="s">
        <v>527</v>
      </c>
      <c r="B477" s="632" t="s">
        <v>529</v>
      </c>
      <c r="C477" s="633" t="s">
        <v>551</v>
      </c>
      <c r="D477" s="634" t="s">
        <v>552</v>
      </c>
      <c r="E477" s="633" t="s">
        <v>530</v>
      </c>
      <c r="F477" s="634" t="s">
        <v>531</v>
      </c>
      <c r="G477" s="633" t="s">
        <v>574</v>
      </c>
      <c r="H477" s="633" t="s">
        <v>1800</v>
      </c>
      <c r="I477" s="633" t="s">
        <v>1801</v>
      </c>
      <c r="J477" s="633" t="s">
        <v>1802</v>
      </c>
      <c r="K477" s="633" t="s">
        <v>1803</v>
      </c>
      <c r="L477" s="635">
        <v>49.52</v>
      </c>
      <c r="M477" s="635">
        <v>2</v>
      </c>
      <c r="N477" s="636">
        <v>99.04</v>
      </c>
    </row>
    <row r="478" spans="1:14" ht="14.4" customHeight="1" x14ac:dyDescent="0.3">
      <c r="A478" s="631" t="s">
        <v>527</v>
      </c>
      <c r="B478" s="632" t="s">
        <v>529</v>
      </c>
      <c r="C478" s="633" t="s">
        <v>551</v>
      </c>
      <c r="D478" s="634" t="s">
        <v>552</v>
      </c>
      <c r="E478" s="633" t="s">
        <v>530</v>
      </c>
      <c r="F478" s="634" t="s">
        <v>531</v>
      </c>
      <c r="G478" s="633" t="s">
        <v>574</v>
      </c>
      <c r="H478" s="633" t="s">
        <v>1804</v>
      </c>
      <c r="I478" s="633" t="s">
        <v>1805</v>
      </c>
      <c r="J478" s="633" t="s">
        <v>1806</v>
      </c>
      <c r="K478" s="633" t="s">
        <v>1303</v>
      </c>
      <c r="L478" s="635">
        <v>99.689999589810995</v>
      </c>
      <c r="M478" s="635">
        <v>3</v>
      </c>
      <c r="N478" s="636">
        <v>299.06999876943297</v>
      </c>
    </row>
    <row r="479" spans="1:14" ht="14.4" customHeight="1" x14ac:dyDescent="0.3">
      <c r="A479" s="631" t="s">
        <v>527</v>
      </c>
      <c r="B479" s="632" t="s">
        <v>529</v>
      </c>
      <c r="C479" s="633" t="s">
        <v>551</v>
      </c>
      <c r="D479" s="634" t="s">
        <v>552</v>
      </c>
      <c r="E479" s="633" t="s">
        <v>530</v>
      </c>
      <c r="F479" s="634" t="s">
        <v>531</v>
      </c>
      <c r="G479" s="633" t="s">
        <v>574</v>
      </c>
      <c r="H479" s="633" t="s">
        <v>1807</v>
      </c>
      <c r="I479" s="633" t="s">
        <v>1808</v>
      </c>
      <c r="J479" s="633" t="s">
        <v>1809</v>
      </c>
      <c r="K479" s="633" t="s">
        <v>1810</v>
      </c>
      <c r="L479" s="635">
        <v>71.92</v>
      </c>
      <c r="M479" s="635">
        <v>1</v>
      </c>
      <c r="N479" s="636">
        <v>71.92</v>
      </c>
    </row>
    <row r="480" spans="1:14" ht="14.4" customHeight="1" x14ac:dyDescent="0.3">
      <c r="A480" s="631" t="s">
        <v>527</v>
      </c>
      <c r="B480" s="632" t="s">
        <v>529</v>
      </c>
      <c r="C480" s="633" t="s">
        <v>551</v>
      </c>
      <c r="D480" s="634" t="s">
        <v>552</v>
      </c>
      <c r="E480" s="633" t="s">
        <v>530</v>
      </c>
      <c r="F480" s="634" t="s">
        <v>531</v>
      </c>
      <c r="G480" s="633" t="s">
        <v>574</v>
      </c>
      <c r="H480" s="633" t="s">
        <v>912</v>
      </c>
      <c r="I480" s="633" t="s">
        <v>913</v>
      </c>
      <c r="J480" s="633" t="s">
        <v>914</v>
      </c>
      <c r="K480" s="633" t="s">
        <v>915</v>
      </c>
      <c r="L480" s="635">
        <v>14.9492411360118</v>
      </c>
      <c r="M480" s="635">
        <v>4</v>
      </c>
      <c r="N480" s="636">
        <v>59.796964544047199</v>
      </c>
    </row>
    <row r="481" spans="1:14" ht="14.4" customHeight="1" x14ac:dyDescent="0.3">
      <c r="A481" s="631" t="s">
        <v>527</v>
      </c>
      <c r="B481" s="632" t="s">
        <v>529</v>
      </c>
      <c r="C481" s="633" t="s">
        <v>551</v>
      </c>
      <c r="D481" s="634" t="s">
        <v>552</v>
      </c>
      <c r="E481" s="633" t="s">
        <v>530</v>
      </c>
      <c r="F481" s="634" t="s">
        <v>531</v>
      </c>
      <c r="G481" s="633" t="s">
        <v>574</v>
      </c>
      <c r="H481" s="633" t="s">
        <v>916</v>
      </c>
      <c r="I481" s="633" t="s">
        <v>917</v>
      </c>
      <c r="J481" s="633" t="s">
        <v>918</v>
      </c>
      <c r="K481" s="633" t="s">
        <v>919</v>
      </c>
      <c r="L481" s="635">
        <v>9.7744165152430877</v>
      </c>
      <c r="M481" s="635">
        <v>125</v>
      </c>
      <c r="N481" s="636">
        <v>1221.8020644053859</v>
      </c>
    </row>
    <row r="482" spans="1:14" ht="14.4" customHeight="1" x14ac:dyDescent="0.3">
      <c r="A482" s="631" t="s">
        <v>527</v>
      </c>
      <c r="B482" s="632" t="s">
        <v>529</v>
      </c>
      <c r="C482" s="633" t="s">
        <v>551</v>
      </c>
      <c r="D482" s="634" t="s">
        <v>552</v>
      </c>
      <c r="E482" s="633" t="s">
        <v>530</v>
      </c>
      <c r="F482" s="634" t="s">
        <v>531</v>
      </c>
      <c r="G482" s="633" t="s">
        <v>574</v>
      </c>
      <c r="H482" s="633" t="s">
        <v>1811</v>
      </c>
      <c r="I482" s="633" t="s">
        <v>1812</v>
      </c>
      <c r="J482" s="633" t="s">
        <v>1813</v>
      </c>
      <c r="K482" s="633" t="s">
        <v>1814</v>
      </c>
      <c r="L482" s="635">
        <v>52.400033892713736</v>
      </c>
      <c r="M482" s="635">
        <v>3</v>
      </c>
      <c r="N482" s="636">
        <v>157.20010167814121</v>
      </c>
    </row>
    <row r="483" spans="1:14" ht="14.4" customHeight="1" x14ac:dyDescent="0.3">
      <c r="A483" s="631" t="s">
        <v>527</v>
      </c>
      <c r="B483" s="632" t="s">
        <v>529</v>
      </c>
      <c r="C483" s="633" t="s">
        <v>551</v>
      </c>
      <c r="D483" s="634" t="s">
        <v>552</v>
      </c>
      <c r="E483" s="633" t="s">
        <v>530</v>
      </c>
      <c r="F483" s="634" t="s">
        <v>531</v>
      </c>
      <c r="G483" s="633" t="s">
        <v>574</v>
      </c>
      <c r="H483" s="633" t="s">
        <v>1815</v>
      </c>
      <c r="I483" s="633" t="s">
        <v>246</v>
      </c>
      <c r="J483" s="633" t="s">
        <v>1816</v>
      </c>
      <c r="K483" s="633"/>
      <c r="L483" s="635">
        <v>64.649999999999991</v>
      </c>
      <c r="M483" s="635">
        <v>1</v>
      </c>
      <c r="N483" s="636">
        <v>64.649999999999991</v>
      </c>
    </row>
    <row r="484" spans="1:14" ht="14.4" customHeight="1" x14ac:dyDescent="0.3">
      <c r="A484" s="631" t="s">
        <v>527</v>
      </c>
      <c r="B484" s="632" t="s">
        <v>529</v>
      </c>
      <c r="C484" s="633" t="s">
        <v>551</v>
      </c>
      <c r="D484" s="634" t="s">
        <v>552</v>
      </c>
      <c r="E484" s="633" t="s">
        <v>530</v>
      </c>
      <c r="F484" s="634" t="s">
        <v>531</v>
      </c>
      <c r="G484" s="633" t="s">
        <v>574</v>
      </c>
      <c r="H484" s="633" t="s">
        <v>924</v>
      </c>
      <c r="I484" s="633" t="s">
        <v>246</v>
      </c>
      <c r="J484" s="633" t="s">
        <v>925</v>
      </c>
      <c r="K484" s="633"/>
      <c r="L484" s="635">
        <v>574.23</v>
      </c>
      <c r="M484" s="635">
        <v>7</v>
      </c>
      <c r="N484" s="636">
        <v>4019.61</v>
      </c>
    </row>
    <row r="485" spans="1:14" ht="14.4" customHeight="1" x14ac:dyDescent="0.3">
      <c r="A485" s="631" t="s">
        <v>527</v>
      </c>
      <c r="B485" s="632" t="s">
        <v>529</v>
      </c>
      <c r="C485" s="633" t="s">
        <v>551</v>
      </c>
      <c r="D485" s="634" t="s">
        <v>552</v>
      </c>
      <c r="E485" s="633" t="s">
        <v>530</v>
      </c>
      <c r="F485" s="634" t="s">
        <v>531</v>
      </c>
      <c r="G485" s="633" t="s">
        <v>574</v>
      </c>
      <c r="H485" s="633" t="s">
        <v>1817</v>
      </c>
      <c r="I485" s="633" t="s">
        <v>1818</v>
      </c>
      <c r="J485" s="633" t="s">
        <v>1819</v>
      </c>
      <c r="K485" s="633" t="s">
        <v>1820</v>
      </c>
      <c r="L485" s="635">
        <v>178.04000000000005</v>
      </c>
      <c r="M485" s="635">
        <v>1</v>
      </c>
      <c r="N485" s="636">
        <v>178.04000000000005</v>
      </c>
    </row>
    <row r="486" spans="1:14" ht="14.4" customHeight="1" x14ac:dyDescent="0.3">
      <c r="A486" s="631" t="s">
        <v>527</v>
      </c>
      <c r="B486" s="632" t="s">
        <v>529</v>
      </c>
      <c r="C486" s="633" t="s">
        <v>551</v>
      </c>
      <c r="D486" s="634" t="s">
        <v>552</v>
      </c>
      <c r="E486" s="633" t="s">
        <v>530</v>
      </c>
      <c r="F486" s="634" t="s">
        <v>531</v>
      </c>
      <c r="G486" s="633" t="s">
        <v>574</v>
      </c>
      <c r="H486" s="633" t="s">
        <v>1821</v>
      </c>
      <c r="I486" s="633" t="s">
        <v>1822</v>
      </c>
      <c r="J486" s="633" t="s">
        <v>1823</v>
      </c>
      <c r="K486" s="633" t="s">
        <v>1824</v>
      </c>
      <c r="L486" s="635">
        <v>34.700000000000003</v>
      </c>
      <c r="M486" s="635">
        <v>1</v>
      </c>
      <c r="N486" s="636">
        <v>34.700000000000003</v>
      </c>
    </row>
    <row r="487" spans="1:14" ht="14.4" customHeight="1" x14ac:dyDescent="0.3">
      <c r="A487" s="631" t="s">
        <v>527</v>
      </c>
      <c r="B487" s="632" t="s">
        <v>529</v>
      </c>
      <c r="C487" s="633" t="s">
        <v>551</v>
      </c>
      <c r="D487" s="634" t="s">
        <v>552</v>
      </c>
      <c r="E487" s="633" t="s">
        <v>530</v>
      </c>
      <c r="F487" s="634" t="s">
        <v>531</v>
      </c>
      <c r="G487" s="633" t="s">
        <v>574</v>
      </c>
      <c r="H487" s="633" t="s">
        <v>939</v>
      </c>
      <c r="I487" s="633" t="s">
        <v>939</v>
      </c>
      <c r="J487" s="633" t="s">
        <v>579</v>
      </c>
      <c r="K487" s="633" t="s">
        <v>940</v>
      </c>
      <c r="L487" s="635">
        <v>300.14999999999998</v>
      </c>
      <c r="M487" s="635">
        <v>23</v>
      </c>
      <c r="N487" s="636">
        <v>6903.4499999999989</v>
      </c>
    </row>
    <row r="488" spans="1:14" ht="14.4" customHeight="1" x14ac:dyDescent="0.3">
      <c r="A488" s="631" t="s">
        <v>527</v>
      </c>
      <c r="B488" s="632" t="s">
        <v>529</v>
      </c>
      <c r="C488" s="633" t="s">
        <v>551</v>
      </c>
      <c r="D488" s="634" t="s">
        <v>552</v>
      </c>
      <c r="E488" s="633" t="s">
        <v>530</v>
      </c>
      <c r="F488" s="634" t="s">
        <v>531</v>
      </c>
      <c r="G488" s="633" t="s">
        <v>574</v>
      </c>
      <c r="H488" s="633" t="s">
        <v>944</v>
      </c>
      <c r="I488" s="633" t="s">
        <v>944</v>
      </c>
      <c r="J488" s="633" t="s">
        <v>945</v>
      </c>
      <c r="K488" s="633" t="s">
        <v>946</v>
      </c>
      <c r="L488" s="635">
        <v>67.540000000000006</v>
      </c>
      <c r="M488" s="635">
        <v>20</v>
      </c>
      <c r="N488" s="636">
        <v>1350.8000000000002</v>
      </c>
    </row>
    <row r="489" spans="1:14" ht="14.4" customHeight="1" x14ac:dyDescent="0.3">
      <c r="A489" s="631" t="s">
        <v>527</v>
      </c>
      <c r="B489" s="632" t="s">
        <v>529</v>
      </c>
      <c r="C489" s="633" t="s">
        <v>551</v>
      </c>
      <c r="D489" s="634" t="s">
        <v>552</v>
      </c>
      <c r="E489" s="633" t="s">
        <v>530</v>
      </c>
      <c r="F489" s="634" t="s">
        <v>531</v>
      </c>
      <c r="G489" s="633" t="s">
        <v>574</v>
      </c>
      <c r="H489" s="633" t="s">
        <v>947</v>
      </c>
      <c r="I489" s="633" t="s">
        <v>948</v>
      </c>
      <c r="J489" s="633" t="s">
        <v>949</v>
      </c>
      <c r="K489" s="633" t="s">
        <v>950</v>
      </c>
      <c r="L489" s="635">
        <v>69.72</v>
      </c>
      <c r="M489" s="635">
        <v>4</v>
      </c>
      <c r="N489" s="636">
        <v>278.88</v>
      </c>
    </row>
    <row r="490" spans="1:14" ht="14.4" customHeight="1" x14ac:dyDescent="0.3">
      <c r="A490" s="631" t="s">
        <v>527</v>
      </c>
      <c r="B490" s="632" t="s">
        <v>529</v>
      </c>
      <c r="C490" s="633" t="s">
        <v>551</v>
      </c>
      <c r="D490" s="634" t="s">
        <v>552</v>
      </c>
      <c r="E490" s="633" t="s">
        <v>530</v>
      </c>
      <c r="F490" s="634" t="s">
        <v>531</v>
      </c>
      <c r="G490" s="633" t="s">
        <v>574</v>
      </c>
      <c r="H490" s="633" t="s">
        <v>1825</v>
      </c>
      <c r="I490" s="633" t="s">
        <v>1826</v>
      </c>
      <c r="J490" s="633" t="s">
        <v>1827</v>
      </c>
      <c r="K490" s="633" t="s">
        <v>1828</v>
      </c>
      <c r="L490" s="635">
        <v>64.0998263576612</v>
      </c>
      <c r="M490" s="635">
        <v>17</v>
      </c>
      <c r="N490" s="636">
        <v>1089.6970480802404</v>
      </c>
    </row>
    <row r="491" spans="1:14" ht="14.4" customHeight="1" x14ac:dyDescent="0.3">
      <c r="A491" s="631" t="s">
        <v>527</v>
      </c>
      <c r="B491" s="632" t="s">
        <v>529</v>
      </c>
      <c r="C491" s="633" t="s">
        <v>551</v>
      </c>
      <c r="D491" s="634" t="s">
        <v>552</v>
      </c>
      <c r="E491" s="633" t="s">
        <v>530</v>
      </c>
      <c r="F491" s="634" t="s">
        <v>531</v>
      </c>
      <c r="G491" s="633" t="s">
        <v>574</v>
      </c>
      <c r="H491" s="633" t="s">
        <v>1829</v>
      </c>
      <c r="I491" s="633" t="s">
        <v>1830</v>
      </c>
      <c r="J491" s="633" t="s">
        <v>1640</v>
      </c>
      <c r="K491" s="633" t="s">
        <v>1831</v>
      </c>
      <c r="L491" s="635">
        <v>266.57</v>
      </c>
      <c r="M491" s="635">
        <v>1</v>
      </c>
      <c r="N491" s="636">
        <v>266.57</v>
      </c>
    </row>
    <row r="492" spans="1:14" ht="14.4" customHeight="1" x14ac:dyDescent="0.3">
      <c r="A492" s="631" t="s">
        <v>527</v>
      </c>
      <c r="B492" s="632" t="s">
        <v>529</v>
      </c>
      <c r="C492" s="633" t="s">
        <v>551</v>
      </c>
      <c r="D492" s="634" t="s">
        <v>552</v>
      </c>
      <c r="E492" s="633" t="s">
        <v>530</v>
      </c>
      <c r="F492" s="634" t="s">
        <v>531</v>
      </c>
      <c r="G492" s="633" t="s">
        <v>574</v>
      </c>
      <c r="H492" s="633" t="s">
        <v>959</v>
      </c>
      <c r="I492" s="633" t="s">
        <v>960</v>
      </c>
      <c r="J492" s="633" t="s">
        <v>961</v>
      </c>
      <c r="K492" s="633" t="s">
        <v>962</v>
      </c>
      <c r="L492" s="635">
        <v>1084.8820921510401</v>
      </c>
      <c r="M492" s="635">
        <v>1</v>
      </c>
      <c r="N492" s="636">
        <v>1084.8820921510401</v>
      </c>
    </row>
    <row r="493" spans="1:14" ht="14.4" customHeight="1" x14ac:dyDescent="0.3">
      <c r="A493" s="631" t="s">
        <v>527</v>
      </c>
      <c r="B493" s="632" t="s">
        <v>529</v>
      </c>
      <c r="C493" s="633" t="s">
        <v>551</v>
      </c>
      <c r="D493" s="634" t="s">
        <v>552</v>
      </c>
      <c r="E493" s="633" t="s">
        <v>530</v>
      </c>
      <c r="F493" s="634" t="s">
        <v>531</v>
      </c>
      <c r="G493" s="633" t="s">
        <v>574</v>
      </c>
      <c r="H493" s="633" t="s">
        <v>963</v>
      </c>
      <c r="I493" s="633" t="s">
        <v>964</v>
      </c>
      <c r="J493" s="633" t="s">
        <v>965</v>
      </c>
      <c r="K493" s="633" t="s">
        <v>966</v>
      </c>
      <c r="L493" s="635">
        <v>20.126967769597197</v>
      </c>
      <c r="M493" s="635">
        <v>39</v>
      </c>
      <c r="N493" s="636">
        <v>784.95174301429063</v>
      </c>
    </row>
    <row r="494" spans="1:14" ht="14.4" customHeight="1" x14ac:dyDescent="0.3">
      <c r="A494" s="631" t="s">
        <v>527</v>
      </c>
      <c r="B494" s="632" t="s">
        <v>529</v>
      </c>
      <c r="C494" s="633" t="s">
        <v>551</v>
      </c>
      <c r="D494" s="634" t="s">
        <v>552</v>
      </c>
      <c r="E494" s="633" t="s">
        <v>530</v>
      </c>
      <c r="F494" s="634" t="s">
        <v>531</v>
      </c>
      <c r="G494" s="633" t="s">
        <v>574</v>
      </c>
      <c r="H494" s="633" t="s">
        <v>969</v>
      </c>
      <c r="I494" s="633" t="s">
        <v>246</v>
      </c>
      <c r="J494" s="633" t="s">
        <v>970</v>
      </c>
      <c r="K494" s="633"/>
      <c r="L494" s="635">
        <v>77.359830947752499</v>
      </c>
      <c r="M494" s="635">
        <v>7</v>
      </c>
      <c r="N494" s="636">
        <v>541.51881663426752</v>
      </c>
    </row>
    <row r="495" spans="1:14" ht="14.4" customHeight="1" x14ac:dyDescent="0.3">
      <c r="A495" s="631" t="s">
        <v>527</v>
      </c>
      <c r="B495" s="632" t="s">
        <v>529</v>
      </c>
      <c r="C495" s="633" t="s">
        <v>551</v>
      </c>
      <c r="D495" s="634" t="s">
        <v>552</v>
      </c>
      <c r="E495" s="633" t="s">
        <v>530</v>
      </c>
      <c r="F495" s="634" t="s">
        <v>531</v>
      </c>
      <c r="G495" s="633" t="s">
        <v>574</v>
      </c>
      <c r="H495" s="633" t="s">
        <v>1832</v>
      </c>
      <c r="I495" s="633" t="s">
        <v>1833</v>
      </c>
      <c r="J495" s="633" t="s">
        <v>1827</v>
      </c>
      <c r="K495" s="633" t="s">
        <v>1834</v>
      </c>
      <c r="L495" s="635">
        <v>56.969949243911138</v>
      </c>
      <c r="M495" s="635">
        <v>6</v>
      </c>
      <c r="N495" s="636">
        <v>341.81969546346681</v>
      </c>
    </row>
    <row r="496" spans="1:14" ht="14.4" customHeight="1" x14ac:dyDescent="0.3">
      <c r="A496" s="631" t="s">
        <v>527</v>
      </c>
      <c r="B496" s="632" t="s">
        <v>529</v>
      </c>
      <c r="C496" s="633" t="s">
        <v>551</v>
      </c>
      <c r="D496" s="634" t="s">
        <v>552</v>
      </c>
      <c r="E496" s="633" t="s">
        <v>530</v>
      </c>
      <c r="F496" s="634" t="s">
        <v>531</v>
      </c>
      <c r="G496" s="633" t="s">
        <v>574</v>
      </c>
      <c r="H496" s="633" t="s">
        <v>1835</v>
      </c>
      <c r="I496" s="633" t="s">
        <v>1836</v>
      </c>
      <c r="J496" s="633" t="s">
        <v>1837</v>
      </c>
      <c r="K496" s="633" t="s">
        <v>1795</v>
      </c>
      <c r="L496" s="635">
        <v>58.709999999999958</v>
      </c>
      <c r="M496" s="635">
        <v>3</v>
      </c>
      <c r="N496" s="636">
        <v>176.12999999999988</v>
      </c>
    </row>
    <row r="497" spans="1:14" ht="14.4" customHeight="1" x14ac:dyDescent="0.3">
      <c r="A497" s="631" t="s">
        <v>527</v>
      </c>
      <c r="B497" s="632" t="s">
        <v>529</v>
      </c>
      <c r="C497" s="633" t="s">
        <v>551</v>
      </c>
      <c r="D497" s="634" t="s">
        <v>552</v>
      </c>
      <c r="E497" s="633" t="s">
        <v>530</v>
      </c>
      <c r="F497" s="634" t="s">
        <v>531</v>
      </c>
      <c r="G497" s="633" t="s">
        <v>574</v>
      </c>
      <c r="H497" s="633" t="s">
        <v>971</v>
      </c>
      <c r="I497" s="633" t="s">
        <v>972</v>
      </c>
      <c r="J497" s="633" t="s">
        <v>973</v>
      </c>
      <c r="K497" s="633" t="s">
        <v>974</v>
      </c>
      <c r="L497" s="635">
        <v>128.64977787072741</v>
      </c>
      <c r="M497" s="635">
        <v>3</v>
      </c>
      <c r="N497" s="636">
        <v>385.94933361218222</v>
      </c>
    </row>
    <row r="498" spans="1:14" ht="14.4" customHeight="1" x14ac:dyDescent="0.3">
      <c r="A498" s="631" t="s">
        <v>527</v>
      </c>
      <c r="B498" s="632" t="s">
        <v>529</v>
      </c>
      <c r="C498" s="633" t="s">
        <v>551</v>
      </c>
      <c r="D498" s="634" t="s">
        <v>552</v>
      </c>
      <c r="E498" s="633" t="s">
        <v>530</v>
      </c>
      <c r="F498" s="634" t="s">
        <v>531</v>
      </c>
      <c r="G498" s="633" t="s">
        <v>574</v>
      </c>
      <c r="H498" s="633" t="s">
        <v>1838</v>
      </c>
      <c r="I498" s="633" t="s">
        <v>1839</v>
      </c>
      <c r="J498" s="633" t="s">
        <v>1734</v>
      </c>
      <c r="K498" s="633" t="s">
        <v>1840</v>
      </c>
      <c r="L498" s="635">
        <v>52.100012437513101</v>
      </c>
      <c r="M498" s="635">
        <v>1</v>
      </c>
      <c r="N498" s="636">
        <v>52.100012437513101</v>
      </c>
    </row>
    <row r="499" spans="1:14" ht="14.4" customHeight="1" x14ac:dyDescent="0.3">
      <c r="A499" s="631" t="s">
        <v>527</v>
      </c>
      <c r="B499" s="632" t="s">
        <v>529</v>
      </c>
      <c r="C499" s="633" t="s">
        <v>551</v>
      </c>
      <c r="D499" s="634" t="s">
        <v>552</v>
      </c>
      <c r="E499" s="633" t="s">
        <v>530</v>
      </c>
      <c r="F499" s="634" t="s">
        <v>531</v>
      </c>
      <c r="G499" s="633" t="s">
        <v>574</v>
      </c>
      <c r="H499" s="633" t="s">
        <v>1841</v>
      </c>
      <c r="I499" s="633" t="s">
        <v>1842</v>
      </c>
      <c r="J499" s="633" t="s">
        <v>1734</v>
      </c>
      <c r="K499" s="633" t="s">
        <v>1843</v>
      </c>
      <c r="L499" s="635">
        <v>128.980030790603</v>
      </c>
      <c r="M499" s="635">
        <v>1</v>
      </c>
      <c r="N499" s="636">
        <v>128.980030790603</v>
      </c>
    </row>
    <row r="500" spans="1:14" ht="14.4" customHeight="1" x14ac:dyDescent="0.3">
      <c r="A500" s="631" t="s">
        <v>527</v>
      </c>
      <c r="B500" s="632" t="s">
        <v>529</v>
      </c>
      <c r="C500" s="633" t="s">
        <v>551</v>
      </c>
      <c r="D500" s="634" t="s">
        <v>552</v>
      </c>
      <c r="E500" s="633" t="s">
        <v>530</v>
      </c>
      <c r="F500" s="634" t="s">
        <v>531</v>
      </c>
      <c r="G500" s="633" t="s">
        <v>574</v>
      </c>
      <c r="H500" s="633" t="s">
        <v>1629</v>
      </c>
      <c r="I500" s="633" t="s">
        <v>1630</v>
      </c>
      <c r="J500" s="633" t="s">
        <v>1631</v>
      </c>
      <c r="K500" s="633" t="s">
        <v>1632</v>
      </c>
      <c r="L500" s="635">
        <v>555.41999999999996</v>
      </c>
      <c r="M500" s="635">
        <v>2</v>
      </c>
      <c r="N500" s="636">
        <v>1110.8399999999999</v>
      </c>
    </row>
    <row r="501" spans="1:14" ht="14.4" customHeight="1" x14ac:dyDescent="0.3">
      <c r="A501" s="631" t="s">
        <v>527</v>
      </c>
      <c r="B501" s="632" t="s">
        <v>529</v>
      </c>
      <c r="C501" s="633" t="s">
        <v>551</v>
      </c>
      <c r="D501" s="634" t="s">
        <v>552</v>
      </c>
      <c r="E501" s="633" t="s">
        <v>530</v>
      </c>
      <c r="F501" s="634" t="s">
        <v>531</v>
      </c>
      <c r="G501" s="633" t="s">
        <v>574</v>
      </c>
      <c r="H501" s="633" t="s">
        <v>1633</v>
      </c>
      <c r="I501" s="633" t="s">
        <v>1634</v>
      </c>
      <c r="J501" s="633" t="s">
        <v>1631</v>
      </c>
      <c r="K501" s="633" t="s">
        <v>1635</v>
      </c>
      <c r="L501" s="635">
        <v>327.06</v>
      </c>
      <c r="M501" s="635">
        <v>2</v>
      </c>
      <c r="N501" s="636">
        <v>654.12</v>
      </c>
    </row>
    <row r="502" spans="1:14" ht="14.4" customHeight="1" x14ac:dyDescent="0.3">
      <c r="A502" s="631" t="s">
        <v>527</v>
      </c>
      <c r="B502" s="632" t="s">
        <v>529</v>
      </c>
      <c r="C502" s="633" t="s">
        <v>551</v>
      </c>
      <c r="D502" s="634" t="s">
        <v>552</v>
      </c>
      <c r="E502" s="633" t="s">
        <v>530</v>
      </c>
      <c r="F502" s="634" t="s">
        <v>531</v>
      </c>
      <c r="G502" s="633" t="s">
        <v>574</v>
      </c>
      <c r="H502" s="633" t="s">
        <v>975</v>
      </c>
      <c r="I502" s="633" t="s">
        <v>976</v>
      </c>
      <c r="J502" s="633" t="s">
        <v>977</v>
      </c>
      <c r="K502" s="633" t="s">
        <v>978</v>
      </c>
      <c r="L502" s="635">
        <v>54.659862894227459</v>
      </c>
      <c r="M502" s="635">
        <v>13</v>
      </c>
      <c r="N502" s="636">
        <v>710.57821762495701</v>
      </c>
    </row>
    <row r="503" spans="1:14" ht="14.4" customHeight="1" x14ac:dyDescent="0.3">
      <c r="A503" s="631" t="s">
        <v>527</v>
      </c>
      <c r="B503" s="632" t="s">
        <v>529</v>
      </c>
      <c r="C503" s="633" t="s">
        <v>551</v>
      </c>
      <c r="D503" s="634" t="s">
        <v>552</v>
      </c>
      <c r="E503" s="633" t="s">
        <v>530</v>
      </c>
      <c r="F503" s="634" t="s">
        <v>531</v>
      </c>
      <c r="G503" s="633" t="s">
        <v>574</v>
      </c>
      <c r="H503" s="633" t="s">
        <v>1844</v>
      </c>
      <c r="I503" s="633" t="s">
        <v>1845</v>
      </c>
      <c r="J503" s="633" t="s">
        <v>1846</v>
      </c>
      <c r="K503" s="633" t="s">
        <v>1847</v>
      </c>
      <c r="L503" s="635">
        <v>67.739999999999995</v>
      </c>
      <c r="M503" s="635">
        <v>1</v>
      </c>
      <c r="N503" s="636">
        <v>67.739999999999995</v>
      </c>
    </row>
    <row r="504" spans="1:14" ht="14.4" customHeight="1" x14ac:dyDescent="0.3">
      <c r="A504" s="631" t="s">
        <v>527</v>
      </c>
      <c r="B504" s="632" t="s">
        <v>529</v>
      </c>
      <c r="C504" s="633" t="s">
        <v>551</v>
      </c>
      <c r="D504" s="634" t="s">
        <v>552</v>
      </c>
      <c r="E504" s="633" t="s">
        <v>530</v>
      </c>
      <c r="F504" s="634" t="s">
        <v>531</v>
      </c>
      <c r="G504" s="633" t="s">
        <v>574</v>
      </c>
      <c r="H504" s="633" t="s">
        <v>983</v>
      </c>
      <c r="I504" s="633" t="s">
        <v>984</v>
      </c>
      <c r="J504" s="633" t="s">
        <v>985</v>
      </c>
      <c r="K504" s="633" t="s">
        <v>986</v>
      </c>
      <c r="L504" s="635">
        <v>305.72000000000003</v>
      </c>
      <c r="M504" s="635">
        <v>2</v>
      </c>
      <c r="N504" s="636">
        <v>611.44000000000005</v>
      </c>
    </row>
    <row r="505" spans="1:14" ht="14.4" customHeight="1" x14ac:dyDescent="0.3">
      <c r="A505" s="631" t="s">
        <v>527</v>
      </c>
      <c r="B505" s="632" t="s">
        <v>529</v>
      </c>
      <c r="C505" s="633" t="s">
        <v>551</v>
      </c>
      <c r="D505" s="634" t="s">
        <v>552</v>
      </c>
      <c r="E505" s="633" t="s">
        <v>530</v>
      </c>
      <c r="F505" s="634" t="s">
        <v>531</v>
      </c>
      <c r="G505" s="633" t="s">
        <v>574</v>
      </c>
      <c r="H505" s="633" t="s">
        <v>995</v>
      </c>
      <c r="I505" s="633" t="s">
        <v>996</v>
      </c>
      <c r="J505" s="633" t="s">
        <v>997</v>
      </c>
      <c r="K505" s="633" t="s">
        <v>998</v>
      </c>
      <c r="L505" s="635">
        <v>102.74991099457398</v>
      </c>
      <c r="M505" s="635">
        <v>2</v>
      </c>
      <c r="N505" s="636">
        <v>205.49982198914796</v>
      </c>
    </row>
    <row r="506" spans="1:14" ht="14.4" customHeight="1" x14ac:dyDescent="0.3">
      <c r="A506" s="631" t="s">
        <v>527</v>
      </c>
      <c r="B506" s="632" t="s">
        <v>529</v>
      </c>
      <c r="C506" s="633" t="s">
        <v>551</v>
      </c>
      <c r="D506" s="634" t="s">
        <v>552</v>
      </c>
      <c r="E506" s="633" t="s">
        <v>530</v>
      </c>
      <c r="F506" s="634" t="s">
        <v>531</v>
      </c>
      <c r="G506" s="633" t="s">
        <v>574</v>
      </c>
      <c r="H506" s="633" t="s">
        <v>1007</v>
      </c>
      <c r="I506" s="633" t="s">
        <v>1007</v>
      </c>
      <c r="J506" s="633" t="s">
        <v>1008</v>
      </c>
      <c r="K506" s="633" t="s">
        <v>1009</v>
      </c>
      <c r="L506" s="635">
        <v>262.59171827380703</v>
      </c>
      <c r="M506" s="635">
        <v>18</v>
      </c>
      <c r="N506" s="636">
        <v>4726.6509289285268</v>
      </c>
    </row>
    <row r="507" spans="1:14" ht="14.4" customHeight="1" x14ac:dyDescent="0.3">
      <c r="A507" s="631" t="s">
        <v>527</v>
      </c>
      <c r="B507" s="632" t="s">
        <v>529</v>
      </c>
      <c r="C507" s="633" t="s">
        <v>551</v>
      </c>
      <c r="D507" s="634" t="s">
        <v>552</v>
      </c>
      <c r="E507" s="633" t="s">
        <v>530</v>
      </c>
      <c r="F507" s="634" t="s">
        <v>531</v>
      </c>
      <c r="G507" s="633" t="s">
        <v>574</v>
      </c>
      <c r="H507" s="633" t="s">
        <v>1018</v>
      </c>
      <c r="I507" s="633" t="s">
        <v>1019</v>
      </c>
      <c r="J507" s="633" t="s">
        <v>1020</v>
      </c>
      <c r="K507" s="633" t="s">
        <v>1021</v>
      </c>
      <c r="L507" s="635">
        <v>13.223776126436119</v>
      </c>
      <c r="M507" s="635">
        <v>25</v>
      </c>
      <c r="N507" s="636">
        <v>330.59440316090297</v>
      </c>
    </row>
    <row r="508" spans="1:14" ht="14.4" customHeight="1" x14ac:dyDescent="0.3">
      <c r="A508" s="631" t="s">
        <v>527</v>
      </c>
      <c r="B508" s="632" t="s">
        <v>529</v>
      </c>
      <c r="C508" s="633" t="s">
        <v>551</v>
      </c>
      <c r="D508" s="634" t="s">
        <v>552</v>
      </c>
      <c r="E508" s="633" t="s">
        <v>530</v>
      </c>
      <c r="F508" s="634" t="s">
        <v>531</v>
      </c>
      <c r="G508" s="633" t="s">
        <v>574</v>
      </c>
      <c r="H508" s="633" t="s">
        <v>1848</v>
      </c>
      <c r="I508" s="633" t="s">
        <v>246</v>
      </c>
      <c r="J508" s="633" t="s">
        <v>1849</v>
      </c>
      <c r="K508" s="633"/>
      <c r="L508" s="635">
        <v>123.15</v>
      </c>
      <c r="M508" s="635">
        <v>4</v>
      </c>
      <c r="N508" s="636">
        <v>492.6</v>
      </c>
    </row>
    <row r="509" spans="1:14" ht="14.4" customHeight="1" x14ac:dyDescent="0.3">
      <c r="A509" s="631" t="s">
        <v>527</v>
      </c>
      <c r="B509" s="632" t="s">
        <v>529</v>
      </c>
      <c r="C509" s="633" t="s">
        <v>551</v>
      </c>
      <c r="D509" s="634" t="s">
        <v>552</v>
      </c>
      <c r="E509" s="633" t="s">
        <v>530</v>
      </c>
      <c r="F509" s="634" t="s">
        <v>531</v>
      </c>
      <c r="G509" s="633" t="s">
        <v>574</v>
      </c>
      <c r="H509" s="633" t="s">
        <v>1850</v>
      </c>
      <c r="I509" s="633" t="s">
        <v>1851</v>
      </c>
      <c r="J509" s="633" t="s">
        <v>1852</v>
      </c>
      <c r="K509" s="633" t="s">
        <v>1853</v>
      </c>
      <c r="L509" s="635">
        <v>946.43797702568259</v>
      </c>
      <c r="M509" s="635">
        <v>1</v>
      </c>
      <c r="N509" s="636">
        <v>946.43797702568259</v>
      </c>
    </row>
    <row r="510" spans="1:14" ht="14.4" customHeight="1" x14ac:dyDescent="0.3">
      <c r="A510" s="631" t="s">
        <v>527</v>
      </c>
      <c r="B510" s="632" t="s">
        <v>529</v>
      </c>
      <c r="C510" s="633" t="s">
        <v>551</v>
      </c>
      <c r="D510" s="634" t="s">
        <v>552</v>
      </c>
      <c r="E510" s="633" t="s">
        <v>530</v>
      </c>
      <c r="F510" s="634" t="s">
        <v>531</v>
      </c>
      <c r="G510" s="633" t="s">
        <v>574</v>
      </c>
      <c r="H510" s="633" t="s">
        <v>1025</v>
      </c>
      <c r="I510" s="633" t="s">
        <v>1026</v>
      </c>
      <c r="J510" s="633" t="s">
        <v>1027</v>
      </c>
      <c r="K510" s="633" t="s">
        <v>1028</v>
      </c>
      <c r="L510" s="635">
        <v>568.90991308139542</v>
      </c>
      <c r="M510" s="635">
        <v>20</v>
      </c>
      <c r="N510" s="636">
        <v>11378.198261627909</v>
      </c>
    </row>
    <row r="511" spans="1:14" ht="14.4" customHeight="1" x14ac:dyDescent="0.3">
      <c r="A511" s="631" t="s">
        <v>527</v>
      </c>
      <c r="B511" s="632" t="s">
        <v>529</v>
      </c>
      <c r="C511" s="633" t="s">
        <v>551</v>
      </c>
      <c r="D511" s="634" t="s">
        <v>552</v>
      </c>
      <c r="E511" s="633" t="s">
        <v>530</v>
      </c>
      <c r="F511" s="634" t="s">
        <v>531</v>
      </c>
      <c r="G511" s="633" t="s">
        <v>574</v>
      </c>
      <c r="H511" s="633" t="s">
        <v>1854</v>
      </c>
      <c r="I511" s="633" t="s">
        <v>1855</v>
      </c>
      <c r="J511" s="633" t="s">
        <v>1856</v>
      </c>
      <c r="K511" s="633" t="s">
        <v>1857</v>
      </c>
      <c r="L511" s="635">
        <v>75.069999999999993</v>
      </c>
      <c r="M511" s="635">
        <v>1</v>
      </c>
      <c r="N511" s="636">
        <v>75.069999999999993</v>
      </c>
    </row>
    <row r="512" spans="1:14" ht="14.4" customHeight="1" x14ac:dyDescent="0.3">
      <c r="A512" s="631" t="s">
        <v>527</v>
      </c>
      <c r="B512" s="632" t="s">
        <v>529</v>
      </c>
      <c r="C512" s="633" t="s">
        <v>551</v>
      </c>
      <c r="D512" s="634" t="s">
        <v>552</v>
      </c>
      <c r="E512" s="633" t="s">
        <v>530</v>
      </c>
      <c r="F512" s="634" t="s">
        <v>531</v>
      </c>
      <c r="G512" s="633" t="s">
        <v>574</v>
      </c>
      <c r="H512" s="633" t="s">
        <v>1858</v>
      </c>
      <c r="I512" s="633" t="s">
        <v>1859</v>
      </c>
      <c r="J512" s="633" t="s">
        <v>1860</v>
      </c>
      <c r="K512" s="633" t="s">
        <v>1861</v>
      </c>
      <c r="L512" s="635">
        <v>456.6</v>
      </c>
      <c r="M512" s="635">
        <v>2</v>
      </c>
      <c r="N512" s="636">
        <v>913.2</v>
      </c>
    </row>
    <row r="513" spans="1:14" ht="14.4" customHeight="1" x14ac:dyDescent="0.3">
      <c r="A513" s="631" t="s">
        <v>527</v>
      </c>
      <c r="B513" s="632" t="s">
        <v>529</v>
      </c>
      <c r="C513" s="633" t="s">
        <v>551</v>
      </c>
      <c r="D513" s="634" t="s">
        <v>552</v>
      </c>
      <c r="E513" s="633" t="s">
        <v>530</v>
      </c>
      <c r="F513" s="634" t="s">
        <v>531</v>
      </c>
      <c r="G513" s="633" t="s">
        <v>574</v>
      </c>
      <c r="H513" s="633" t="s">
        <v>1862</v>
      </c>
      <c r="I513" s="633" t="s">
        <v>1863</v>
      </c>
      <c r="J513" s="633" t="s">
        <v>1864</v>
      </c>
      <c r="K513" s="633" t="s">
        <v>1865</v>
      </c>
      <c r="L513" s="635">
        <v>73.280000000000015</v>
      </c>
      <c r="M513" s="635">
        <v>1</v>
      </c>
      <c r="N513" s="636">
        <v>73.280000000000015</v>
      </c>
    </row>
    <row r="514" spans="1:14" ht="14.4" customHeight="1" x14ac:dyDescent="0.3">
      <c r="A514" s="631" t="s">
        <v>527</v>
      </c>
      <c r="B514" s="632" t="s">
        <v>529</v>
      </c>
      <c r="C514" s="633" t="s">
        <v>551</v>
      </c>
      <c r="D514" s="634" t="s">
        <v>552</v>
      </c>
      <c r="E514" s="633" t="s">
        <v>530</v>
      </c>
      <c r="F514" s="634" t="s">
        <v>531</v>
      </c>
      <c r="G514" s="633" t="s">
        <v>574</v>
      </c>
      <c r="H514" s="633" t="s">
        <v>1866</v>
      </c>
      <c r="I514" s="633" t="s">
        <v>1867</v>
      </c>
      <c r="J514" s="633" t="s">
        <v>1868</v>
      </c>
      <c r="K514" s="633" t="s">
        <v>1869</v>
      </c>
      <c r="L514" s="635">
        <v>314.67</v>
      </c>
      <c r="M514" s="635">
        <v>2</v>
      </c>
      <c r="N514" s="636">
        <v>629.34</v>
      </c>
    </row>
    <row r="515" spans="1:14" ht="14.4" customHeight="1" x14ac:dyDescent="0.3">
      <c r="A515" s="631" t="s">
        <v>527</v>
      </c>
      <c r="B515" s="632" t="s">
        <v>529</v>
      </c>
      <c r="C515" s="633" t="s">
        <v>551</v>
      </c>
      <c r="D515" s="634" t="s">
        <v>552</v>
      </c>
      <c r="E515" s="633" t="s">
        <v>530</v>
      </c>
      <c r="F515" s="634" t="s">
        <v>531</v>
      </c>
      <c r="G515" s="633" t="s">
        <v>574</v>
      </c>
      <c r="H515" s="633" t="s">
        <v>1870</v>
      </c>
      <c r="I515" s="633" t="s">
        <v>1871</v>
      </c>
      <c r="J515" s="633" t="s">
        <v>1872</v>
      </c>
      <c r="K515" s="633" t="s">
        <v>1873</v>
      </c>
      <c r="L515" s="635">
        <v>80.94</v>
      </c>
      <c r="M515" s="635">
        <v>1</v>
      </c>
      <c r="N515" s="636">
        <v>80.94</v>
      </c>
    </row>
    <row r="516" spans="1:14" ht="14.4" customHeight="1" x14ac:dyDescent="0.3">
      <c r="A516" s="631" t="s">
        <v>527</v>
      </c>
      <c r="B516" s="632" t="s">
        <v>529</v>
      </c>
      <c r="C516" s="633" t="s">
        <v>551</v>
      </c>
      <c r="D516" s="634" t="s">
        <v>552</v>
      </c>
      <c r="E516" s="633" t="s">
        <v>530</v>
      </c>
      <c r="F516" s="634" t="s">
        <v>531</v>
      </c>
      <c r="G516" s="633" t="s">
        <v>574</v>
      </c>
      <c r="H516" s="633" t="s">
        <v>1045</v>
      </c>
      <c r="I516" s="633" t="s">
        <v>1046</v>
      </c>
      <c r="J516" s="633" t="s">
        <v>1047</v>
      </c>
      <c r="K516" s="633" t="s">
        <v>1048</v>
      </c>
      <c r="L516" s="635">
        <v>399.48</v>
      </c>
      <c r="M516" s="635">
        <v>3</v>
      </c>
      <c r="N516" s="636">
        <v>1198.44</v>
      </c>
    </row>
    <row r="517" spans="1:14" ht="14.4" customHeight="1" x14ac:dyDescent="0.3">
      <c r="A517" s="631" t="s">
        <v>527</v>
      </c>
      <c r="B517" s="632" t="s">
        <v>529</v>
      </c>
      <c r="C517" s="633" t="s">
        <v>551</v>
      </c>
      <c r="D517" s="634" t="s">
        <v>552</v>
      </c>
      <c r="E517" s="633" t="s">
        <v>530</v>
      </c>
      <c r="F517" s="634" t="s">
        <v>531</v>
      </c>
      <c r="G517" s="633" t="s">
        <v>574</v>
      </c>
      <c r="H517" s="633" t="s">
        <v>1874</v>
      </c>
      <c r="I517" s="633" t="s">
        <v>1875</v>
      </c>
      <c r="J517" s="633" t="s">
        <v>1876</v>
      </c>
      <c r="K517" s="633" t="s">
        <v>1318</v>
      </c>
      <c r="L517" s="635">
        <v>93.769650622558274</v>
      </c>
      <c r="M517" s="635">
        <v>3</v>
      </c>
      <c r="N517" s="636">
        <v>281.30895186767481</v>
      </c>
    </row>
    <row r="518" spans="1:14" ht="14.4" customHeight="1" x14ac:dyDescent="0.3">
      <c r="A518" s="631" t="s">
        <v>527</v>
      </c>
      <c r="B518" s="632" t="s">
        <v>529</v>
      </c>
      <c r="C518" s="633" t="s">
        <v>551</v>
      </c>
      <c r="D518" s="634" t="s">
        <v>552</v>
      </c>
      <c r="E518" s="633" t="s">
        <v>530</v>
      </c>
      <c r="F518" s="634" t="s">
        <v>531</v>
      </c>
      <c r="G518" s="633" t="s">
        <v>574</v>
      </c>
      <c r="H518" s="633" t="s">
        <v>1877</v>
      </c>
      <c r="I518" s="633" t="s">
        <v>1878</v>
      </c>
      <c r="J518" s="633" t="s">
        <v>887</v>
      </c>
      <c r="K518" s="633" t="s">
        <v>1879</v>
      </c>
      <c r="L518" s="635">
        <v>37.780000000000008</v>
      </c>
      <c r="M518" s="635">
        <v>1</v>
      </c>
      <c r="N518" s="636">
        <v>37.780000000000008</v>
      </c>
    </row>
    <row r="519" spans="1:14" ht="14.4" customHeight="1" x14ac:dyDescent="0.3">
      <c r="A519" s="631" t="s">
        <v>527</v>
      </c>
      <c r="B519" s="632" t="s">
        <v>529</v>
      </c>
      <c r="C519" s="633" t="s">
        <v>551</v>
      </c>
      <c r="D519" s="634" t="s">
        <v>552</v>
      </c>
      <c r="E519" s="633" t="s">
        <v>530</v>
      </c>
      <c r="F519" s="634" t="s">
        <v>531</v>
      </c>
      <c r="G519" s="633" t="s">
        <v>574</v>
      </c>
      <c r="H519" s="633" t="s">
        <v>1059</v>
      </c>
      <c r="I519" s="633" t="s">
        <v>1060</v>
      </c>
      <c r="J519" s="633" t="s">
        <v>1061</v>
      </c>
      <c r="K519" s="633" t="s">
        <v>1062</v>
      </c>
      <c r="L519" s="635">
        <v>2491.2699897493098</v>
      </c>
      <c r="M519" s="635">
        <v>2</v>
      </c>
      <c r="N519" s="636">
        <v>4982.5399794986197</v>
      </c>
    </row>
    <row r="520" spans="1:14" ht="14.4" customHeight="1" x14ac:dyDescent="0.3">
      <c r="A520" s="631" t="s">
        <v>527</v>
      </c>
      <c r="B520" s="632" t="s">
        <v>529</v>
      </c>
      <c r="C520" s="633" t="s">
        <v>551</v>
      </c>
      <c r="D520" s="634" t="s">
        <v>552</v>
      </c>
      <c r="E520" s="633" t="s">
        <v>530</v>
      </c>
      <c r="F520" s="634" t="s">
        <v>531</v>
      </c>
      <c r="G520" s="633" t="s">
        <v>574</v>
      </c>
      <c r="H520" s="633" t="s">
        <v>1067</v>
      </c>
      <c r="I520" s="633" t="s">
        <v>1068</v>
      </c>
      <c r="J520" s="633" t="s">
        <v>1069</v>
      </c>
      <c r="K520" s="633" t="s">
        <v>1070</v>
      </c>
      <c r="L520" s="635">
        <v>638.42478125000048</v>
      </c>
      <c r="M520" s="635">
        <v>1.6</v>
      </c>
      <c r="N520" s="636">
        <v>1021.4796500000009</v>
      </c>
    </row>
    <row r="521" spans="1:14" ht="14.4" customHeight="1" x14ac:dyDescent="0.3">
      <c r="A521" s="631" t="s">
        <v>527</v>
      </c>
      <c r="B521" s="632" t="s">
        <v>529</v>
      </c>
      <c r="C521" s="633" t="s">
        <v>551</v>
      </c>
      <c r="D521" s="634" t="s">
        <v>552</v>
      </c>
      <c r="E521" s="633" t="s">
        <v>530</v>
      </c>
      <c r="F521" s="634" t="s">
        <v>531</v>
      </c>
      <c r="G521" s="633" t="s">
        <v>574</v>
      </c>
      <c r="H521" s="633" t="s">
        <v>1071</v>
      </c>
      <c r="I521" s="633" t="s">
        <v>1072</v>
      </c>
      <c r="J521" s="633" t="s">
        <v>1073</v>
      </c>
      <c r="K521" s="633" t="s">
        <v>1074</v>
      </c>
      <c r="L521" s="635">
        <v>159.06570190694447</v>
      </c>
      <c r="M521" s="635">
        <v>3.0503524999999998</v>
      </c>
      <c r="N521" s="636">
        <v>485.20646147610279</v>
      </c>
    </row>
    <row r="522" spans="1:14" ht="14.4" customHeight="1" x14ac:dyDescent="0.3">
      <c r="A522" s="631" t="s">
        <v>527</v>
      </c>
      <c r="B522" s="632" t="s">
        <v>529</v>
      </c>
      <c r="C522" s="633" t="s">
        <v>551</v>
      </c>
      <c r="D522" s="634" t="s">
        <v>552</v>
      </c>
      <c r="E522" s="633" t="s">
        <v>530</v>
      </c>
      <c r="F522" s="634" t="s">
        <v>531</v>
      </c>
      <c r="G522" s="633" t="s">
        <v>574</v>
      </c>
      <c r="H522" s="633" t="s">
        <v>1075</v>
      </c>
      <c r="I522" s="633" t="s">
        <v>1076</v>
      </c>
      <c r="J522" s="633" t="s">
        <v>1077</v>
      </c>
      <c r="K522" s="633" t="s">
        <v>1078</v>
      </c>
      <c r="L522" s="635">
        <v>321.9446384292504</v>
      </c>
      <c r="M522" s="635">
        <v>12.315774900000001</v>
      </c>
      <c r="N522" s="636">
        <v>3964.9976971565379</v>
      </c>
    </row>
    <row r="523" spans="1:14" ht="14.4" customHeight="1" x14ac:dyDescent="0.3">
      <c r="A523" s="631" t="s">
        <v>527</v>
      </c>
      <c r="B523" s="632" t="s">
        <v>529</v>
      </c>
      <c r="C523" s="633" t="s">
        <v>551</v>
      </c>
      <c r="D523" s="634" t="s">
        <v>552</v>
      </c>
      <c r="E523" s="633" t="s">
        <v>530</v>
      </c>
      <c r="F523" s="634" t="s">
        <v>531</v>
      </c>
      <c r="G523" s="633" t="s">
        <v>574</v>
      </c>
      <c r="H523" s="633" t="s">
        <v>1880</v>
      </c>
      <c r="I523" s="633" t="s">
        <v>1881</v>
      </c>
      <c r="J523" s="633" t="s">
        <v>1882</v>
      </c>
      <c r="K523" s="633" t="s">
        <v>1883</v>
      </c>
      <c r="L523" s="635">
        <v>25.06</v>
      </c>
      <c r="M523" s="635">
        <v>1</v>
      </c>
      <c r="N523" s="636">
        <v>25.06</v>
      </c>
    </row>
    <row r="524" spans="1:14" ht="14.4" customHeight="1" x14ac:dyDescent="0.3">
      <c r="A524" s="631" t="s">
        <v>527</v>
      </c>
      <c r="B524" s="632" t="s">
        <v>529</v>
      </c>
      <c r="C524" s="633" t="s">
        <v>551</v>
      </c>
      <c r="D524" s="634" t="s">
        <v>552</v>
      </c>
      <c r="E524" s="633" t="s">
        <v>530</v>
      </c>
      <c r="F524" s="634" t="s">
        <v>531</v>
      </c>
      <c r="G524" s="633" t="s">
        <v>574</v>
      </c>
      <c r="H524" s="633" t="s">
        <v>1884</v>
      </c>
      <c r="I524" s="633" t="s">
        <v>1885</v>
      </c>
      <c r="J524" s="633" t="s">
        <v>1886</v>
      </c>
      <c r="K524" s="633" t="s">
        <v>1887</v>
      </c>
      <c r="L524" s="635">
        <v>61.439656621253803</v>
      </c>
      <c r="M524" s="635">
        <v>1</v>
      </c>
      <c r="N524" s="636">
        <v>61.439656621253803</v>
      </c>
    </row>
    <row r="525" spans="1:14" ht="14.4" customHeight="1" x14ac:dyDescent="0.3">
      <c r="A525" s="631" t="s">
        <v>527</v>
      </c>
      <c r="B525" s="632" t="s">
        <v>529</v>
      </c>
      <c r="C525" s="633" t="s">
        <v>551</v>
      </c>
      <c r="D525" s="634" t="s">
        <v>552</v>
      </c>
      <c r="E525" s="633" t="s">
        <v>530</v>
      </c>
      <c r="F525" s="634" t="s">
        <v>531</v>
      </c>
      <c r="G525" s="633" t="s">
        <v>574</v>
      </c>
      <c r="H525" s="633" t="s">
        <v>1079</v>
      </c>
      <c r="I525" s="633" t="s">
        <v>1080</v>
      </c>
      <c r="J525" s="633" t="s">
        <v>1081</v>
      </c>
      <c r="K525" s="633" t="s">
        <v>1082</v>
      </c>
      <c r="L525" s="635">
        <v>458.85098500894469</v>
      </c>
      <c r="M525" s="635">
        <v>0.60899999999999999</v>
      </c>
      <c r="N525" s="636">
        <v>279.4402498704473</v>
      </c>
    </row>
    <row r="526" spans="1:14" ht="14.4" customHeight="1" x14ac:dyDescent="0.3">
      <c r="A526" s="631" t="s">
        <v>527</v>
      </c>
      <c r="B526" s="632" t="s">
        <v>529</v>
      </c>
      <c r="C526" s="633" t="s">
        <v>551</v>
      </c>
      <c r="D526" s="634" t="s">
        <v>552</v>
      </c>
      <c r="E526" s="633" t="s">
        <v>530</v>
      </c>
      <c r="F526" s="634" t="s">
        <v>531</v>
      </c>
      <c r="G526" s="633" t="s">
        <v>574</v>
      </c>
      <c r="H526" s="633" t="s">
        <v>1083</v>
      </c>
      <c r="I526" s="633" t="s">
        <v>1084</v>
      </c>
      <c r="J526" s="633" t="s">
        <v>1081</v>
      </c>
      <c r="K526" s="633" t="s">
        <v>1085</v>
      </c>
      <c r="L526" s="635">
        <v>135.61483973639434</v>
      </c>
      <c r="M526" s="635">
        <v>12.722000000000003</v>
      </c>
      <c r="N526" s="636">
        <v>1725.2919911264094</v>
      </c>
    </row>
    <row r="527" spans="1:14" ht="14.4" customHeight="1" x14ac:dyDescent="0.3">
      <c r="A527" s="631" t="s">
        <v>527</v>
      </c>
      <c r="B527" s="632" t="s">
        <v>529</v>
      </c>
      <c r="C527" s="633" t="s">
        <v>551</v>
      </c>
      <c r="D527" s="634" t="s">
        <v>552</v>
      </c>
      <c r="E527" s="633" t="s">
        <v>530</v>
      </c>
      <c r="F527" s="634" t="s">
        <v>531</v>
      </c>
      <c r="G527" s="633" t="s">
        <v>574</v>
      </c>
      <c r="H527" s="633" t="s">
        <v>1088</v>
      </c>
      <c r="I527" s="633" t="s">
        <v>246</v>
      </c>
      <c r="J527" s="633" t="s">
        <v>1089</v>
      </c>
      <c r="K527" s="633"/>
      <c r="L527" s="635">
        <v>225.13202118539897</v>
      </c>
      <c r="M527" s="635">
        <v>14</v>
      </c>
      <c r="N527" s="636">
        <v>3151.8482965955855</v>
      </c>
    </row>
    <row r="528" spans="1:14" ht="14.4" customHeight="1" x14ac:dyDescent="0.3">
      <c r="A528" s="631" t="s">
        <v>527</v>
      </c>
      <c r="B528" s="632" t="s">
        <v>529</v>
      </c>
      <c r="C528" s="633" t="s">
        <v>551</v>
      </c>
      <c r="D528" s="634" t="s">
        <v>552</v>
      </c>
      <c r="E528" s="633" t="s">
        <v>530</v>
      </c>
      <c r="F528" s="634" t="s">
        <v>531</v>
      </c>
      <c r="G528" s="633" t="s">
        <v>574</v>
      </c>
      <c r="H528" s="633" t="s">
        <v>1090</v>
      </c>
      <c r="I528" s="633" t="s">
        <v>246</v>
      </c>
      <c r="J528" s="633" t="s">
        <v>1091</v>
      </c>
      <c r="K528" s="633"/>
      <c r="L528" s="635">
        <v>149.60778712726895</v>
      </c>
      <c r="M528" s="635">
        <v>11</v>
      </c>
      <c r="N528" s="636">
        <v>1645.6856583999586</v>
      </c>
    </row>
    <row r="529" spans="1:14" ht="14.4" customHeight="1" x14ac:dyDescent="0.3">
      <c r="A529" s="631" t="s">
        <v>527</v>
      </c>
      <c r="B529" s="632" t="s">
        <v>529</v>
      </c>
      <c r="C529" s="633" t="s">
        <v>551</v>
      </c>
      <c r="D529" s="634" t="s">
        <v>552</v>
      </c>
      <c r="E529" s="633" t="s">
        <v>530</v>
      </c>
      <c r="F529" s="634" t="s">
        <v>531</v>
      </c>
      <c r="G529" s="633" t="s">
        <v>574</v>
      </c>
      <c r="H529" s="633" t="s">
        <v>1097</v>
      </c>
      <c r="I529" s="633" t="s">
        <v>1097</v>
      </c>
      <c r="J529" s="633" t="s">
        <v>1098</v>
      </c>
      <c r="K529" s="633" t="s">
        <v>1099</v>
      </c>
      <c r="L529" s="635">
        <v>334.78</v>
      </c>
      <c r="M529" s="635">
        <v>2</v>
      </c>
      <c r="N529" s="636">
        <v>669.56</v>
      </c>
    </row>
    <row r="530" spans="1:14" ht="14.4" customHeight="1" x14ac:dyDescent="0.3">
      <c r="A530" s="631" t="s">
        <v>527</v>
      </c>
      <c r="B530" s="632" t="s">
        <v>529</v>
      </c>
      <c r="C530" s="633" t="s">
        <v>551</v>
      </c>
      <c r="D530" s="634" t="s">
        <v>552</v>
      </c>
      <c r="E530" s="633" t="s">
        <v>530</v>
      </c>
      <c r="F530" s="634" t="s">
        <v>531</v>
      </c>
      <c r="G530" s="633" t="s">
        <v>574</v>
      </c>
      <c r="H530" s="633" t="s">
        <v>1888</v>
      </c>
      <c r="I530" s="633" t="s">
        <v>1889</v>
      </c>
      <c r="J530" s="633" t="s">
        <v>1890</v>
      </c>
      <c r="K530" s="633" t="s">
        <v>1891</v>
      </c>
      <c r="L530" s="635">
        <v>685.57802183188278</v>
      </c>
      <c r="M530" s="635">
        <v>1</v>
      </c>
      <c r="N530" s="636">
        <v>685.57802183188278</v>
      </c>
    </row>
    <row r="531" spans="1:14" ht="14.4" customHeight="1" x14ac:dyDescent="0.3">
      <c r="A531" s="631" t="s">
        <v>527</v>
      </c>
      <c r="B531" s="632" t="s">
        <v>529</v>
      </c>
      <c r="C531" s="633" t="s">
        <v>551</v>
      </c>
      <c r="D531" s="634" t="s">
        <v>552</v>
      </c>
      <c r="E531" s="633" t="s">
        <v>530</v>
      </c>
      <c r="F531" s="634" t="s">
        <v>531</v>
      </c>
      <c r="G531" s="633" t="s">
        <v>574</v>
      </c>
      <c r="H531" s="633" t="s">
        <v>1104</v>
      </c>
      <c r="I531" s="633" t="s">
        <v>1104</v>
      </c>
      <c r="J531" s="633" t="s">
        <v>1105</v>
      </c>
      <c r="K531" s="633" t="s">
        <v>1106</v>
      </c>
      <c r="L531" s="635">
        <v>2791.4780000000001</v>
      </c>
      <c r="M531" s="635">
        <v>10</v>
      </c>
      <c r="N531" s="636">
        <v>27914.78</v>
      </c>
    </row>
    <row r="532" spans="1:14" ht="14.4" customHeight="1" x14ac:dyDescent="0.3">
      <c r="A532" s="631" t="s">
        <v>527</v>
      </c>
      <c r="B532" s="632" t="s">
        <v>529</v>
      </c>
      <c r="C532" s="633" t="s">
        <v>551</v>
      </c>
      <c r="D532" s="634" t="s">
        <v>552</v>
      </c>
      <c r="E532" s="633" t="s">
        <v>530</v>
      </c>
      <c r="F532" s="634" t="s">
        <v>531</v>
      </c>
      <c r="G532" s="633" t="s">
        <v>574</v>
      </c>
      <c r="H532" s="633" t="s">
        <v>1115</v>
      </c>
      <c r="I532" s="633" t="s">
        <v>246</v>
      </c>
      <c r="J532" s="633" t="s">
        <v>1116</v>
      </c>
      <c r="K532" s="633"/>
      <c r="L532" s="635">
        <v>127.99999999999997</v>
      </c>
      <c r="M532" s="635">
        <v>2</v>
      </c>
      <c r="N532" s="636">
        <v>255.99999999999994</v>
      </c>
    </row>
    <row r="533" spans="1:14" ht="14.4" customHeight="1" x14ac:dyDescent="0.3">
      <c r="A533" s="631" t="s">
        <v>527</v>
      </c>
      <c r="B533" s="632" t="s">
        <v>529</v>
      </c>
      <c r="C533" s="633" t="s">
        <v>551</v>
      </c>
      <c r="D533" s="634" t="s">
        <v>552</v>
      </c>
      <c r="E533" s="633" t="s">
        <v>530</v>
      </c>
      <c r="F533" s="634" t="s">
        <v>531</v>
      </c>
      <c r="G533" s="633" t="s">
        <v>574</v>
      </c>
      <c r="H533" s="633" t="s">
        <v>1892</v>
      </c>
      <c r="I533" s="633" t="s">
        <v>246</v>
      </c>
      <c r="J533" s="633" t="s">
        <v>1893</v>
      </c>
      <c r="K533" s="633"/>
      <c r="L533" s="635">
        <v>1036.7663854252301</v>
      </c>
      <c r="M533" s="635">
        <v>2</v>
      </c>
      <c r="N533" s="636">
        <v>2073.5327708504601</v>
      </c>
    </row>
    <row r="534" spans="1:14" ht="14.4" customHeight="1" x14ac:dyDescent="0.3">
      <c r="A534" s="631" t="s">
        <v>527</v>
      </c>
      <c r="B534" s="632" t="s">
        <v>529</v>
      </c>
      <c r="C534" s="633" t="s">
        <v>551</v>
      </c>
      <c r="D534" s="634" t="s">
        <v>552</v>
      </c>
      <c r="E534" s="633" t="s">
        <v>530</v>
      </c>
      <c r="F534" s="634" t="s">
        <v>531</v>
      </c>
      <c r="G534" s="633" t="s">
        <v>574</v>
      </c>
      <c r="H534" s="633" t="s">
        <v>1894</v>
      </c>
      <c r="I534" s="633" t="s">
        <v>246</v>
      </c>
      <c r="J534" s="633" t="s">
        <v>1895</v>
      </c>
      <c r="K534" s="633"/>
      <c r="L534" s="635">
        <v>667.77393409928095</v>
      </c>
      <c r="M534" s="635">
        <v>1</v>
      </c>
      <c r="N534" s="636">
        <v>667.77393409928095</v>
      </c>
    </row>
    <row r="535" spans="1:14" ht="14.4" customHeight="1" x14ac:dyDescent="0.3">
      <c r="A535" s="631" t="s">
        <v>527</v>
      </c>
      <c r="B535" s="632" t="s">
        <v>529</v>
      </c>
      <c r="C535" s="633" t="s">
        <v>551</v>
      </c>
      <c r="D535" s="634" t="s">
        <v>552</v>
      </c>
      <c r="E535" s="633" t="s">
        <v>530</v>
      </c>
      <c r="F535" s="634" t="s">
        <v>531</v>
      </c>
      <c r="G535" s="633" t="s">
        <v>574</v>
      </c>
      <c r="H535" s="633" t="s">
        <v>1896</v>
      </c>
      <c r="I535" s="633" t="s">
        <v>1896</v>
      </c>
      <c r="J535" s="633" t="s">
        <v>1897</v>
      </c>
      <c r="K535" s="633" t="s">
        <v>1898</v>
      </c>
      <c r="L535" s="635">
        <v>66.590000000000018</v>
      </c>
      <c r="M535" s="635">
        <v>3</v>
      </c>
      <c r="N535" s="636">
        <v>199.77000000000007</v>
      </c>
    </row>
    <row r="536" spans="1:14" ht="14.4" customHeight="1" x14ac:dyDescent="0.3">
      <c r="A536" s="631" t="s">
        <v>527</v>
      </c>
      <c r="B536" s="632" t="s">
        <v>529</v>
      </c>
      <c r="C536" s="633" t="s">
        <v>551</v>
      </c>
      <c r="D536" s="634" t="s">
        <v>552</v>
      </c>
      <c r="E536" s="633" t="s">
        <v>530</v>
      </c>
      <c r="F536" s="634" t="s">
        <v>531</v>
      </c>
      <c r="G536" s="633" t="s">
        <v>574</v>
      </c>
      <c r="H536" s="633" t="s">
        <v>1117</v>
      </c>
      <c r="I536" s="633" t="s">
        <v>1118</v>
      </c>
      <c r="J536" s="633" t="s">
        <v>1119</v>
      </c>
      <c r="K536" s="633" t="s">
        <v>1120</v>
      </c>
      <c r="L536" s="635">
        <v>45.630000000000017</v>
      </c>
      <c r="M536" s="635">
        <v>3</v>
      </c>
      <c r="N536" s="636">
        <v>136.89000000000004</v>
      </c>
    </row>
    <row r="537" spans="1:14" ht="14.4" customHeight="1" x14ac:dyDescent="0.3">
      <c r="A537" s="631" t="s">
        <v>527</v>
      </c>
      <c r="B537" s="632" t="s">
        <v>529</v>
      </c>
      <c r="C537" s="633" t="s">
        <v>551</v>
      </c>
      <c r="D537" s="634" t="s">
        <v>552</v>
      </c>
      <c r="E537" s="633" t="s">
        <v>530</v>
      </c>
      <c r="F537" s="634" t="s">
        <v>531</v>
      </c>
      <c r="G537" s="633" t="s">
        <v>574</v>
      </c>
      <c r="H537" s="633" t="s">
        <v>1899</v>
      </c>
      <c r="I537" s="633" t="s">
        <v>1900</v>
      </c>
      <c r="J537" s="633" t="s">
        <v>1901</v>
      </c>
      <c r="K537" s="633" t="s">
        <v>1902</v>
      </c>
      <c r="L537" s="635">
        <v>109.22999999999999</v>
      </c>
      <c r="M537" s="635">
        <v>20</v>
      </c>
      <c r="N537" s="636">
        <v>2184.6</v>
      </c>
    </row>
    <row r="538" spans="1:14" ht="14.4" customHeight="1" x14ac:dyDescent="0.3">
      <c r="A538" s="631" t="s">
        <v>527</v>
      </c>
      <c r="B538" s="632" t="s">
        <v>529</v>
      </c>
      <c r="C538" s="633" t="s">
        <v>551</v>
      </c>
      <c r="D538" s="634" t="s">
        <v>552</v>
      </c>
      <c r="E538" s="633" t="s">
        <v>530</v>
      </c>
      <c r="F538" s="634" t="s">
        <v>531</v>
      </c>
      <c r="G538" s="633" t="s">
        <v>574</v>
      </c>
      <c r="H538" s="633" t="s">
        <v>1121</v>
      </c>
      <c r="I538" s="633" t="s">
        <v>1122</v>
      </c>
      <c r="J538" s="633" t="s">
        <v>1123</v>
      </c>
      <c r="K538" s="633" t="s">
        <v>1124</v>
      </c>
      <c r="L538" s="635">
        <v>87.87</v>
      </c>
      <c r="M538" s="635">
        <v>3</v>
      </c>
      <c r="N538" s="636">
        <v>263.61</v>
      </c>
    </row>
    <row r="539" spans="1:14" ht="14.4" customHeight="1" x14ac:dyDescent="0.3">
      <c r="A539" s="631" t="s">
        <v>527</v>
      </c>
      <c r="B539" s="632" t="s">
        <v>529</v>
      </c>
      <c r="C539" s="633" t="s">
        <v>551</v>
      </c>
      <c r="D539" s="634" t="s">
        <v>552</v>
      </c>
      <c r="E539" s="633" t="s">
        <v>530</v>
      </c>
      <c r="F539" s="634" t="s">
        <v>531</v>
      </c>
      <c r="G539" s="633" t="s">
        <v>574</v>
      </c>
      <c r="H539" s="633" t="s">
        <v>1903</v>
      </c>
      <c r="I539" s="633" t="s">
        <v>246</v>
      </c>
      <c r="J539" s="633" t="s">
        <v>1904</v>
      </c>
      <c r="K539" s="633" t="s">
        <v>1905</v>
      </c>
      <c r="L539" s="635">
        <v>33.65994175148775</v>
      </c>
      <c r="M539" s="635">
        <v>6</v>
      </c>
      <c r="N539" s="636">
        <v>201.9596505089265</v>
      </c>
    </row>
    <row r="540" spans="1:14" ht="14.4" customHeight="1" x14ac:dyDescent="0.3">
      <c r="A540" s="631" t="s">
        <v>527</v>
      </c>
      <c r="B540" s="632" t="s">
        <v>529</v>
      </c>
      <c r="C540" s="633" t="s">
        <v>551</v>
      </c>
      <c r="D540" s="634" t="s">
        <v>552</v>
      </c>
      <c r="E540" s="633" t="s">
        <v>530</v>
      </c>
      <c r="F540" s="634" t="s">
        <v>531</v>
      </c>
      <c r="G540" s="633" t="s">
        <v>574</v>
      </c>
      <c r="H540" s="633" t="s">
        <v>1906</v>
      </c>
      <c r="I540" s="633" t="s">
        <v>246</v>
      </c>
      <c r="J540" s="633" t="s">
        <v>1907</v>
      </c>
      <c r="K540" s="633"/>
      <c r="L540" s="635">
        <v>50.820000000000014</v>
      </c>
      <c r="M540" s="635">
        <v>1</v>
      </c>
      <c r="N540" s="636">
        <v>50.820000000000014</v>
      </c>
    </row>
    <row r="541" spans="1:14" ht="14.4" customHeight="1" x14ac:dyDescent="0.3">
      <c r="A541" s="631" t="s">
        <v>527</v>
      </c>
      <c r="B541" s="632" t="s">
        <v>529</v>
      </c>
      <c r="C541" s="633" t="s">
        <v>551</v>
      </c>
      <c r="D541" s="634" t="s">
        <v>552</v>
      </c>
      <c r="E541" s="633" t="s">
        <v>530</v>
      </c>
      <c r="F541" s="634" t="s">
        <v>531</v>
      </c>
      <c r="G541" s="633" t="s">
        <v>574</v>
      </c>
      <c r="H541" s="633" t="s">
        <v>1908</v>
      </c>
      <c r="I541" s="633" t="s">
        <v>246</v>
      </c>
      <c r="J541" s="633" t="s">
        <v>1909</v>
      </c>
      <c r="K541" s="633"/>
      <c r="L541" s="635">
        <v>47.479363167803704</v>
      </c>
      <c r="M541" s="635">
        <v>3</v>
      </c>
      <c r="N541" s="636">
        <v>142.43808950341111</v>
      </c>
    </row>
    <row r="542" spans="1:14" ht="14.4" customHeight="1" x14ac:dyDescent="0.3">
      <c r="A542" s="631" t="s">
        <v>527</v>
      </c>
      <c r="B542" s="632" t="s">
        <v>529</v>
      </c>
      <c r="C542" s="633" t="s">
        <v>551</v>
      </c>
      <c r="D542" s="634" t="s">
        <v>552</v>
      </c>
      <c r="E542" s="633" t="s">
        <v>530</v>
      </c>
      <c r="F542" s="634" t="s">
        <v>531</v>
      </c>
      <c r="G542" s="633" t="s">
        <v>574</v>
      </c>
      <c r="H542" s="633" t="s">
        <v>1135</v>
      </c>
      <c r="I542" s="633" t="s">
        <v>1136</v>
      </c>
      <c r="J542" s="633" t="s">
        <v>1137</v>
      </c>
      <c r="K542" s="633" t="s">
        <v>1138</v>
      </c>
      <c r="L542" s="635">
        <v>29.52991479432816</v>
      </c>
      <c r="M542" s="635">
        <v>6</v>
      </c>
      <c r="N542" s="636">
        <v>177.17948876596896</v>
      </c>
    </row>
    <row r="543" spans="1:14" ht="14.4" customHeight="1" x14ac:dyDescent="0.3">
      <c r="A543" s="631" t="s">
        <v>527</v>
      </c>
      <c r="B543" s="632" t="s">
        <v>529</v>
      </c>
      <c r="C543" s="633" t="s">
        <v>551</v>
      </c>
      <c r="D543" s="634" t="s">
        <v>552</v>
      </c>
      <c r="E543" s="633" t="s">
        <v>530</v>
      </c>
      <c r="F543" s="634" t="s">
        <v>531</v>
      </c>
      <c r="G543" s="633" t="s">
        <v>574</v>
      </c>
      <c r="H543" s="633" t="s">
        <v>1910</v>
      </c>
      <c r="I543" s="633" t="s">
        <v>1911</v>
      </c>
      <c r="J543" s="633" t="s">
        <v>1912</v>
      </c>
      <c r="K543" s="633" t="s">
        <v>1913</v>
      </c>
      <c r="L543" s="635">
        <v>75.179282130452535</v>
      </c>
      <c r="M543" s="635">
        <v>3</v>
      </c>
      <c r="N543" s="636">
        <v>225.53784639135762</v>
      </c>
    </row>
    <row r="544" spans="1:14" ht="14.4" customHeight="1" x14ac:dyDescent="0.3">
      <c r="A544" s="631" t="s">
        <v>527</v>
      </c>
      <c r="B544" s="632" t="s">
        <v>529</v>
      </c>
      <c r="C544" s="633" t="s">
        <v>551</v>
      </c>
      <c r="D544" s="634" t="s">
        <v>552</v>
      </c>
      <c r="E544" s="633" t="s">
        <v>530</v>
      </c>
      <c r="F544" s="634" t="s">
        <v>531</v>
      </c>
      <c r="G544" s="633" t="s">
        <v>574</v>
      </c>
      <c r="H544" s="633" t="s">
        <v>1914</v>
      </c>
      <c r="I544" s="633" t="s">
        <v>246</v>
      </c>
      <c r="J544" s="633" t="s">
        <v>1915</v>
      </c>
      <c r="K544" s="633"/>
      <c r="L544" s="635">
        <v>78.760000000000005</v>
      </c>
      <c r="M544" s="635">
        <v>1</v>
      </c>
      <c r="N544" s="636">
        <v>78.760000000000005</v>
      </c>
    </row>
    <row r="545" spans="1:14" ht="14.4" customHeight="1" x14ac:dyDescent="0.3">
      <c r="A545" s="631" t="s">
        <v>527</v>
      </c>
      <c r="B545" s="632" t="s">
        <v>529</v>
      </c>
      <c r="C545" s="633" t="s">
        <v>551</v>
      </c>
      <c r="D545" s="634" t="s">
        <v>552</v>
      </c>
      <c r="E545" s="633" t="s">
        <v>530</v>
      </c>
      <c r="F545" s="634" t="s">
        <v>531</v>
      </c>
      <c r="G545" s="633" t="s">
        <v>574</v>
      </c>
      <c r="H545" s="633" t="s">
        <v>1916</v>
      </c>
      <c r="I545" s="633" t="s">
        <v>246</v>
      </c>
      <c r="J545" s="633" t="s">
        <v>1917</v>
      </c>
      <c r="K545" s="633"/>
      <c r="L545" s="635">
        <v>90.513316866105995</v>
      </c>
      <c r="M545" s="635">
        <v>5</v>
      </c>
      <c r="N545" s="636">
        <v>452.56658433052996</v>
      </c>
    </row>
    <row r="546" spans="1:14" ht="14.4" customHeight="1" x14ac:dyDescent="0.3">
      <c r="A546" s="631" t="s">
        <v>527</v>
      </c>
      <c r="B546" s="632" t="s">
        <v>529</v>
      </c>
      <c r="C546" s="633" t="s">
        <v>551</v>
      </c>
      <c r="D546" s="634" t="s">
        <v>552</v>
      </c>
      <c r="E546" s="633" t="s">
        <v>530</v>
      </c>
      <c r="F546" s="634" t="s">
        <v>531</v>
      </c>
      <c r="G546" s="633" t="s">
        <v>574</v>
      </c>
      <c r="H546" s="633" t="s">
        <v>1139</v>
      </c>
      <c r="I546" s="633" t="s">
        <v>1140</v>
      </c>
      <c r="J546" s="633" t="s">
        <v>1141</v>
      </c>
      <c r="K546" s="633" t="s">
        <v>1142</v>
      </c>
      <c r="L546" s="635">
        <v>47.272113948724567</v>
      </c>
      <c r="M546" s="635">
        <v>28</v>
      </c>
      <c r="N546" s="636">
        <v>1323.6191905642879</v>
      </c>
    </row>
    <row r="547" spans="1:14" ht="14.4" customHeight="1" x14ac:dyDescent="0.3">
      <c r="A547" s="631" t="s">
        <v>527</v>
      </c>
      <c r="B547" s="632" t="s">
        <v>529</v>
      </c>
      <c r="C547" s="633" t="s">
        <v>551</v>
      </c>
      <c r="D547" s="634" t="s">
        <v>552</v>
      </c>
      <c r="E547" s="633" t="s">
        <v>530</v>
      </c>
      <c r="F547" s="634" t="s">
        <v>531</v>
      </c>
      <c r="G547" s="633" t="s">
        <v>574</v>
      </c>
      <c r="H547" s="633" t="s">
        <v>1149</v>
      </c>
      <c r="I547" s="633" t="s">
        <v>1149</v>
      </c>
      <c r="J547" s="633" t="s">
        <v>1150</v>
      </c>
      <c r="K547" s="633" t="s">
        <v>1151</v>
      </c>
      <c r="L547" s="635">
        <v>775.46038120854553</v>
      </c>
      <c r="M547" s="635">
        <v>12</v>
      </c>
      <c r="N547" s="636">
        <v>9305.5245745025459</v>
      </c>
    </row>
    <row r="548" spans="1:14" ht="14.4" customHeight="1" x14ac:dyDescent="0.3">
      <c r="A548" s="631" t="s">
        <v>527</v>
      </c>
      <c r="B548" s="632" t="s">
        <v>529</v>
      </c>
      <c r="C548" s="633" t="s">
        <v>551</v>
      </c>
      <c r="D548" s="634" t="s">
        <v>552</v>
      </c>
      <c r="E548" s="633" t="s">
        <v>530</v>
      </c>
      <c r="F548" s="634" t="s">
        <v>531</v>
      </c>
      <c r="G548" s="633" t="s">
        <v>574</v>
      </c>
      <c r="H548" s="633" t="s">
        <v>1918</v>
      </c>
      <c r="I548" s="633" t="s">
        <v>1919</v>
      </c>
      <c r="J548" s="633" t="s">
        <v>1920</v>
      </c>
      <c r="K548" s="633" t="s">
        <v>1328</v>
      </c>
      <c r="L548" s="635">
        <v>163.31</v>
      </c>
      <c r="M548" s="635">
        <v>1</v>
      </c>
      <c r="N548" s="636">
        <v>163.31</v>
      </c>
    </row>
    <row r="549" spans="1:14" ht="14.4" customHeight="1" x14ac:dyDescent="0.3">
      <c r="A549" s="631" t="s">
        <v>527</v>
      </c>
      <c r="B549" s="632" t="s">
        <v>529</v>
      </c>
      <c r="C549" s="633" t="s">
        <v>551</v>
      </c>
      <c r="D549" s="634" t="s">
        <v>552</v>
      </c>
      <c r="E549" s="633" t="s">
        <v>530</v>
      </c>
      <c r="F549" s="634" t="s">
        <v>531</v>
      </c>
      <c r="G549" s="633" t="s">
        <v>574</v>
      </c>
      <c r="H549" s="633" t="s">
        <v>1921</v>
      </c>
      <c r="I549" s="633" t="s">
        <v>1922</v>
      </c>
      <c r="J549" s="633" t="s">
        <v>1923</v>
      </c>
      <c r="K549" s="633"/>
      <c r="L549" s="635">
        <v>177.15999999999997</v>
      </c>
      <c r="M549" s="635">
        <v>1</v>
      </c>
      <c r="N549" s="636">
        <v>177.15999999999997</v>
      </c>
    </row>
    <row r="550" spans="1:14" ht="14.4" customHeight="1" x14ac:dyDescent="0.3">
      <c r="A550" s="631" t="s">
        <v>527</v>
      </c>
      <c r="B550" s="632" t="s">
        <v>529</v>
      </c>
      <c r="C550" s="633" t="s">
        <v>551</v>
      </c>
      <c r="D550" s="634" t="s">
        <v>552</v>
      </c>
      <c r="E550" s="633" t="s">
        <v>530</v>
      </c>
      <c r="F550" s="634" t="s">
        <v>531</v>
      </c>
      <c r="G550" s="633" t="s">
        <v>574</v>
      </c>
      <c r="H550" s="633" t="s">
        <v>1924</v>
      </c>
      <c r="I550" s="633" t="s">
        <v>1925</v>
      </c>
      <c r="J550" s="633" t="s">
        <v>1926</v>
      </c>
      <c r="K550" s="633" t="s">
        <v>1927</v>
      </c>
      <c r="L550" s="635">
        <v>3373.2999999999997</v>
      </c>
      <c r="M550" s="635">
        <v>1</v>
      </c>
      <c r="N550" s="636">
        <v>3373.2999999999997</v>
      </c>
    </row>
    <row r="551" spans="1:14" ht="14.4" customHeight="1" x14ac:dyDescent="0.3">
      <c r="A551" s="631" t="s">
        <v>527</v>
      </c>
      <c r="B551" s="632" t="s">
        <v>529</v>
      </c>
      <c r="C551" s="633" t="s">
        <v>551</v>
      </c>
      <c r="D551" s="634" t="s">
        <v>552</v>
      </c>
      <c r="E551" s="633" t="s">
        <v>530</v>
      </c>
      <c r="F551" s="634" t="s">
        <v>531</v>
      </c>
      <c r="G551" s="633" t="s">
        <v>574</v>
      </c>
      <c r="H551" s="633" t="s">
        <v>1928</v>
      </c>
      <c r="I551" s="633" t="s">
        <v>1929</v>
      </c>
      <c r="J551" s="633" t="s">
        <v>1930</v>
      </c>
      <c r="K551" s="633" t="s">
        <v>1931</v>
      </c>
      <c r="L551" s="635">
        <v>171.166</v>
      </c>
      <c r="M551" s="635">
        <v>5</v>
      </c>
      <c r="N551" s="636">
        <v>855.82999999999993</v>
      </c>
    </row>
    <row r="552" spans="1:14" ht="14.4" customHeight="1" x14ac:dyDescent="0.3">
      <c r="A552" s="631" t="s">
        <v>527</v>
      </c>
      <c r="B552" s="632" t="s">
        <v>529</v>
      </c>
      <c r="C552" s="633" t="s">
        <v>551</v>
      </c>
      <c r="D552" s="634" t="s">
        <v>552</v>
      </c>
      <c r="E552" s="633" t="s">
        <v>530</v>
      </c>
      <c r="F552" s="634" t="s">
        <v>531</v>
      </c>
      <c r="G552" s="633" t="s">
        <v>574</v>
      </c>
      <c r="H552" s="633" t="s">
        <v>1932</v>
      </c>
      <c r="I552" s="633" t="s">
        <v>246</v>
      </c>
      <c r="J552" s="633" t="s">
        <v>1933</v>
      </c>
      <c r="K552" s="633" t="s">
        <v>1934</v>
      </c>
      <c r="L552" s="635">
        <v>32.176666666666669</v>
      </c>
      <c r="M552" s="635">
        <v>3</v>
      </c>
      <c r="N552" s="636">
        <v>96.53</v>
      </c>
    </row>
    <row r="553" spans="1:14" ht="14.4" customHeight="1" x14ac:dyDescent="0.3">
      <c r="A553" s="631" t="s">
        <v>527</v>
      </c>
      <c r="B553" s="632" t="s">
        <v>529</v>
      </c>
      <c r="C553" s="633" t="s">
        <v>551</v>
      </c>
      <c r="D553" s="634" t="s">
        <v>552</v>
      </c>
      <c r="E553" s="633" t="s">
        <v>530</v>
      </c>
      <c r="F553" s="634" t="s">
        <v>531</v>
      </c>
      <c r="G553" s="633" t="s">
        <v>574</v>
      </c>
      <c r="H553" s="633" t="s">
        <v>1158</v>
      </c>
      <c r="I553" s="633" t="s">
        <v>246</v>
      </c>
      <c r="J553" s="633" t="s">
        <v>1159</v>
      </c>
      <c r="K553" s="633"/>
      <c r="L553" s="635">
        <v>83.926886278223051</v>
      </c>
      <c r="M553" s="635">
        <v>2</v>
      </c>
      <c r="N553" s="636">
        <v>167.8537725564461</v>
      </c>
    </row>
    <row r="554" spans="1:14" ht="14.4" customHeight="1" x14ac:dyDescent="0.3">
      <c r="A554" s="631" t="s">
        <v>527</v>
      </c>
      <c r="B554" s="632" t="s">
        <v>529</v>
      </c>
      <c r="C554" s="633" t="s">
        <v>551</v>
      </c>
      <c r="D554" s="634" t="s">
        <v>552</v>
      </c>
      <c r="E554" s="633" t="s">
        <v>530</v>
      </c>
      <c r="F554" s="634" t="s">
        <v>531</v>
      </c>
      <c r="G554" s="633" t="s">
        <v>574</v>
      </c>
      <c r="H554" s="633" t="s">
        <v>1164</v>
      </c>
      <c r="I554" s="633" t="s">
        <v>1165</v>
      </c>
      <c r="J554" s="633" t="s">
        <v>1162</v>
      </c>
      <c r="K554" s="633" t="s">
        <v>1166</v>
      </c>
      <c r="L554" s="635">
        <v>378.83360726491463</v>
      </c>
      <c r="M554" s="635">
        <v>11.8653469</v>
      </c>
      <c r="N554" s="636">
        <v>4494.9921675765727</v>
      </c>
    </row>
    <row r="555" spans="1:14" ht="14.4" customHeight="1" x14ac:dyDescent="0.3">
      <c r="A555" s="631" t="s">
        <v>527</v>
      </c>
      <c r="B555" s="632" t="s">
        <v>529</v>
      </c>
      <c r="C555" s="633" t="s">
        <v>551</v>
      </c>
      <c r="D555" s="634" t="s">
        <v>552</v>
      </c>
      <c r="E555" s="633" t="s">
        <v>530</v>
      </c>
      <c r="F555" s="634" t="s">
        <v>531</v>
      </c>
      <c r="G555" s="633" t="s">
        <v>574</v>
      </c>
      <c r="H555" s="633" t="s">
        <v>1171</v>
      </c>
      <c r="I555" s="633" t="s">
        <v>1172</v>
      </c>
      <c r="J555" s="633" t="s">
        <v>1173</v>
      </c>
      <c r="K555" s="633" t="s">
        <v>1174</v>
      </c>
      <c r="L555" s="635">
        <v>110.31941176470599</v>
      </c>
      <c r="M555" s="635">
        <v>4.3550000000000004</v>
      </c>
      <c r="N555" s="636">
        <v>480.44103823529463</v>
      </c>
    </row>
    <row r="556" spans="1:14" ht="14.4" customHeight="1" x14ac:dyDescent="0.3">
      <c r="A556" s="631" t="s">
        <v>527</v>
      </c>
      <c r="B556" s="632" t="s">
        <v>529</v>
      </c>
      <c r="C556" s="633" t="s">
        <v>551</v>
      </c>
      <c r="D556" s="634" t="s">
        <v>552</v>
      </c>
      <c r="E556" s="633" t="s">
        <v>530</v>
      </c>
      <c r="F556" s="634" t="s">
        <v>531</v>
      </c>
      <c r="G556" s="633" t="s">
        <v>574</v>
      </c>
      <c r="H556" s="633" t="s">
        <v>1175</v>
      </c>
      <c r="I556" s="633" t="s">
        <v>1176</v>
      </c>
      <c r="J556" s="633" t="s">
        <v>1173</v>
      </c>
      <c r="K556" s="633" t="s">
        <v>1177</v>
      </c>
      <c r="L556" s="635">
        <v>245.70067687888957</v>
      </c>
      <c r="M556" s="635">
        <v>2.089</v>
      </c>
      <c r="N556" s="636">
        <v>513.26871400000027</v>
      </c>
    </row>
    <row r="557" spans="1:14" ht="14.4" customHeight="1" x14ac:dyDescent="0.3">
      <c r="A557" s="631" t="s">
        <v>527</v>
      </c>
      <c r="B557" s="632" t="s">
        <v>529</v>
      </c>
      <c r="C557" s="633" t="s">
        <v>551</v>
      </c>
      <c r="D557" s="634" t="s">
        <v>552</v>
      </c>
      <c r="E557" s="633" t="s">
        <v>530</v>
      </c>
      <c r="F557" s="634" t="s">
        <v>531</v>
      </c>
      <c r="G557" s="633" t="s">
        <v>574</v>
      </c>
      <c r="H557" s="633" t="s">
        <v>1178</v>
      </c>
      <c r="I557" s="633" t="s">
        <v>1179</v>
      </c>
      <c r="J557" s="633" t="s">
        <v>1180</v>
      </c>
      <c r="K557" s="633" t="s">
        <v>1181</v>
      </c>
      <c r="L557" s="635">
        <v>91.19</v>
      </c>
      <c r="M557" s="635">
        <v>9</v>
      </c>
      <c r="N557" s="636">
        <v>820.70999999999992</v>
      </c>
    </row>
    <row r="558" spans="1:14" ht="14.4" customHeight="1" x14ac:dyDescent="0.3">
      <c r="A558" s="631" t="s">
        <v>527</v>
      </c>
      <c r="B558" s="632" t="s">
        <v>529</v>
      </c>
      <c r="C558" s="633" t="s">
        <v>551</v>
      </c>
      <c r="D558" s="634" t="s">
        <v>552</v>
      </c>
      <c r="E558" s="633" t="s">
        <v>530</v>
      </c>
      <c r="F558" s="634" t="s">
        <v>531</v>
      </c>
      <c r="G558" s="633" t="s">
        <v>574</v>
      </c>
      <c r="H558" s="633" t="s">
        <v>1185</v>
      </c>
      <c r="I558" s="633" t="s">
        <v>1186</v>
      </c>
      <c r="J558" s="633" t="s">
        <v>1187</v>
      </c>
      <c r="K558" s="633" t="s">
        <v>1078</v>
      </c>
      <c r="L558" s="635">
        <v>923.10201849578789</v>
      </c>
      <c r="M558" s="635">
        <v>3.1750292</v>
      </c>
      <c r="N558" s="636">
        <v>2930.8758633030666</v>
      </c>
    </row>
    <row r="559" spans="1:14" ht="14.4" customHeight="1" x14ac:dyDescent="0.3">
      <c r="A559" s="631" t="s">
        <v>527</v>
      </c>
      <c r="B559" s="632" t="s">
        <v>529</v>
      </c>
      <c r="C559" s="633" t="s">
        <v>551</v>
      </c>
      <c r="D559" s="634" t="s">
        <v>552</v>
      </c>
      <c r="E559" s="633" t="s">
        <v>530</v>
      </c>
      <c r="F559" s="634" t="s">
        <v>531</v>
      </c>
      <c r="G559" s="633" t="s">
        <v>574</v>
      </c>
      <c r="H559" s="633" t="s">
        <v>1188</v>
      </c>
      <c r="I559" s="633" t="s">
        <v>1189</v>
      </c>
      <c r="J559" s="633" t="s">
        <v>1190</v>
      </c>
      <c r="K559" s="633" t="s">
        <v>1191</v>
      </c>
      <c r="L559" s="635">
        <v>1785.7087204108459</v>
      </c>
      <c r="M559" s="635">
        <v>5</v>
      </c>
      <c r="N559" s="636">
        <v>8928.5436020542293</v>
      </c>
    </row>
    <row r="560" spans="1:14" ht="14.4" customHeight="1" x14ac:dyDescent="0.3">
      <c r="A560" s="631" t="s">
        <v>527</v>
      </c>
      <c r="B560" s="632" t="s">
        <v>529</v>
      </c>
      <c r="C560" s="633" t="s">
        <v>551</v>
      </c>
      <c r="D560" s="634" t="s">
        <v>552</v>
      </c>
      <c r="E560" s="633" t="s">
        <v>530</v>
      </c>
      <c r="F560" s="634" t="s">
        <v>531</v>
      </c>
      <c r="G560" s="633" t="s">
        <v>574</v>
      </c>
      <c r="H560" s="633" t="s">
        <v>1192</v>
      </c>
      <c r="I560" s="633" t="s">
        <v>1192</v>
      </c>
      <c r="J560" s="633" t="s">
        <v>1193</v>
      </c>
      <c r="K560" s="633" t="s">
        <v>1194</v>
      </c>
      <c r="L560" s="635">
        <v>397.29034058842399</v>
      </c>
      <c r="M560" s="635">
        <v>4.4340000000000002</v>
      </c>
      <c r="N560" s="636">
        <v>1761.5853701690721</v>
      </c>
    </row>
    <row r="561" spans="1:14" ht="14.4" customHeight="1" x14ac:dyDescent="0.3">
      <c r="A561" s="631" t="s">
        <v>527</v>
      </c>
      <c r="B561" s="632" t="s">
        <v>529</v>
      </c>
      <c r="C561" s="633" t="s">
        <v>551</v>
      </c>
      <c r="D561" s="634" t="s">
        <v>552</v>
      </c>
      <c r="E561" s="633" t="s">
        <v>530</v>
      </c>
      <c r="F561" s="634" t="s">
        <v>531</v>
      </c>
      <c r="G561" s="633" t="s">
        <v>574</v>
      </c>
      <c r="H561" s="633" t="s">
        <v>1195</v>
      </c>
      <c r="I561" s="633" t="s">
        <v>1195</v>
      </c>
      <c r="J561" s="633" t="s">
        <v>1193</v>
      </c>
      <c r="K561" s="633" t="s">
        <v>1196</v>
      </c>
      <c r="L561" s="635">
        <v>2188.2315290648894</v>
      </c>
      <c r="M561" s="635">
        <v>3</v>
      </c>
      <c r="N561" s="636">
        <v>6564.6945871946682</v>
      </c>
    </row>
    <row r="562" spans="1:14" ht="14.4" customHeight="1" x14ac:dyDescent="0.3">
      <c r="A562" s="631" t="s">
        <v>527</v>
      </c>
      <c r="B562" s="632" t="s">
        <v>529</v>
      </c>
      <c r="C562" s="633" t="s">
        <v>551</v>
      </c>
      <c r="D562" s="634" t="s">
        <v>552</v>
      </c>
      <c r="E562" s="633" t="s">
        <v>530</v>
      </c>
      <c r="F562" s="634" t="s">
        <v>531</v>
      </c>
      <c r="G562" s="633" t="s">
        <v>574</v>
      </c>
      <c r="H562" s="633" t="s">
        <v>1935</v>
      </c>
      <c r="I562" s="633" t="s">
        <v>1260</v>
      </c>
      <c r="J562" s="633" t="s">
        <v>1936</v>
      </c>
      <c r="K562" s="633"/>
      <c r="L562" s="635">
        <v>45080</v>
      </c>
      <c r="M562" s="635">
        <v>1</v>
      </c>
      <c r="N562" s="636">
        <v>45080</v>
      </c>
    </row>
    <row r="563" spans="1:14" ht="14.4" customHeight="1" x14ac:dyDescent="0.3">
      <c r="A563" s="631" t="s">
        <v>527</v>
      </c>
      <c r="B563" s="632" t="s">
        <v>529</v>
      </c>
      <c r="C563" s="633" t="s">
        <v>551</v>
      </c>
      <c r="D563" s="634" t="s">
        <v>552</v>
      </c>
      <c r="E563" s="633" t="s">
        <v>530</v>
      </c>
      <c r="F563" s="634" t="s">
        <v>531</v>
      </c>
      <c r="G563" s="633" t="s">
        <v>574</v>
      </c>
      <c r="H563" s="633" t="s">
        <v>1937</v>
      </c>
      <c r="I563" s="633" t="s">
        <v>1260</v>
      </c>
      <c r="J563" s="633" t="s">
        <v>1938</v>
      </c>
      <c r="K563" s="633" t="s">
        <v>1939</v>
      </c>
      <c r="L563" s="635">
        <v>687.47840239039067</v>
      </c>
      <c r="M563" s="635">
        <v>135.5228573</v>
      </c>
      <c r="N563" s="636">
        <v>93169.03742398489</v>
      </c>
    </row>
    <row r="564" spans="1:14" ht="14.4" customHeight="1" x14ac:dyDescent="0.3">
      <c r="A564" s="631" t="s">
        <v>527</v>
      </c>
      <c r="B564" s="632" t="s">
        <v>529</v>
      </c>
      <c r="C564" s="633" t="s">
        <v>551</v>
      </c>
      <c r="D564" s="634" t="s">
        <v>552</v>
      </c>
      <c r="E564" s="633" t="s">
        <v>530</v>
      </c>
      <c r="F564" s="634" t="s">
        <v>531</v>
      </c>
      <c r="G564" s="633" t="s">
        <v>574</v>
      </c>
      <c r="H564" s="633" t="s">
        <v>1940</v>
      </c>
      <c r="I564" s="633" t="s">
        <v>1260</v>
      </c>
      <c r="J564" s="633" t="s">
        <v>1941</v>
      </c>
      <c r="K564" s="633" t="s">
        <v>1942</v>
      </c>
      <c r="L564" s="635">
        <v>11222.330000000002</v>
      </c>
      <c r="M564" s="635">
        <v>0.4</v>
      </c>
      <c r="N564" s="636">
        <v>4488.9320000000007</v>
      </c>
    </row>
    <row r="565" spans="1:14" ht="14.4" customHeight="1" x14ac:dyDescent="0.3">
      <c r="A565" s="631" t="s">
        <v>527</v>
      </c>
      <c r="B565" s="632" t="s">
        <v>529</v>
      </c>
      <c r="C565" s="633" t="s">
        <v>551</v>
      </c>
      <c r="D565" s="634" t="s">
        <v>552</v>
      </c>
      <c r="E565" s="633" t="s">
        <v>530</v>
      </c>
      <c r="F565" s="634" t="s">
        <v>531</v>
      </c>
      <c r="G565" s="633" t="s">
        <v>574</v>
      </c>
      <c r="H565" s="633" t="s">
        <v>1943</v>
      </c>
      <c r="I565" s="633" t="s">
        <v>1944</v>
      </c>
      <c r="J565" s="633" t="s">
        <v>1945</v>
      </c>
      <c r="K565" s="633" t="s">
        <v>1946</v>
      </c>
      <c r="L565" s="635">
        <v>1986.8400000000004</v>
      </c>
      <c r="M565" s="635">
        <v>30</v>
      </c>
      <c r="N565" s="636">
        <v>59605.200000000012</v>
      </c>
    </row>
    <row r="566" spans="1:14" ht="14.4" customHeight="1" x14ac:dyDescent="0.3">
      <c r="A566" s="631" t="s">
        <v>527</v>
      </c>
      <c r="B566" s="632" t="s">
        <v>529</v>
      </c>
      <c r="C566" s="633" t="s">
        <v>551</v>
      </c>
      <c r="D566" s="634" t="s">
        <v>552</v>
      </c>
      <c r="E566" s="633" t="s">
        <v>530</v>
      </c>
      <c r="F566" s="634" t="s">
        <v>531</v>
      </c>
      <c r="G566" s="633" t="s">
        <v>574</v>
      </c>
      <c r="H566" s="633" t="s">
        <v>1947</v>
      </c>
      <c r="I566" s="633" t="s">
        <v>246</v>
      </c>
      <c r="J566" s="633" t="s">
        <v>1948</v>
      </c>
      <c r="K566" s="633"/>
      <c r="L566" s="635">
        <v>104.89749999999999</v>
      </c>
      <c r="M566" s="635">
        <v>12</v>
      </c>
      <c r="N566" s="636">
        <v>1258.77</v>
      </c>
    </row>
    <row r="567" spans="1:14" ht="14.4" customHeight="1" x14ac:dyDescent="0.3">
      <c r="A567" s="631" t="s">
        <v>527</v>
      </c>
      <c r="B567" s="632" t="s">
        <v>529</v>
      </c>
      <c r="C567" s="633" t="s">
        <v>551</v>
      </c>
      <c r="D567" s="634" t="s">
        <v>552</v>
      </c>
      <c r="E567" s="633" t="s">
        <v>530</v>
      </c>
      <c r="F567" s="634" t="s">
        <v>531</v>
      </c>
      <c r="G567" s="633" t="s">
        <v>574</v>
      </c>
      <c r="H567" s="633" t="s">
        <v>1197</v>
      </c>
      <c r="I567" s="633" t="s">
        <v>1198</v>
      </c>
      <c r="J567" s="633" t="s">
        <v>1199</v>
      </c>
      <c r="K567" s="633" t="s">
        <v>1200</v>
      </c>
      <c r="L567" s="635">
        <v>120.32019299678014</v>
      </c>
      <c r="M567" s="635">
        <v>10.067075899999999</v>
      </c>
      <c r="N567" s="636">
        <v>1211.272515201234</v>
      </c>
    </row>
    <row r="568" spans="1:14" ht="14.4" customHeight="1" x14ac:dyDescent="0.3">
      <c r="A568" s="631" t="s">
        <v>527</v>
      </c>
      <c r="B568" s="632" t="s">
        <v>529</v>
      </c>
      <c r="C568" s="633" t="s">
        <v>551</v>
      </c>
      <c r="D568" s="634" t="s">
        <v>552</v>
      </c>
      <c r="E568" s="633" t="s">
        <v>530</v>
      </c>
      <c r="F568" s="634" t="s">
        <v>531</v>
      </c>
      <c r="G568" s="633" t="s">
        <v>574</v>
      </c>
      <c r="H568" s="633" t="s">
        <v>1949</v>
      </c>
      <c r="I568" s="633" t="s">
        <v>246</v>
      </c>
      <c r="J568" s="633" t="s">
        <v>1950</v>
      </c>
      <c r="K568" s="633"/>
      <c r="L568" s="635">
        <v>293.84069777392153</v>
      </c>
      <c r="M568" s="635">
        <v>2</v>
      </c>
      <c r="N568" s="636">
        <v>587.68139554784307</v>
      </c>
    </row>
    <row r="569" spans="1:14" ht="14.4" customHeight="1" x14ac:dyDescent="0.3">
      <c r="A569" s="631" t="s">
        <v>527</v>
      </c>
      <c r="B569" s="632" t="s">
        <v>529</v>
      </c>
      <c r="C569" s="633" t="s">
        <v>551</v>
      </c>
      <c r="D569" s="634" t="s">
        <v>552</v>
      </c>
      <c r="E569" s="633" t="s">
        <v>530</v>
      </c>
      <c r="F569" s="634" t="s">
        <v>531</v>
      </c>
      <c r="G569" s="633" t="s">
        <v>574</v>
      </c>
      <c r="H569" s="633" t="s">
        <v>1951</v>
      </c>
      <c r="I569" s="633" t="s">
        <v>246</v>
      </c>
      <c r="J569" s="633" t="s">
        <v>1952</v>
      </c>
      <c r="K569" s="633" t="s">
        <v>1953</v>
      </c>
      <c r="L569" s="635">
        <v>206.99</v>
      </c>
      <c r="M569" s="635">
        <v>6</v>
      </c>
      <c r="N569" s="636">
        <v>1241.94</v>
      </c>
    </row>
    <row r="570" spans="1:14" ht="14.4" customHeight="1" x14ac:dyDescent="0.3">
      <c r="A570" s="631" t="s">
        <v>527</v>
      </c>
      <c r="B570" s="632" t="s">
        <v>529</v>
      </c>
      <c r="C570" s="633" t="s">
        <v>551</v>
      </c>
      <c r="D570" s="634" t="s">
        <v>552</v>
      </c>
      <c r="E570" s="633" t="s">
        <v>530</v>
      </c>
      <c r="F570" s="634" t="s">
        <v>531</v>
      </c>
      <c r="G570" s="633" t="s">
        <v>574</v>
      </c>
      <c r="H570" s="633" t="s">
        <v>1201</v>
      </c>
      <c r="I570" s="633" t="s">
        <v>1202</v>
      </c>
      <c r="J570" s="633" t="s">
        <v>1203</v>
      </c>
      <c r="K570" s="633"/>
      <c r="L570" s="635">
        <v>296.8661070818606</v>
      </c>
      <c r="M570" s="635">
        <v>5</v>
      </c>
      <c r="N570" s="636">
        <v>1484.3305354093031</v>
      </c>
    </row>
    <row r="571" spans="1:14" ht="14.4" customHeight="1" x14ac:dyDescent="0.3">
      <c r="A571" s="631" t="s">
        <v>527</v>
      </c>
      <c r="B571" s="632" t="s">
        <v>529</v>
      </c>
      <c r="C571" s="633" t="s">
        <v>551</v>
      </c>
      <c r="D571" s="634" t="s">
        <v>552</v>
      </c>
      <c r="E571" s="633" t="s">
        <v>530</v>
      </c>
      <c r="F571" s="634" t="s">
        <v>531</v>
      </c>
      <c r="G571" s="633" t="s">
        <v>574</v>
      </c>
      <c r="H571" s="633" t="s">
        <v>1204</v>
      </c>
      <c r="I571" s="633" t="s">
        <v>1205</v>
      </c>
      <c r="J571" s="633" t="s">
        <v>1206</v>
      </c>
      <c r="K571" s="633" t="s">
        <v>1207</v>
      </c>
      <c r="L571" s="635">
        <v>30.459999999999997</v>
      </c>
      <c r="M571" s="635">
        <v>6</v>
      </c>
      <c r="N571" s="636">
        <v>182.76</v>
      </c>
    </row>
    <row r="572" spans="1:14" ht="14.4" customHeight="1" x14ac:dyDescent="0.3">
      <c r="A572" s="631" t="s">
        <v>527</v>
      </c>
      <c r="B572" s="632" t="s">
        <v>529</v>
      </c>
      <c r="C572" s="633" t="s">
        <v>551</v>
      </c>
      <c r="D572" s="634" t="s">
        <v>552</v>
      </c>
      <c r="E572" s="633" t="s">
        <v>530</v>
      </c>
      <c r="F572" s="634" t="s">
        <v>531</v>
      </c>
      <c r="G572" s="633" t="s">
        <v>574</v>
      </c>
      <c r="H572" s="633" t="s">
        <v>1954</v>
      </c>
      <c r="I572" s="633" t="s">
        <v>1955</v>
      </c>
      <c r="J572" s="633" t="s">
        <v>1956</v>
      </c>
      <c r="K572" s="633" t="s">
        <v>1957</v>
      </c>
      <c r="L572" s="635">
        <v>598.32569458731996</v>
      </c>
      <c r="M572" s="635">
        <v>2</v>
      </c>
      <c r="N572" s="636">
        <v>1196.6513891746399</v>
      </c>
    </row>
    <row r="573" spans="1:14" ht="14.4" customHeight="1" x14ac:dyDescent="0.3">
      <c r="A573" s="631" t="s">
        <v>527</v>
      </c>
      <c r="B573" s="632" t="s">
        <v>529</v>
      </c>
      <c r="C573" s="633" t="s">
        <v>551</v>
      </c>
      <c r="D573" s="634" t="s">
        <v>552</v>
      </c>
      <c r="E573" s="633" t="s">
        <v>530</v>
      </c>
      <c r="F573" s="634" t="s">
        <v>531</v>
      </c>
      <c r="G573" s="633" t="s">
        <v>574</v>
      </c>
      <c r="H573" s="633" t="s">
        <v>1667</v>
      </c>
      <c r="I573" s="633" t="s">
        <v>1668</v>
      </c>
      <c r="J573" s="633" t="s">
        <v>1669</v>
      </c>
      <c r="K573" s="633" t="s">
        <v>1670</v>
      </c>
      <c r="L573" s="635">
        <v>23333.5</v>
      </c>
      <c r="M573" s="635">
        <v>5</v>
      </c>
      <c r="N573" s="636">
        <v>116667.5</v>
      </c>
    </row>
    <row r="574" spans="1:14" ht="14.4" customHeight="1" x14ac:dyDescent="0.3">
      <c r="A574" s="631" t="s">
        <v>527</v>
      </c>
      <c r="B574" s="632" t="s">
        <v>529</v>
      </c>
      <c r="C574" s="633" t="s">
        <v>551</v>
      </c>
      <c r="D574" s="634" t="s">
        <v>552</v>
      </c>
      <c r="E574" s="633" t="s">
        <v>530</v>
      </c>
      <c r="F574" s="634" t="s">
        <v>531</v>
      </c>
      <c r="G574" s="633" t="s">
        <v>574</v>
      </c>
      <c r="H574" s="633" t="s">
        <v>1220</v>
      </c>
      <c r="I574" s="633" t="s">
        <v>1221</v>
      </c>
      <c r="J574" s="633" t="s">
        <v>579</v>
      </c>
      <c r="K574" s="633" t="s">
        <v>1222</v>
      </c>
      <c r="L574" s="635">
        <v>30.013476434608247</v>
      </c>
      <c r="M574" s="635">
        <v>4</v>
      </c>
      <c r="N574" s="636">
        <v>120.05390573843299</v>
      </c>
    </row>
    <row r="575" spans="1:14" ht="14.4" customHeight="1" x14ac:dyDescent="0.3">
      <c r="A575" s="631" t="s">
        <v>527</v>
      </c>
      <c r="B575" s="632" t="s">
        <v>529</v>
      </c>
      <c r="C575" s="633" t="s">
        <v>551</v>
      </c>
      <c r="D575" s="634" t="s">
        <v>552</v>
      </c>
      <c r="E575" s="633" t="s">
        <v>530</v>
      </c>
      <c r="F575" s="634" t="s">
        <v>531</v>
      </c>
      <c r="G575" s="633" t="s">
        <v>574</v>
      </c>
      <c r="H575" s="633" t="s">
        <v>1958</v>
      </c>
      <c r="I575" s="633" t="s">
        <v>1959</v>
      </c>
      <c r="J575" s="633" t="s">
        <v>1960</v>
      </c>
      <c r="K575" s="633" t="s">
        <v>1961</v>
      </c>
      <c r="L575" s="635">
        <v>536.36</v>
      </c>
      <c r="M575" s="635">
        <v>3</v>
      </c>
      <c r="N575" s="636">
        <v>1609.08</v>
      </c>
    </row>
    <row r="576" spans="1:14" ht="14.4" customHeight="1" x14ac:dyDescent="0.3">
      <c r="A576" s="631" t="s">
        <v>527</v>
      </c>
      <c r="B576" s="632" t="s">
        <v>529</v>
      </c>
      <c r="C576" s="633" t="s">
        <v>551</v>
      </c>
      <c r="D576" s="634" t="s">
        <v>552</v>
      </c>
      <c r="E576" s="633" t="s">
        <v>530</v>
      </c>
      <c r="F576" s="634" t="s">
        <v>531</v>
      </c>
      <c r="G576" s="633" t="s">
        <v>574</v>
      </c>
      <c r="H576" s="633" t="s">
        <v>1962</v>
      </c>
      <c r="I576" s="633" t="s">
        <v>246</v>
      </c>
      <c r="J576" s="633" t="s">
        <v>1963</v>
      </c>
      <c r="K576" s="633"/>
      <c r="L576" s="635">
        <v>27.569999999999993</v>
      </c>
      <c r="M576" s="635">
        <v>1</v>
      </c>
      <c r="N576" s="636">
        <v>27.569999999999993</v>
      </c>
    </row>
    <row r="577" spans="1:14" ht="14.4" customHeight="1" x14ac:dyDescent="0.3">
      <c r="A577" s="631" t="s">
        <v>527</v>
      </c>
      <c r="B577" s="632" t="s">
        <v>529</v>
      </c>
      <c r="C577" s="633" t="s">
        <v>551</v>
      </c>
      <c r="D577" s="634" t="s">
        <v>552</v>
      </c>
      <c r="E577" s="633" t="s">
        <v>530</v>
      </c>
      <c r="F577" s="634" t="s">
        <v>531</v>
      </c>
      <c r="G577" s="633" t="s">
        <v>574</v>
      </c>
      <c r="H577" s="633" t="s">
        <v>1227</v>
      </c>
      <c r="I577" s="633" t="s">
        <v>1227</v>
      </c>
      <c r="J577" s="633" t="s">
        <v>1228</v>
      </c>
      <c r="K577" s="633" t="s">
        <v>1229</v>
      </c>
      <c r="L577" s="635">
        <v>448.2699387757786</v>
      </c>
      <c r="M577" s="635">
        <v>7.0785295000000001</v>
      </c>
      <c r="N577" s="636">
        <v>3173.0919855875427</v>
      </c>
    </row>
    <row r="578" spans="1:14" ht="14.4" customHeight="1" x14ac:dyDescent="0.3">
      <c r="A578" s="631" t="s">
        <v>527</v>
      </c>
      <c r="B578" s="632" t="s">
        <v>529</v>
      </c>
      <c r="C578" s="633" t="s">
        <v>551</v>
      </c>
      <c r="D578" s="634" t="s">
        <v>552</v>
      </c>
      <c r="E578" s="633" t="s">
        <v>530</v>
      </c>
      <c r="F578" s="634" t="s">
        <v>531</v>
      </c>
      <c r="G578" s="633" t="s">
        <v>574</v>
      </c>
      <c r="H578" s="633" t="s">
        <v>1230</v>
      </c>
      <c r="I578" s="633" t="s">
        <v>1231</v>
      </c>
      <c r="J578" s="633" t="s">
        <v>1232</v>
      </c>
      <c r="K578" s="633" t="s">
        <v>1233</v>
      </c>
      <c r="L578" s="635">
        <v>656.26793319327771</v>
      </c>
      <c r="M578" s="635">
        <v>4</v>
      </c>
      <c r="N578" s="636">
        <v>2625.0717327731109</v>
      </c>
    </row>
    <row r="579" spans="1:14" ht="14.4" customHeight="1" x14ac:dyDescent="0.3">
      <c r="A579" s="631" t="s">
        <v>527</v>
      </c>
      <c r="B579" s="632" t="s">
        <v>529</v>
      </c>
      <c r="C579" s="633" t="s">
        <v>551</v>
      </c>
      <c r="D579" s="634" t="s">
        <v>552</v>
      </c>
      <c r="E579" s="633" t="s">
        <v>530</v>
      </c>
      <c r="F579" s="634" t="s">
        <v>531</v>
      </c>
      <c r="G579" s="633" t="s">
        <v>574</v>
      </c>
      <c r="H579" s="633" t="s">
        <v>1964</v>
      </c>
      <c r="I579" s="633" t="s">
        <v>246</v>
      </c>
      <c r="J579" s="633" t="s">
        <v>1965</v>
      </c>
      <c r="K579" s="633"/>
      <c r="L579" s="635">
        <v>115.73664261527109</v>
      </c>
      <c r="M579" s="635">
        <v>3</v>
      </c>
      <c r="N579" s="636">
        <v>347.2099278458133</v>
      </c>
    </row>
    <row r="580" spans="1:14" ht="14.4" customHeight="1" x14ac:dyDescent="0.3">
      <c r="A580" s="631" t="s">
        <v>527</v>
      </c>
      <c r="B580" s="632" t="s">
        <v>529</v>
      </c>
      <c r="C580" s="633" t="s">
        <v>551</v>
      </c>
      <c r="D580" s="634" t="s">
        <v>552</v>
      </c>
      <c r="E580" s="633" t="s">
        <v>530</v>
      </c>
      <c r="F580" s="634" t="s">
        <v>531</v>
      </c>
      <c r="G580" s="633" t="s">
        <v>574</v>
      </c>
      <c r="H580" s="633" t="s">
        <v>1238</v>
      </c>
      <c r="I580" s="633" t="s">
        <v>1238</v>
      </c>
      <c r="J580" s="633" t="s">
        <v>1239</v>
      </c>
      <c r="K580" s="633" t="s">
        <v>1240</v>
      </c>
      <c r="L580" s="635">
        <v>1639.9156081035628</v>
      </c>
      <c r="M580" s="635">
        <v>10</v>
      </c>
      <c r="N580" s="636">
        <v>16399.156081035628</v>
      </c>
    </row>
    <row r="581" spans="1:14" ht="14.4" customHeight="1" x14ac:dyDescent="0.3">
      <c r="A581" s="631" t="s">
        <v>527</v>
      </c>
      <c r="B581" s="632" t="s">
        <v>529</v>
      </c>
      <c r="C581" s="633" t="s">
        <v>551</v>
      </c>
      <c r="D581" s="634" t="s">
        <v>552</v>
      </c>
      <c r="E581" s="633" t="s">
        <v>530</v>
      </c>
      <c r="F581" s="634" t="s">
        <v>531</v>
      </c>
      <c r="G581" s="633" t="s">
        <v>574</v>
      </c>
      <c r="H581" s="633" t="s">
        <v>1966</v>
      </c>
      <c r="I581" s="633" t="s">
        <v>1967</v>
      </c>
      <c r="J581" s="633" t="s">
        <v>1968</v>
      </c>
      <c r="K581" s="633" t="s">
        <v>1969</v>
      </c>
      <c r="L581" s="635">
        <v>31.213333333333328</v>
      </c>
      <c r="M581" s="635">
        <v>6</v>
      </c>
      <c r="N581" s="636">
        <v>187.27999999999997</v>
      </c>
    </row>
    <row r="582" spans="1:14" ht="14.4" customHeight="1" x14ac:dyDescent="0.3">
      <c r="A582" s="631" t="s">
        <v>527</v>
      </c>
      <c r="B582" s="632" t="s">
        <v>529</v>
      </c>
      <c r="C582" s="633" t="s">
        <v>551</v>
      </c>
      <c r="D582" s="634" t="s">
        <v>552</v>
      </c>
      <c r="E582" s="633" t="s">
        <v>530</v>
      </c>
      <c r="F582" s="634" t="s">
        <v>531</v>
      </c>
      <c r="G582" s="633" t="s">
        <v>574</v>
      </c>
      <c r="H582" s="633" t="s">
        <v>1245</v>
      </c>
      <c r="I582" s="633" t="s">
        <v>246</v>
      </c>
      <c r="J582" s="633" t="s">
        <v>1246</v>
      </c>
      <c r="K582" s="633" t="s">
        <v>1247</v>
      </c>
      <c r="L582" s="635">
        <v>6441.36</v>
      </c>
      <c r="M582" s="635">
        <v>10</v>
      </c>
      <c r="N582" s="636">
        <v>64413.599999999999</v>
      </c>
    </row>
    <row r="583" spans="1:14" ht="14.4" customHeight="1" x14ac:dyDescent="0.3">
      <c r="A583" s="631" t="s">
        <v>527</v>
      </c>
      <c r="B583" s="632" t="s">
        <v>529</v>
      </c>
      <c r="C583" s="633" t="s">
        <v>551</v>
      </c>
      <c r="D583" s="634" t="s">
        <v>552</v>
      </c>
      <c r="E583" s="633" t="s">
        <v>530</v>
      </c>
      <c r="F583" s="634" t="s">
        <v>531</v>
      </c>
      <c r="G583" s="633" t="s">
        <v>574</v>
      </c>
      <c r="H583" s="633" t="s">
        <v>1970</v>
      </c>
      <c r="I583" s="633" t="s">
        <v>1971</v>
      </c>
      <c r="J583" s="633" t="s">
        <v>1972</v>
      </c>
      <c r="K583" s="633" t="s">
        <v>1973</v>
      </c>
      <c r="L583" s="635">
        <v>24.38</v>
      </c>
      <c r="M583" s="635">
        <v>4</v>
      </c>
      <c r="N583" s="636">
        <v>97.52</v>
      </c>
    </row>
    <row r="584" spans="1:14" ht="14.4" customHeight="1" x14ac:dyDescent="0.3">
      <c r="A584" s="631" t="s">
        <v>527</v>
      </c>
      <c r="B584" s="632" t="s">
        <v>529</v>
      </c>
      <c r="C584" s="633" t="s">
        <v>551</v>
      </c>
      <c r="D584" s="634" t="s">
        <v>552</v>
      </c>
      <c r="E584" s="633" t="s">
        <v>530</v>
      </c>
      <c r="F584" s="634" t="s">
        <v>531</v>
      </c>
      <c r="G584" s="633" t="s">
        <v>574</v>
      </c>
      <c r="H584" s="633" t="s">
        <v>1251</v>
      </c>
      <c r="I584" s="633" t="s">
        <v>246</v>
      </c>
      <c r="J584" s="633" t="s">
        <v>1252</v>
      </c>
      <c r="K584" s="633"/>
      <c r="L584" s="635">
        <v>27.93</v>
      </c>
      <c r="M584" s="635">
        <v>4</v>
      </c>
      <c r="N584" s="636">
        <v>111.72</v>
      </c>
    </row>
    <row r="585" spans="1:14" ht="14.4" customHeight="1" x14ac:dyDescent="0.3">
      <c r="A585" s="631" t="s">
        <v>527</v>
      </c>
      <c r="B585" s="632" t="s">
        <v>529</v>
      </c>
      <c r="C585" s="633" t="s">
        <v>551</v>
      </c>
      <c r="D585" s="634" t="s">
        <v>552</v>
      </c>
      <c r="E585" s="633" t="s">
        <v>530</v>
      </c>
      <c r="F585" s="634" t="s">
        <v>531</v>
      </c>
      <c r="G585" s="633" t="s">
        <v>574</v>
      </c>
      <c r="H585" s="633" t="s">
        <v>1253</v>
      </c>
      <c r="I585" s="633" t="s">
        <v>246</v>
      </c>
      <c r="J585" s="633" t="s">
        <v>1254</v>
      </c>
      <c r="K585" s="633"/>
      <c r="L585" s="635">
        <v>27.93</v>
      </c>
      <c r="M585" s="635">
        <v>2</v>
      </c>
      <c r="N585" s="636">
        <v>55.86</v>
      </c>
    </row>
    <row r="586" spans="1:14" ht="14.4" customHeight="1" x14ac:dyDescent="0.3">
      <c r="A586" s="631" t="s">
        <v>527</v>
      </c>
      <c r="B586" s="632" t="s">
        <v>529</v>
      </c>
      <c r="C586" s="633" t="s">
        <v>551</v>
      </c>
      <c r="D586" s="634" t="s">
        <v>552</v>
      </c>
      <c r="E586" s="633" t="s">
        <v>530</v>
      </c>
      <c r="F586" s="634" t="s">
        <v>531</v>
      </c>
      <c r="G586" s="633" t="s">
        <v>574</v>
      </c>
      <c r="H586" s="633" t="s">
        <v>1259</v>
      </c>
      <c r="I586" s="633" t="s">
        <v>1260</v>
      </c>
      <c r="J586" s="633" t="s">
        <v>1261</v>
      </c>
      <c r="K586" s="633" t="s">
        <v>1262</v>
      </c>
      <c r="L586" s="635">
        <v>3487.5359999999982</v>
      </c>
      <c r="M586" s="635">
        <v>24.295999999999999</v>
      </c>
      <c r="N586" s="636">
        <v>84733.174655999959</v>
      </c>
    </row>
    <row r="587" spans="1:14" ht="14.4" customHeight="1" x14ac:dyDescent="0.3">
      <c r="A587" s="631" t="s">
        <v>527</v>
      </c>
      <c r="B587" s="632" t="s">
        <v>529</v>
      </c>
      <c r="C587" s="633" t="s">
        <v>551</v>
      </c>
      <c r="D587" s="634" t="s">
        <v>552</v>
      </c>
      <c r="E587" s="633" t="s">
        <v>530</v>
      </c>
      <c r="F587" s="634" t="s">
        <v>531</v>
      </c>
      <c r="G587" s="633" t="s">
        <v>574</v>
      </c>
      <c r="H587" s="633" t="s">
        <v>1267</v>
      </c>
      <c r="I587" s="633" t="s">
        <v>246</v>
      </c>
      <c r="J587" s="633" t="s">
        <v>1268</v>
      </c>
      <c r="K587" s="633"/>
      <c r="L587" s="635">
        <v>26.3599174597217</v>
      </c>
      <c r="M587" s="635">
        <v>1</v>
      </c>
      <c r="N587" s="636">
        <v>26.3599174597217</v>
      </c>
    </row>
    <row r="588" spans="1:14" ht="14.4" customHeight="1" x14ac:dyDescent="0.3">
      <c r="A588" s="631" t="s">
        <v>527</v>
      </c>
      <c r="B588" s="632" t="s">
        <v>529</v>
      </c>
      <c r="C588" s="633" t="s">
        <v>551</v>
      </c>
      <c r="D588" s="634" t="s">
        <v>552</v>
      </c>
      <c r="E588" s="633" t="s">
        <v>530</v>
      </c>
      <c r="F588" s="634" t="s">
        <v>531</v>
      </c>
      <c r="G588" s="633" t="s">
        <v>574</v>
      </c>
      <c r="H588" s="633" t="s">
        <v>1974</v>
      </c>
      <c r="I588" s="633" t="s">
        <v>246</v>
      </c>
      <c r="J588" s="633" t="s">
        <v>1975</v>
      </c>
      <c r="K588" s="633"/>
      <c r="L588" s="635">
        <v>36.57</v>
      </c>
      <c r="M588" s="635">
        <v>3</v>
      </c>
      <c r="N588" s="636">
        <v>109.71000000000001</v>
      </c>
    </row>
    <row r="589" spans="1:14" ht="14.4" customHeight="1" x14ac:dyDescent="0.3">
      <c r="A589" s="631" t="s">
        <v>527</v>
      </c>
      <c r="B589" s="632" t="s">
        <v>529</v>
      </c>
      <c r="C589" s="633" t="s">
        <v>551</v>
      </c>
      <c r="D589" s="634" t="s">
        <v>552</v>
      </c>
      <c r="E589" s="633" t="s">
        <v>530</v>
      </c>
      <c r="F589" s="634" t="s">
        <v>531</v>
      </c>
      <c r="G589" s="633" t="s">
        <v>574</v>
      </c>
      <c r="H589" s="633" t="s">
        <v>1976</v>
      </c>
      <c r="I589" s="633" t="s">
        <v>246</v>
      </c>
      <c r="J589" s="633" t="s">
        <v>1977</v>
      </c>
      <c r="K589" s="633"/>
      <c r="L589" s="635">
        <v>78.884196431817912</v>
      </c>
      <c r="M589" s="635">
        <v>2</v>
      </c>
      <c r="N589" s="636">
        <v>157.76839286363582</v>
      </c>
    </row>
    <row r="590" spans="1:14" ht="14.4" customHeight="1" x14ac:dyDescent="0.3">
      <c r="A590" s="631" t="s">
        <v>527</v>
      </c>
      <c r="B590" s="632" t="s">
        <v>529</v>
      </c>
      <c r="C590" s="633" t="s">
        <v>551</v>
      </c>
      <c r="D590" s="634" t="s">
        <v>552</v>
      </c>
      <c r="E590" s="633" t="s">
        <v>530</v>
      </c>
      <c r="F590" s="634" t="s">
        <v>531</v>
      </c>
      <c r="G590" s="633" t="s">
        <v>574</v>
      </c>
      <c r="H590" s="633" t="s">
        <v>1271</v>
      </c>
      <c r="I590" s="633" t="s">
        <v>246</v>
      </c>
      <c r="J590" s="633" t="s">
        <v>1272</v>
      </c>
      <c r="K590" s="633" t="s">
        <v>1273</v>
      </c>
      <c r="L590" s="635">
        <v>97.2</v>
      </c>
      <c r="M590" s="635">
        <v>40</v>
      </c>
      <c r="N590" s="636">
        <v>3888</v>
      </c>
    </row>
    <row r="591" spans="1:14" ht="14.4" customHeight="1" x14ac:dyDescent="0.3">
      <c r="A591" s="631" t="s">
        <v>527</v>
      </c>
      <c r="B591" s="632" t="s">
        <v>529</v>
      </c>
      <c r="C591" s="633" t="s">
        <v>551</v>
      </c>
      <c r="D591" s="634" t="s">
        <v>552</v>
      </c>
      <c r="E591" s="633" t="s">
        <v>530</v>
      </c>
      <c r="F591" s="634" t="s">
        <v>531</v>
      </c>
      <c r="G591" s="633" t="s">
        <v>574</v>
      </c>
      <c r="H591" s="633" t="s">
        <v>1978</v>
      </c>
      <c r="I591" s="633" t="s">
        <v>1979</v>
      </c>
      <c r="J591" s="633" t="s">
        <v>1980</v>
      </c>
      <c r="K591" s="633" t="s">
        <v>1981</v>
      </c>
      <c r="L591" s="635">
        <v>4889.2600000000011</v>
      </c>
      <c r="M591" s="635">
        <v>7</v>
      </c>
      <c r="N591" s="636">
        <v>34224.820000000007</v>
      </c>
    </row>
    <row r="592" spans="1:14" ht="14.4" customHeight="1" x14ac:dyDescent="0.3">
      <c r="A592" s="631" t="s">
        <v>527</v>
      </c>
      <c r="B592" s="632" t="s">
        <v>529</v>
      </c>
      <c r="C592" s="633" t="s">
        <v>551</v>
      </c>
      <c r="D592" s="634" t="s">
        <v>552</v>
      </c>
      <c r="E592" s="633" t="s">
        <v>530</v>
      </c>
      <c r="F592" s="634" t="s">
        <v>531</v>
      </c>
      <c r="G592" s="633" t="s">
        <v>574</v>
      </c>
      <c r="H592" s="633" t="s">
        <v>1982</v>
      </c>
      <c r="I592" s="633" t="s">
        <v>1983</v>
      </c>
      <c r="J592" s="633" t="s">
        <v>1984</v>
      </c>
      <c r="K592" s="633" t="s">
        <v>1985</v>
      </c>
      <c r="L592" s="635">
        <v>257.71982315170652</v>
      </c>
      <c r="M592" s="635">
        <v>1</v>
      </c>
      <c r="N592" s="636">
        <v>257.71982315170652</v>
      </c>
    </row>
    <row r="593" spans="1:14" ht="14.4" customHeight="1" x14ac:dyDescent="0.3">
      <c r="A593" s="631" t="s">
        <v>527</v>
      </c>
      <c r="B593" s="632" t="s">
        <v>529</v>
      </c>
      <c r="C593" s="633" t="s">
        <v>551</v>
      </c>
      <c r="D593" s="634" t="s">
        <v>552</v>
      </c>
      <c r="E593" s="633" t="s">
        <v>530</v>
      </c>
      <c r="F593" s="634" t="s">
        <v>531</v>
      </c>
      <c r="G593" s="633" t="s">
        <v>574</v>
      </c>
      <c r="H593" s="633" t="s">
        <v>1986</v>
      </c>
      <c r="I593" s="633" t="s">
        <v>1986</v>
      </c>
      <c r="J593" s="633" t="s">
        <v>1987</v>
      </c>
      <c r="K593" s="633" t="s">
        <v>1988</v>
      </c>
      <c r="L593" s="635">
        <v>80.760000000000005</v>
      </c>
      <c r="M593" s="635">
        <v>1</v>
      </c>
      <c r="N593" s="636">
        <v>80.760000000000005</v>
      </c>
    </row>
    <row r="594" spans="1:14" ht="14.4" customHeight="1" x14ac:dyDescent="0.3">
      <c r="A594" s="631" t="s">
        <v>527</v>
      </c>
      <c r="B594" s="632" t="s">
        <v>529</v>
      </c>
      <c r="C594" s="633" t="s">
        <v>551</v>
      </c>
      <c r="D594" s="634" t="s">
        <v>552</v>
      </c>
      <c r="E594" s="633" t="s">
        <v>530</v>
      </c>
      <c r="F594" s="634" t="s">
        <v>531</v>
      </c>
      <c r="G594" s="633" t="s">
        <v>574</v>
      </c>
      <c r="H594" s="633" t="s">
        <v>1989</v>
      </c>
      <c r="I594" s="633" t="s">
        <v>246</v>
      </c>
      <c r="J594" s="633" t="s">
        <v>1990</v>
      </c>
      <c r="K594" s="633" t="s">
        <v>1991</v>
      </c>
      <c r="L594" s="635">
        <v>400.36049917632852</v>
      </c>
      <c r="M594" s="635">
        <v>2</v>
      </c>
      <c r="N594" s="636">
        <v>800.72099835265703</v>
      </c>
    </row>
    <row r="595" spans="1:14" ht="14.4" customHeight="1" x14ac:dyDescent="0.3">
      <c r="A595" s="631" t="s">
        <v>527</v>
      </c>
      <c r="B595" s="632" t="s">
        <v>529</v>
      </c>
      <c r="C595" s="633" t="s">
        <v>551</v>
      </c>
      <c r="D595" s="634" t="s">
        <v>552</v>
      </c>
      <c r="E595" s="633" t="s">
        <v>530</v>
      </c>
      <c r="F595" s="634" t="s">
        <v>531</v>
      </c>
      <c r="G595" s="633" t="s">
        <v>574</v>
      </c>
      <c r="H595" s="633" t="s">
        <v>1280</v>
      </c>
      <c r="I595" s="633" t="s">
        <v>246</v>
      </c>
      <c r="J595" s="633" t="s">
        <v>1281</v>
      </c>
      <c r="K595" s="633"/>
      <c r="L595" s="635">
        <v>32.83</v>
      </c>
      <c r="M595" s="635">
        <v>5</v>
      </c>
      <c r="N595" s="636">
        <v>164.14999999999998</v>
      </c>
    </row>
    <row r="596" spans="1:14" ht="14.4" customHeight="1" x14ac:dyDescent="0.3">
      <c r="A596" s="631" t="s">
        <v>527</v>
      </c>
      <c r="B596" s="632" t="s">
        <v>529</v>
      </c>
      <c r="C596" s="633" t="s">
        <v>551</v>
      </c>
      <c r="D596" s="634" t="s">
        <v>552</v>
      </c>
      <c r="E596" s="633" t="s">
        <v>530</v>
      </c>
      <c r="F596" s="634" t="s">
        <v>531</v>
      </c>
      <c r="G596" s="633" t="s">
        <v>574</v>
      </c>
      <c r="H596" s="633" t="s">
        <v>1284</v>
      </c>
      <c r="I596" s="633" t="s">
        <v>246</v>
      </c>
      <c r="J596" s="633" t="s">
        <v>1285</v>
      </c>
      <c r="K596" s="633"/>
      <c r="L596" s="635">
        <v>36.229999999999997</v>
      </c>
      <c r="M596" s="635">
        <v>1</v>
      </c>
      <c r="N596" s="636">
        <v>36.229999999999997</v>
      </c>
    </row>
    <row r="597" spans="1:14" ht="14.4" customHeight="1" x14ac:dyDescent="0.3">
      <c r="A597" s="631" t="s">
        <v>527</v>
      </c>
      <c r="B597" s="632" t="s">
        <v>529</v>
      </c>
      <c r="C597" s="633" t="s">
        <v>551</v>
      </c>
      <c r="D597" s="634" t="s">
        <v>552</v>
      </c>
      <c r="E597" s="633" t="s">
        <v>530</v>
      </c>
      <c r="F597" s="634" t="s">
        <v>531</v>
      </c>
      <c r="G597" s="633" t="s">
        <v>574</v>
      </c>
      <c r="H597" s="633" t="s">
        <v>1992</v>
      </c>
      <c r="I597" s="633" t="s">
        <v>246</v>
      </c>
      <c r="J597" s="633" t="s">
        <v>1993</v>
      </c>
      <c r="K597" s="633"/>
      <c r="L597" s="635">
        <v>40.07968117096204</v>
      </c>
      <c r="M597" s="635">
        <v>3</v>
      </c>
      <c r="N597" s="636">
        <v>120.23904351288611</v>
      </c>
    </row>
    <row r="598" spans="1:14" ht="14.4" customHeight="1" x14ac:dyDescent="0.3">
      <c r="A598" s="631" t="s">
        <v>527</v>
      </c>
      <c r="B598" s="632" t="s">
        <v>529</v>
      </c>
      <c r="C598" s="633" t="s">
        <v>551</v>
      </c>
      <c r="D598" s="634" t="s">
        <v>552</v>
      </c>
      <c r="E598" s="633" t="s">
        <v>530</v>
      </c>
      <c r="F598" s="634" t="s">
        <v>531</v>
      </c>
      <c r="G598" s="633" t="s">
        <v>574</v>
      </c>
      <c r="H598" s="633" t="s">
        <v>1288</v>
      </c>
      <c r="I598" s="633" t="s">
        <v>1288</v>
      </c>
      <c r="J598" s="633" t="s">
        <v>1289</v>
      </c>
      <c r="K598" s="633" t="s">
        <v>1290</v>
      </c>
      <c r="L598" s="635">
        <v>20.664964554023122</v>
      </c>
      <c r="M598" s="635">
        <v>4</v>
      </c>
      <c r="N598" s="636">
        <v>82.659858216092488</v>
      </c>
    </row>
    <row r="599" spans="1:14" ht="14.4" customHeight="1" x14ac:dyDescent="0.3">
      <c r="A599" s="631" t="s">
        <v>527</v>
      </c>
      <c r="B599" s="632" t="s">
        <v>529</v>
      </c>
      <c r="C599" s="633" t="s">
        <v>551</v>
      </c>
      <c r="D599" s="634" t="s">
        <v>552</v>
      </c>
      <c r="E599" s="633" t="s">
        <v>530</v>
      </c>
      <c r="F599" s="634" t="s">
        <v>531</v>
      </c>
      <c r="G599" s="633" t="s">
        <v>574</v>
      </c>
      <c r="H599" s="633" t="s">
        <v>1994</v>
      </c>
      <c r="I599" s="633" t="s">
        <v>1260</v>
      </c>
      <c r="J599" s="633" t="s">
        <v>1995</v>
      </c>
      <c r="K599" s="633"/>
      <c r="L599" s="635">
        <v>1155.070346153846</v>
      </c>
      <c r="M599" s="635">
        <v>13</v>
      </c>
      <c r="N599" s="636">
        <v>15015.914499999999</v>
      </c>
    </row>
    <row r="600" spans="1:14" ht="14.4" customHeight="1" x14ac:dyDescent="0.3">
      <c r="A600" s="631" t="s">
        <v>527</v>
      </c>
      <c r="B600" s="632" t="s">
        <v>529</v>
      </c>
      <c r="C600" s="633" t="s">
        <v>551</v>
      </c>
      <c r="D600" s="634" t="s">
        <v>552</v>
      </c>
      <c r="E600" s="633" t="s">
        <v>530</v>
      </c>
      <c r="F600" s="634" t="s">
        <v>531</v>
      </c>
      <c r="G600" s="633" t="s">
        <v>574</v>
      </c>
      <c r="H600" s="633" t="s">
        <v>1996</v>
      </c>
      <c r="I600" s="633" t="s">
        <v>246</v>
      </c>
      <c r="J600" s="633" t="s">
        <v>1997</v>
      </c>
      <c r="K600" s="633"/>
      <c r="L600" s="635">
        <v>28.010000000000005</v>
      </c>
      <c r="M600" s="635">
        <v>1</v>
      </c>
      <c r="N600" s="636">
        <v>28.010000000000005</v>
      </c>
    </row>
    <row r="601" spans="1:14" ht="14.4" customHeight="1" x14ac:dyDescent="0.3">
      <c r="A601" s="631" t="s">
        <v>527</v>
      </c>
      <c r="B601" s="632" t="s">
        <v>529</v>
      </c>
      <c r="C601" s="633" t="s">
        <v>551</v>
      </c>
      <c r="D601" s="634" t="s">
        <v>552</v>
      </c>
      <c r="E601" s="633" t="s">
        <v>530</v>
      </c>
      <c r="F601" s="634" t="s">
        <v>531</v>
      </c>
      <c r="G601" s="633" t="s">
        <v>574</v>
      </c>
      <c r="H601" s="633" t="s">
        <v>1998</v>
      </c>
      <c r="I601" s="633" t="s">
        <v>1998</v>
      </c>
      <c r="J601" s="633" t="s">
        <v>1999</v>
      </c>
      <c r="K601" s="633" t="s">
        <v>2000</v>
      </c>
      <c r="L601" s="635">
        <v>98248.790000000023</v>
      </c>
      <c r="M601" s="635">
        <v>4</v>
      </c>
      <c r="N601" s="636">
        <v>392995.16000000009</v>
      </c>
    </row>
    <row r="602" spans="1:14" ht="14.4" customHeight="1" x14ac:dyDescent="0.3">
      <c r="A602" s="631" t="s">
        <v>527</v>
      </c>
      <c r="B602" s="632" t="s">
        <v>529</v>
      </c>
      <c r="C602" s="633" t="s">
        <v>551</v>
      </c>
      <c r="D602" s="634" t="s">
        <v>552</v>
      </c>
      <c r="E602" s="633" t="s">
        <v>530</v>
      </c>
      <c r="F602" s="634" t="s">
        <v>531</v>
      </c>
      <c r="G602" s="633" t="s">
        <v>574</v>
      </c>
      <c r="H602" s="633" t="s">
        <v>2001</v>
      </c>
      <c r="I602" s="633" t="s">
        <v>2001</v>
      </c>
      <c r="J602" s="633" t="s">
        <v>733</v>
      </c>
      <c r="K602" s="633" t="s">
        <v>2002</v>
      </c>
      <c r="L602" s="635">
        <v>189.90999999999991</v>
      </c>
      <c r="M602" s="635">
        <v>2</v>
      </c>
      <c r="N602" s="636">
        <v>379.81999999999982</v>
      </c>
    </row>
    <row r="603" spans="1:14" ht="14.4" customHeight="1" x14ac:dyDescent="0.3">
      <c r="A603" s="631" t="s">
        <v>527</v>
      </c>
      <c r="B603" s="632" t="s">
        <v>529</v>
      </c>
      <c r="C603" s="633" t="s">
        <v>551</v>
      </c>
      <c r="D603" s="634" t="s">
        <v>552</v>
      </c>
      <c r="E603" s="633" t="s">
        <v>530</v>
      </c>
      <c r="F603" s="634" t="s">
        <v>531</v>
      </c>
      <c r="G603" s="633" t="s">
        <v>574</v>
      </c>
      <c r="H603" s="633" t="s">
        <v>2003</v>
      </c>
      <c r="I603" s="633" t="s">
        <v>2004</v>
      </c>
      <c r="J603" s="633" t="s">
        <v>2005</v>
      </c>
      <c r="K603" s="633" t="s">
        <v>799</v>
      </c>
      <c r="L603" s="635">
        <v>135.22999999999996</v>
      </c>
      <c r="M603" s="635">
        <v>1</v>
      </c>
      <c r="N603" s="636">
        <v>135.22999999999996</v>
      </c>
    </row>
    <row r="604" spans="1:14" ht="14.4" customHeight="1" x14ac:dyDescent="0.3">
      <c r="A604" s="631" t="s">
        <v>527</v>
      </c>
      <c r="B604" s="632" t="s">
        <v>529</v>
      </c>
      <c r="C604" s="633" t="s">
        <v>551</v>
      </c>
      <c r="D604" s="634" t="s">
        <v>552</v>
      </c>
      <c r="E604" s="633" t="s">
        <v>530</v>
      </c>
      <c r="F604" s="634" t="s">
        <v>531</v>
      </c>
      <c r="G604" s="633" t="s">
        <v>574</v>
      </c>
      <c r="H604" s="633" t="s">
        <v>2006</v>
      </c>
      <c r="I604" s="633" t="s">
        <v>246</v>
      </c>
      <c r="J604" s="633" t="s">
        <v>2007</v>
      </c>
      <c r="K604" s="633"/>
      <c r="L604" s="635">
        <v>114.48</v>
      </c>
      <c r="M604" s="635">
        <v>2</v>
      </c>
      <c r="N604" s="636">
        <v>228.96</v>
      </c>
    </row>
    <row r="605" spans="1:14" ht="14.4" customHeight="1" x14ac:dyDescent="0.3">
      <c r="A605" s="631" t="s">
        <v>527</v>
      </c>
      <c r="B605" s="632" t="s">
        <v>529</v>
      </c>
      <c r="C605" s="633" t="s">
        <v>551</v>
      </c>
      <c r="D605" s="634" t="s">
        <v>552</v>
      </c>
      <c r="E605" s="633" t="s">
        <v>530</v>
      </c>
      <c r="F605" s="634" t="s">
        <v>531</v>
      </c>
      <c r="G605" s="633" t="s">
        <v>574</v>
      </c>
      <c r="H605" s="633" t="s">
        <v>2008</v>
      </c>
      <c r="I605" s="633" t="s">
        <v>246</v>
      </c>
      <c r="J605" s="633" t="s">
        <v>2009</v>
      </c>
      <c r="K605" s="633" t="s">
        <v>2010</v>
      </c>
      <c r="L605" s="635">
        <v>27.93</v>
      </c>
      <c r="M605" s="635">
        <v>2</v>
      </c>
      <c r="N605" s="636">
        <v>55.86</v>
      </c>
    </row>
    <row r="606" spans="1:14" ht="14.4" customHeight="1" x14ac:dyDescent="0.3">
      <c r="A606" s="631" t="s">
        <v>527</v>
      </c>
      <c r="B606" s="632" t="s">
        <v>529</v>
      </c>
      <c r="C606" s="633" t="s">
        <v>551</v>
      </c>
      <c r="D606" s="634" t="s">
        <v>552</v>
      </c>
      <c r="E606" s="633" t="s">
        <v>530</v>
      </c>
      <c r="F606" s="634" t="s">
        <v>531</v>
      </c>
      <c r="G606" s="633" t="s">
        <v>574</v>
      </c>
      <c r="H606" s="633" t="s">
        <v>2011</v>
      </c>
      <c r="I606" s="633" t="s">
        <v>246</v>
      </c>
      <c r="J606" s="633" t="s">
        <v>2012</v>
      </c>
      <c r="K606" s="633"/>
      <c r="L606" s="635">
        <v>19.169939973553301</v>
      </c>
      <c r="M606" s="635">
        <v>2</v>
      </c>
      <c r="N606" s="636">
        <v>38.339879947106603</v>
      </c>
    </row>
    <row r="607" spans="1:14" ht="14.4" customHeight="1" x14ac:dyDescent="0.3">
      <c r="A607" s="631" t="s">
        <v>527</v>
      </c>
      <c r="B607" s="632" t="s">
        <v>529</v>
      </c>
      <c r="C607" s="633" t="s">
        <v>551</v>
      </c>
      <c r="D607" s="634" t="s">
        <v>552</v>
      </c>
      <c r="E607" s="633" t="s">
        <v>530</v>
      </c>
      <c r="F607" s="634" t="s">
        <v>531</v>
      </c>
      <c r="G607" s="633" t="s">
        <v>574</v>
      </c>
      <c r="H607" s="633" t="s">
        <v>1300</v>
      </c>
      <c r="I607" s="633" t="s">
        <v>246</v>
      </c>
      <c r="J607" s="633" t="s">
        <v>1301</v>
      </c>
      <c r="K607" s="633"/>
      <c r="L607" s="635">
        <v>265.74</v>
      </c>
      <c r="M607" s="635">
        <v>4</v>
      </c>
      <c r="N607" s="636">
        <v>1062.96</v>
      </c>
    </row>
    <row r="608" spans="1:14" ht="14.4" customHeight="1" x14ac:dyDescent="0.3">
      <c r="A608" s="631" t="s">
        <v>527</v>
      </c>
      <c r="B608" s="632" t="s">
        <v>529</v>
      </c>
      <c r="C608" s="633" t="s">
        <v>551</v>
      </c>
      <c r="D608" s="634" t="s">
        <v>552</v>
      </c>
      <c r="E608" s="633" t="s">
        <v>530</v>
      </c>
      <c r="F608" s="634" t="s">
        <v>531</v>
      </c>
      <c r="G608" s="633" t="s">
        <v>574</v>
      </c>
      <c r="H608" s="633" t="s">
        <v>1302</v>
      </c>
      <c r="I608" s="633" t="s">
        <v>1302</v>
      </c>
      <c r="J608" s="633" t="s">
        <v>703</v>
      </c>
      <c r="K608" s="633" t="s">
        <v>1303</v>
      </c>
      <c r="L608" s="635">
        <v>91.999999999999957</v>
      </c>
      <c r="M608" s="635">
        <v>3</v>
      </c>
      <c r="N608" s="636">
        <v>275.99999999999989</v>
      </c>
    </row>
    <row r="609" spans="1:14" ht="14.4" customHeight="1" x14ac:dyDescent="0.3">
      <c r="A609" s="631" t="s">
        <v>527</v>
      </c>
      <c r="B609" s="632" t="s">
        <v>529</v>
      </c>
      <c r="C609" s="633" t="s">
        <v>551</v>
      </c>
      <c r="D609" s="634" t="s">
        <v>552</v>
      </c>
      <c r="E609" s="633" t="s">
        <v>530</v>
      </c>
      <c r="F609" s="634" t="s">
        <v>531</v>
      </c>
      <c r="G609" s="633" t="s">
        <v>574</v>
      </c>
      <c r="H609" s="633" t="s">
        <v>1304</v>
      </c>
      <c r="I609" s="633" t="s">
        <v>1305</v>
      </c>
      <c r="J609" s="633" t="s">
        <v>1306</v>
      </c>
      <c r="K609" s="633" t="s">
        <v>1307</v>
      </c>
      <c r="L609" s="635">
        <v>31.18</v>
      </c>
      <c r="M609" s="635">
        <v>1</v>
      </c>
      <c r="N609" s="636">
        <v>31.18</v>
      </c>
    </row>
    <row r="610" spans="1:14" ht="14.4" customHeight="1" x14ac:dyDescent="0.3">
      <c r="A610" s="631" t="s">
        <v>527</v>
      </c>
      <c r="B610" s="632" t="s">
        <v>529</v>
      </c>
      <c r="C610" s="633" t="s">
        <v>551</v>
      </c>
      <c r="D610" s="634" t="s">
        <v>552</v>
      </c>
      <c r="E610" s="633" t="s">
        <v>530</v>
      </c>
      <c r="F610" s="634" t="s">
        <v>531</v>
      </c>
      <c r="G610" s="633" t="s">
        <v>574</v>
      </c>
      <c r="H610" s="633" t="s">
        <v>2013</v>
      </c>
      <c r="I610" s="633" t="s">
        <v>246</v>
      </c>
      <c r="J610" s="633" t="s">
        <v>2014</v>
      </c>
      <c r="K610" s="633"/>
      <c r="L610" s="635">
        <v>175.14969655863001</v>
      </c>
      <c r="M610" s="635">
        <v>1</v>
      </c>
      <c r="N610" s="636">
        <v>175.14969655863001</v>
      </c>
    </row>
    <row r="611" spans="1:14" ht="14.4" customHeight="1" x14ac:dyDescent="0.3">
      <c r="A611" s="631" t="s">
        <v>527</v>
      </c>
      <c r="B611" s="632" t="s">
        <v>529</v>
      </c>
      <c r="C611" s="633" t="s">
        <v>551</v>
      </c>
      <c r="D611" s="634" t="s">
        <v>552</v>
      </c>
      <c r="E611" s="633" t="s">
        <v>530</v>
      </c>
      <c r="F611" s="634" t="s">
        <v>531</v>
      </c>
      <c r="G611" s="633" t="s">
        <v>574</v>
      </c>
      <c r="H611" s="633" t="s">
        <v>2015</v>
      </c>
      <c r="I611" s="633" t="s">
        <v>2016</v>
      </c>
      <c r="J611" s="633" t="s">
        <v>2017</v>
      </c>
      <c r="K611" s="633"/>
      <c r="L611" s="635">
        <v>28.009999999999998</v>
      </c>
      <c r="M611" s="635">
        <v>5</v>
      </c>
      <c r="N611" s="636">
        <v>140.04999999999998</v>
      </c>
    </row>
    <row r="612" spans="1:14" ht="14.4" customHeight="1" x14ac:dyDescent="0.3">
      <c r="A612" s="631" t="s">
        <v>527</v>
      </c>
      <c r="B612" s="632" t="s">
        <v>529</v>
      </c>
      <c r="C612" s="633" t="s">
        <v>551</v>
      </c>
      <c r="D612" s="634" t="s">
        <v>552</v>
      </c>
      <c r="E612" s="633" t="s">
        <v>530</v>
      </c>
      <c r="F612" s="634" t="s">
        <v>531</v>
      </c>
      <c r="G612" s="633" t="s">
        <v>574</v>
      </c>
      <c r="H612" s="633" t="s">
        <v>2018</v>
      </c>
      <c r="I612" s="633" t="s">
        <v>246</v>
      </c>
      <c r="J612" s="633" t="s">
        <v>2019</v>
      </c>
      <c r="K612" s="633" t="s">
        <v>1991</v>
      </c>
      <c r="L612" s="635">
        <v>400.37913122100514</v>
      </c>
      <c r="M612" s="635">
        <v>1</v>
      </c>
      <c r="N612" s="636">
        <v>400.37913122100514</v>
      </c>
    </row>
    <row r="613" spans="1:14" ht="14.4" customHeight="1" x14ac:dyDescent="0.3">
      <c r="A613" s="631" t="s">
        <v>527</v>
      </c>
      <c r="B613" s="632" t="s">
        <v>529</v>
      </c>
      <c r="C613" s="633" t="s">
        <v>551</v>
      </c>
      <c r="D613" s="634" t="s">
        <v>552</v>
      </c>
      <c r="E613" s="633" t="s">
        <v>530</v>
      </c>
      <c r="F613" s="634" t="s">
        <v>531</v>
      </c>
      <c r="G613" s="633" t="s">
        <v>1321</v>
      </c>
      <c r="H613" s="633" t="s">
        <v>1333</v>
      </c>
      <c r="I613" s="633" t="s">
        <v>1334</v>
      </c>
      <c r="J613" s="633" t="s">
        <v>1335</v>
      </c>
      <c r="K613" s="633" t="s">
        <v>1336</v>
      </c>
      <c r="L613" s="635">
        <v>36.696639363213997</v>
      </c>
      <c r="M613" s="635">
        <v>30</v>
      </c>
      <c r="N613" s="636">
        <v>1100.8991808964199</v>
      </c>
    </row>
    <row r="614" spans="1:14" ht="14.4" customHeight="1" x14ac:dyDescent="0.3">
      <c r="A614" s="631" t="s">
        <v>527</v>
      </c>
      <c r="B614" s="632" t="s">
        <v>529</v>
      </c>
      <c r="C614" s="633" t="s">
        <v>551</v>
      </c>
      <c r="D614" s="634" t="s">
        <v>552</v>
      </c>
      <c r="E614" s="633" t="s">
        <v>530</v>
      </c>
      <c r="F614" s="634" t="s">
        <v>531</v>
      </c>
      <c r="G614" s="633" t="s">
        <v>1321</v>
      </c>
      <c r="H614" s="633" t="s">
        <v>1337</v>
      </c>
      <c r="I614" s="633" t="s">
        <v>1338</v>
      </c>
      <c r="J614" s="633" t="s">
        <v>1339</v>
      </c>
      <c r="K614" s="633" t="s">
        <v>1340</v>
      </c>
      <c r="L614" s="635">
        <v>126.15504711958525</v>
      </c>
      <c r="M614" s="635">
        <v>5</v>
      </c>
      <c r="N614" s="636">
        <v>630.77523559792621</v>
      </c>
    </row>
    <row r="615" spans="1:14" ht="14.4" customHeight="1" x14ac:dyDescent="0.3">
      <c r="A615" s="631" t="s">
        <v>527</v>
      </c>
      <c r="B615" s="632" t="s">
        <v>529</v>
      </c>
      <c r="C615" s="633" t="s">
        <v>551</v>
      </c>
      <c r="D615" s="634" t="s">
        <v>552</v>
      </c>
      <c r="E615" s="633" t="s">
        <v>530</v>
      </c>
      <c r="F615" s="634" t="s">
        <v>531</v>
      </c>
      <c r="G615" s="633" t="s">
        <v>1321</v>
      </c>
      <c r="H615" s="633" t="s">
        <v>2020</v>
      </c>
      <c r="I615" s="633" t="s">
        <v>2021</v>
      </c>
      <c r="J615" s="633" t="s">
        <v>1413</v>
      </c>
      <c r="K615" s="633" t="s">
        <v>2022</v>
      </c>
      <c r="L615" s="635">
        <v>328.49999999999994</v>
      </c>
      <c r="M615" s="635">
        <v>2</v>
      </c>
      <c r="N615" s="636">
        <v>656.99999999999989</v>
      </c>
    </row>
    <row r="616" spans="1:14" ht="14.4" customHeight="1" x14ac:dyDescent="0.3">
      <c r="A616" s="631" t="s">
        <v>527</v>
      </c>
      <c r="B616" s="632" t="s">
        <v>529</v>
      </c>
      <c r="C616" s="633" t="s">
        <v>551</v>
      </c>
      <c r="D616" s="634" t="s">
        <v>552</v>
      </c>
      <c r="E616" s="633" t="s">
        <v>530</v>
      </c>
      <c r="F616" s="634" t="s">
        <v>531</v>
      </c>
      <c r="G616" s="633" t="s">
        <v>1321</v>
      </c>
      <c r="H616" s="633" t="s">
        <v>1345</v>
      </c>
      <c r="I616" s="633" t="s">
        <v>1346</v>
      </c>
      <c r="J616" s="633" t="s">
        <v>1347</v>
      </c>
      <c r="K616" s="633" t="s">
        <v>1348</v>
      </c>
      <c r="L616" s="635">
        <v>492.1991659823621</v>
      </c>
      <c r="M616" s="635">
        <v>12</v>
      </c>
      <c r="N616" s="636">
        <v>5906.3899917883455</v>
      </c>
    </row>
    <row r="617" spans="1:14" ht="14.4" customHeight="1" x14ac:dyDescent="0.3">
      <c r="A617" s="631" t="s">
        <v>527</v>
      </c>
      <c r="B617" s="632" t="s">
        <v>529</v>
      </c>
      <c r="C617" s="633" t="s">
        <v>551</v>
      </c>
      <c r="D617" s="634" t="s">
        <v>552</v>
      </c>
      <c r="E617" s="633" t="s">
        <v>530</v>
      </c>
      <c r="F617" s="634" t="s">
        <v>531</v>
      </c>
      <c r="G617" s="633" t="s">
        <v>1321</v>
      </c>
      <c r="H617" s="633" t="s">
        <v>1349</v>
      </c>
      <c r="I617" s="633" t="s">
        <v>1350</v>
      </c>
      <c r="J617" s="633" t="s">
        <v>1347</v>
      </c>
      <c r="K617" s="633" t="s">
        <v>1351</v>
      </c>
      <c r="L617" s="635">
        <v>942.99798437853281</v>
      </c>
      <c r="M617" s="635">
        <v>2</v>
      </c>
      <c r="N617" s="636">
        <v>1885.9959687570656</v>
      </c>
    </row>
    <row r="618" spans="1:14" ht="14.4" customHeight="1" x14ac:dyDescent="0.3">
      <c r="A618" s="631" t="s">
        <v>527</v>
      </c>
      <c r="B618" s="632" t="s">
        <v>529</v>
      </c>
      <c r="C618" s="633" t="s">
        <v>551</v>
      </c>
      <c r="D618" s="634" t="s">
        <v>552</v>
      </c>
      <c r="E618" s="633" t="s">
        <v>530</v>
      </c>
      <c r="F618" s="634" t="s">
        <v>531</v>
      </c>
      <c r="G618" s="633" t="s">
        <v>1321</v>
      </c>
      <c r="H618" s="633" t="s">
        <v>2023</v>
      </c>
      <c r="I618" s="633" t="s">
        <v>2024</v>
      </c>
      <c r="J618" s="633" t="s">
        <v>1347</v>
      </c>
      <c r="K618" s="633" t="s">
        <v>2025</v>
      </c>
      <c r="L618" s="635">
        <v>1057.4547846572823</v>
      </c>
      <c r="M618" s="635">
        <v>1</v>
      </c>
      <c r="N618" s="636">
        <v>1057.4547846572823</v>
      </c>
    </row>
    <row r="619" spans="1:14" ht="14.4" customHeight="1" x14ac:dyDescent="0.3">
      <c r="A619" s="631" t="s">
        <v>527</v>
      </c>
      <c r="B619" s="632" t="s">
        <v>529</v>
      </c>
      <c r="C619" s="633" t="s">
        <v>551</v>
      </c>
      <c r="D619" s="634" t="s">
        <v>552</v>
      </c>
      <c r="E619" s="633" t="s">
        <v>530</v>
      </c>
      <c r="F619" s="634" t="s">
        <v>531</v>
      </c>
      <c r="G619" s="633" t="s">
        <v>1321</v>
      </c>
      <c r="H619" s="633" t="s">
        <v>1352</v>
      </c>
      <c r="I619" s="633" t="s">
        <v>1353</v>
      </c>
      <c r="J619" s="633" t="s">
        <v>1354</v>
      </c>
      <c r="K619" s="633" t="s">
        <v>1355</v>
      </c>
      <c r="L619" s="635">
        <v>40.339339668161436</v>
      </c>
      <c r="M619" s="635">
        <v>15</v>
      </c>
      <c r="N619" s="636">
        <v>605.09009502242156</v>
      </c>
    </row>
    <row r="620" spans="1:14" ht="14.4" customHeight="1" x14ac:dyDescent="0.3">
      <c r="A620" s="631" t="s">
        <v>527</v>
      </c>
      <c r="B620" s="632" t="s">
        <v>529</v>
      </c>
      <c r="C620" s="633" t="s">
        <v>551</v>
      </c>
      <c r="D620" s="634" t="s">
        <v>552</v>
      </c>
      <c r="E620" s="633" t="s">
        <v>530</v>
      </c>
      <c r="F620" s="634" t="s">
        <v>531</v>
      </c>
      <c r="G620" s="633" t="s">
        <v>1321</v>
      </c>
      <c r="H620" s="633" t="s">
        <v>1675</v>
      </c>
      <c r="I620" s="633" t="s">
        <v>1676</v>
      </c>
      <c r="J620" s="633" t="s">
        <v>1677</v>
      </c>
      <c r="K620" s="633" t="s">
        <v>1678</v>
      </c>
      <c r="L620" s="635">
        <v>61.470696857275648</v>
      </c>
      <c r="M620" s="635">
        <v>6</v>
      </c>
      <c r="N620" s="636">
        <v>368.8241811436539</v>
      </c>
    </row>
    <row r="621" spans="1:14" ht="14.4" customHeight="1" x14ac:dyDescent="0.3">
      <c r="A621" s="631" t="s">
        <v>527</v>
      </c>
      <c r="B621" s="632" t="s">
        <v>529</v>
      </c>
      <c r="C621" s="633" t="s">
        <v>551</v>
      </c>
      <c r="D621" s="634" t="s">
        <v>552</v>
      </c>
      <c r="E621" s="633" t="s">
        <v>530</v>
      </c>
      <c r="F621" s="634" t="s">
        <v>531</v>
      </c>
      <c r="G621" s="633" t="s">
        <v>1321</v>
      </c>
      <c r="H621" s="633" t="s">
        <v>1356</v>
      </c>
      <c r="I621" s="633" t="s">
        <v>1357</v>
      </c>
      <c r="J621" s="633" t="s">
        <v>1358</v>
      </c>
      <c r="K621" s="633" t="s">
        <v>1359</v>
      </c>
      <c r="L621" s="635">
        <v>58.879999999999988</v>
      </c>
      <c r="M621" s="635">
        <v>6</v>
      </c>
      <c r="N621" s="636">
        <v>353.27999999999992</v>
      </c>
    </row>
    <row r="622" spans="1:14" ht="14.4" customHeight="1" x14ac:dyDescent="0.3">
      <c r="A622" s="631" t="s">
        <v>527</v>
      </c>
      <c r="B622" s="632" t="s">
        <v>529</v>
      </c>
      <c r="C622" s="633" t="s">
        <v>551</v>
      </c>
      <c r="D622" s="634" t="s">
        <v>552</v>
      </c>
      <c r="E622" s="633" t="s">
        <v>530</v>
      </c>
      <c r="F622" s="634" t="s">
        <v>531</v>
      </c>
      <c r="G622" s="633" t="s">
        <v>1321</v>
      </c>
      <c r="H622" s="633" t="s">
        <v>2026</v>
      </c>
      <c r="I622" s="633" t="s">
        <v>2027</v>
      </c>
      <c r="J622" s="633" t="s">
        <v>2028</v>
      </c>
      <c r="K622" s="633" t="s">
        <v>2029</v>
      </c>
      <c r="L622" s="635">
        <v>3450</v>
      </c>
      <c r="M622" s="635">
        <v>3</v>
      </c>
      <c r="N622" s="636">
        <v>10350</v>
      </c>
    </row>
    <row r="623" spans="1:14" ht="14.4" customHeight="1" x14ac:dyDescent="0.3">
      <c r="A623" s="631" t="s">
        <v>527</v>
      </c>
      <c r="B623" s="632" t="s">
        <v>529</v>
      </c>
      <c r="C623" s="633" t="s">
        <v>551</v>
      </c>
      <c r="D623" s="634" t="s">
        <v>552</v>
      </c>
      <c r="E623" s="633" t="s">
        <v>530</v>
      </c>
      <c r="F623" s="634" t="s">
        <v>531</v>
      </c>
      <c r="G623" s="633" t="s">
        <v>1321</v>
      </c>
      <c r="H623" s="633" t="s">
        <v>2030</v>
      </c>
      <c r="I623" s="633" t="s">
        <v>2031</v>
      </c>
      <c r="J623" s="633" t="s">
        <v>2032</v>
      </c>
      <c r="K623" s="633" t="s">
        <v>2033</v>
      </c>
      <c r="L623" s="635">
        <v>337.15</v>
      </c>
      <c r="M623" s="635">
        <v>1</v>
      </c>
      <c r="N623" s="636">
        <v>337.15</v>
      </c>
    </row>
    <row r="624" spans="1:14" ht="14.4" customHeight="1" x14ac:dyDescent="0.3">
      <c r="A624" s="631" t="s">
        <v>527</v>
      </c>
      <c r="B624" s="632" t="s">
        <v>529</v>
      </c>
      <c r="C624" s="633" t="s">
        <v>551</v>
      </c>
      <c r="D624" s="634" t="s">
        <v>552</v>
      </c>
      <c r="E624" s="633" t="s">
        <v>530</v>
      </c>
      <c r="F624" s="634" t="s">
        <v>531</v>
      </c>
      <c r="G624" s="633" t="s">
        <v>1321</v>
      </c>
      <c r="H624" s="633" t="s">
        <v>2034</v>
      </c>
      <c r="I624" s="633" t="s">
        <v>2035</v>
      </c>
      <c r="J624" s="633" t="s">
        <v>2036</v>
      </c>
      <c r="K624" s="633" t="s">
        <v>1374</v>
      </c>
      <c r="L624" s="635">
        <v>49.05</v>
      </c>
      <c r="M624" s="635">
        <v>1</v>
      </c>
      <c r="N624" s="636">
        <v>49.05</v>
      </c>
    </row>
    <row r="625" spans="1:14" ht="14.4" customHeight="1" x14ac:dyDescent="0.3">
      <c r="A625" s="631" t="s">
        <v>527</v>
      </c>
      <c r="B625" s="632" t="s">
        <v>529</v>
      </c>
      <c r="C625" s="633" t="s">
        <v>551</v>
      </c>
      <c r="D625" s="634" t="s">
        <v>552</v>
      </c>
      <c r="E625" s="633" t="s">
        <v>530</v>
      </c>
      <c r="F625" s="634" t="s">
        <v>531</v>
      </c>
      <c r="G625" s="633" t="s">
        <v>1321</v>
      </c>
      <c r="H625" s="633" t="s">
        <v>2037</v>
      </c>
      <c r="I625" s="633" t="s">
        <v>2038</v>
      </c>
      <c r="J625" s="633" t="s">
        <v>2039</v>
      </c>
      <c r="K625" s="633" t="s">
        <v>2040</v>
      </c>
      <c r="L625" s="635">
        <v>82.26</v>
      </c>
      <c r="M625" s="635">
        <v>1</v>
      </c>
      <c r="N625" s="636">
        <v>82.26</v>
      </c>
    </row>
    <row r="626" spans="1:14" ht="14.4" customHeight="1" x14ac:dyDescent="0.3">
      <c r="A626" s="631" t="s">
        <v>527</v>
      </c>
      <c r="B626" s="632" t="s">
        <v>529</v>
      </c>
      <c r="C626" s="633" t="s">
        <v>551</v>
      </c>
      <c r="D626" s="634" t="s">
        <v>552</v>
      </c>
      <c r="E626" s="633" t="s">
        <v>530</v>
      </c>
      <c r="F626" s="634" t="s">
        <v>531</v>
      </c>
      <c r="G626" s="633" t="s">
        <v>1321</v>
      </c>
      <c r="H626" s="633" t="s">
        <v>2041</v>
      </c>
      <c r="I626" s="633" t="s">
        <v>2042</v>
      </c>
      <c r="J626" s="633" t="s">
        <v>2043</v>
      </c>
      <c r="K626" s="633" t="s">
        <v>2044</v>
      </c>
      <c r="L626" s="635">
        <v>30.650126186193202</v>
      </c>
      <c r="M626" s="635">
        <v>1</v>
      </c>
      <c r="N626" s="636">
        <v>30.650126186193202</v>
      </c>
    </row>
    <row r="627" spans="1:14" ht="14.4" customHeight="1" x14ac:dyDescent="0.3">
      <c r="A627" s="631" t="s">
        <v>527</v>
      </c>
      <c r="B627" s="632" t="s">
        <v>529</v>
      </c>
      <c r="C627" s="633" t="s">
        <v>551</v>
      </c>
      <c r="D627" s="634" t="s">
        <v>552</v>
      </c>
      <c r="E627" s="633" t="s">
        <v>530</v>
      </c>
      <c r="F627" s="634" t="s">
        <v>531</v>
      </c>
      <c r="G627" s="633" t="s">
        <v>1321</v>
      </c>
      <c r="H627" s="633" t="s">
        <v>2045</v>
      </c>
      <c r="I627" s="633" t="s">
        <v>2046</v>
      </c>
      <c r="J627" s="633" t="s">
        <v>2047</v>
      </c>
      <c r="K627" s="633" t="s">
        <v>2048</v>
      </c>
      <c r="L627" s="635">
        <v>121.61663157268617</v>
      </c>
      <c r="M627" s="635">
        <v>6</v>
      </c>
      <c r="N627" s="636">
        <v>729.69978943611704</v>
      </c>
    </row>
    <row r="628" spans="1:14" ht="14.4" customHeight="1" x14ac:dyDescent="0.3">
      <c r="A628" s="631" t="s">
        <v>527</v>
      </c>
      <c r="B628" s="632" t="s">
        <v>529</v>
      </c>
      <c r="C628" s="633" t="s">
        <v>551</v>
      </c>
      <c r="D628" s="634" t="s">
        <v>552</v>
      </c>
      <c r="E628" s="633" t="s">
        <v>530</v>
      </c>
      <c r="F628" s="634" t="s">
        <v>531</v>
      </c>
      <c r="G628" s="633" t="s">
        <v>1321</v>
      </c>
      <c r="H628" s="633" t="s">
        <v>2049</v>
      </c>
      <c r="I628" s="633" t="s">
        <v>2050</v>
      </c>
      <c r="J628" s="633" t="s">
        <v>2051</v>
      </c>
      <c r="K628" s="633" t="s">
        <v>1644</v>
      </c>
      <c r="L628" s="635">
        <v>473.09300822482925</v>
      </c>
      <c r="M628" s="635">
        <v>3</v>
      </c>
      <c r="N628" s="636">
        <v>1419.2790246744878</v>
      </c>
    </row>
    <row r="629" spans="1:14" ht="14.4" customHeight="1" x14ac:dyDescent="0.3">
      <c r="A629" s="631" t="s">
        <v>527</v>
      </c>
      <c r="B629" s="632" t="s">
        <v>529</v>
      </c>
      <c r="C629" s="633" t="s">
        <v>551</v>
      </c>
      <c r="D629" s="634" t="s">
        <v>552</v>
      </c>
      <c r="E629" s="633" t="s">
        <v>530</v>
      </c>
      <c r="F629" s="634" t="s">
        <v>531</v>
      </c>
      <c r="G629" s="633" t="s">
        <v>1321</v>
      </c>
      <c r="H629" s="633" t="s">
        <v>2052</v>
      </c>
      <c r="I629" s="633" t="s">
        <v>2053</v>
      </c>
      <c r="J629" s="633" t="s">
        <v>2054</v>
      </c>
      <c r="K629" s="633" t="s">
        <v>2055</v>
      </c>
      <c r="L629" s="635">
        <v>250.11</v>
      </c>
      <c r="M629" s="635">
        <v>2</v>
      </c>
      <c r="N629" s="636">
        <v>500.22</v>
      </c>
    </row>
    <row r="630" spans="1:14" ht="14.4" customHeight="1" x14ac:dyDescent="0.3">
      <c r="A630" s="631" t="s">
        <v>527</v>
      </c>
      <c r="B630" s="632" t="s">
        <v>529</v>
      </c>
      <c r="C630" s="633" t="s">
        <v>551</v>
      </c>
      <c r="D630" s="634" t="s">
        <v>552</v>
      </c>
      <c r="E630" s="633" t="s">
        <v>530</v>
      </c>
      <c r="F630" s="634" t="s">
        <v>531</v>
      </c>
      <c r="G630" s="633" t="s">
        <v>1321</v>
      </c>
      <c r="H630" s="633" t="s">
        <v>2056</v>
      </c>
      <c r="I630" s="633" t="s">
        <v>2057</v>
      </c>
      <c r="J630" s="633" t="s">
        <v>2058</v>
      </c>
      <c r="K630" s="633" t="s">
        <v>2059</v>
      </c>
      <c r="L630" s="635">
        <v>72.459887839575956</v>
      </c>
      <c r="M630" s="635">
        <v>6</v>
      </c>
      <c r="N630" s="636">
        <v>434.75932703745571</v>
      </c>
    </row>
    <row r="631" spans="1:14" ht="14.4" customHeight="1" x14ac:dyDescent="0.3">
      <c r="A631" s="631" t="s">
        <v>527</v>
      </c>
      <c r="B631" s="632" t="s">
        <v>529</v>
      </c>
      <c r="C631" s="633" t="s">
        <v>551</v>
      </c>
      <c r="D631" s="634" t="s">
        <v>552</v>
      </c>
      <c r="E631" s="633" t="s">
        <v>530</v>
      </c>
      <c r="F631" s="634" t="s">
        <v>531</v>
      </c>
      <c r="G631" s="633" t="s">
        <v>1321</v>
      </c>
      <c r="H631" s="633" t="s">
        <v>1390</v>
      </c>
      <c r="I631" s="633" t="s">
        <v>1391</v>
      </c>
      <c r="J631" s="633" t="s">
        <v>1392</v>
      </c>
      <c r="K631" s="633" t="s">
        <v>1393</v>
      </c>
      <c r="L631" s="635">
        <v>70.909999999999982</v>
      </c>
      <c r="M631" s="635">
        <v>110</v>
      </c>
      <c r="N631" s="636">
        <v>7800.0999999999985</v>
      </c>
    </row>
    <row r="632" spans="1:14" ht="14.4" customHeight="1" x14ac:dyDescent="0.3">
      <c r="A632" s="631" t="s">
        <v>527</v>
      </c>
      <c r="B632" s="632" t="s">
        <v>529</v>
      </c>
      <c r="C632" s="633" t="s">
        <v>551</v>
      </c>
      <c r="D632" s="634" t="s">
        <v>552</v>
      </c>
      <c r="E632" s="633" t="s">
        <v>530</v>
      </c>
      <c r="F632" s="634" t="s">
        <v>531</v>
      </c>
      <c r="G632" s="633" t="s">
        <v>1321</v>
      </c>
      <c r="H632" s="633" t="s">
        <v>2060</v>
      </c>
      <c r="I632" s="633" t="s">
        <v>2061</v>
      </c>
      <c r="J632" s="633" t="s">
        <v>2062</v>
      </c>
      <c r="K632" s="633" t="s">
        <v>2063</v>
      </c>
      <c r="L632" s="635">
        <v>151.63999999999996</v>
      </c>
      <c r="M632" s="635">
        <v>3</v>
      </c>
      <c r="N632" s="636">
        <v>454.91999999999985</v>
      </c>
    </row>
    <row r="633" spans="1:14" ht="14.4" customHeight="1" x14ac:dyDescent="0.3">
      <c r="A633" s="631" t="s">
        <v>527</v>
      </c>
      <c r="B633" s="632" t="s">
        <v>529</v>
      </c>
      <c r="C633" s="633" t="s">
        <v>551</v>
      </c>
      <c r="D633" s="634" t="s">
        <v>552</v>
      </c>
      <c r="E633" s="633" t="s">
        <v>530</v>
      </c>
      <c r="F633" s="634" t="s">
        <v>531</v>
      </c>
      <c r="G633" s="633" t="s">
        <v>1321</v>
      </c>
      <c r="H633" s="633" t="s">
        <v>2064</v>
      </c>
      <c r="I633" s="633" t="s">
        <v>2065</v>
      </c>
      <c r="J633" s="633" t="s">
        <v>2066</v>
      </c>
      <c r="K633" s="633" t="s">
        <v>2067</v>
      </c>
      <c r="L633" s="635">
        <v>116.22</v>
      </c>
      <c r="M633" s="635">
        <v>1</v>
      </c>
      <c r="N633" s="636">
        <v>116.22</v>
      </c>
    </row>
    <row r="634" spans="1:14" ht="14.4" customHeight="1" x14ac:dyDescent="0.3">
      <c r="A634" s="631" t="s">
        <v>527</v>
      </c>
      <c r="B634" s="632" t="s">
        <v>529</v>
      </c>
      <c r="C634" s="633" t="s">
        <v>551</v>
      </c>
      <c r="D634" s="634" t="s">
        <v>552</v>
      </c>
      <c r="E634" s="633" t="s">
        <v>530</v>
      </c>
      <c r="F634" s="634" t="s">
        <v>531</v>
      </c>
      <c r="G634" s="633" t="s">
        <v>1321</v>
      </c>
      <c r="H634" s="633" t="s">
        <v>1398</v>
      </c>
      <c r="I634" s="633" t="s">
        <v>1399</v>
      </c>
      <c r="J634" s="633" t="s">
        <v>1331</v>
      </c>
      <c r="K634" s="633" t="s">
        <v>1400</v>
      </c>
      <c r="L634" s="635">
        <v>313.7393742820218</v>
      </c>
      <c r="M634" s="635">
        <v>5</v>
      </c>
      <c r="N634" s="636">
        <v>1568.696871410109</v>
      </c>
    </row>
    <row r="635" spans="1:14" ht="14.4" customHeight="1" x14ac:dyDescent="0.3">
      <c r="A635" s="631" t="s">
        <v>527</v>
      </c>
      <c r="B635" s="632" t="s">
        <v>529</v>
      </c>
      <c r="C635" s="633" t="s">
        <v>551</v>
      </c>
      <c r="D635" s="634" t="s">
        <v>552</v>
      </c>
      <c r="E635" s="633" t="s">
        <v>530</v>
      </c>
      <c r="F635" s="634" t="s">
        <v>531</v>
      </c>
      <c r="G635" s="633" t="s">
        <v>1321</v>
      </c>
      <c r="H635" s="633" t="s">
        <v>2068</v>
      </c>
      <c r="I635" s="633" t="s">
        <v>2069</v>
      </c>
      <c r="J635" s="633" t="s">
        <v>1335</v>
      </c>
      <c r="K635" s="633" t="s">
        <v>2070</v>
      </c>
      <c r="L635" s="635">
        <v>224.45999999999987</v>
      </c>
      <c r="M635" s="635">
        <v>1</v>
      </c>
      <c r="N635" s="636">
        <v>224.45999999999987</v>
      </c>
    </row>
    <row r="636" spans="1:14" ht="14.4" customHeight="1" x14ac:dyDescent="0.3">
      <c r="A636" s="631" t="s">
        <v>527</v>
      </c>
      <c r="B636" s="632" t="s">
        <v>529</v>
      </c>
      <c r="C636" s="633" t="s">
        <v>551</v>
      </c>
      <c r="D636" s="634" t="s">
        <v>552</v>
      </c>
      <c r="E636" s="633" t="s">
        <v>530</v>
      </c>
      <c r="F636" s="634" t="s">
        <v>531</v>
      </c>
      <c r="G636" s="633" t="s">
        <v>1321</v>
      </c>
      <c r="H636" s="633" t="s">
        <v>2071</v>
      </c>
      <c r="I636" s="633" t="s">
        <v>2072</v>
      </c>
      <c r="J636" s="633" t="s">
        <v>2054</v>
      </c>
      <c r="K636" s="633" t="s">
        <v>2073</v>
      </c>
      <c r="L636" s="635">
        <v>958.57040156256517</v>
      </c>
      <c r="M636" s="635">
        <v>2</v>
      </c>
      <c r="N636" s="636">
        <v>1917.1408031251303</v>
      </c>
    </row>
    <row r="637" spans="1:14" ht="14.4" customHeight="1" x14ac:dyDescent="0.3">
      <c r="A637" s="631" t="s">
        <v>527</v>
      </c>
      <c r="B637" s="632" t="s">
        <v>529</v>
      </c>
      <c r="C637" s="633" t="s">
        <v>551</v>
      </c>
      <c r="D637" s="634" t="s">
        <v>552</v>
      </c>
      <c r="E637" s="633" t="s">
        <v>530</v>
      </c>
      <c r="F637" s="634" t="s">
        <v>531</v>
      </c>
      <c r="G637" s="633" t="s">
        <v>1321</v>
      </c>
      <c r="H637" s="633" t="s">
        <v>1401</v>
      </c>
      <c r="I637" s="633" t="s">
        <v>1402</v>
      </c>
      <c r="J637" s="633" t="s">
        <v>1347</v>
      </c>
      <c r="K637" s="633" t="s">
        <v>1403</v>
      </c>
      <c r="L637" s="635">
        <v>356.49961685402451</v>
      </c>
      <c r="M637" s="635">
        <v>20</v>
      </c>
      <c r="N637" s="636">
        <v>7129.99233708049</v>
      </c>
    </row>
    <row r="638" spans="1:14" ht="14.4" customHeight="1" x14ac:dyDescent="0.3">
      <c r="A638" s="631" t="s">
        <v>527</v>
      </c>
      <c r="B638" s="632" t="s">
        <v>529</v>
      </c>
      <c r="C638" s="633" t="s">
        <v>551</v>
      </c>
      <c r="D638" s="634" t="s">
        <v>552</v>
      </c>
      <c r="E638" s="633" t="s">
        <v>530</v>
      </c>
      <c r="F638" s="634" t="s">
        <v>531</v>
      </c>
      <c r="G638" s="633" t="s">
        <v>1321</v>
      </c>
      <c r="H638" s="633" t="s">
        <v>1404</v>
      </c>
      <c r="I638" s="633" t="s">
        <v>1405</v>
      </c>
      <c r="J638" s="633" t="s">
        <v>1347</v>
      </c>
      <c r="K638" s="633" t="s">
        <v>1406</v>
      </c>
      <c r="L638" s="635">
        <v>413.99971487731477</v>
      </c>
      <c r="M638" s="635">
        <v>32</v>
      </c>
      <c r="N638" s="636">
        <v>13247.990876074073</v>
      </c>
    </row>
    <row r="639" spans="1:14" ht="14.4" customHeight="1" x14ac:dyDescent="0.3">
      <c r="A639" s="631" t="s">
        <v>527</v>
      </c>
      <c r="B639" s="632" t="s">
        <v>529</v>
      </c>
      <c r="C639" s="633" t="s">
        <v>551</v>
      </c>
      <c r="D639" s="634" t="s">
        <v>552</v>
      </c>
      <c r="E639" s="633" t="s">
        <v>530</v>
      </c>
      <c r="F639" s="634" t="s">
        <v>531</v>
      </c>
      <c r="G639" s="633" t="s">
        <v>1321</v>
      </c>
      <c r="H639" s="633" t="s">
        <v>1407</v>
      </c>
      <c r="I639" s="633" t="s">
        <v>1408</v>
      </c>
      <c r="J639" s="633" t="s">
        <v>1409</v>
      </c>
      <c r="K639" s="633" t="s">
        <v>1410</v>
      </c>
      <c r="L639" s="635">
        <v>380.78104609928801</v>
      </c>
      <c r="M639" s="635">
        <v>51</v>
      </c>
      <c r="N639" s="636">
        <v>19419.833351063688</v>
      </c>
    </row>
    <row r="640" spans="1:14" ht="14.4" customHeight="1" x14ac:dyDescent="0.3">
      <c r="A640" s="631" t="s">
        <v>527</v>
      </c>
      <c r="B640" s="632" t="s">
        <v>529</v>
      </c>
      <c r="C640" s="633" t="s">
        <v>551</v>
      </c>
      <c r="D640" s="634" t="s">
        <v>552</v>
      </c>
      <c r="E640" s="633" t="s">
        <v>530</v>
      </c>
      <c r="F640" s="634" t="s">
        <v>531</v>
      </c>
      <c r="G640" s="633" t="s">
        <v>1321</v>
      </c>
      <c r="H640" s="633" t="s">
        <v>1411</v>
      </c>
      <c r="I640" s="633" t="s">
        <v>1412</v>
      </c>
      <c r="J640" s="633" t="s">
        <v>1413</v>
      </c>
      <c r="K640" s="633" t="s">
        <v>1414</v>
      </c>
      <c r="L640" s="635">
        <v>162.1044186146143</v>
      </c>
      <c r="M640" s="635">
        <v>5</v>
      </c>
      <c r="N640" s="636">
        <v>810.52209307307157</v>
      </c>
    </row>
    <row r="641" spans="1:14" ht="14.4" customHeight="1" x14ac:dyDescent="0.3">
      <c r="A641" s="631" t="s">
        <v>527</v>
      </c>
      <c r="B641" s="632" t="s">
        <v>529</v>
      </c>
      <c r="C641" s="633" t="s">
        <v>551</v>
      </c>
      <c r="D641" s="634" t="s">
        <v>552</v>
      </c>
      <c r="E641" s="633" t="s">
        <v>530</v>
      </c>
      <c r="F641" s="634" t="s">
        <v>531</v>
      </c>
      <c r="G641" s="633" t="s">
        <v>1321</v>
      </c>
      <c r="H641" s="633" t="s">
        <v>2074</v>
      </c>
      <c r="I641" s="633" t="s">
        <v>2075</v>
      </c>
      <c r="J641" s="633" t="s">
        <v>2076</v>
      </c>
      <c r="K641" s="633" t="s">
        <v>2077</v>
      </c>
      <c r="L641" s="635">
        <v>151.39499999999998</v>
      </c>
      <c r="M641" s="635">
        <v>2</v>
      </c>
      <c r="N641" s="636">
        <v>302.78999999999996</v>
      </c>
    </row>
    <row r="642" spans="1:14" ht="14.4" customHeight="1" x14ac:dyDescent="0.3">
      <c r="A642" s="631" t="s">
        <v>527</v>
      </c>
      <c r="B642" s="632" t="s">
        <v>529</v>
      </c>
      <c r="C642" s="633" t="s">
        <v>551</v>
      </c>
      <c r="D642" s="634" t="s">
        <v>552</v>
      </c>
      <c r="E642" s="633" t="s">
        <v>530</v>
      </c>
      <c r="F642" s="634" t="s">
        <v>531</v>
      </c>
      <c r="G642" s="633" t="s">
        <v>1321</v>
      </c>
      <c r="H642" s="633" t="s">
        <v>1415</v>
      </c>
      <c r="I642" s="633" t="s">
        <v>1415</v>
      </c>
      <c r="J642" s="633" t="s">
        <v>1416</v>
      </c>
      <c r="K642" s="633" t="s">
        <v>1417</v>
      </c>
      <c r="L642" s="635">
        <v>129.10161386128243</v>
      </c>
      <c r="M642" s="635">
        <v>1.47</v>
      </c>
      <c r="N642" s="636">
        <v>189.77937237608518</v>
      </c>
    </row>
    <row r="643" spans="1:14" ht="14.4" customHeight="1" x14ac:dyDescent="0.3">
      <c r="A643" s="631" t="s">
        <v>527</v>
      </c>
      <c r="B643" s="632" t="s">
        <v>529</v>
      </c>
      <c r="C643" s="633" t="s">
        <v>551</v>
      </c>
      <c r="D643" s="634" t="s">
        <v>552</v>
      </c>
      <c r="E643" s="633" t="s">
        <v>530</v>
      </c>
      <c r="F643" s="634" t="s">
        <v>531</v>
      </c>
      <c r="G643" s="633" t="s">
        <v>1321</v>
      </c>
      <c r="H643" s="633" t="s">
        <v>1418</v>
      </c>
      <c r="I643" s="633" t="s">
        <v>1419</v>
      </c>
      <c r="J643" s="633" t="s">
        <v>1416</v>
      </c>
      <c r="K643" s="633" t="s">
        <v>1420</v>
      </c>
      <c r="L643" s="635">
        <v>229.08012706592055</v>
      </c>
      <c r="M643" s="635">
        <v>10.518268899999999</v>
      </c>
      <c r="N643" s="636">
        <v>2409.5263761255201</v>
      </c>
    </row>
    <row r="644" spans="1:14" ht="14.4" customHeight="1" x14ac:dyDescent="0.3">
      <c r="A644" s="631" t="s">
        <v>527</v>
      </c>
      <c r="B644" s="632" t="s">
        <v>529</v>
      </c>
      <c r="C644" s="633" t="s">
        <v>551</v>
      </c>
      <c r="D644" s="634" t="s">
        <v>552</v>
      </c>
      <c r="E644" s="633" t="s">
        <v>530</v>
      </c>
      <c r="F644" s="634" t="s">
        <v>531</v>
      </c>
      <c r="G644" s="633" t="s">
        <v>1321</v>
      </c>
      <c r="H644" s="633" t="s">
        <v>1424</v>
      </c>
      <c r="I644" s="633" t="s">
        <v>1425</v>
      </c>
      <c r="J644" s="633" t="s">
        <v>1426</v>
      </c>
      <c r="K644" s="633" t="s">
        <v>1427</v>
      </c>
      <c r="L644" s="635">
        <v>84.606484576610868</v>
      </c>
      <c r="M644" s="635">
        <v>29.331986999999994</v>
      </c>
      <c r="N644" s="636">
        <v>2481.67630571685</v>
      </c>
    </row>
    <row r="645" spans="1:14" ht="14.4" customHeight="1" x14ac:dyDescent="0.3">
      <c r="A645" s="631" t="s">
        <v>527</v>
      </c>
      <c r="B645" s="632" t="s">
        <v>529</v>
      </c>
      <c r="C645" s="633" t="s">
        <v>551</v>
      </c>
      <c r="D645" s="634" t="s">
        <v>552</v>
      </c>
      <c r="E645" s="633" t="s">
        <v>530</v>
      </c>
      <c r="F645" s="634" t="s">
        <v>531</v>
      </c>
      <c r="G645" s="633" t="s">
        <v>1321</v>
      </c>
      <c r="H645" s="633" t="s">
        <v>1428</v>
      </c>
      <c r="I645" s="633" t="s">
        <v>1429</v>
      </c>
      <c r="J645" s="633" t="s">
        <v>1430</v>
      </c>
      <c r="K645" s="633" t="s">
        <v>1078</v>
      </c>
      <c r="L645" s="635">
        <v>578.84106694797936</v>
      </c>
      <c r="M645" s="635">
        <v>74.690066100000038</v>
      </c>
      <c r="N645" s="636">
        <v>43233.677551739129</v>
      </c>
    </row>
    <row r="646" spans="1:14" ht="14.4" customHeight="1" x14ac:dyDescent="0.3">
      <c r="A646" s="631" t="s">
        <v>527</v>
      </c>
      <c r="B646" s="632" t="s">
        <v>529</v>
      </c>
      <c r="C646" s="633" t="s">
        <v>551</v>
      </c>
      <c r="D646" s="634" t="s">
        <v>552</v>
      </c>
      <c r="E646" s="633" t="s">
        <v>530</v>
      </c>
      <c r="F646" s="634" t="s">
        <v>531</v>
      </c>
      <c r="G646" s="633" t="s">
        <v>1321</v>
      </c>
      <c r="H646" s="633" t="s">
        <v>1431</v>
      </c>
      <c r="I646" s="633" t="s">
        <v>1431</v>
      </c>
      <c r="J646" s="633" t="s">
        <v>1432</v>
      </c>
      <c r="K646" s="633" t="s">
        <v>1433</v>
      </c>
      <c r="L646" s="635">
        <v>173.06088900019375</v>
      </c>
      <c r="M646" s="635">
        <v>16.149009999999997</v>
      </c>
      <c r="N646" s="636">
        <v>2794.7620270730185</v>
      </c>
    </row>
    <row r="647" spans="1:14" ht="14.4" customHeight="1" x14ac:dyDescent="0.3">
      <c r="A647" s="631" t="s">
        <v>527</v>
      </c>
      <c r="B647" s="632" t="s">
        <v>529</v>
      </c>
      <c r="C647" s="633" t="s">
        <v>551</v>
      </c>
      <c r="D647" s="634" t="s">
        <v>552</v>
      </c>
      <c r="E647" s="633" t="s">
        <v>530</v>
      </c>
      <c r="F647" s="634" t="s">
        <v>531</v>
      </c>
      <c r="G647" s="633" t="s">
        <v>1321</v>
      </c>
      <c r="H647" s="633" t="s">
        <v>2078</v>
      </c>
      <c r="I647" s="633" t="s">
        <v>2079</v>
      </c>
      <c r="J647" s="633" t="s">
        <v>2080</v>
      </c>
      <c r="K647" s="633" t="s">
        <v>2081</v>
      </c>
      <c r="L647" s="635">
        <v>437.90026481334053</v>
      </c>
      <c r="M647" s="635">
        <v>2</v>
      </c>
      <c r="N647" s="636">
        <v>875.80052962668105</v>
      </c>
    </row>
    <row r="648" spans="1:14" ht="14.4" customHeight="1" x14ac:dyDescent="0.3">
      <c r="A648" s="631" t="s">
        <v>527</v>
      </c>
      <c r="B648" s="632" t="s">
        <v>529</v>
      </c>
      <c r="C648" s="633" t="s">
        <v>551</v>
      </c>
      <c r="D648" s="634" t="s">
        <v>552</v>
      </c>
      <c r="E648" s="633" t="s">
        <v>530</v>
      </c>
      <c r="F648" s="634" t="s">
        <v>531</v>
      </c>
      <c r="G648" s="633" t="s">
        <v>1321</v>
      </c>
      <c r="H648" s="633" t="s">
        <v>1454</v>
      </c>
      <c r="I648" s="633" t="s">
        <v>1454</v>
      </c>
      <c r="J648" s="633" t="s">
        <v>1455</v>
      </c>
      <c r="K648" s="633" t="s">
        <v>1456</v>
      </c>
      <c r="L648" s="635">
        <v>2595.894600717821</v>
      </c>
      <c r="M648" s="635">
        <v>1.2914675999999998</v>
      </c>
      <c r="N648" s="636">
        <v>3352.5137698420021</v>
      </c>
    </row>
    <row r="649" spans="1:14" ht="14.4" customHeight="1" x14ac:dyDescent="0.3">
      <c r="A649" s="631" t="s">
        <v>527</v>
      </c>
      <c r="B649" s="632" t="s">
        <v>529</v>
      </c>
      <c r="C649" s="633" t="s">
        <v>551</v>
      </c>
      <c r="D649" s="634" t="s">
        <v>552</v>
      </c>
      <c r="E649" s="633" t="s">
        <v>530</v>
      </c>
      <c r="F649" s="634" t="s">
        <v>531</v>
      </c>
      <c r="G649" s="633" t="s">
        <v>1321</v>
      </c>
      <c r="H649" s="633" t="s">
        <v>1457</v>
      </c>
      <c r="I649" s="633" t="s">
        <v>1457</v>
      </c>
      <c r="J649" s="633" t="s">
        <v>1432</v>
      </c>
      <c r="K649" s="633" t="s">
        <v>1458</v>
      </c>
      <c r="L649" s="635">
        <v>622.25218656327138</v>
      </c>
      <c r="M649" s="635">
        <v>44.46747390000003</v>
      </c>
      <c r="N649" s="636">
        <v>27669.98286522022</v>
      </c>
    </row>
    <row r="650" spans="1:14" ht="14.4" customHeight="1" x14ac:dyDescent="0.3">
      <c r="A650" s="631" t="s">
        <v>527</v>
      </c>
      <c r="B650" s="632" t="s">
        <v>529</v>
      </c>
      <c r="C650" s="633" t="s">
        <v>551</v>
      </c>
      <c r="D650" s="634" t="s">
        <v>552</v>
      </c>
      <c r="E650" s="633" t="s">
        <v>532</v>
      </c>
      <c r="F650" s="634" t="s">
        <v>533</v>
      </c>
      <c r="G650" s="633" t="s">
        <v>574</v>
      </c>
      <c r="H650" s="633" t="s">
        <v>2082</v>
      </c>
      <c r="I650" s="633" t="s">
        <v>2083</v>
      </c>
      <c r="J650" s="633" t="s">
        <v>2084</v>
      </c>
      <c r="K650" s="633" t="s">
        <v>1476</v>
      </c>
      <c r="L650" s="635">
        <v>2369</v>
      </c>
      <c r="M650" s="635">
        <v>2</v>
      </c>
      <c r="N650" s="636">
        <v>4738</v>
      </c>
    </row>
    <row r="651" spans="1:14" ht="14.4" customHeight="1" x14ac:dyDescent="0.3">
      <c r="A651" s="631" t="s">
        <v>527</v>
      </c>
      <c r="B651" s="632" t="s">
        <v>529</v>
      </c>
      <c r="C651" s="633" t="s">
        <v>551</v>
      </c>
      <c r="D651" s="634" t="s">
        <v>552</v>
      </c>
      <c r="E651" s="633" t="s">
        <v>532</v>
      </c>
      <c r="F651" s="634" t="s">
        <v>533</v>
      </c>
      <c r="G651" s="633" t="s">
        <v>574</v>
      </c>
      <c r="H651" s="633" t="s">
        <v>2085</v>
      </c>
      <c r="I651" s="633" t="s">
        <v>2085</v>
      </c>
      <c r="J651" s="633" t="s">
        <v>2086</v>
      </c>
      <c r="K651" s="633" t="s">
        <v>2087</v>
      </c>
      <c r="L651" s="635">
        <v>3681.01</v>
      </c>
      <c r="M651" s="635">
        <v>2</v>
      </c>
      <c r="N651" s="636">
        <v>7362.02</v>
      </c>
    </row>
    <row r="652" spans="1:14" ht="14.4" customHeight="1" x14ac:dyDescent="0.3">
      <c r="A652" s="631" t="s">
        <v>527</v>
      </c>
      <c r="B652" s="632" t="s">
        <v>529</v>
      </c>
      <c r="C652" s="633" t="s">
        <v>551</v>
      </c>
      <c r="D652" s="634" t="s">
        <v>552</v>
      </c>
      <c r="E652" s="633" t="s">
        <v>532</v>
      </c>
      <c r="F652" s="634" t="s">
        <v>533</v>
      </c>
      <c r="G652" s="633" t="s">
        <v>574</v>
      </c>
      <c r="H652" s="633" t="s">
        <v>2088</v>
      </c>
      <c r="I652" s="633" t="s">
        <v>2089</v>
      </c>
      <c r="J652" s="633" t="s">
        <v>2090</v>
      </c>
      <c r="K652" s="633" t="s">
        <v>2091</v>
      </c>
      <c r="L652" s="635">
        <v>3322.45</v>
      </c>
      <c r="M652" s="635">
        <v>4</v>
      </c>
      <c r="N652" s="636">
        <v>13289.8</v>
      </c>
    </row>
    <row r="653" spans="1:14" ht="14.4" customHeight="1" x14ac:dyDescent="0.3">
      <c r="A653" s="631" t="s">
        <v>527</v>
      </c>
      <c r="B653" s="632" t="s">
        <v>529</v>
      </c>
      <c r="C653" s="633" t="s">
        <v>551</v>
      </c>
      <c r="D653" s="634" t="s">
        <v>552</v>
      </c>
      <c r="E653" s="633" t="s">
        <v>532</v>
      </c>
      <c r="F653" s="634" t="s">
        <v>533</v>
      </c>
      <c r="G653" s="633" t="s">
        <v>574</v>
      </c>
      <c r="H653" s="633" t="s">
        <v>1473</v>
      </c>
      <c r="I653" s="633" t="s">
        <v>1474</v>
      </c>
      <c r="J653" s="633" t="s">
        <v>1475</v>
      </c>
      <c r="K653" s="633" t="s">
        <v>1476</v>
      </c>
      <c r="L653" s="635">
        <v>2714</v>
      </c>
      <c r="M653" s="635">
        <v>2</v>
      </c>
      <c r="N653" s="636">
        <v>5428</v>
      </c>
    </row>
    <row r="654" spans="1:14" ht="14.4" customHeight="1" x14ac:dyDescent="0.3">
      <c r="A654" s="631" t="s">
        <v>527</v>
      </c>
      <c r="B654" s="632" t="s">
        <v>529</v>
      </c>
      <c r="C654" s="633" t="s">
        <v>551</v>
      </c>
      <c r="D654" s="634" t="s">
        <v>552</v>
      </c>
      <c r="E654" s="633" t="s">
        <v>532</v>
      </c>
      <c r="F654" s="634" t="s">
        <v>533</v>
      </c>
      <c r="G654" s="633" t="s">
        <v>1321</v>
      </c>
      <c r="H654" s="633" t="s">
        <v>2092</v>
      </c>
      <c r="I654" s="633" t="s">
        <v>2093</v>
      </c>
      <c r="J654" s="633" t="s">
        <v>2094</v>
      </c>
      <c r="K654" s="633" t="s">
        <v>2095</v>
      </c>
      <c r="L654" s="635">
        <v>40.57</v>
      </c>
      <c r="M654" s="635">
        <v>6</v>
      </c>
      <c r="N654" s="636">
        <v>243.42000000000002</v>
      </c>
    </row>
    <row r="655" spans="1:14" ht="14.4" customHeight="1" x14ac:dyDescent="0.3">
      <c r="A655" s="631" t="s">
        <v>527</v>
      </c>
      <c r="B655" s="632" t="s">
        <v>529</v>
      </c>
      <c r="C655" s="633" t="s">
        <v>551</v>
      </c>
      <c r="D655" s="634" t="s">
        <v>552</v>
      </c>
      <c r="E655" s="633" t="s">
        <v>532</v>
      </c>
      <c r="F655" s="634" t="s">
        <v>533</v>
      </c>
      <c r="G655" s="633" t="s">
        <v>1321</v>
      </c>
      <c r="H655" s="633" t="s">
        <v>2096</v>
      </c>
      <c r="I655" s="633" t="s">
        <v>2097</v>
      </c>
      <c r="J655" s="633" t="s">
        <v>2098</v>
      </c>
      <c r="K655" s="633" t="s">
        <v>1483</v>
      </c>
      <c r="L655" s="635">
        <v>179.37000000000003</v>
      </c>
      <c r="M655" s="635">
        <v>1</v>
      </c>
      <c r="N655" s="636">
        <v>179.37000000000003</v>
      </c>
    </row>
    <row r="656" spans="1:14" ht="14.4" customHeight="1" x14ac:dyDescent="0.3">
      <c r="A656" s="631" t="s">
        <v>527</v>
      </c>
      <c r="B656" s="632" t="s">
        <v>529</v>
      </c>
      <c r="C656" s="633" t="s">
        <v>551</v>
      </c>
      <c r="D656" s="634" t="s">
        <v>552</v>
      </c>
      <c r="E656" s="633" t="s">
        <v>532</v>
      </c>
      <c r="F656" s="634" t="s">
        <v>533</v>
      </c>
      <c r="G656" s="633" t="s">
        <v>1321</v>
      </c>
      <c r="H656" s="633" t="s">
        <v>2099</v>
      </c>
      <c r="I656" s="633" t="s">
        <v>2100</v>
      </c>
      <c r="J656" s="633" t="s">
        <v>2101</v>
      </c>
      <c r="K656" s="633" t="s">
        <v>1483</v>
      </c>
      <c r="L656" s="635">
        <v>179.37000000000003</v>
      </c>
      <c r="M656" s="635">
        <v>1</v>
      </c>
      <c r="N656" s="636">
        <v>179.37000000000003</v>
      </c>
    </row>
    <row r="657" spans="1:14" ht="14.4" customHeight="1" x14ac:dyDescent="0.3">
      <c r="A657" s="631" t="s">
        <v>527</v>
      </c>
      <c r="B657" s="632" t="s">
        <v>529</v>
      </c>
      <c r="C657" s="633" t="s">
        <v>551</v>
      </c>
      <c r="D657" s="634" t="s">
        <v>552</v>
      </c>
      <c r="E657" s="633" t="s">
        <v>532</v>
      </c>
      <c r="F657" s="634" t="s">
        <v>533</v>
      </c>
      <c r="G657" s="633" t="s">
        <v>1321</v>
      </c>
      <c r="H657" s="633" t="s">
        <v>2102</v>
      </c>
      <c r="I657" s="633" t="s">
        <v>2103</v>
      </c>
      <c r="J657" s="633" t="s">
        <v>2104</v>
      </c>
      <c r="K657" s="633" t="s">
        <v>1483</v>
      </c>
      <c r="L657" s="635">
        <v>179.37</v>
      </c>
      <c r="M657" s="635">
        <v>4</v>
      </c>
      <c r="N657" s="636">
        <v>717.48</v>
      </c>
    </row>
    <row r="658" spans="1:14" ht="14.4" customHeight="1" x14ac:dyDescent="0.3">
      <c r="A658" s="631" t="s">
        <v>527</v>
      </c>
      <c r="B658" s="632" t="s">
        <v>529</v>
      </c>
      <c r="C658" s="633" t="s">
        <v>551</v>
      </c>
      <c r="D658" s="634" t="s">
        <v>552</v>
      </c>
      <c r="E658" s="633" t="s">
        <v>538</v>
      </c>
      <c r="F658" s="634" t="s">
        <v>539</v>
      </c>
      <c r="G658" s="633" t="s">
        <v>574</v>
      </c>
      <c r="H658" s="633" t="s">
        <v>1489</v>
      </c>
      <c r="I658" s="633" t="s">
        <v>1490</v>
      </c>
      <c r="J658" s="633" t="s">
        <v>1491</v>
      </c>
      <c r="K658" s="633" t="s">
        <v>1492</v>
      </c>
      <c r="L658" s="635">
        <v>39.216614237602137</v>
      </c>
      <c r="M658" s="635">
        <v>9</v>
      </c>
      <c r="N658" s="636">
        <v>352.94952813841923</v>
      </c>
    </row>
    <row r="659" spans="1:14" ht="14.4" customHeight="1" x14ac:dyDescent="0.3">
      <c r="A659" s="631" t="s">
        <v>527</v>
      </c>
      <c r="B659" s="632" t="s">
        <v>529</v>
      </c>
      <c r="C659" s="633" t="s">
        <v>551</v>
      </c>
      <c r="D659" s="634" t="s">
        <v>552</v>
      </c>
      <c r="E659" s="633" t="s">
        <v>538</v>
      </c>
      <c r="F659" s="634" t="s">
        <v>539</v>
      </c>
      <c r="G659" s="633" t="s">
        <v>574</v>
      </c>
      <c r="H659" s="633" t="s">
        <v>2105</v>
      </c>
      <c r="I659" s="633" t="s">
        <v>2106</v>
      </c>
      <c r="J659" s="633" t="s">
        <v>2107</v>
      </c>
      <c r="K659" s="633" t="s">
        <v>617</v>
      </c>
      <c r="L659" s="635">
        <v>66.13</v>
      </c>
      <c r="M659" s="635">
        <v>3</v>
      </c>
      <c r="N659" s="636">
        <v>198.39</v>
      </c>
    </row>
    <row r="660" spans="1:14" ht="14.4" customHeight="1" x14ac:dyDescent="0.3">
      <c r="A660" s="631" t="s">
        <v>527</v>
      </c>
      <c r="B660" s="632" t="s">
        <v>529</v>
      </c>
      <c r="C660" s="633" t="s">
        <v>551</v>
      </c>
      <c r="D660" s="634" t="s">
        <v>552</v>
      </c>
      <c r="E660" s="633" t="s">
        <v>538</v>
      </c>
      <c r="F660" s="634" t="s">
        <v>539</v>
      </c>
      <c r="G660" s="633" t="s">
        <v>574</v>
      </c>
      <c r="H660" s="633" t="s">
        <v>2108</v>
      </c>
      <c r="I660" s="633" t="s">
        <v>2109</v>
      </c>
      <c r="J660" s="633" t="s">
        <v>2110</v>
      </c>
      <c r="K660" s="633" t="s">
        <v>2111</v>
      </c>
      <c r="L660" s="635">
        <v>26.850000000000009</v>
      </c>
      <c r="M660" s="635">
        <v>4</v>
      </c>
      <c r="N660" s="636">
        <v>107.40000000000003</v>
      </c>
    </row>
    <row r="661" spans="1:14" ht="14.4" customHeight="1" x14ac:dyDescent="0.3">
      <c r="A661" s="631" t="s">
        <v>527</v>
      </c>
      <c r="B661" s="632" t="s">
        <v>529</v>
      </c>
      <c r="C661" s="633" t="s">
        <v>551</v>
      </c>
      <c r="D661" s="634" t="s">
        <v>552</v>
      </c>
      <c r="E661" s="633" t="s">
        <v>538</v>
      </c>
      <c r="F661" s="634" t="s">
        <v>539</v>
      </c>
      <c r="G661" s="633" t="s">
        <v>574</v>
      </c>
      <c r="H661" s="633" t="s">
        <v>1493</v>
      </c>
      <c r="I661" s="633" t="s">
        <v>1494</v>
      </c>
      <c r="J661" s="633" t="s">
        <v>1495</v>
      </c>
      <c r="K661" s="633" t="s">
        <v>1496</v>
      </c>
      <c r="L661" s="635">
        <v>34.090000000000003</v>
      </c>
      <c r="M661" s="635">
        <v>1</v>
      </c>
      <c r="N661" s="636">
        <v>34.090000000000003</v>
      </c>
    </row>
    <row r="662" spans="1:14" ht="14.4" customHeight="1" x14ac:dyDescent="0.3">
      <c r="A662" s="631" t="s">
        <v>527</v>
      </c>
      <c r="B662" s="632" t="s">
        <v>529</v>
      </c>
      <c r="C662" s="633" t="s">
        <v>551</v>
      </c>
      <c r="D662" s="634" t="s">
        <v>552</v>
      </c>
      <c r="E662" s="633" t="s">
        <v>538</v>
      </c>
      <c r="F662" s="634" t="s">
        <v>539</v>
      </c>
      <c r="G662" s="633" t="s">
        <v>574</v>
      </c>
      <c r="H662" s="633" t="s">
        <v>1501</v>
      </c>
      <c r="I662" s="633" t="s">
        <v>1502</v>
      </c>
      <c r="J662" s="633" t="s">
        <v>1503</v>
      </c>
      <c r="K662" s="633" t="s">
        <v>1504</v>
      </c>
      <c r="L662" s="635">
        <v>181.79989501257762</v>
      </c>
      <c r="M662" s="635">
        <v>6</v>
      </c>
      <c r="N662" s="636">
        <v>1090.7993700754657</v>
      </c>
    </row>
    <row r="663" spans="1:14" ht="14.4" customHeight="1" x14ac:dyDescent="0.3">
      <c r="A663" s="631" t="s">
        <v>527</v>
      </c>
      <c r="B663" s="632" t="s">
        <v>529</v>
      </c>
      <c r="C663" s="633" t="s">
        <v>551</v>
      </c>
      <c r="D663" s="634" t="s">
        <v>552</v>
      </c>
      <c r="E663" s="633" t="s">
        <v>538</v>
      </c>
      <c r="F663" s="634" t="s">
        <v>539</v>
      </c>
      <c r="G663" s="633" t="s">
        <v>574</v>
      </c>
      <c r="H663" s="633" t="s">
        <v>1505</v>
      </c>
      <c r="I663" s="633" t="s">
        <v>1506</v>
      </c>
      <c r="J663" s="633" t="s">
        <v>1507</v>
      </c>
      <c r="K663" s="633" t="s">
        <v>1508</v>
      </c>
      <c r="L663" s="635">
        <v>3310.9639441201607</v>
      </c>
      <c r="M663" s="635">
        <v>13.299966666666652</v>
      </c>
      <c r="N663" s="636">
        <v>44035.710091333283</v>
      </c>
    </row>
    <row r="664" spans="1:14" ht="14.4" customHeight="1" x14ac:dyDescent="0.3">
      <c r="A664" s="631" t="s">
        <v>527</v>
      </c>
      <c r="B664" s="632" t="s">
        <v>529</v>
      </c>
      <c r="C664" s="633" t="s">
        <v>551</v>
      </c>
      <c r="D664" s="634" t="s">
        <v>552</v>
      </c>
      <c r="E664" s="633" t="s">
        <v>538</v>
      </c>
      <c r="F664" s="634" t="s">
        <v>539</v>
      </c>
      <c r="G664" s="633" t="s">
        <v>574</v>
      </c>
      <c r="H664" s="633" t="s">
        <v>1513</v>
      </c>
      <c r="I664" s="633" t="s">
        <v>1514</v>
      </c>
      <c r="J664" s="633" t="s">
        <v>1515</v>
      </c>
      <c r="K664" s="633" t="s">
        <v>1516</v>
      </c>
      <c r="L664" s="635">
        <v>3176.6965965969839</v>
      </c>
      <c r="M664" s="635">
        <v>49</v>
      </c>
      <c r="N664" s="636">
        <v>155658.13323325221</v>
      </c>
    </row>
    <row r="665" spans="1:14" ht="14.4" customHeight="1" x14ac:dyDescent="0.3">
      <c r="A665" s="631" t="s">
        <v>527</v>
      </c>
      <c r="B665" s="632" t="s">
        <v>529</v>
      </c>
      <c r="C665" s="633" t="s">
        <v>551</v>
      </c>
      <c r="D665" s="634" t="s">
        <v>552</v>
      </c>
      <c r="E665" s="633" t="s">
        <v>538</v>
      </c>
      <c r="F665" s="634" t="s">
        <v>539</v>
      </c>
      <c r="G665" s="633" t="s">
        <v>574</v>
      </c>
      <c r="H665" s="633" t="s">
        <v>1521</v>
      </c>
      <c r="I665" s="633" t="s">
        <v>1522</v>
      </c>
      <c r="J665" s="633" t="s">
        <v>1523</v>
      </c>
      <c r="K665" s="633" t="s">
        <v>1524</v>
      </c>
      <c r="L665" s="635">
        <v>129.65201570579839</v>
      </c>
      <c r="M665" s="635">
        <v>250</v>
      </c>
      <c r="N665" s="636">
        <v>32413.003926449601</v>
      </c>
    </row>
    <row r="666" spans="1:14" ht="14.4" customHeight="1" x14ac:dyDescent="0.3">
      <c r="A666" s="631" t="s">
        <v>527</v>
      </c>
      <c r="B666" s="632" t="s">
        <v>529</v>
      </c>
      <c r="C666" s="633" t="s">
        <v>551</v>
      </c>
      <c r="D666" s="634" t="s">
        <v>552</v>
      </c>
      <c r="E666" s="633" t="s">
        <v>538</v>
      </c>
      <c r="F666" s="634" t="s">
        <v>539</v>
      </c>
      <c r="G666" s="633" t="s">
        <v>574</v>
      </c>
      <c r="H666" s="633" t="s">
        <v>1525</v>
      </c>
      <c r="I666" s="633" t="s">
        <v>1526</v>
      </c>
      <c r="J666" s="633" t="s">
        <v>1527</v>
      </c>
      <c r="K666" s="633" t="s">
        <v>1528</v>
      </c>
      <c r="L666" s="635">
        <v>605.26797293233085</v>
      </c>
      <c r="M666" s="635">
        <v>3.4999999999999978</v>
      </c>
      <c r="N666" s="636">
        <v>2118.4379052631566</v>
      </c>
    </row>
    <row r="667" spans="1:14" ht="14.4" customHeight="1" x14ac:dyDescent="0.3">
      <c r="A667" s="631" t="s">
        <v>527</v>
      </c>
      <c r="B667" s="632" t="s">
        <v>529</v>
      </c>
      <c r="C667" s="633" t="s">
        <v>551</v>
      </c>
      <c r="D667" s="634" t="s">
        <v>552</v>
      </c>
      <c r="E667" s="633" t="s">
        <v>538</v>
      </c>
      <c r="F667" s="634" t="s">
        <v>539</v>
      </c>
      <c r="G667" s="633" t="s">
        <v>574</v>
      </c>
      <c r="H667" s="633" t="s">
        <v>2112</v>
      </c>
      <c r="I667" s="633" t="s">
        <v>2113</v>
      </c>
      <c r="J667" s="633" t="s">
        <v>2114</v>
      </c>
      <c r="K667" s="633" t="s">
        <v>2115</v>
      </c>
      <c r="L667" s="635">
        <v>517.50043772035804</v>
      </c>
      <c r="M667" s="635">
        <v>1</v>
      </c>
      <c r="N667" s="636">
        <v>517.50043772035804</v>
      </c>
    </row>
    <row r="668" spans="1:14" ht="14.4" customHeight="1" x14ac:dyDescent="0.3">
      <c r="A668" s="631" t="s">
        <v>527</v>
      </c>
      <c r="B668" s="632" t="s">
        <v>529</v>
      </c>
      <c r="C668" s="633" t="s">
        <v>551</v>
      </c>
      <c r="D668" s="634" t="s">
        <v>552</v>
      </c>
      <c r="E668" s="633" t="s">
        <v>538</v>
      </c>
      <c r="F668" s="634" t="s">
        <v>539</v>
      </c>
      <c r="G668" s="633" t="s">
        <v>574</v>
      </c>
      <c r="H668" s="633" t="s">
        <v>2116</v>
      </c>
      <c r="I668" s="633" t="s">
        <v>2116</v>
      </c>
      <c r="J668" s="633" t="s">
        <v>2117</v>
      </c>
      <c r="K668" s="633" t="s">
        <v>2118</v>
      </c>
      <c r="L668" s="635">
        <v>814.62571184121805</v>
      </c>
      <c r="M668" s="635">
        <v>5</v>
      </c>
      <c r="N668" s="636">
        <v>4073.1285592060904</v>
      </c>
    </row>
    <row r="669" spans="1:14" ht="14.4" customHeight="1" x14ac:dyDescent="0.3">
      <c r="A669" s="631" t="s">
        <v>527</v>
      </c>
      <c r="B669" s="632" t="s">
        <v>529</v>
      </c>
      <c r="C669" s="633" t="s">
        <v>551</v>
      </c>
      <c r="D669" s="634" t="s">
        <v>552</v>
      </c>
      <c r="E669" s="633" t="s">
        <v>538</v>
      </c>
      <c r="F669" s="634" t="s">
        <v>539</v>
      </c>
      <c r="G669" s="633" t="s">
        <v>574</v>
      </c>
      <c r="H669" s="633" t="s">
        <v>1540</v>
      </c>
      <c r="I669" s="633" t="s">
        <v>1541</v>
      </c>
      <c r="J669" s="633" t="s">
        <v>1542</v>
      </c>
      <c r="K669" s="633" t="s">
        <v>1543</v>
      </c>
      <c r="L669" s="635">
        <v>82.830043101273802</v>
      </c>
      <c r="M669" s="635">
        <v>390</v>
      </c>
      <c r="N669" s="636">
        <v>32303.716809496782</v>
      </c>
    </row>
    <row r="670" spans="1:14" ht="14.4" customHeight="1" x14ac:dyDescent="0.3">
      <c r="A670" s="631" t="s">
        <v>527</v>
      </c>
      <c r="B670" s="632" t="s">
        <v>529</v>
      </c>
      <c r="C670" s="633" t="s">
        <v>551</v>
      </c>
      <c r="D670" s="634" t="s">
        <v>552</v>
      </c>
      <c r="E670" s="633" t="s">
        <v>538</v>
      </c>
      <c r="F670" s="634" t="s">
        <v>539</v>
      </c>
      <c r="G670" s="633" t="s">
        <v>574</v>
      </c>
      <c r="H670" s="633" t="s">
        <v>1544</v>
      </c>
      <c r="I670" s="633" t="s">
        <v>1545</v>
      </c>
      <c r="J670" s="633" t="s">
        <v>1546</v>
      </c>
      <c r="K670" s="633" t="s">
        <v>1547</v>
      </c>
      <c r="L670" s="635">
        <v>221.73486371156602</v>
      </c>
      <c r="M670" s="635">
        <v>6</v>
      </c>
      <c r="N670" s="636">
        <v>1330.4091822693961</v>
      </c>
    </row>
    <row r="671" spans="1:14" ht="14.4" customHeight="1" x14ac:dyDescent="0.3">
      <c r="A671" s="631" t="s">
        <v>527</v>
      </c>
      <c r="B671" s="632" t="s">
        <v>529</v>
      </c>
      <c r="C671" s="633" t="s">
        <v>551</v>
      </c>
      <c r="D671" s="634" t="s">
        <v>552</v>
      </c>
      <c r="E671" s="633" t="s">
        <v>538</v>
      </c>
      <c r="F671" s="634" t="s">
        <v>539</v>
      </c>
      <c r="G671" s="633" t="s">
        <v>574</v>
      </c>
      <c r="H671" s="633" t="s">
        <v>2119</v>
      </c>
      <c r="I671" s="633" t="s">
        <v>2120</v>
      </c>
      <c r="J671" s="633" t="s">
        <v>2121</v>
      </c>
      <c r="K671" s="633"/>
      <c r="L671" s="635">
        <v>84.513332896937101</v>
      </c>
      <c r="M671" s="635">
        <v>27</v>
      </c>
      <c r="N671" s="636">
        <v>2281.8599882173016</v>
      </c>
    </row>
    <row r="672" spans="1:14" ht="14.4" customHeight="1" x14ac:dyDescent="0.3">
      <c r="A672" s="631" t="s">
        <v>527</v>
      </c>
      <c r="B672" s="632" t="s">
        <v>529</v>
      </c>
      <c r="C672" s="633" t="s">
        <v>551</v>
      </c>
      <c r="D672" s="634" t="s">
        <v>552</v>
      </c>
      <c r="E672" s="633" t="s">
        <v>538</v>
      </c>
      <c r="F672" s="634" t="s">
        <v>539</v>
      </c>
      <c r="G672" s="633" t="s">
        <v>574</v>
      </c>
      <c r="H672" s="633" t="s">
        <v>1548</v>
      </c>
      <c r="I672" s="633" t="s">
        <v>1548</v>
      </c>
      <c r="J672" s="633" t="s">
        <v>1549</v>
      </c>
      <c r="K672" s="633" t="s">
        <v>1550</v>
      </c>
      <c r="L672" s="635">
        <v>1981.3861670528522</v>
      </c>
      <c r="M672" s="635">
        <v>25</v>
      </c>
      <c r="N672" s="636">
        <v>49534.654176321303</v>
      </c>
    </row>
    <row r="673" spans="1:14" ht="14.4" customHeight="1" x14ac:dyDescent="0.3">
      <c r="A673" s="631" t="s">
        <v>527</v>
      </c>
      <c r="B673" s="632" t="s">
        <v>529</v>
      </c>
      <c r="C673" s="633" t="s">
        <v>551</v>
      </c>
      <c r="D673" s="634" t="s">
        <v>552</v>
      </c>
      <c r="E673" s="633" t="s">
        <v>538</v>
      </c>
      <c r="F673" s="634" t="s">
        <v>539</v>
      </c>
      <c r="G673" s="633" t="s">
        <v>574</v>
      </c>
      <c r="H673" s="633" t="s">
        <v>2122</v>
      </c>
      <c r="I673" s="633" t="s">
        <v>2123</v>
      </c>
      <c r="J673" s="633" t="s">
        <v>2124</v>
      </c>
      <c r="K673" s="633" t="s">
        <v>2125</v>
      </c>
      <c r="L673" s="635">
        <v>633.0145</v>
      </c>
      <c r="M673" s="635">
        <v>20</v>
      </c>
      <c r="N673" s="636">
        <v>12660.289999999999</v>
      </c>
    </row>
    <row r="674" spans="1:14" ht="14.4" customHeight="1" x14ac:dyDescent="0.3">
      <c r="A674" s="631" t="s">
        <v>527</v>
      </c>
      <c r="B674" s="632" t="s">
        <v>529</v>
      </c>
      <c r="C674" s="633" t="s">
        <v>551</v>
      </c>
      <c r="D674" s="634" t="s">
        <v>552</v>
      </c>
      <c r="E674" s="633" t="s">
        <v>538</v>
      </c>
      <c r="F674" s="634" t="s">
        <v>539</v>
      </c>
      <c r="G674" s="633" t="s">
        <v>574</v>
      </c>
      <c r="H674" s="633" t="s">
        <v>1551</v>
      </c>
      <c r="I674" s="633" t="s">
        <v>1552</v>
      </c>
      <c r="J674" s="633" t="s">
        <v>1553</v>
      </c>
      <c r="K674" s="633" t="s">
        <v>1554</v>
      </c>
      <c r="L674" s="635">
        <v>76.499092393150434</v>
      </c>
      <c r="M674" s="635">
        <v>1</v>
      </c>
      <c r="N674" s="636">
        <v>76.499092393150434</v>
      </c>
    </row>
    <row r="675" spans="1:14" ht="14.4" customHeight="1" x14ac:dyDescent="0.3">
      <c r="A675" s="631" t="s">
        <v>527</v>
      </c>
      <c r="B675" s="632" t="s">
        <v>529</v>
      </c>
      <c r="C675" s="633" t="s">
        <v>551</v>
      </c>
      <c r="D675" s="634" t="s">
        <v>552</v>
      </c>
      <c r="E675" s="633" t="s">
        <v>538</v>
      </c>
      <c r="F675" s="634" t="s">
        <v>539</v>
      </c>
      <c r="G675" s="633" t="s">
        <v>574</v>
      </c>
      <c r="H675" s="633" t="s">
        <v>2126</v>
      </c>
      <c r="I675" s="633" t="s">
        <v>2126</v>
      </c>
      <c r="J675" s="633" t="s">
        <v>2127</v>
      </c>
      <c r="K675" s="633" t="s">
        <v>2128</v>
      </c>
      <c r="L675" s="635">
        <v>1907.61</v>
      </c>
      <c r="M675" s="635">
        <v>1</v>
      </c>
      <c r="N675" s="636">
        <v>1907.61</v>
      </c>
    </row>
    <row r="676" spans="1:14" ht="14.4" customHeight="1" x14ac:dyDescent="0.3">
      <c r="A676" s="631" t="s">
        <v>527</v>
      </c>
      <c r="B676" s="632" t="s">
        <v>529</v>
      </c>
      <c r="C676" s="633" t="s">
        <v>551</v>
      </c>
      <c r="D676" s="634" t="s">
        <v>552</v>
      </c>
      <c r="E676" s="633" t="s">
        <v>538</v>
      </c>
      <c r="F676" s="634" t="s">
        <v>539</v>
      </c>
      <c r="G676" s="633" t="s">
        <v>574</v>
      </c>
      <c r="H676" s="633" t="s">
        <v>2129</v>
      </c>
      <c r="I676" s="633" t="s">
        <v>2130</v>
      </c>
      <c r="J676" s="633" t="s">
        <v>2131</v>
      </c>
      <c r="K676" s="633" t="s">
        <v>2132</v>
      </c>
      <c r="L676" s="635">
        <v>135.5400108069405</v>
      </c>
      <c r="M676" s="635">
        <v>2</v>
      </c>
      <c r="N676" s="636">
        <v>271.080021613881</v>
      </c>
    </row>
    <row r="677" spans="1:14" ht="14.4" customHeight="1" x14ac:dyDescent="0.3">
      <c r="A677" s="631" t="s">
        <v>527</v>
      </c>
      <c r="B677" s="632" t="s">
        <v>529</v>
      </c>
      <c r="C677" s="633" t="s">
        <v>551</v>
      </c>
      <c r="D677" s="634" t="s">
        <v>552</v>
      </c>
      <c r="E677" s="633" t="s">
        <v>538</v>
      </c>
      <c r="F677" s="634" t="s">
        <v>539</v>
      </c>
      <c r="G677" s="633" t="s">
        <v>574</v>
      </c>
      <c r="H677" s="633" t="s">
        <v>2133</v>
      </c>
      <c r="I677" s="633" t="s">
        <v>2133</v>
      </c>
      <c r="J677" s="633" t="s">
        <v>2134</v>
      </c>
      <c r="K677" s="633" t="s">
        <v>2135</v>
      </c>
      <c r="L677" s="635">
        <v>920</v>
      </c>
      <c r="M677" s="635">
        <v>8</v>
      </c>
      <c r="N677" s="636">
        <v>7360</v>
      </c>
    </row>
    <row r="678" spans="1:14" ht="14.4" customHeight="1" x14ac:dyDescent="0.3">
      <c r="A678" s="631" t="s">
        <v>527</v>
      </c>
      <c r="B678" s="632" t="s">
        <v>529</v>
      </c>
      <c r="C678" s="633" t="s">
        <v>551</v>
      </c>
      <c r="D678" s="634" t="s">
        <v>552</v>
      </c>
      <c r="E678" s="633" t="s">
        <v>538</v>
      </c>
      <c r="F678" s="634" t="s">
        <v>539</v>
      </c>
      <c r="G678" s="633" t="s">
        <v>1321</v>
      </c>
      <c r="H678" s="633" t="s">
        <v>1555</v>
      </c>
      <c r="I678" s="633" t="s">
        <v>1556</v>
      </c>
      <c r="J678" s="633" t="s">
        <v>1557</v>
      </c>
      <c r="K678" s="633" t="s">
        <v>1558</v>
      </c>
      <c r="L678" s="635">
        <v>169.08117273823143</v>
      </c>
      <c r="M678" s="635">
        <v>13</v>
      </c>
      <c r="N678" s="636">
        <v>2198.0552455970087</v>
      </c>
    </row>
    <row r="679" spans="1:14" ht="14.4" customHeight="1" x14ac:dyDescent="0.3">
      <c r="A679" s="631" t="s">
        <v>527</v>
      </c>
      <c r="B679" s="632" t="s">
        <v>529</v>
      </c>
      <c r="C679" s="633" t="s">
        <v>551</v>
      </c>
      <c r="D679" s="634" t="s">
        <v>552</v>
      </c>
      <c r="E679" s="633" t="s">
        <v>538</v>
      </c>
      <c r="F679" s="634" t="s">
        <v>539</v>
      </c>
      <c r="G679" s="633" t="s">
        <v>1321</v>
      </c>
      <c r="H679" s="633" t="s">
        <v>1563</v>
      </c>
      <c r="I679" s="633" t="s">
        <v>1564</v>
      </c>
      <c r="J679" s="633" t="s">
        <v>1565</v>
      </c>
      <c r="K679" s="633" t="s">
        <v>1562</v>
      </c>
      <c r="L679" s="635">
        <v>57.370008955707199</v>
      </c>
      <c r="M679" s="635">
        <v>15</v>
      </c>
      <c r="N679" s="636">
        <v>860.55013433560794</v>
      </c>
    </row>
    <row r="680" spans="1:14" ht="14.4" customHeight="1" x14ac:dyDescent="0.3">
      <c r="A680" s="631" t="s">
        <v>527</v>
      </c>
      <c r="B680" s="632" t="s">
        <v>529</v>
      </c>
      <c r="C680" s="633" t="s">
        <v>551</v>
      </c>
      <c r="D680" s="634" t="s">
        <v>552</v>
      </c>
      <c r="E680" s="633" t="s">
        <v>538</v>
      </c>
      <c r="F680" s="634" t="s">
        <v>539</v>
      </c>
      <c r="G680" s="633" t="s">
        <v>1321</v>
      </c>
      <c r="H680" s="633" t="s">
        <v>2136</v>
      </c>
      <c r="I680" s="633" t="s">
        <v>2137</v>
      </c>
      <c r="J680" s="633" t="s">
        <v>2138</v>
      </c>
      <c r="K680" s="633" t="s">
        <v>2139</v>
      </c>
      <c r="L680" s="635">
        <v>74.700330053768042</v>
      </c>
      <c r="M680" s="635">
        <v>20</v>
      </c>
      <c r="N680" s="636">
        <v>1494.0066010753608</v>
      </c>
    </row>
    <row r="681" spans="1:14" ht="14.4" customHeight="1" x14ac:dyDescent="0.3">
      <c r="A681" s="631" t="s">
        <v>527</v>
      </c>
      <c r="B681" s="632" t="s">
        <v>529</v>
      </c>
      <c r="C681" s="633" t="s">
        <v>551</v>
      </c>
      <c r="D681" s="634" t="s">
        <v>552</v>
      </c>
      <c r="E681" s="633" t="s">
        <v>538</v>
      </c>
      <c r="F681" s="634" t="s">
        <v>539</v>
      </c>
      <c r="G681" s="633" t="s">
        <v>1321</v>
      </c>
      <c r="H681" s="633" t="s">
        <v>1570</v>
      </c>
      <c r="I681" s="633" t="s">
        <v>1571</v>
      </c>
      <c r="J681" s="633" t="s">
        <v>1572</v>
      </c>
      <c r="K681" s="633" t="s">
        <v>1573</v>
      </c>
      <c r="L681" s="635">
        <v>261.05</v>
      </c>
      <c r="M681" s="635">
        <v>10</v>
      </c>
      <c r="N681" s="636">
        <v>2610.5</v>
      </c>
    </row>
    <row r="682" spans="1:14" ht="14.4" customHeight="1" x14ac:dyDescent="0.3">
      <c r="A682" s="631" t="s">
        <v>527</v>
      </c>
      <c r="B682" s="632" t="s">
        <v>529</v>
      </c>
      <c r="C682" s="633" t="s">
        <v>551</v>
      </c>
      <c r="D682" s="634" t="s">
        <v>552</v>
      </c>
      <c r="E682" s="633" t="s">
        <v>538</v>
      </c>
      <c r="F682" s="634" t="s">
        <v>539</v>
      </c>
      <c r="G682" s="633" t="s">
        <v>1321</v>
      </c>
      <c r="H682" s="633" t="s">
        <v>1574</v>
      </c>
      <c r="I682" s="633" t="s">
        <v>1575</v>
      </c>
      <c r="J682" s="633" t="s">
        <v>1576</v>
      </c>
      <c r="K682" s="633" t="s">
        <v>1577</v>
      </c>
      <c r="L682" s="635">
        <v>115.92765054964234</v>
      </c>
      <c r="M682" s="635">
        <v>33.999999999999986</v>
      </c>
      <c r="N682" s="636">
        <v>3941.540118687838</v>
      </c>
    </row>
    <row r="683" spans="1:14" ht="14.4" customHeight="1" x14ac:dyDescent="0.3">
      <c r="A683" s="631" t="s">
        <v>527</v>
      </c>
      <c r="B683" s="632" t="s">
        <v>529</v>
      </c>
      <c r="C683" s="633" t="s">
        <v>551</v>
      </c>
      <c r="D683" s="634" t="s">
        <v>552</v>
      </c>
      <c r="E683" s="633" t="s">
        <v>538</v>
      </c>
      <c r="F683" s="634" t="s">
        <v>539</v>
      </c>
      <c r="G683" s="633" t="s">
        <v>1321</v>
      </c>
      <c r="H683" s="633" t="s">
        <v>2140</v>
      </c>
      <c r="I683" s="633" t="s">
        <v>2141</v>
      </c>
      <c r="J683" s="633" t="s">
        <v>2142</v>
      </c>
      <c r="K683" s="633" t="s">
        <v>2143</v>
      </c>
      <c r="L683" s="635">
        <v>60.029999999999987</v>
      </c>
      <c r="M683" s="635">
        <v>2</v>
      </c>
      <c r="N683" s="636">
        <v>120.05999999999997</v>
      </c>
    </row>
    <row r="684" spans="1:14" ht="14.4" customHeight="1" x14ac:dyDescent="0.3">
      <c r="A684" s="631" t="s">
        <v>527</v>
      </c>
      <c r="B684" s="632" t="s">
        <v>529</v>
      </c>
      <c r="C684" s="633" t="s">
        <v>551</v>
      </c>
      <c r="D684" s="634" t="s">
        <v>552</v>
      </c>
      <c r="E684" s="633" t="s">
        <v>538</v>
      </c>
      <c r="F684" s="634" t="s">
        <v>539</v>
      </c>
      <c r="G684" s="633" t="s">
        <v>1321</v>
      </c>
      <c r="H684" s="633" t="s">
        <v>1586</v>
      </c>
      <c r="I684" s="633" t="s">
        <v>1587</v>
      </c>
      <c r="J684" s="633" t="s">
        <v>1588</v>
      </c>
      <c r="K684" s="633" t="s">
        <v>1589</v>
      </c>
      <c r="L684" s="635">
        <v>884.12606553306534</v>
      </c>
      <c r="M684" s="635">
        <v>60</v>
      </c>
      <c r="N684" s="636">
        <v>53047.563931983917</v>
      </c>
    </row>
    <row r="685" spans="1:14" ht="14.4" customHeight="1" x14ac:dyDescent="0.3">
      <c r="A685" s="631" t="s">
        <v>527</v>
      </c>
      <c r="B685" s="632" t="s">
        <v>529</v>
      </c>
      <c r="C685" s="633" t="s">
        <v>551</v>
      </c>
      <c r="D685" s="634" t="s">
        <v>552</v>
      </c>
      <c r="E685" s="633" t="s">
        <v>538</v>
      </c>
      <c r="F685" s="634" t="s">
        <v>539</v>
      </c>
      <c r="G685" s="633" t="s">
        <v>1321</v>
      </c>
      <c r="H685" s="633" t="s">
        <v>2144</v>
      </c>
      <c r="I685" s="633" t="s">
        <v>2145</v>
      </c>
      <c r="J685" s="633" t="s">
        <v>2146</v>
      </c>
      <c r="K685" s="633" t="s">
        <v>2147</v>
      </c>
      <c r="L685" s="635">
        <v>449.1</v>
      </c>
      <c r="M685" s="635">
        <v>20</v>
      </c>
      <c r="N685" s="636">
        <v>8982</v>
      </c>
    </row>
    <row r="686" spans="1:14" ht="14.4" customHeight="1" x14ac:dyDescent="0.3">
      <c r="A686" s="631" t="s">
        <v>527</v>
      </c>
      <c r="B686" s="632" t="s">
        <v>529</v>
      </c>
      <c r="C686" s="633" t="s">
        <v>551</v>
      </c>
      <c r="D686" s="634" t="s">
        <v>552</v>
      </c>
      <c r="E686" s="633" t="s">
        <v>540</v>
      </c>
      <c r="F686" s="634" t="s">
        <v>541</v>
      </c>
      <c r="G686" s="633" t="s">
        <v>574</v>
      </c>
      <c r="H686" s="633" t="s">
        <v>2148</v>
      </c>
      <c r="I686" s="633" t="s">
        <v>2149</v>
      </c>
      <c r="J686" s="633" t="s">
        <v>2150</v>
      </c>
      <c r="K686" s="633" t="s">
        <v>2151</v>
      </c>
      <c r="L686" s="635">
        <v>76.770037868035999</v>
      </c>
      <c r="M686" s="635">
        <v>4</v>
      </c>
      <c r="N686" s="636">
        <v>307.080151472144</v>
      </c>
    </row>
    <row r="687" spans="1:14" ht="14.4" customHeight="1" x14ac:dyDescent="0.3">
      <c r="A687" s="631" t="s">
        <v>527</v>
      </c>
      <c r="B687" s="632" t="s">
        <v>529</v>
      </c>
      <c r="C687" s="633" t="s">
        <v>551</v>
      </c>
      <c r="D687" s="634" t="s">
        <v>552</v>
      </c>
      <c r="E687" s="633" t="s">
        <v>540</v>
      </c>
      <c r="F687" s="634" t="s">
        <v>541</v>
      </c>
      <c r="G687" s="633" t="s">
        <v>574</v>
      </c>
      <c r="H687" s="633" t="s">
        <v>2152</v>
      </c>
      <c r="I687" s="633" t="s">
        <v>2153</v>
      </c>
      <c r="J687" s="633" t="s">
        <v>2154</v>
      </c>
      <c r="K687" s="633" t="s">
        <v>2155</v>
      </c>
      <c r="L687" s="635">
        <v>137.740234465735</v>
      </c>
      <c r="M687" s="635">
        <v>1</v>
      </c>
      <c r="N687" s="636">
        <v>137.740234465735</v>
      </c>
    </row>
    <row r="688" spans="1:14" ht="14.4" customHeight="1" x14ac:dyDescent="0.3">
      <c r="A688" s="631" t="s">
        <v>527</v>
      </c>
      <c r="B688" s="632" t="s">
        <v>529</v>
      </c>
      <c r="C688" s="633" t="s">
        <v>551</v>
      </c>
      <c r="D688" s="634" t="s">
        <v>552</v>
      </c>
      <c r="E688" s="633" t="s">
        <v>540</v>
      </c>
      <c r="F688" s="634" t="s">
        <v>541</v>
      </c>
      <c r="G688" s="633" t="s">
        <v>574</v>
      </c>
      <c r="H688" s="633" t="s">
        <v>2156</v>
      </c>
      <c r="I688" s="633" t="s">
        <v>2157</v>
      </c>
      <c r="J688" s="633" t="s">
        <v>2158</v>
      </c>
      <c r="K688" s="633" t="s">
        <v>2159</v>
      </c>
      <c r="L688" s="635">
        <v>89.030000000000015</v>
      </c>
      <c r="M688" s="635">
        <v>3</v>
      </c>
      <c r="N688" s="636">
        <v>267.09000000000003</v>
      </c>
    </row>
    <row r="689" spans="1:14" ht="14.4" customHeight="1" x14ac:dyDescent="0.3">
      <c r="A689" s="631" t="s">
        <v>527</v>
      </c>
      <c r="B689" s="632" t="s">
        <v>529</v>
      </c>
      <c r="C689" s="633" t="s">
        <v>551</v>
      </c>
      <c r="D689" s="634" t="s">
        <v>552</v>
      </c>
      <c r="E689" s="633" t="s">
        <v>540</v>
      </c>
      <c r="F689" s="634" t="s">
        <v>541</v>
      </c>
      <c r="G689" s="633" t="s">
        <v>574</v>
      </c>
      <c r="H689" s="633" t="s">
        <v>2160</v>
      </c>
      <c r="I689" s="633" t="s">
        <v>2161</v>
      </c>
      <c r="J689" s="633" t="s">
        <v>2162</v>
      </c>
      <c r="K689" s="633" t="s">
        <v>2163</v>
      </c>
      <c r="L689" s="635">
        <v>7690.0002000000004</v>
      </c>
      <c r="M689" s="635">
        <v>40</v>
      </c>
      <c r="N689" s="636">
        <v>307600.00800000003</v>
      </c>
    </row>
    <row r="690" spans="1:14" ht="14.4" customHeight="1" x14ac:dyDescent="0.3">
      <c r="A690" s="631" t="s">
        <v>527</v>
      </c>
      <c r="B690" s="632" t="s">
        <v>529</v>
      </c>
      <c r="C690" s="633" t="s">
        <v>551</v>
      </c>
      <c r="D690" s="634" t="s">
        <v>552</v>
      </c>
      <c r="E690" s="633" t="s">
        <v>540</v>
      </c>
      <c r="F690" s="634" t="s">
        <v>541</v>
      </c>
      <c r="G690" s="633" t="s">
        <v>574</v>
      </c>
      <c r="H690" s="633" t="s">
        <v>2164</v>
      </c>
      <c r="I690" s="633" t="s">
        <v>2165</v>
      </c>
      <c r="J690" s="633" t="s">
        <v>2166</v>
      </c>
      <c r="K690" s="633" t="s">
        <v>2167</v>
      </c>
      <c r="L690" s="635">
        <v>26101.15</v>
      </c>
      <c r="M690" s="635">
        <v>1</v>
      </c>
      <c r="N690" s="636">
        <v>26101.15</v>
      </c>
    </row>
    <row r="691" spans="1:14" ht="14.4" customHeight="1" x14ac:dyDescent="0.3">
      <c r="A691" s="631" t="s">
        <v>527</v>
      </c>
      <c r="B691" s="632" t="s">
        <v>529</v>
      </c>
      <c r="C691" s="633" t="s">
        <v>551</v>
      </c>
      <c r="D691" s="634" t="s">
        <v>552</v>
      </c>
      <c r="E691" s="633" t="s">
        <v>540</v>
      </c>
      <c r="F691" s="634" t="s">
        <v>541</v>
      </c>
      <c r="G691" s="633" t="s">
        <v>574</v>
      </c>
      <c r="H691" s="633" t="s">
        <v>2168</v>
      </c>
      <c r="I691" s="633" t="s">
        <v>2169</v>
      </c>
      <c r="J691" s="633" t="s">
        <v>2170</v>
      </c>
      <c r="K691" s="633" t="s">
        <v>2171</v>
      </c>
      <c r="L691" s="635">
        <v>17278.330254068169</v>
      </c>
      <c r="M691" s="635">
        <v>38</v>
      </c>
      <c r="N691" s="636">
        <v>656576.54965459043</v>
      </c>
    </row>
    <row r="692" spans="1:14" ht="14.4" customHeight="1" x14ac:dyDescent="0.3">
      <c r="A692" s="631" t="s">
        <v>527</v>
      </c>
      <c r="B692" s="632" t="s">
        <v>529</v>
      </c>
      <c r="C692" s="633" t="s">
        <v>551</v>
      </c>
      <c r="D692" s="634" t="s">
        <v>552</v>
      </c>
      <c r="E692" s="633" t="s">
        <v>540</v>
      </c>
      <c r="F692" s="634" t="s">
        <v>541</v>
      </c>
      <c r="G692" s="633" t="s">
        <v>574</v>
      </c>
      <c r="H692" s="633" t="s">
        <v>2172</v>
      </c>
      <c r="I692" s="633" t="s">
        <v>2173</v>
      </c>
      <c r="J692" s="633" t="s">
        <v>2174</v>
      </c>
      <c r="K692" s="633" t="s">
        <v>2175</v>
      </c>
      <c r="L692" s="635">
        <v>59.349999999999973</v>
      </c>
      <c r="M692" s="635">
        <v>1</v>
      </c>
      <c r="N692" s="636">
        <v>59.349999999999973</v>
      </c>
    </row>
    <row r="693" spans="1:14" ht="14.4" customHeight="1" x14ac:dyDescent="0.3">
      <c r="A693" s="631" t="s">
        <v>527</v>
      </c>
      <c r="B693" s="632" t="s">
        <v>529</v>
      </c>
      <c r="C693" s="633" t="s">
        <v>551</v>
      </c>
      <c r="D693" s="634" t="s">
        <v>552</v>
      </c>
      <c r="E693" s="633" t="s">
        <v>540</v>
      </c>
      <c r="F693" s="634" t="s">
        <v>541</v>
      </c>
      <c r="G693" s="633" t="s">
        <v>1321</v>
      </c>
      <c r="H693" s="633" t="s">
        <v>1598</v>
      </c>
      <c r="I693" s="633" t="s">
        <v>1599</v>
      </c>
      <c r="J693" s="633" t="s">
        <v>1600</v>
      </c>
      <c r="K693" s="633" t="s">
        <v>1601</v>
      </c>
      <c r="L693" s="635">
        <v>1832.6783534082797</v>
      </c>
      <c r="M693" s="635">
        <v>16</v>
      </c>
      <c r="N693" s="636">
        <v>29322.853654532475</v>
      </c>
    </row>
    <row r="694" spans="1:14" ht="14.4" customHeight="1" x14ac:dyDescent="0.3">
      <c r="A694" s="631" t="s">
        <v>527</v>
      </c>
      <c r="B694" s="632" t="s">
        <v>529</v>
      </c>
      <c r="C694" s="633" t="s">
        <v>551</v>
      </c>
      <c r="D694" s="634" t="s">
        <v>552</v>
      </c>
      <c r="E694" s="633" t="s">
        <v>540</v>
      </c>
      <c r="F694" s="634" t="s">
        <v>541</v>
      </c>
      <c r="G694" s="633" t="s">
        <v>1321</v>
      </c>
      <c r="H694" s="633" t="s">
        <v>1606</v>
      </c>
      <c r="I694" s="633" t="s">
        <v>1607</v>
      </c>
      <c r="J694" s="633" t="s">
        <v>1604</v>
      </c>
      <c r="K694" s="633" t="s">
        <v>1608</v>
      </c>
      <c r="L694" s="635">
        <v>15838.946749999999</v>
      </c>
      <c r="M694" s="635">
        <v>16</v>
      </c>
      <c r="N694" s="636">
        <v>253423.14799999999</v>
      </c>
    </row>
    <row r="695" spans="1:14" ht="14.4" customHeight="1" x14ac:dyDescent="0.3">
      <c r="A695" s="631" t="s">
        <v>527</v>
      </c>
      <c r="B695" s="632" t="s">
        <v>529</v>
      </c>
      <c r="C695" s="633" t="s">
        <v>551</v>
      </c>
      <c r="D695" s="634" t="s">
        <v>552</v>
      </c>
      <c r="E695" s="633" t="s">
        <v>534</v>
      </c>
      <c r="F695" s="634" t="s">
        <v>535</v>
      </c>
      <c r="G695" s="633"/>
      <c r="H695" s="633"/>
      <c r="I695" s="633" t="s">
        <v>1611</v>
      </c>
      <c r="J695" s="633" t="s">
        <v>1612</v>
      </c>
      <c r="K695" s="633"/>
      <c r="L695" s="635">
        <v>1177.7375510204081</v>
      </c>
      <c r="M695" s="635">
        <v>98</v>
      </c>
      <c r="N695" s="636">
        <v>115418.28</v>
      </c>
    </row>
    <row r="696" spans="1:14" ht="14.4" customHeight="1" x14ac:dyDescent="0.3">
      <c r="A696" s="631" t="s">
        <v>527</v>
      </c>
      <c r="B696" s="632" t="s">
        <v>529</v>
      </c>
      <c r="C696" s="633" t="s">
        <v>551</v>
      </c>
      <c r="D696" s="634" t="s">
        <v>552</v>
      </c>
      <c r="E696" s="633" t="s">
        <v>534</v>
      </c>
      <c r="F696" s="634" t="s">
        <v>535</v>
      </c>
      <c r="G696" s="633"/>
      <c r="H696" s="633"/>
      <c r="I696" s="633" t="s">
        <v>1613</v>
      </c>
      <c r="J696" s="633" t="s">
        <v>1614</v>
      </c>
      <c r="K696" s="633"/>
      <c r="L696" s="635">
        <v>10716</v>
      </c>
      <c r="M696" s="635">
        <v>30</v>
      </c>
      <c r="N696" s="636">
        <v>321480</v>
      </c>
    </row>
    <row r="697" spans="1:14" ht="14.4" customHeight="1" x14ac:dyDescent="0.3">
      <c r="A697" s="631" t="s">
        <v>527</v>
      </c>
      <c r="B697" s="632" t="s">
        <v>529</v>
      </c>
      <c r="C697" s="633" t="s">
        <v>551</v>
      </c>
      <c r="D697" s="634" t="s">
        <v>552</v>
      </c>
      <c r="E697" s="633" t="s">
        <v>534</v>
      </c>
      <c r="F697" s="634" t="s">
        <v>535</v>
      </c>
      <c r="G697" s="633"/>
      <c r="H697" s="633"/>
      <c r="I697" s="633" t="s">
        <v>1615</v>
      </c>
      <c r="J697" s="633" t="s">
        <v>1616</v>
      </c>
      <c r="K697" s="633"/>
      <c r="L697" s="635">
        <v>5586</v>
      </c>
      <c r="M697" s="635">
        <v>6</v>
      </c>
      <c r="N697" s="636">
        <v>33516</v>
      </c>
    </row>
    <row r="698" spans="1:14" ht="14.4" customHeight="1" x14ac:dyDescent="0.3">
      <c r="A698" s="631" t="s">
        <v>527</v>
      </c>
      <c r="B698" s="632" t="s">
        <v>529</v>
      </c>
      <c r="C698" s="633" t="s">
        <v>551</v>
      </c>
      <c r="D698" s="634" t="s">
        <v>552</v>
      </c>
      <c r="E698" s="633" t="s">
        <v>534</v>
      </c>
      <c r="F698" s="634" t="s">
        <v>535</v>
      </c>
      <c r="G698" s="633"/>
      <c r="H698" s="633"/>
      <c r="I698" s="633" t="s">
        <v>1619</v>
      </c>
      <c r="J698" s="633" t="s">
        <v>1620</v>
      </c>
      <c r="K698" s="633"/>
      <c r="L698" s="635">
        <v>2187.2999999999997</v>
      </c>
      <c r="M698" s="635">
        <v>37</v>
      </c>
      <c r="N698" s="636">
        <v>80930.099999999991</v>
      </c>
    </row>
    <row r="699" spans="1:14" ht="14.4" customHeight="1" x14ac:dyDescent="0.3">
      <c r="A699" s="631" t="s">
        <v>527</v>
      </c>
      <c r="B699" s="632" t="s">
        <v>529</v>
      </c>
      <c r="C699" s="633" t="s">
        <v>551</v>
      </c>
      <c r="D699" s="634" t="s">
        <v>552</v>
      </c>
      <c r="E699" s="633" t="s">
        <v>534</v>
      </c>
      <c r="F699" s="634" t="s">
        <v>535</v>
      </c>
      <c r="G699" s="633"/>
      <c r="H699" s="633"/>
      <c r="I699" s="633" t="s">
        <v>2176</v>
      </c>
      <c r="J699" s="633" t="s">
        <v>2177</v>
      </c>
      <c r="K699" s="633"/>
      <c r="L699" s="635">
        <v>8608.9</v>
      </c>
      <c r="M699" s="635">
        <v>3</v>
      </c>
      <c r="N699" s="636">
        <v>25826.699999999997</v>
      </c>
    </row>
    <row r="700" spans="1:14" ht="14.4" customHeight="1" x14ac:dyDescent="0.3">
      <c r="A700" s="631" t="s">
        <v>527</v>
      </c>
      <c r="B700" s="632" t="s">
        <v>529</v>
      </c>
      <c r="C700" s="633" t="s">
        <v>551</v>
      </c>
      <c r="D700" s="634" t="s">
        <v>552</v>
      </c>
      <c r="E700" s="633" t="s">
        <v>534</v>
      </c>
      <c r="F700" s="634" t="s">
        <v>535</v>
      </c>
      <c r="G700" s="633"/>
      <c r="H700" s="633"/>
      <c r="I700" s="633" t="s">
        <v>2178</v>
      </c>
      <c r="J700" s="633" t="s">
        <v>2179</v>
      </c>
      <c r="K700" s="633" t="s">
        <v>2180</v>
      </c>
      <c r="L700" s="635">
        <v>4374.6000000000004</v>
      </c>
      <c r="M700" s="635">
        <v>2</v>
      </c>
      <c r="N700" s="636">
        <v>8749.2000000000007</v>
      </c>
    </row>
    <row r="701" spans="1:14" ht="14.4" customHeight="1" x14ac:dyDescent="0.3">
      <c r="A701" s="631" t="s">
        <v>527</v>
      </c>
      <c r="B701" s="632" t="s">
        <v>529</v>
      </c>
      <c r="C701" s="633" t="s">
        <v>553</v>
      </c>
      <c r="D701" s="634" t="s">
        <v>554</v>
      </c>
      <c r="E701" s="633" t="s">
        <v>530</v>
      </c>
      <c r="F701" s="634" t="s">
        <v>531</v>
      </c>
      <c r="G701" s="633"/>
      <c r="H701" s="633" t="s">
        <v>563</v>
      </c>
      <c r="I701" s="633" t="s">
        <v>563</v>
      </c>
      <c r="J701" s="633" t="s">
        <v>564</v>
      </c>
      <c r="K701" s="633" t="s">
        <v>565</v>
      </c>
      <c r="L701" s="635">
        <v>391</v>
      </c>
      <c r="M701" s="635">
        <v>11.145999999999999</v>
      </c>
      <c r="N701" s="636">
        <v>4358.0859999999993</v>
      </c>
    </row>
    <row r="702" spans="1:14" ht="14.4" customHeight="1" x14ac:dyDescent="0.3">
      <c r="A702" s="631" t="s">
        <v>527</v>
      </c>
      <c r="B702" s="632" t="s">
        <v>529</v>
      </c>
      <c r="C702" s="633" t="s">
        <v>553</v>
      </c>
      <c r="D702" s="634" t="s">
        <v>554</v>
      </c>
      <c r="E702" s="633" t="s">
        <v>530</v>
      </c>
      <c r="F702" s="634" t="s">
        <v>531</v>
      </c>
      <c r="G702" s="633"/>
      <c r="H702" s="633" t="s">
        <v>1706</v>
      </c>
      <c r="I702" s="633" t="s">
        <v>1260</v>
      </c>
      <c r="J702" s="633" t="s">
        <v>1707</v>
      </c>
      <c r="K702" s="633" t="s">
        <v>1708</v>
      </c>
      <c r="L702" s="635">
        <v>5282.5365000000002</v>
      </c>
      <c r="M702" s="635">
        <v>12</v>
      </c>
      <c r="N702" s="636">
        <v>63390.438000000002</v>
      </c>
    </row>
    <row r="703" spans="1:14" ht="14.4" customHeight="1" x14ac:dyDescent="0.3">
      <c r="A703" s="631" t="s">
        <v>527</v>
      </c>
      <c r="B703" s="632" t="s">
        <v>529</v>
      </c>
      <c r="C703" s="633" t="s">
        <v>553</v>
      </c>
      <c r="D703" s="634" t="s">
        <v>554</v>
      </c>
      <c r="E703" s="633" t="s">
        <v>530</v>
      </c>
      <c r="F703" s="634" t="s">
        <v>531</v>
      </c>
      <c r="G703" s="633"/>
      <c r="H703" s="633" t="s">
        <v>570</v>
      </c>
      <c r="I703" s="633" t="s">
        <v>570</v>
      </c>
      <c r="J703" s="633" t="s">
        <v>564</v>
      </c>
      <c r="K703" s="633" t="s">
        <v>571</v>
      </c>
      <c r="L703" s="635">
        <v>247.25000000000003</v>
      </c>
      <c r="M703" s="635">
        <v>4.5429999999999993</v>
      </c>
      <c r="N703" s="636">
        <v>1123.25675</v>
      </c>
    </row>
    <row r="704" spans="1:14" ht="14.4" customHeight="1" x14ac:dyDescent="0.3">
      <c r="A704" s="631" t="s">
        <v>527</v>
      </c>
      <c r="B704" s="632" t="s">
        <v>529</v>
      </c>
      <c r="C704" s="633" t="s">
        <v>553</v>
      </c>
      <c r="D704" s="634" t="s">
        <v>554</v>
      </c>
      <c r="E704" s="633" t="s">
        <v>530</v>
      </c>
      <c r="F704" s="634" t="s">
        <v>531</v>
      </c>
      <c r="G704" s="633"/>
      <c r="H704" s="633" t="s">
        <v>572</v>
      </c>
      <c r="I704" s="633" t="s">
        <v>572</v>
      </c>
      <c r="J704" s="633" t="s">
        <v>564</v>
      </c>
      <c r="K704" s="633" t="s">
        <v>573</v>
      </c>
      <c r="L704" s="635">
        <v>746.35000000000014</v>
      </c>
      <c r="M704" s="635">
        <v>3.8149999999999995</v>
      </c>
      <c r="N704" s="636">
        <v>2847.3252500000003</v>
      </c>
    </row>
    <row r="705" spans="1:14" ht="14.4" customHeight="1" x14ac:dyDescent="0.3">
      <c r="A705" s="631" t="s">
        <v>527</v>
      </c>
      <c r="B705" s="632" t="s">
        <v>529</v>
      </c>
      <c r="C705" s="633" t="s">
        <v>553</v>
      </c>
      <c r="D705" s="634" t="s">
        <v>554</v>
      </c>
      <c r="E705" s="633" t="s">
        <v>530</v>
      </c>
      <c r="F705" s="634" t="s">
        <v>531</v>
      </c>
      <c r="G705" s="633" t="s">
        <v>574</v>
      </c>
      <c r="H705" s="633" t="s">
        <v>575</v>
      </c>
      <c r="I705" s="633" t="s">
        <v>575</v>
      </c>
      <c r="J705" s="633" t="s">
        <v>576</v>
      </c>
      <c r="K705" s="633" t="s">
        <v>577</v>
      </c>
      <c r="L705" s="635">
        <v>179.4</v>
      </c>
      <c r="M705" s="635">
        <v>40</v>
      </c>
      <c r="N705" s="636">
        <v>7176</v>
      </c>
    </row>
    <row r="706" spans="1:14" ht="14.4" customHeight="1" x14ac:dyDescent="0.3">
      <c r="A706" s="631" t="s">
        <v>527</v>
      </c>
      <c r="B706" s="632" t="s">
        <v>529</v>
      </c>
      <c r="C706" s="633" t="s">
        <v>553</v>
      </c>
      <c r="D706" s="634" t="s">
        <v>554</v>
      </c>
      <c r="E706" s="633" t="s">
        <v>530</v>
      </c>
      <c r="F706" s="634" t="s">
        <v>531</v>
      </c>
      <c r="G706" s="633" t="s">
        <v>574</v>
      </c>
      <c r="H706" s="633" t="s">
        <v>2181</v>
      </c>
      <c r="I706" s="633" t="s">
        <v>2181</v>
      </c>
      <c r="J706" s="633" t="s">
        <v>2182</v>
      </c>
      <c r="K706" s="633" t="s">
        <v>580</v>
      </c>
      <c r="L706" s="635">
        <v>181.59</v>
      </c>
      <c r="M706" s="635">
        <v>6</v>
      </c>
      <c r="N706" s="636">
        <v>1089.54</v>
      </c>
    </row>
    <row r="707" spans="1:14" ht="14.4" customHeight="1" x14ac:dyDescent="0.3">
      <c r="A707" s="631" t="s">
        <v>527</v>
      </c>
      <c r="B707" s="632" t="s">
        <v>529</v>
      </c>
      <c r="C707" s="633" t="s">
        <v>553</v>
      </c>
      <c r="D707" s="634" t="s">
        <v>554</v>
      </c>
      <c r="E707" s="633" t="s">
        <v>530</v>
      </c>
      <c r="F707" s="634" t="s">
        <v>531</v>
      </c>
      <c r="G707" s="633" t="s">
        <v>574</v>
      </c>
      <c r="H707" s="633" t="s">
        <v>578</v>
      </c>
      <c r="I707" s="633" t="s">
        <v>578</v>
      </c>
      <c r="J707" s="633" t="s">
        <v>579</v>
      </c>
      <c r="K707" s="633" t="s">
        <v>580</v>
      </c>
      <c r="L707" s="635">
        <v>149.5</v>
      </c>
      <c r="M707" s="635">
        <v>37.9</v>
      </c>
      <c r="N707" s="636">
        <v>5666.05</v>
      </c>
    </row>
    <row r="708" spans="1:14" ht="14.4" customHeight="1" x14ac:dyDescent="0.3">
      <c r="A708" s="631" t="s">
        <v>527</v>
      </c>
      <c r="B708" s="632" t="s">
        <v>529</v>
      </c>
      <c r="C708" s="633" t="s">
        <v>553</v>
      </c>
      <c r="D708" s="634" t="s">
        <v>554</v>
      </c>
      <c r="E708" s="633" t="s">
        <v>530</v>
      </c>
      <c r="F708" s="634" t="s">
        <v>531</v>
      </c>
      <c r="G708" s="633" t="s">
        <v>574</v>
      </c>
      <c r="H708" s="633" t="s">
        <v>581</v>
      </c>
      <c r="I708" s="633" t="s">
        <v>581</v>
      </c>
      <c r="J708" s="633" t="s">
        <v>579</v>
      </c>
      <c r="K708" s="633" t="s">
        <v>582</v>
      </c>
      <c r="L708" s="635">
        <v>132.25000000000003</v>
      </c>
      <c r="M708" s="635">
        <v>46</v>
      </c>
      <c r="N708" s="636">
        <v>6083.5000000000009</v>
      </c>
    </row>
    <row r="709" spans="1:14" ht="14.4" customHeight="1" x14ac:dyDescent="0.3">
      <c r="A709" s="631" t="s">
        <v>527</v>
      </c>
      <c r="B709" s="632" t="s">
        <v>529</v>
      </c>
      <c r="C709" s="633" t="s">
        <v>553</v>
      </c>
      <c r="D709" s="634" t="s">
        <v>554</v>
      </c>
      <c r="E709" s="633" t="s">
        <v>530</v>
      </c>
      <c r="F709" s="634" t="s">
        <v>531</v>
      </c>
      <c r="G709" s="633" t="s">
        <v>574</v>
      </c>
      <c r="H709" s="633" t="s">
        <v>1709</v>
      </c>
      <c r="I709" s="633" t="s">
        <v>1709</v>
      </c>
      <c r="J709" s="633" t="s">
        <v>579</v>
      </c>
      <c r="K709" s="633" t="s">
        <v>1710</v>
      </c>
      <c r="L709" s="635">
        <v>232.3</v>
      </c>
      <c r="M709" s="635">
        <v>55</v>
      </c>
      <c r="N709" s="636">
        <v>12776.5</v>
      </c>
    </row>
    <row r="710" spans="1:14" ht="14.4" customHeight="1" x14ac:dyDescent="0.3">
      <c r="A710" s="631" t="s">
        <v>527</v>
      </c>
      <c r="B710" s="632" t="s">
        <v>529</v>
      </c>
      <c r="C710" s="633" t="s">
        <v>553</v>
      </c>
      <c r="D710" s="634" t="s">
        <v>554</v>
      </c>
      <c r="E710" s="633" t="s">
        <v>530</v>
      </c>
      <c r="F710" s="634" t="s">
        <v>531</v>
      </c>
      <c r="G710" s="633" t="s">
        <v>574</v>
      </c>
      <c r="H710" s="633" t="s">
        <v>583</v>
      </c>
      <c r="I710" s="633" t="s">
        <v>583</v>
      </c>
      <c r="J710" s="633" t="s">
        <v>576</v>
      </c>
      <c r="K710" s="633" t="s">
        <v>584</v>
      </c>
      <c r="L710" s="635">
        <v>97.179999999999993</v>
      </c>
      <c r="M710" s="635">
        <v>33</v>
      </c>
      <c r="N710" s="636">
        <v>3206.9399999999996</v>
      </c>
    </row>
    <row r="711" spans="1:14" ht="14.4" customHeight="1" x14ac:dyDescent="0.3">
      <c r="A711" s="631" t="s">
        <v>527</v>
      </c>
      <c r="B711" s="632" t="s">
        <v>529</v>
      </c>
      <c r="C711" s="633" t="s">
        <v>553</v>
      </c>
      <c r="D711" s="634" t="s">
        <v>554</v>
      </c>
      <c r="E711" s="633" t="s">
        <v>530</v>
      </c>
      <c r="F711" s="634" t="s">
        <v>531</v>
      </c>
      <c r="G711" s="633" t="s">
        <v>574</v>
      </c>
      <c r="H711" s="633" t="s">
        <v>585</v>
      </c>
      <c r="I711" s="633" t="s">
        <v>585</v>
      </c>
      <c r="J711" s="633" t="s">
        <v>576</v>
      </c>
      <c r="K711" s="633" t="s">
        <v>586</v>
      </c>
      <c r="L711" s="635">
        <v>97.75</v>
      </c>
      <c r="M711" s="635">
        <v>7</v>
      </c>
      <c r="N711" s="636">
        <v>684.25</v>
      </c>
    </row>
    <row r="712" spans="1:14" ht="14.4" customHeight="1" x14ac:dyDescent="0.3">
      <c r="A712" s="631" t="s">
        <v>527</v>
      </c>
      <c r="B712" s="632" t="s">
        <v>529</v>
      </c>
      <c r="C712" s="633" t="s">
        <v>553</v>
      </c>
      <c r="D712" s="634" t="s">
        <v>554</v>
      </c>
      <c r="E712" s="633" t="s">
        <v>530</v>
      </c>
      <c r="F712" s="634" t="s">
        <v>531</v>
      </c>
      <c r="G712" s="633" t="s">
        <v>574</v>
      </c>
      <c r="H712" s="633" t="s">
        <v>595</v>
      </c>
      <c r="I712" s="633" t="s">
        <v>596</v>
      </c>
      <c r="J712" s="633" t="s">
        <v>597</v>
      </c>
      <c r="K712" s="633" t="s">
        <v>598</v>
      </c>
      <c r="L712" s="635">
        <v>98.803595509276917</v>
      </c>
      <c r="M712" s="635">
        <v>58</v>
      </c>
      <c r="N712" s="636">
        <v>5730.6085395380615</v>
      </c>
    </row>
    <row r="713" spans="1:14" ht="14.4" customHeight="1" x14ac:dyDescent="0.3">
      <c r="A713" s="631" t="s">
        <v>527</v>
      </c>
      <c r="B713" s="632" t="s">
        <v>529</v>
      </c>
      <c r="C713" s="633" t="s">
        <v>553</v>
      </c>
      <c r="D713" s="634" t="s">
        <v>554</v>
      </c>
      <c r="E713" s="633" t="s">
        <v>530</v>
      </c>
      <c r="F713" s="634" t="s">
        <v>531</v>
      </c>
      <c r="G713" s="633" t="s">
        <v>574</v>
      </c>
      <c r="H713" s="633" t="s">
        <v>599</v>
      </c>
      <c r="I713" s="633" t="s">
        <v>600</v>
      </c>
      <c r="J713" s="633" t="s">
        <v>601</v>
      </c>
      <c r="K713" s="633" t="s">
        <v>602</v>
      </c>
      <c r="L713" s="635">
        <v>170.11999999999998</v>
      </c>
      <c r="M713" s="635">
        <v>3</v>
      </c>
      <c r="N713" s="636">
        <v>510.3599999999999</v>
      </c>
    </row>
    <row r="714" spans="1:14" ht="14.4" customHeight="1" x14ac:dyDescent="0.3">
      <c r="A714" s="631" t="s">
        <v>527</v>
      </c>
      <c r="B714" s="632" t="s">
        <v>529</v>
      </c>
      <c r="C714" s="633" t="s">
        <v>553</v>
      </c>
      <c r="D714" s="634" t="s">
        <v>554</v>
      </c>
      <c r="E714" s="633" t="s">
        <v>530</v>
      </c>
      <c r="F714" s="634" t="s">
        <v>531</v>
      </c>
      <c r="G714" s="633" t="s">
        <v>574</v>
      </c>
      <c r="H714" s="633" t="s">
        <v>607</v>
      </c>
      <c r="I714" s="633" t="s">
        <v>608</v>
      </c>
      <c r="J714" s="633" t="s">
        <v>609</v>
      </c>
      <c r="K714" s="633" t="s">
        <v>610</v>
      </c>
      <c r="L714" s="635">
        <v>58.97</v>
      </c>
      <c r="M714" s="635">
        <v>3</v>
      </c>
      <c r="N714" s="636">
        <v>176.91</v>
      </c>
    </row>
    <row r="715" spans="1:14" ht="14.4" customHeight="1" x14ac:dyDescent="0.3">
      <c r="A715" s="631" t="s">
        <v>527</v>
      </c>
      <c r="B715" s="632" t="s">
        <v>529</v>
      </c>
      <c r="C715" s="633" t="s">
        <v>553</v>
      </c>
      <c r="D715" s="634" t="s">
        <v>554</v>
      </c>
      <c r="E715" s="633" t="s">
        <v>530</v>
      </c>
      <c r="F715" s="634" t="s">
        <v>531</v>
      </c>
      <c r="G715" s="633" t="s">
        <v>574</v>
      </c>
      <c r="H715" s="633" t="s">
        <v>611</v>
      </c>
      <c r="I715" s="633" t="s">
        <v>612</v>
      </c>
      <c r="J715" s="633" t="s">
        <v>613</v>
      </c>
      <c r="K715" s="633" t="s">
        <v>614</v>
      </c>
      <c r="L715" s="635">
        <v>56.166592533168519</v>
      </c>
      <c r="M715" s="635">
        <v>9</v>
      </c>
      <c r="N715" s="636">
        <v>505.49933279851666</v>
      </c>
    </row>
    <row r="716" spans="1:14" ht="14.4" customHeight="1" x14ac:dyDescent="0.3">
      <c r="A716" s="631" t="s">
        <v>527</v>
      </c>
      <c r="B716" s="632" t="s">
        <v>529</v>
      </c>
      <c r="C716" s="633" t="s">
        <v>553</v>
      </c>
      <c r="D716" s="634" t="s">
        <v>554</v>
      </c>
      <c r="E716" s="633" t="s">
        <v>530</v>
      </c>
      <c r="F716" s="634" t="s">
        <v>531</v>
      </c>
      <c r="G716" s="633" t="s">
        <v>574</v>
      </c>
      <c r="H716" s="633" t="s">
        <v>615</v>
      </c>
      <c r="I716" s="633" t="s">
        <v>616</v>
      </c>
      <c r="J716" s="633" t="s">
        <v>609</v>
      </c>
      <c r="K716" s="633" t="s">
        <v>617</v>
      </c>
      <c r="L716" s="635">
        <v>65.229739266997697</v>
      </c>
      <c r="M716" s="635">
        <v>4</v>
      </c>
      <c r="N716" s="636">
        <v>260.91895706799079</v>
      </c>
    </row>
    <row r="717" spans="1:14" ht="14.4" customHeight="1" x14ac:dyDescent="0.3">
      <c r="A717" s="631" t="s">
        <v>527</v>
      </c>
      <c r="B717" s="632" t="s">
        <v>529</v>
      </c>
      <c r="C717" s="633" t="s">
        <v>553</v>
      </c>
      <c r="D717" s="634" t="s">
        <v>554</v>
      </c>
      <c r="E717" s="633" t="s">
        <v>530</v>
      </c>
      <c r="F717" s="634" t="s">
        <v>531</v>
      </c>
      <c r="G717" s="633" t="s">
        <v>574</v>
      </c>
      <c r="H717" s="633" t="s">
        <v>618</v>
      </c>
      <c r="I717" s="633" t="s">
        <v>619</v>
      </c>
      <c r="J717" s="633" t="s">
        <v>620</v>
      </c>
      <c r="K717" s="633" t="s">
        <v>621</v>
      </c>
      <c r="L717" s="635">
        <v>84.89</v>
      </c>
      <c r="M717" s="635">
        <v>3</v>
      </c>
      <c r="N717" s="636">
        <v>254.67000000000002</v>
      </c>
    </row>
    <row r="718" spans="1:14" ht="14.4" customHeight="1" x14ac:dyDescent="0.3">
      <c r="A718" s="631" t="s">
        <v>527</v>
      </c>
      <c r="B718" s="632" t="s">
        <v>529</v>
      </c>
      <c r="C718" s="633" t="s">
        <v>553</v>
      </c>
      <c r="D718" s="634" t="s">
        <v>554</v>
      </c>
      <c r="E718" s="633" t="s">
        <v>530</v>
      </c>
      <c r="F718" s="634" t="s">
        <v>531</v>
      </c>
      <c r="G718" s="633" t="s">
        <v>574</v>
      </c>
      <c r="H718" s="633" t="s">
        <v>622</v>
      </c>
      <c r="I718" s="633" t="s">
        <v>623</v>
      </c>
      <c r="J718" s="633" t="s">
        <v>624</v>
      </c>
      <c r="K718" s="633" t="s">
        <v>625</v>
      </c>
      <c r="L718" s="635">
        <v>66.610000000000014</v>
      </c>
      <c r="M718" s="635">
        <v>3</v>
      </c>
      <c r="N718" s="636">
        <v>199.83000000000004</v>
      </c>
    </row>
    <row r="719" spans="1:14" ht="14.4" customHeight="1" x14ac:dyDescent="0.3">
      <c r="A719" s="631" t="s">
        <v>527</v>
      </c>
      <c r="B719" s="632" t="s">
        <v>529</v>
      </c>
      <c r="C719" s="633" t="s">
        <v>553</v>
      </c>
      <c r="D719" s="634" t="s">
        <v>554</v>
      </c>
      <c r="E719" s="633" t="s">
        <v>530</v>
      </c>
      <c r="F719" s="634" t="s">
        <v>531</v>
      </c>
      <c r="G719" s="633" t="s">
        <v>574</v>
      </c>
      <c r="H719" s="633" t="s">
        <v>626</v>
      </c>
      <c r="I719" s="633" t="s">
        <v>627</v>
      </c>
      <c r="J719" s="633" t="s">
        <v>628</v>
      </c>
      <c r="K719" s="633" t="s">
        <v>629</v>
      </c>
      <c r="L719" s="635">
        <v>27.445000000000004</v>
      </c>
      <c r="M719" s="635">
        <v>16</v>
      </c>
      <c r="N719" s="636">
        <v>439.12000000000006</v>
      </c>
    </row>
    <row r="720" spans="1:14" ht="14.4" customHeight="1" x14ac:dyDescent="0.3">
      <c r="A720" s="631" t="s">
        <v>527</v>
      </c>
      <c r="B720" s="632" t="s">
        <v>529</v>
      </c>
      <c r="C720" s="633" t="s">
        <v>553</v>
      </c>
      <c r="D720" s="634" t="s">
        <v>554</v>
      </c>
      <c r="E720" s="633" t="s">
        <v>530</v>
      </c>
      <c r="F720" s="634" t="s">
        <v>531</v>
      </c>
      <c r="G720" s="633" t="s">
        <v>574</v>
      </c>
      <c r="H720" s="633" t="s">
        <v>643</v>
      </c>
      <c r="I720" s="633" t="s">
        <v>644</v>
      </c>
      <c r="J720" s="633" t="s">
        <v>645</v>
      </c>
      <c r="K720" s="633" t="s">
        <v>646</v>
      </c>
      <c r="L720" s="635">
        <v>60.349960924499797</v>
      </c>
      <c r="M720" s="635">
        <v>8</v>
      </c>
      <c r="N720" s="636">
        <v>482.79968739599838</v>
      </c>
    </row>
    <row r="721" spans="1:14" ht="14.4" customHeight="1" x14ac:dyDescent="0.3">
      <c r="A721" s="631" t="s">
        <v>527</v>
      </c>
      <c r="B721" s="632" t="s">
        <v>529</v>
      </c>
      <c r="C721" s="633" t="s">
        <v>553</v>
      </c>
      <c r="D721" s="634" t="s">
        <v>554</v>
      </c>
      <c r="E721" s="633" t="s">
        <v>530</v>
      </c>
      <c r="F721" s="634" t="s">
        <v>531</v>
      </c>
      <c r="G721" s="633" t="s">
        <v>574</v>
      </c>
      <c r="H721" s="633" t="s">
        <v>647</v>
      </c>
      <c r="I721" s="633" t="s">
        <v>648</v>
      </c>
      <c r="J721" s="633" t="s">
        <v>649</v>
      </c>
      <c r="K721" s="633" t="s">
        <v>650</v>
      </c>
      <c r="L721" s="635">
        <v>260</v>
      </c>
      <c r="M721" s="635">
        <v>8</v>
      </c>
      <c r="N721" s="636">
        <v>2080</v>
      </c>
    </row>
    <row r="722" spans="1:14" ht="14.4" customHeight="1" x14ac:dyDescent="0.3">
      <c r="A722" s="631" t="s">
        <v>527</v>
      </c>
      <c r="B722" s="632" t="s">
        <v>529</v>
      </c>
      <c r="C722" s="633" t="s">
        <v>553</v>
      </c>
      <c r="D722" s="634" t="s">
        <v>554</v>
      </c>
      <c r="E722" s="633" t="s">
        <v>530</v>
      </c>
      <c r="F722" s="634" t="s">
        <v>531</v>
      </c>
      <c r="G722" s="633" t="s">
        <v>574</v>
      </c>
      <c r="H722" s="633" t="s">
        <v>671</v>
      </c>
      <c r="I722" s="633" t="s">
        <v>672</v>
      </c>
      <c r="J722" s="633" t="s">
        <v>673</v>
      </c>
      <c r="K722" s="633" t="s">
        <v>674</v>
      </c>
      <c r="L722" s="635">
        <v>94.670000000000016</v>
      </c>
      <c r="M722" s="635">
        <v>2</v>
      </c>
      <c r="N722" s="636">
        <v>189.34000000000003</v>
      </c>
    </row>
    <row r="723" spans="1:14" ht="14.4" customHeight="1" x14ac:dyDescent="0.3">
      <c r="A723" s="631" t="s">
        <v>527</v>
      </c>
      <c r="B723" s="632" t="s">
        <v>529</v>
      </c>
      <c r="C723" s="633" t="s">
        <v>553</v>
      </c>
      <c r="D723" s="634" t="s">
        <v>554</v>
      </c>
      <c r="E723" s="633" t="s">
        <v>530</v>
      </c>
      <c r="F723" s="634" t="s">
        <v>531</v>
      </c>
      <c r="G723" s="633" t="s">
        <v>574</v>
      </c>
      <c r="H723" s="633" t="s">
        <v>1736</v>
      </c>
      <c r="I723" s="633" t="s">
        <v>1737</v>
      </c>
      <c r="J723" s="633" t="s">
        <v>910</v>
      </c>
      <c r="K723" s="633" t="s">
        <v>1738</v>
      </c>
      <c r="L723" s="635">
        <v>103.27</v>
      </c>
      <c r="M723" s="635">
        <v>2</v>
      </c>
      <c r="N723" s="636">
        <v>206.54</v>
      </c>
    </row>
    <row r="724" spans="1:14" ht="14.4" customHeight="1" x14ac:dyDescent="0.3">
      <c r="A724" s="631" t="s">
        <v>527</v>
      </c>
      <c r="B724" s="632" t="s">
        <v>529</v>
      </c>
      <c r="C724" s="633" t="s">
        <v>553</v>
      </c>
      <c r="D724" s="634" t="s">
        <v>554</v>
      </c>
      <c r="E724" s="633" t="s">
        <v>530</v>
      </c>
      <c r="F724" s="634" t="s">
        <v>531</v>
      </c>
      <c r="G724" s="633" t="s">
        <v>574</v>
      </c>
      <c r="H724" s="633" t="s">
        <v>675</v>
      </c>
      <c r="I724" s="633" t="s">
        <v>675</v>
      </c>
      <c r="J724" s="633" t="s">
        <v>676</v>
      </c>
      <c r="K724" s="633" t="s">
        <v>677</v>
      </c>
      <c r="L724" s="635">
        <v>38.26188139573798</v>
      </c>
      <c r="M724" s="635">
        <v>18</v>
      </c>
      <c r="N724" s="636">
        <v>688.71386512328365</v>
      </c>
    </row>
    <row r="725" spans="1:14" ht="14.4" customHeight="1" x14ac:dyDescent="0.3">
      <c r="A725" s="631" t="s">
        <v>527</v>
      </c>
      <c r="B725" s="632" t="s">
        <v>529</v>
      </c>
      <c r="C725" s="633" t="s">
        <v>553</v>
      </c>
      <c r="D725" s="634" t="s">
        <v>554</v>
      </c>
      <c r="E725" s="633" t="s">
        <v>530</v>
      </c>
      <c r="F725" s="634" t="s">
        <v>531</v>
      </c>
      <c r="G725" s="633" t="s">
        <v>574</v>
      </c>
      <c r="H725" s="633" t="s">
        <v>678</v>
      </c>
      <c r="I725" s="633" t="s">
        <v>679</v>
      </c>
      <c r="J725" s="633" t="s">
        <v>680</v>
      </c>
      <c r="K725" s="633" t="s">
        <v>681</v>
      </c>
      <c r="L725" s="635">
        <v>238.29</v>
      </c>
      <c r="M725" s="635">
        <v>3</v>
      </c>
      <c r="N725" s="636">
        <v>714.87</v>
      </c>
    </row>
    <row r="726" spans="1:14" ht="14.4" customHeight="1" x14ac:dyDescent="0.3">
      <c r="A726" s="631" t="s">
        <v>527</v>
      </c>
      <c r="B726" s="632" t="s">
        <v>529</v>
      </c>
      <c r="C726" s="633" t="s">
        <v>553</v>
      </c>
      <c r="D726" s="634" t="s">
        <v>554</v>
      </c>
      <c r="E726" s="633" t="s">
        <v>530</v>
      </c>
      <c r="F726" s="634" t="s">
        <v>531</v>
      </c>
      <c r="G726" s="633" t="s">
        <v>574</v>
      </c>
      <c r="H726" s="633" t="s">
        <v>2183</v>
      </c>
      <c r="I726" s="633" t="s">
        <v>2184</v>
      </c>
      <c r="J726" s="633" t="s">
        <v>2185</v>
      </c>
      <c r="K726" s="633" t="s">
        <v>2186</v>
      </c>
      <c r="L726" s="635">
        <v>331.02942857142892</v>
      </c>
      <c r="M726" s="635">
        <v>6</v>
      </c>
      <c r="N726" s="636">
        <v>1986.1765714285734</v>
      </c>
    </row>
    <row r="727" spans="1:14" ht="14.4" customHeight="1" x14ac:dyDescent="0.3">
      <c r="A727" s="631" t="s">
        <v>527</v>
      </c>
      <c r="B727" s="632" t="s">
        <v>529</v>
      </c>
      <c r="C727" s="633" t="s">
        <v>553</v>
      </c>
      <c r="D727" s="634" t="s">
        <v>554</v>
      </c>
      <c r="E727" s="633" t="s">
        <v>530</v>
      </c>
      <c r="F727" s="634" t="s">
        <v>531</v>
      </c>
      <c r="G727" s="633" t="s">
        <v>574</v>
      </c>
      <c r="H727" s="633" t="s">
        <v>705</v>
      </c>
      <c r="I727" s="633" t="s">
        <v>706</v>
      </c>
      <c r="J727" s="633" t="s">
        <v>707</v>
      </c>
      <c r="K727" s="633" t="s">
        <v>708</v>
      </c>
      <c r="L727" s="635">
        <v>8.9681787892511213</v>
      </c>
      <c r="M727" s="635">
        <v>21</v>
      </c>
      <c r="N727" s="636">
        <v>188.33175457427353</v>
      </c>
    </row>
    <row r="728" spans="1:14" ht="14.4" customHeight="1" x14ac:dyDescent="0.3">
      <c r="A728" s="631" t="s">
        <v>527</v>
      </c>
      <c r="B728" s="632" t="s">
        <v>529</v>
      </c>
      <c r="C728" s="633" t="s">
        <v>553</v>
      </c>
      <c r="D728" s="634" t="s">
        <v>554</v>
      </c>
      <c r="E728" s="633" t="s">
        <v>530</v>
      </c>
      <c r="F728" s="634" t="s">
        <v>531</v>
      </c>
      <c r="G728" s="633" t="s">
        <v>574</v>
      </c>
      <c r="H728" s="633" t="s">
        <v>1754</v>
      </c>
      <c r="I728" s="633" t="s">
        <v>1755</v>
      </c>
      <c r="J728" s="633" t="s">
        <v>1756</v>
      </c>
      <c r="K728" s="633" t="s">
        <v>1757</v>
      </c>
      <c r="L728" s="635">
        <v>167.91094893504913</v>
      </c>
      <c r="M728" s="635">
        <v>58</v>
      </c>
      <c r="N728" s="636">
        <v>9738.8350382328499</v>
      </c>
    </row>
    <row r="729" spans="1:14" ht="14.4" customHeight="1" x14ac:dyDescent="0.3">
      <c r="A729" s="631" t="s">
        <v>527</v>
      </c>
      <c r="B729" s="632" t="s">
        <v>529</v>
      </c>
      <c r="C729" s="633" t="s">
        <v>553</v>
      </c>
      <c r="D729" s="634" t="s">
        <v>554</v>
      </c>
      <c r="E729" s="633" t="s">
        <v>530</v>
      </c>
      <c r="F729" s="634" t="s">
        <v>531</v>
      </c>
      <c r="G729" s="633" t="s">
        <v>574</v>
      </c>
      <c r="H729" s="633" t="s">
        <v>751</v>
      </c>
      <c r="I729" s="633" t="s">
        <v>752</v>
      </c>
      <c r="J729" s="633" t="s">
        <v>753</v>
      </c>
      <c r="K729" s="633" t="s">
        <v>754</v>
      </c>
      <c r="L729" s="635">
        <v>63.640000000000008</v>
      </c>
      <c r="M729" s="635">
        <v>6</v>
      </c>
      <c r="N729" s="636">
        <v>381.84000000000003</v>
      </c>
    </row>
    <row r="730" spans="1:14" ht="14.4" customHeight="1" x14ac:dyDescent="0.3">
      <c r="A730" s="631" t="s">
        <v>527</v>
      </c>
      <c r="B730" s="632" t="s">
        <v>529</v>
      </c>
      <c r="C730" s="633" t="s">
        <v>553</v>
      </c>
      <c r="D730" s="634" t="s">
        <v>554</v>
      </c>
      <c r="E730" s="633" t="s">
        <v>530</v>
      </c>
      <c r="F730" s="634" t="s">
        <v>531</v>
      </c>
      <c r="G730" s="633" t="s">
        <v>574</v>
      </c>
      <c r="H730" s="633" t="s">
        <v>763</v>
      </c>
      <c r="I730" s="633" t="s">
        <v>764</v>
      </c>
      <c r="J730" s="633" t="s">
        <v>765</v>
      </c>
      <c r="K730" s="633" t="s">
        <v>766</v>
      </c>
      <c r="L730" s="635">
        <v>121.17326356074174</v>
      </c>
      <c r="M730" s="635">
        <v>9</v>
      </c>
      <c r="N730" s="636">
        <v>1090.5593720466757</v>
      </c>
    </row>
    <row r="731" spans="1:14" ht="14.4" customHeight="1" x14ac:dyDescent="0.3">
      <c r="A731" s="631" t="s">
        <v>527</v>
      </c>
      <c r="B731" s="632" t="s">
        <v>529</v>
      </c>
      <c r="C731" s="633" t="s">
        <v>553</v>
      </c>
      <c r="D731" s="634" t="s">
        <v>554</v>
      </c>
      <c r="E731" s="633" t="s">
        <v>530</v>
      </c>
      <c r="F731" s="634" t="s">
        <v>531</v>
      </c>
      <c r="G731" s="633" t="s">
        <v>574</v>
      </c>
      <c r="H731" s="633" t="s">
        <v>770</v>
      </c>
      <c r="I731" s="633" t="s">
        <v>771</v>
      </c>
      <c r="J731" s="633" t="s">
        <v>772</v>
      </c>
      <c r="K731" s="633" t="s">
        <v>773</v>
      </c>
      <c r="L731" s="635">
        <v>73.950494262266375</v>
      </c>
      <c r="M731" s="635">
        <v>4</v>
      </c>
      <c r="N731" s="636">
        <v>295.8019770490655</v>
      </c>
    </row>
    <row r="732" spans="1:14" ht="14.4" customHeight="1" x14ac:dyDescent="0.3">
      <c r="A732" s="631" t="s">
        <v>527</v>
      </c>
      <c r="B732" s="632" t="s">
        <v>529</v>
      </c>
      <c r="C732" s="633" t="s">
        <v>553</v>
      </c>
      <c r="D732" s="634" t="s">
        <v>554</v>
      </c>
      <c r="E732" s="633" t="s">
        <v>530</v>
      </c>
      <c r="F732" s="634" t="s">
        <v>531</v>
      </c>
      <c r="G732" s="633" t="s">
        <v>574</v>
      </c>
      <c r="H732" s="633" t="s">
        <v>778</v>
      </c>
      <c r="I732" s="633" t="s">
        <v>779</v>
      </c>
      <c r="J732" s="633" t="s">
        <v>780</v>
      </c>
      <c r="K732" s="633" t="s">
        <v>781</v>
      </c>
      <c r="L732" s="635">
        <v>46.873255329834898</v>
      </c>
      <c r="M732" s="635">
        <v>18</v>
      </c>
      <c r="N732" s="636">
        <v>843.71859593702811</v>
      </c>
    </row>
    <row r="733" spans="1:14" ht="14.4" customHeight="1" x14ac:dyDescent="0.3">
      <c r="A733" s="631" t="s">
        <v>527</v>
      </c>
      <c r="B733" s="632" t="s">
        <v>529</v>
      </c>
      <c r="C733" s="633" t="s">
        <v>553</v>
      </c>
      <c r="D733" s="634" t="s">
        <v>554</v>
      </c>
      <c r="E733" s="633" t="s">
        <v>530</v>
      </c>
      <c r="F733" s="634" t="s">
        <v>531</v>
      </c>
      <c r="G733" s="633" t="s">
        <v>574</v>
      </c>
      <c r="H733" s="633" t="s">
        <v>785</v>
      </c>
      <c r="I733" s="633" t="s">
        <v>785</v>
      </c>
      <c r="J733" s="633" t="s">
        <v>786</v>
      </c>
      <c r="K733" s="633" t="s">
        <v>787</v>
      </c>
      <c r="L733" s="635">
        <v>106.75989710686564</v>
      </c>
      <c r="M733" s="635">
        <v>6</v>
      </c>
      <c r="N733" s="636">
        <v>640.55938264119379</v>
      </c>
    </row>
    <row r="734" spans="1:14" ht="14.4" customHeight="1" x14ac:dyDescent="0.3">
      <c r="A734" s="631" t="s">
        <v>527</v>
      </c>
      <c r="B734" s="632" t="s">
        <v>529</v>
      </c>
      <c r="C734" s="633" t="s">
        <v>553</v>
      </c>
      <c r="D734" s="634" t="s">
        <v>554</v>
      </c>
      <c r="E734" s="633" t="s">
        <v>530</v>
      </c>
      <c r="F734" s="634" t="s">
        <v>531</v>
      </c>
      <c r="G734" s="633" t="s">
        <v>574</v>
      </c>
      <c r="H734" s="633" t="s">
        <v>1762</v>
      </c>
      <c r="I734" s="633" t="s">
        <v>1763</v>
      </c>
      <c r="J734" s="633" t="s">
        <v>1764</v>
      </c>
      <c r="K734" s="633" t="s">
        <v>1765</v>
      </c>
      <c r="L734" s="635">
        <v>292.46999999999997</v>
      </c>
      <c r="M734" s="635">
        <v>7</v>
      </c>
      <c r="N734" s="636">
        <v>2047.29</v>
      </c>
    </row>
    <row r="735" spans="1:14" ht="14.4" customHeight="1" x14ac:dyDescent="0.3">
      <c r="A735" s="631" t="s">
        <v>527</v>
      </c>
      <c r="B735" s="632" t="s">
        <v>529</v>
      </c>
      <c r="C735" s="633" t="s">
        <v>553</v>
      </c>
      <c r="D735" s="634" t="s">
        <v>554</v>
      </c>
      <c r="E735" s="633" t="s">
        <v>530</v>
      </c>
      <c r="F735" s="634" t="s">
        <v>531</v>
      </c>
      <c r="G735" s="633" t="s">
        <v>574</v>
      </c>
      <c r="H735" s="633" t="s">
        <v>788</v>
      </c>
      <c r="I735" s="633" t="s">
        <v>789</v>
      </c>
      <c r="J735" s="633" t="s">
        <v>790</v>
      </c>
      <c r="K735" s="633" t="s">
        <v>791</v>
      </c>
      <c r="L735" s="635">
        <v>393.66</v>
      </c>
      <c r="M735" s="635">
        <v>3</v>
      </c>
      <c r="N735" s="636">
        <v>1180.98</v>
      </c>
    </row>
    <row r="736" spans="1:14" ht="14.4" customHeight="1" x14ac:dyDescent="0.3">
      <c r="A736" s="631" t="s">
        <v>527</v>
      </c>
      <c r="B736" s="632" t="s">
        <v>529</v>
      </c>
      <c r="C736" s="633" t="s">
        <v>553</v>
      </c>
      <c r="D736" s="634" t="s">
        <v>554</v>
      </c>
      <c r="E736" s="633" t="s">
        <v>530</v>
      </c>
      <c r="F736" s="634" t="s">
        <v>531</v>
      </c>
      <c r="G736" s="633" t="s">
        <v>574</v>
      </c>
      <c r="H736" s="633" t="s">
        <v>1766</v>
      </c>
      <c r="I736" s="633" t="s">
        <v>1767</v>
      </c>
      <c r="J736" s="633" t="s">
        <v>1768</v>
      </c>
      <c r="K736" s="633" t="s">
        <v>1769</v>
      </c>
      <c r="L736" s="635">
        <v>91.907492901797539</v>
      </c>
      <c r="M736" s="635">
        <v>4</v>
      </c>
      <c r="N736" s="636">
        <v>367.62997160719016</v>
      </c>
    </row>
    <row r="737" spans="1:14" ht="14.4" customHeight="1" x14ac:dyDescent="0.3">
      <c r="A737" s="631" t="s">
        <v>527</v>
      </c>
      <c r="B737" s="632" t="s">
        <v>529</v>
      </c>
      <c r="C737" s="633" t="s">
        <v>553</v>
      </c>
      <c r="D737" s="634" t="s">
        <v>554</v>
      </c>
      <c r="E737" s="633" t="s">
        <v>530</v>
      </c>
      <c r="F737" s="634" t="s">
        <v>531</v>
      </c>
      <c r="G737" s="633" t="s">
        <v>574</v>
      </c>
      <c r="H737" s="633" t="s">
        <v>803</v>
      </c>
      <c r="I737" s="633" t="s">
        <v>804</v>
      </c>
      <c r="J737" s="633" t="s">
        <v>805</v>
      </c>
      <c r="K737" s="633" t="s">
        <v>806</v>
      </c>
      <c r="L737" s="635">
        <v>9.717086373984877</v>
      </c>
      <c r="M737" s="635">
        <v>45</v>
      </c>
      <c r="N737" s="636">
        <v>437.26888682931946</v>
      </c>
    </row>
    <row r="738" spans="1:14" ht="14.4" customHeight="1" x14ac:dyDescent="0.3">
      <c r="A738" s="631" t="s">
        <v>527</v>
      </c>
      <c r="B738" s="632" t="s">
        <v>529</v>
      </c>
      <c r="C738" s="633" t="s">
        <v>553</v>
      </c>
      <c r="D738" s="634" t="s">
        <v>554</v>
      </c>
      <c r="E738" s="633" t="s">
        <v>530</v>
      </c>
      <c r="F738" s="634" t="s">
        <v>531</v>
      </c>
      <c r="G738" s="633" t="s">
        <v>574</v>
      </c>
      <c r="H738" s="633" t="s">
        <v>815</v>
      </c>
      <c r="I738" s="633" t="s">
        <v>816</v>
      </c>
      <c r="J738" s="633" t="s">
        <v>817</v>
      </c>
      <c r="K738" s="633" t="s">
        <v>818</v>
      </c>
      <c r="L738" s="635">
        <v>146.65333333333334</v>
      </c>
      <c r="M738" s="635">
        <v>9</v>
      </c>
      <c r="N738" s="636">
        <v>1319.88</v>
      </c>
    </row>
    <row r="739" spans="1:14" ht="14.4" customHeight="1" x14ac:dyDescent="0.3">
      <c r="A739" s="631" t="s">
        <v>527</v>
      </c>
      <c r="B739" s="632" t="s">
        <v>529</v>
      </c>
      <c r="C739" s="633" t="s">
        <v>553</v>
      </c>
      <c r="D739" s="634" t="s">
        <v>554</v>
      </c>
      <c r="E739" s="633" t="s">
        <v>530</v>
      </c>
      <c r="F739" s="634" t="s">
        <v>531</v>
      </c>
      <c r="G739" s="633" t="s">
        <v>574</v>
      </c>
      <c r="H739" s="633" t="s">
        <v>1773</v>
      </c>
      <c r="I739" s="633" t="s">
        <v>246</v>
      </c>
      <c r="J739" s="633" t="s">
        <v>1774</v>
      </c>
      <c r="K739" s="633"/>
      <c r="L739" s="635">
        <v>97.320298837320195</v>
      </c>
      <c r="M739" s="635">
        <v>10</v>
      </c>
      <c r="N739" s="636">
        <v>973.20298837320195</v>
      </c>
    </row>
    <row r="740" spans="1:14" ht="14.4" customHeight="1" x14ac:dyDescent="0.3">
      <c r="A740" s="631" t="s">
        <v>527</v>
      </c>
      <c r="B740" s="632" t="s">
        <v>529</v>
      </c>
      <c r="C740" s="633" t="s">
        <v>553</v>
      </c>
      <c r="D740" s="634" t="s">
        <v>554</v>
      </c>
      <c r="E740" s="633" t="s">
        <v>530</v>
      </c>
      <c r="F740" s="634" t="s">
        <v>531</v>
      </c>
      <c r="G740" s="633" t="s">
        <v>574</v>
      </c>
      <c r="H740" s="633" t="s">
        <v>2187</v>
      </c>
      <c r="I740" s="633" t="s">
        <v>246</v>
      </c>
      <c r="J740" s="633" t="s">
        <v>2188</v>
      </c>
      <c r="K740" s="633"/>
      <c r="L740" s="635">
        <v>48.1</v>
      </c>
      <c r="M740" s="635">
        <v>3</v>
      </c>
      <c r="N740" s="636">
        <v>144.30000000000001</v>
      </c>
    </row>
    <row r="741" spans="1:14" ht="14.4" customHeight="1" x14ac:dyDescent="0.3">
      <c r="A741" s="631" t="s">
        <v>527</v>
      </c>
      <c r="B741" s="632" t="s">
        <v>529</v>
      </c>
      <c r="C741" s="633" t="s">
        <v>553</v>
      </c>
      <c r="D741" s="634" t="s">
        <v>554</v>
      </c>
      <c r="E741" s="633" t="s">
        <v>530</v>
      </c>
      <c r="F741" s="634" t="s">
        <v>531</v>
      </c>
      <c r="G741" s="633" t="s">
        <v>574</v>
      </c>
      <c r="H741" s="633" t="s">
        <v>825</v>
      </c>
      <c r="I741" s="633" t="s">
        <v>246</v>
      </c>
      <c r="J741" s="633" t="s">
        <v>826</v>
      </c>
      <c r="K741" s="633"/>
      <c r="L741" s="635">
        <v>41.99</v>
      </c>
      <c r="M741" s="635">
        <v>2</v>
      </c>
      <c r="N741" s="636">
        <v>83.98</v>
      </c>
    </row>
    <row r="742" spans="1:14" ht="14.4" customHeight="1" x14ac:dyDescent="0.3">
      <c r="A742" s="631" t="s">
        <v>527</v>
      </c>
      <c r="B742" s="632" t="s">
        <v>529</v>
      </c>
      <c r="C742" s="633" t="s">
        <v>553</v>
      </c>
      <c r="D742" s="634" t="s">
        <v>554</v>
      </c>
      <c r="E742" s="633" t="s">
        <v>530</v>
      </c>
      <c r="F742" s="634" t="s">
        <v>531</v>
      </c>
      <c r="G742" s="633" t="s">
        <v>574</v>
      </c>
      <c r="H742" s="633" t="s">
        <v>831</v>
      </c>
      <c r="I742" s="633" t="s">
        <v>246</v>
      </c>
      <c r="J742" s="633" t="s">
        <v>832</v>
      </c>
      <c r="K742" s="633"/>
      <c r="L742" s="635">
        <v>22.55</v>
      </c>
      <c r="M742" s="635">
        <v>5</v>
      </c>
      <c r="N742" s="636">
        <v>112.75</v>
      </c>
    </row>
    <row r="743" spans="1:14" ht="14.4" customHeight="1" x14ac:dyDescent="0.3">
      <c r="A743" s="631" t="s">
        <v>527</v>
      </c>
      <c r="B743" s="632" t="s">
        <v>529</v>
      </c>
      <c r="C743" s="633" t="s">
        <v>553</v>
      </c>
      <c r="D743" s="634" t="s">
        <v>554</v>
      </c>
      <c r="E743" s="633" t="s">
        <v>530</v>
      </c>
      <c r="F743" s="634" t="s">
        <v>531</v>
      </c>
      <c r="G743" s="633" t="s">
        <v>574</v>
      </c>
      <c r="H743" s="633" t="s">
        <v>849</v>
      </c>
      <c r="I743" s="633" t="s">
        <v>850</v>
      </c>
      <c r="J743" s="633" t="s">
        <v>851</v>
      </c>
      <c r="K743" s="633" t="s">
        <v>852</v>
      </c>
      <c r="L743" s="635">
        <v>110.9291211272246</v>
      </c>
      <c r="M743" s="635">
        <v>3</v>
      </c>
      <c r="N743" s="636">
        <v>332.7873633816738</v>
      </c>
    </row>
    <row r="744" spans="1:14" ht="14.4" customHeight="1" x14ac:dyDescent="0.3">
      <c r="A744" s="631" t="s">
        <v>527</v>
      </c>
      <c r="B744" s="632" t="s">
        <v>529</v>
      </c>
      <c r="C744" s="633" t="s">
        <v>553</v>
      </c>
      <c r="D744" s="634" t="s">
        <v>554</v>
      </c>
      <c r="E744" s="633" t="s">
        <v>530</v>
      </c>
      <c r="F744" s="634" t="s">
        <v>531</v>
      </c>
      <c r="G744" s="633" t="s">
        <v>574</v>
      </c>
      <c r="H744" s="633" t="s">
        <v>2189</v>
      </c>
      <c r="I744" s="633" t="s">
        <v>246</v>
      </c>
      <c r="J744" s="633" t="s">
        <v>2190</v>
      </c>
      <c r="K744" s="633" t="s">
        <v>2191</v>
      </c>
      <c r="L744" s="635">
        <v>43.48</v>
      </c>
      <c r="M744" s="635">
        <v>2</v>
      </c>
      <c r="N744" s="636">
        <v>86.96</v>
      </c>
    </row>
    <row r="745" spans="1:14" ht="14.4" customHeight="1" x14ac:dyDescent="0.3">
      <c r="A745" s="631" t="s">
        <v>527</v>
      </c>
      <c r="B745" s="632" t="s">
        <v>529</v>
      </c>
      <c r="C745" s="633" t="s">
        <v>553</v>
      </c>
      <c r="D745" s="634" t="s">
        <v>554</v>
      </c>
      <c r="E745" s="633" t="s">
        <v>530</v>
      </c>
      <c r="F745" s="634" t="s">
        <v>531</v>
      </c>
      <c r="G745" s="633" t="s">
        <v>574</v>
      </c>
      <c r="H745" s="633" t="s">
        <v>861</v>
      </c>
      <c r="I745" s="633" t="s">
        <v>862</v>
      </c>
      <c r="J745" s="633" t="s">
        <v>863</v>
      </c>
      <c r="K745" s="633" t="s">
        <v>864</v>
      </c>
      <c r="L745" s="635">
        <v>59.21</v>
      </c>
      <c r="M745" s="635">
        <v>1</v>
      </c>
      <c r="N745" s="636">
        <v>59.21</v>
      </c>
    </row>
    <row r="746" spans="1:14" ht="14.4" customHeight="1" x14ac:dyDescent="0.3">
      <c r="A746" s="631" t="s">
        <v>527</v>
      </c>
      <c r="B746" s="632" t="s">
        <v>529</v>
      </c>
      <c r="C746" s="633" t="s">
        <v>553</v>
      </c>
      <c r="D746" s="634" t="s">
        <v>554</v>
      </c>
      <c r="E746" s="633" t="s">
        <v>530</v>
      </c>
      <c r="F746" s="634" t="s">
        <v>531</v>
      </c>
      <c r="G746" s="633" t="s">
        <v>574</v>
      </c>
      <c r="H746" s="633" t="s">
        <v>869</v>
      </c>
      <c r="I746" s="633" t="s">
        <v>870</v>
      </c>
      <c r="J746" s="633" t="s">
        <v>867</v>
      </c>
      <c r="K746" s="633" t="s">
        <v>871</v>
      </c>
      <c r="L746" s="635">
        <v>28.054950013725506</v>
      </c>
      <c r="M746" s="635">
        <v>6</v>
      </c>
      <c r="N746" s="636">
        <v>168.32970008235304</v>
      </c>
    </row>
    <row r="747" spans="1:14" ht="14.4" customHeight="1" x14ac:dyDescent="0.3">
      <c r="A747" s="631" t="s">
        <v>527</v>
      </c>
      <c r="B747" s="632" t="s">
        <v>529</v>
      </c>
      <c r="C747" s="633" t="s">
        <v>553</v>
      </c>
      <c r="D747" s="634" t="s">
        <v>554</v>
      </c>
      <c r="E747" s="633" t="s">
        <v>530</v>
      </c>
      <c r="F747" s="634" t="s">
        <v>531</v>
      </c>
      <c r="G747" s="633" t="s">
        <v>574</v>
      </c>
      <c r="H747" s="633" t="s">
        <v>876</v>
      </c>
      <c r="I747" s="633" t="s">
        <v>877</v>
      </c>
      <c r="J747" s="633" t="s">
        <v>878</v>
      </c>
      <c r="K747" s="633" t="s">
        <v>879</v>
      </c>
      <c r="L747" s="635">
        <v>218.178</v>
      </c>
      <c r="M747" s="635">
        <v>3</v>
      </c>
      <c r="N747" s="636">
        <v>654.53399999999999</v>
      </c>
    </row>
    <row r="748" spans="1:14" ht="14.4" customHeight="1" x14ac:dyDescent="0.3">
      <c r="A748" s="631" t="s">
        <v>527</v>
      </c>
      <c r="B748" s="632" t="s">
        <v>529</v>
      </c>
      <c r="C748" s="633" t="s">
        <v>553</v>
      </c>
      <c r="D748" s="634" t="s">
        <v>554</v>
      </c>
      <c r="E748" s="633" t="s">
        <v>530</v>
      </c>
      <c r="F748" s="634" t="s">
        <v>531</v>
      </c>
      <c r="G748" s="633" t="s">
        <v>574</v>
      </c>
      <c r="H748" s="633" t="s">
        <v>2192</v>
      </c>
      <c r="I748" s="633" t="s">
        <v>246</v>
      </c>
      <c r="J748" s="633" t="s">
        <v>2193</v>
      </c>
      <c r="K748" s="633"/>
      <c r="L748" s="635">
        <v>191.13003455770638</v>
      </c>
      <c r="M748" s="635">
        <v>3</v>
      </c>
      <c r="N748" s="636">
        <v>573.39010367311914</v>
      </c>
    </row>
    <row r="749" spans="1:14" ht="14.4" customHeight="1" x14ac:dyDescent="0.3">
      <c r="A749" s="631" t="s">
        <v>527</v>
      </c>
      <c r="B749" s="632" t="s">
        <v>529</v>
      </c>
      <c r="C749" s="633" t="s">
        <v>553</v>
      </c>
      <c r="D749" s="634" t="s">
        <v>554</v>
      </c>
      <c r="E749" s="633" t="s">
        <v>530</v>
      </c>
      <c r="F749" s="634" t="s">
        <v>531</v>
      </c>
      <c r="G749" s="633" t="s">
        <v>574</v>
      </c>
      <c r="H749" s="633" t="s">
        <v>880</v>
      </c>
      <c r="I749" s="633" t="s">
        <v>880</v>
      </c>
      <c r="J749" s="633" t="s">
        <v>576</v>
      </c>
      <c r="K749" s="633" t="s">
        <v>881</v>
      </c>
      <c r="L749" s="635">
        <v>201.25</v>
      </c>
      <c r="M749" s="635">
        <v>5</v>
      </c>
      <c r="N749" s="636">
        <v>1006.25</v>
      </c>
    </row>
    <row r="750" spans="1:14" ht="14.4" customHeight="1" x14ac:dyDescent="0.3">
      <c r="A750" s="631" t="s">
        <v>527</v>
      </c>
      <c r="B750" s="632" t="s">
        <v>529</v>
      </c>
      <c r="C750" s="633" t="s">
        <v>553</v>
      </c>
      <c r="D750" s="634" t="s">
        <v>554</v>
      </c>
      <c r="E750" s="633" t="s">
        <v>530</v>
      </c>
      <c r="F750" s="634" t="s">
        <v>531</v>
      </c>
      <c r="G750" s="633" t="s">
        <v>574</v>
      </c>
      <c r="H750" s="633" t="s">
        <v>2194</v>
      </c>
      <c r="I750" s="633" t="s">
        <v>2195</v>
      </c>
      <c r="J750" s="633" t="s">
        <v>981</v>
      </c>
      <c r="K750" s="633" t="s">
        <v>950</v>
      </c>
      <c r="L750" s="635">
        <v>58.490000000000009</v>
      </c>
      <c r="M750" s="635">
        <v>10</v>
      </c>
      <c r="N750" s="636">
        <v>584.90000000000009</v>
      </c>
    </row>
    <row r="751" spans="1:14" ht="14.4" customHeight="1" x14ac:dyDescent="0.3">
      <c r="A751" s="631" t="s">
        <v>527</v>
      </c>
      <c r="B751" s="632" t="s">
        <v>529</v>
      </c>
      <c r="C751" s="633" t="s">
        <v>553</v>
      </c>
      <c r="D751" s="634" t="s">
        <v>554</v>
      </c>
      <c r="E751" s="633" t="s">
        <v>530</v>
      </c>
      <c r="F751" s="634" t="s">
        <v>531</v>
      </c>
      <c r="G751" s="633" t="s">
        <v>574</v>
      </c>
      <c r="H751" s="633" t="s">
        <v>885</v>
      </c>
      <c r="I751" s="633" t="s">
        <v>886</v>
      </c>
      <c r="J751" s="633" t="s">
        <v>887</v>
      </c>
      <c r="K751" s="633" t="s">
        <v>888</v>
      </c>
      <c r="L751" s="635">
        <v>57.719808140277003</v>
      </c>
      <c r="M751" s="635">
        <v>1</v>
      </c>
      <c r="N751" s="636">
        <v>57.719808140277003</v>
      </c>
    </row>
    <row r="752" spans="1:14" ht="14.4" customHeight="1" x14ac:dyDescent="0.3">
      <c r="A752" s="631" t="s">
        <v>527</v>
      </c>
      <c r="B752" s="632" t="s">
        <v>529</v>
      </c>
      <c r="C752" s="633" t="s">
        <v>553</v>
      </c>
      <c r="D752" s="634" t="s">
        <v>554</v>
      </c>
      <c r="E752" s="633" t="s">
        <v>530</v>
      </c>
      <c r="F752" s="634" t="s">
        <v>531</v>
      </c>
      <c r="G752" s="633" t="s">
        <v>574</v>
      </c>
      <c r="H752" s="633" t="s">
        <v>1792</v>
      </c>
      <c r="I752" s="633" t="s">
        <v>1793</v>
      </c>
      <c r="J752" s="633" t="s">
        <v>1794</v>
      </c>
      <c r="K752" s="633" t="s">
        <v>1795</v>
      </c>
      <c r="L752" s="635">
        <v>67.193333333333328</v>
      </c>
      <c r="M752" s="635">
        <v>3</v>
      </c>
      <c r="N752" s="636">
        <v>201.57999999999998</v>
      </c>
    </row>
    <row r="753" spans="1:14" ht="14.4" customHeight="1" x14ac:dyDescent="0.3">
      <c r="A753" s="631" t="s">
        <v>527</v>
      </c>
      <c r="B753" s="632" t="s">
        <v>529</v>
      </c>
      <c r="C753" s="633" t="s">
        <v>553</v>
      </c>
      <c r="D753" s="634" t="s">
        <v>554</v>
      </c>
      <c r="E753" s="633" t="s">
        <v>530</v>
      </c>
      <c r="F753" s="634" t="s">
        <v>531</v>
      </c>
      <c r="G753" s="633" t="s">
        <v>574</v>
      </c>
      <c r="H753" s="633" t="s">
        <v>908</v>
      </c>
      <c r="I753" s="633" t="s">
        <v>909</v>
      </c>
      <c r="J753" s="633" t="s">
        <v>910</v>
      </c>
      <c r="K753" s="633" t="s">
        <v>911</v>
      </c>
      <c r="L753" s="635">
        <v>59.268135114152408</v>
      </c>
      <c r="M753" s="635">
        <v>11</v>
      </c>
      <c r="N753" s="636">
        <v>651.94948625567645</v>
      </c>
    </row>
    <row r="754" spans="1:14" ht="14.4" customHeight="1" x14ac:dyDescent="0.3">
      <c r="A754" s="631" t="s">
        <v>527</v>
      </c>
      <c r="B754" s="632" t="s">
        <v>529</v>
      </c>
      <c r="C754" s="633" t="s">
        <v>553</v>
      </c>
      <c r="D754" s="634" t="s">
        <v>554</v>
      </c>
      <c r="E754" s="633" t="s">
        <v>530</v>
      </c>
      <c r="F754" s="634" t="s">
        <v>531</v>
      </c>
      <c r="G754" s="633" t="s">
        <v>574</v>
      </c>
      <c r="H754" s="633" t="s">
        <v>912</v>
      </c>
      <c r="I754" s="633" t="s">
        <v>913</v>
      </c>
      <c r="J754" s="633" t="s">
        <v>914</v>
      </c>
      <c r="K754" s="633" t="s">
        <v>915</v>
      </c>
      <c r="L754" s="635">
        <v>14.948960559473987</v>
      </c>
      <c r="M754" s="635">
        <v>29</v>
      </c>
      <c r="N754" s="636">
        <v>433.51985622474564</v>
      </c>
    </row>
    <row r="755" spans="1:14" ht="14.4" customHeight="1" x14ac:dyDescent="0.3">
      <c r="A755" s="631" t="s">
        <v>527</v>
      </c>
      <c r="B755" s="632" t="s">
        <v>529</v>
      </c>
      <c r="C755" s="633" t="s">
        <v>553</v>
      </c>
      <c r="D755" s="634" t="s">
        <v>554</v>
      </c>
      <c r="E755" s="633" t="s">
        <v>530</v>
      </c>
      <c r="F755" s="634" t="s">
        <v>531</v>
      </c>
      <c r="G755" s="633" t="s">
        <v>574</v>
      </c>
      <c r="H755" s="633" t="s">
        <v>916</v>
      </c>
      <c r="I755" s="633" t="s">
        <v>917</v>
      </c>
      <c r="J755" s="633" t="s">
        <v>918</v>
      </c>
      <c r="K755" s="633" t="s">
        <v>919</v>
      </c>
      <c r="L755" s="635">
        <v>9.7747256260461466</v>
      </c>
      <c r="M755" s="635">
        <v>28</v>
      </c>
      <c r="N755" s="636">
        <v>273.6923175292921</v>
      </c>
    </row>
    <row r="756" spans="1:14" ht="14.4" customHeight="1" x14ac:dyDescent="0.3">
      <c r="A756" s="631" t="s">
        <v>527</v>
      </c>
      <c r="B756" s="632" t="s">
        <v>529</v>
      </c>
      <c r="C756" s="633" t="s">
        <v>553</v>
      </c>
      <c r="D756" s="634" t="s">
        <v>554</v>
      </c>
      <c r="E756" s="633" t="s">
        <v>530</v>
      </c>
      <c r="F756" s="634" t="s">
        <v>531</v>
      </c>
      <c r="G756" s="633" t="s">
        <v>574</v>
      </c>
      <c r="H756" s="633" t="s">
        <v>1625</v>
      </c>
      <c r="I756" s="633" t="s">
        <v>246</v>
      </c>
      <c r="J756" s="633" t="s">
        <v>1626</v>
      </c>
      <c r="K756" s="633"/>
      <c r="L756" s="635">
        <v>71.583499999999972</v>
      </c>
      <c r="M756" s="635">
        <v>1</v>
      </c>
      <c r="N756" s="636">
        <v>71.583499999999972</v>
      </c>
    </row>
    <row r="757" spans="1:14" ht="14.4" customHeight="1" x14ac:dyDescent="0.3">
      <c r="A757" s="631" t="s">
        <v>527</v>
      </c>
      <c r="B757" s="632" t="s">
        <v>529</v>
      </c>
      <c r="C757" s="633" t="s">
        <v>553</v>
      </c>
      <c r="D757" s="634" t="s">
        <v>554</v>
      </c>
      <c r="E757" s="633" t="s">
        <v>530</v>
      </c>
      <c r="F757" s="634" t="s">
        <v>531</v>
      </c>
      <c r="G757" s="633" t="s">
        <v>574</v>
      </c>
      <c r="H757" s="633" t="s">
        <v>2196</v>
      </c>
      <c r="I757" s="633" t="s">
        <v>2197</v>
      </c>
      <c r="J757" s="633" t="s">
        <v>2198</v>
      </c>
      <c r="K757" s="633" t="s">
        <v>2199</v>
      </c>
      <c r="L757" s="635">
        <v>148.21008811757602</v>
      </c>
      <c r="M757" s="635">
        <v>1</v>
      </c>
      <c r="N757" s="636">
        <v>148.21008811757602</v>
      </c>
    </row>
    <row r="758" spans="1:14" ht="14.4" customHeight="1" x14ac:dyDescent="0.3">
      <c r="A758" s="631" t="s">
        <v>527</v>
      </c>
      <c r="B758" s="632" t="s">
        <v>529</v>
      </c>
      <c r="C758" s="633" t="s">
        <v>553</v>
      </c>
      <c r="D758" s="634" t="s">
        <v>554</v>
      </c>
      <c r="E758" s="633" t="s">
        <v>530</v>
      </c>
      <c r="F758" s="634" t="s">
        <v>531</v>
      </c>
      <c r="G758" s="633" t="s">
        <v>574</v>
      </c>
      <c r="H758" s="633" t="s">
        <v>939</v>
      </c>
      <c r="I758" s="633" t="s">
        <v>939</v>
      </c>
      <c r="J758" s="633" t="s">
        <v>579</v>
      </c>
      <c r="K758" s="633" t="s">
        <v>940</v>
      </c>
      <c r="L758" s="635">
        <v>300.14999999999998</v>
      </c>
      <c r="M758" s="635">
        <v>45</v>
      </c>
      <c r="N758" s="636">
        <v>13506.749999999998</v>
      </c>
    </row>
    <row r="759" spans="1:14" ht="14.4" customHeight="1" x14ac:dyDescent="0.3">
      <c r="A759" s="631" t="s">
        <v>527</v>
      </c>
      <c r="B759" s="632" t="s">
        <v>529</v>
      </c>
      <c r="C759" s="633" t="s">
        <v>553</v>
      </c>
      <c r="D759" s="634" t="s">
        <v>554</v>
      </c>
      <c r="E759" s="633" t="s">
        <v>530</v>
      </c>
      <c r="F759" s="634" t="s">
        <v>531</v>
      </c>
      <c r="G759" s="633" t="s">
        <v>574</v>
      </c>
      <c r="H759" s="633" t="s">
        <v>1829</v>
      </c>
      <c r="I759" s="633" t="s">
        <v>1830</v>
      </c>
      <c r="J759" s="633" t="s">
        <v>1640</v>
      </c>
      <c r="K759" s="633" t="s">
        <v>1831</v>
      </c>
      <c r="L759" s="635">
        <v>266.56999999999994</v>
      </c>
      <c r="M759" s="635">
        <v>1</v>
      </c>
      <c r="N759" s="636">
        <v>266.56999999999994</v>
      </c>
    </row>
    <row r="760" spans="1:14" ht="14.4" customHeight="1" x14ac:dyDescent="0.3">
      <c r="A760" s="631" t="s">
        <v>527</v>
      </c>
      <c r="B760" s="632" t="s">
        <v>529</v>
      </c>
      <c r="C760" s="633" t="s">
        <v>553</v>
      </c>
      <c r="D760" s="634" t="s">
        <v>554</v>
      </c>
      <c r="E760" s="633" t="s">
        <v>530</v>
      </c>
      <c r="F760" s="634" t="s">
        <v>531</v>
      </c>
      <c r="G760" s="633" t="s">
        <v>574</v>
      </c>
      <c r="H760" s="633" t="s">
        <v>2200</v>
      </c>
      <c r="I760" s="633" t="s">
        <v>2201</v>
      </c>
      <c r="J760" s="633" t="s">
        <v>2202</v>
      </c>
      <c r="K760" s="633" t="s">
        <v>2203</v>
      </c>
      <c r="L760" s="635">
        <v>23.08</v>
      </c>
      <c r="M760" s="635">
        <v>12</v>
      </c>
      <c r="N760" s="636">
        <v>276.95999999999998</v>
      </c>
    </row>
    <row r="761" spans="1:14" ht="14.4" customHeight="1" x14ac:dyDescent="0.3">
      <c r="A761" s="631" t="s">
        <v>527</v>
      </c>
      <c r="B761" s="632" t="s">
        <v>529</v>
      </c>
      <c r="C761" s="633" t="s">
        <v>553</v>
      </c>
      <c r="D761" s="634" t="s">
        <v>554</v>
      </c>
      <c r="E761" s="633" t="s">
        <v>530</v>
      </c>
      <c r="F761" s="634" t="s">
        <v>531</v>
      </c>
      <c r="G761" s="633" t="s">
        <v>574</v>
      </c>
      <c r="H761" s="633" t="s">
        <v>959</v>
      </c>
      <c r="I761" s="633" t="s">
        <v>960</v>
      </c>
      <c r="J761" s="633" t="s">
        <v>961</v>
      </c>
      <c r="K761" s="633" t="s">
        <v>962</v>
      </c>
      <c r="L761" s="635">
        <v>1100.73</v>
      </c>
      <c r="M761" s="635">
        <v>10</v>
      </c>
      <c r="N761" s="636">
        <v>11007.3</v>
      </c>
    </row>
    <row r="762" spans="1:14" ht="14.4" customHeight="1" x14ac:dyDescent="0.3">
      <c r="A762" s="631" t="s">
        <v>527</v>
      </c>
      <c r="B762" s="632" t="s">
        <v>529</v>
      </c>
      <c r="C762" s="633" t="s">
        <v>553</v>
      </c>
      <c r="D762" s="634" t="s">
        <v>554</v>
      </c>
      <c r="E762" s="633" t="s">
        <v>530</v>
      </c>
      <c r="F762" s="634" t="s">
        <v>531</v>
      </c>
      <c r="G762" s="633" t="s">
        <v>574</v>
      </c>
      <c r="H762" s="633" t="s">
        <v>963</v>
      </c>
      <c r="I762" s="633" t="s">
        <v>964</v>
      </c>
      <c r="J762" s="633" t="s">
        <v>965</v>
      </c>
      <c r="K762" s="633" t="s">
        <v>966</v>
      </c>
      <c r="L762" s="635">
        <v>20.127085667285201</v>
      </c>
      <c r="M762" s="635">
        <v>12</v>
      </c>
      <c r="N762" s="636">
        <v>241.52502800742241</v>
      </c>
    </row>
    <row r="763" spans="1:14" ht="14.4" customHeight="1" x14ac:dyDescent="0.3">
      <c r="A763" s="631" t="s">
        <v>527</v>
      </c>
      <c r="B763" s="632" t="s">
        <v>529</v>
      </c>
      <c r="C763" s="633" t="s">
        <v>553</v>
      </c>
      <c r="D763" s="634" t="s">
        <v>554</v>
      </c>
      <c r="E763" s="633" t="s">
        <v>530</v>
      </c>
      <c r="F763" s="634" t="s">
        <v>531</v>
      </c>
      <c r="G763" s="633" t="s">
        <v>574</v>
      </c>
      <c r="H763" s="633" t="s">
        <v>2204</v>
      </c>
      <c r="I763" s="633" t="s">
        <v>2205</v>
      </c>
      <c r="J763" s="633" t="s">
        <v>2206</v>
      </c>
      <c r="K763" s="633" t="s">
        <v>2207</v>
      </c>
      <c r="L763" s="635">
        <v>189.23576549237978</v>
      </c>
      <c r="M763" s="635">
        <v>20</v>
      </c>
      <c r="N763" s="636">
        <v>3784.7153098475956</v>
      </c>
    </row>
    <row r="764" spans="1:14" ht="14.4" customHeight="1" x14ac:dyDescent="0.3">
      <c r="A764" s="631" t="s">
        <v>527</v>
      </c>
      <c r="B764" s="632" t="s">
        <v>529</v>
      </c>
      <c r="C764" s="633" t="s">
        <v>553</v>
      </c>
      <c r="D764" s="634" t="s">
        <v>554</v>
      </c>
      <c r="E764" s="633" t="s">
        <v>530</v>
      </c>
      <c r="F764" s="634" t="s">
        <v>531</v>
      </c>
      <c r="G764" s="633" t="s">
        <v>574</v>
      </c>
      <c r="H764" s="633" t="s">
        <v>971</v>
      </c>
      <c r="I764" s="633" t="s">
        <v>972</v>
      </c>
      <c r="J764" s="633" t="s">
        <v>973</v>
      </c>
      <c r="K764" s="633" t="s">
        <v>974</v>
      </c>
      <c r="L764" s="635">
        <v>128.41</v>
      </c>
      <c r="M764" s="635">
        <v>1</v>
      </c>
      <c r="N764" s="636">
        <v>128.41</v>
      </c>
    </row>
    <row r="765" spans="1:14" ht="14.4" customHeight="1" x14ac:dyDescent="0.3">
      <c r="A765" s="631" t="s">
        <v>527</v>
      </c>
      <c r="B765" s="632" t="s">
        <v>529</v>
      </c>
      <c r="C765" s="633" t="s">
        <v>553</v>
      </c>
      <c r="D765" s="634" t="s">
        <v>554</v>
      </c>
      <c r="E765" s="633" t="s">
        <v>530</v>
      </c>
      <c r="F765" s="634" t="s">
        <v>531</v>
      </c>
      <c r="G765" s="633" t="s">
        <v>574</v>
      </c>
      <c r="H765" s="633" t="s">
        <v>1636</v>
      </c>
      <c r="I765" s="633" t="s">
        <v>1637</v>
      </c>
      <c r="J765" s="633" t="s">
        <v>1631</v>
      </c>
      <c r="K765" s="633" t="s">
        <v>1099</v>
      </c>
      <c r="L765" s="635">
        <v>246.33</v>
      </c>
      <c r="M765" s="635">
        <v>1</v>
      </c>
      <c r="N765" s="636">
        <v>246.33</v>
      </c>
    </row>
    <row r="766" spans="1:14" ht="14.4" customHeight="1" x14ac:dyDescent="0.3">
      <c r="A766" s="631" t="s">
        <v>527</v>
      </c>
      <c r="B766" s="632" t="s">
        <v>529</v>
      </c>
      <c r="C766" s="633" t="s">
        <v>553</v>
      </c>
      <c r="D766" s="634" t="s">
        <v>554</v>
      </c>
      <c r="E766" s="633" t="s">
        <v>530</v>
      </c>
      <c r="F766" s="634" t="s">
        <v>531</v>
      </c>
      <c r="G766" s="633" t="s">
        <v>574</v>
      </c>
      <c r="H766" s="633" t="s">
        <v>2208</v>
      </c>
      <c r="I766" s="633" t="s">
        <v>2209</v>
      </c>
      <c r="J766" s="633" t="s">
        <v>2210</v>
      </c>
      <c r="K766" s="633" t="s">
        <v>2211</v>
      </c>
      <c r="L766" s="635">
        <v>29.09991004910184</v>
      </c>
      <c r="M766" s="635">
        <v>1</v>
      </c>
      <c r="N766" s="636">
        <v>29.09991004910184</v>
      </c>
    </row>
    <row r="767" spans="1:14" ht="14.4" customHeight="1" x14ac:dyDescent="0.3">
      <c r="A767" s="631" t="s">
        <v>527</v>
      </c>
      <c r="B767" s="632" t="s">
        <v>529</v>
      </c>
      <c r="C767" s="633" t="s">
        <v>553</v>
      </c>
      <c r="D767" s="634" t="s">
        <v>554</v>
      </c>
      <c r="E767" s="633" t="s">
        <v>530</v>
      </c>
      <c r="F767" s="634" t="s">
        <v>531</v>
      </c>
      <c r="G767" s="633" t="s">
        <v>574</v>
      </c>
      <c r="H767" s="633" t="s">
        <v>1848</v>
      </c>
      <c r="I767" s="633" t="s">
        <v>246</v>
      </c>
      <c r="J767" s="633" t="s">
        <v>1849</v>
      </c>
      <c r="K767" s="633"/>
      <c r="L767" s="635">
        <v>123.90934954065754</v>
      </c>
      <c r="M767" s="635">
        <v>6</v>
      </c>
      <c r="N767" s="636">
        <v>743.45609724394524</v>
      </c>
    </row>
    <row r="768" spans="1:14" ht="14.4" customHeight="1" x14ac:dyDescent="0.3">
      <c r="A768" s="631" t="s">
        <v>527</v>
      </c>
      <c r="B768" s="632" t="s">
        <v>529</v>
      </c>
      <c r="C768" s="633" t="s">
        <v>553</v>
      </c>
      <c r="D768" s="634" t="s">
        <v>554</v>
      </c>
      <c r="E768" s="633" t="s">
        <v>530</v>
      </c>
      <c r="F768" s="634" t="s">
        <v>531</v>
      </c>
      <c r="G768" s="633" t="s">
        <v>574</v>
      </c>
      <c r="H768" s="633" t="s">
        <v>1025</v>
      </c>
      <c r="I768" s="633" t="s">
        <v>1026</v>
      </c>
      <c r="J768" s="633" t="s">
        <v>1027</v>
      </c>
      <c r="K768" s="633" t="s">
        <v>1028</v>
      </c>
      <c r="L768" s="635">
        <v>568.90984097135606</v>
      </c>
      <c r="M768" s="635">
        <v>20</v>
      </c>
      <c r="N768" s="636">
        <v>11378.196819427121</v>
      </c>
    </row>
    <row r="769" spans="1:14" ht="14.4" customHeight="1" x14ac:dyDescent="0.3">
      <c r="A769" s="631" t="s">
        <v>527</v>
      </c>
      <c r="B769" s="632" t="s">
        <v>529</v>
      </c>
      <c r="C769" s="633" t="s">
        <v>553</v>
      </c>
      <c r="D769" s="634" t="s">
        <v>554</v>
      </c>
      <c r="E769" s="633" t="s">
        <v>530</v>
      </c>
      <c r="F769" s="634" t="s">
        <v>531</v>
      </c>
      <c r="G769" s="633" t="s">
        <v>574</v>
      </c>
      <c r="H769" s="633" t="s">
        <v>1870</v>
      </c>
      <c r="I769" s="633" t="s">
        <v>1871</v>
      </c>
      <c r="J769" s="633" t="s">
        <v>1872</v>
      </c>
      <c r="K769" s="633" t="s">
        <v>1873</v>
      </c>
      <c r="L769" s="635">
        <v>80.94</v>
      </c>
      <c r="M769" s="635">
        <v>2</v>
      </c>
      <c r="N769" s="636">
        <v>161.88</v>
      </c>
    </row>
    <row r="770" spans="1:14" ht="14.4" customHeight="1" x14ac:dyDescent="0.3">
      <c r="A770" s="631" t="s">
        <v>527</v>
      </c>
      <c r="B770" s="632" t="s">
        <v>529</v>
      </c>
      <c r="C770" s="633" t="s">
        <v>553</v>
      </c>
      <c r="D770" s="634" t="s">
        <v>554</v>
      </c>
      <c r="E770" s="633" t="s">
        <v>530</v>
      </c>
      <c r="F770" s="634" t="s">
        <v>531</v>
      </c>
      <c r="G770" s="633" t="s">
        <v>574</v>
      </c>
      <c r="H770" s="633" t="s">
        <v>2212</v>
      </c>
      <c r="I770" s="633" t="s">
        <v>2213</v>
      </c>
      <c r="J770" s="633" t="s">
        <v>2214</v>
      </c>
      <c r="K770" s="633" t="s">
        <v>1445</v>
      </c>
      <c r="L770" s="635">
        <v>1036.82</v>
      </c>
      <c r="M770" s="635">
        <v>20</v>
      </c>
      <c r="N770" s="636">
        <v>20736.399999999998</v>
      </c>
    </row>
    <row r="771" spans="1:14" ht="14.4" customHeight="1" x14ac:dyDescent="0.3">
      <c r="A771" s="631" t="s">
        <v>527</v>
      </c>
      <c r="B771" s="632" t="s">
        <v>529</v>
      </c>
      <c r="C771" s="633" t="s">
        <v>553</v>
      </c>
      <c r="D771" s="634" t="s">
        <v>554</v>
      </c>
      <c r="E771" s="633" t="s">
        <v>530</v>
      </c>
      <c r="F771" s="634" t="s">
        <v>531</v>
      </c>
      <c r="G771" s="633" t="s">
        <v>574</v>
      </c>
      <c r="H771" s="633" t="s">
        <v>1045</v>
      </c>
      <c r="I771" s="633" t="s">
        <v>1046</v>
      </c>
      <c r="J771" s="633" t="s">
        <v>1047</v>
      </c>
      <c r="K771" s="633" t="s">
        <v>1048</v>
      </c>
      <c r="L771" s="635">
        <v>399.47946005902622</v>
      </c>
      <c r="M771" s="635">
        <v>5</v>
      </c>
      <c r="N771" s="636">
        <v>1997.3973002951311</v>
      </c>
    </row>
    <row r="772" spans="1:14" ht="14.4" customHeight="1" x14ac:dyDescent="0.3">
      <c r="A772" s="631" t="s">
        <v>527</v>
      </c>
      <c r="B772" s="632" t="s">
        <v>529</v>
      </c>
      <c r="C772" s="633" t="s">
        <v>553</v>
      </c>
      <c r="D772" s="634" t="s">
        <v>554</v>
      </c>
      <c r="E772" s="633" t="s">
        <v>530</v>
      </c>
      <c r="F772" s="634" t="s">
        <v>531</v>
      </c>
      <c r="G772" s="633" t="s">
        <v>574</v>
      </c>
      <c r="H772" s="633" t="s">
        <v>1067</v>
      </c>
      <c r="I772" s="633" t="s">
        <v>1068</v>
      </c>
      <c r="J772" s="633" t="s">
        <v>1069</v>
      </c>
      <c r="K772" s="633" t="s">
        <v>1070</v>
      </c>
      <c r="L772" s="635">
        <v>660.08875000000103</v>
      </c>
      <c r="M772" s="635">
        <v>0.2</v>
      </c>
      <c r="N772" s="636">
        <v>132.01775000000021</v>
      </c>
    </row>
    <row r="773" spans="1:14" ht="14.4" customHeight="1" x14ac:dyDescent="0.3">
      <c r="A773" s="631" t="s">
        <v>527</v>
      </c>
      <c r="B773" s="632" t="s">
        <v>529</v>
      </c>
      <c r="C773" s="633" t="s">
        <v>553</v>
      </c>
      <c r="D773" s="634" t="s">
        <v>554</v>
      </c>
      <c r="E773" s="633" t="s">
        <v>530</v>
      </c>
      <c r="F773" s="634" t="s">
        <v>531</v>
      </c>
      <c r="G773" s="633" t="s">
        <v>574</v>
      </c>
      <c r="H773" s="633" t="s">
        <v>1071</v>
      </c>
      <c r="I773" s="633" t="s">
        <v>1072</v>
      </c>
      <c r="J773" s="633" t="s">
        <v>1073</v>
      </c>
      <c r="K773" s="633" t="s">
        <v>1074</v>
      </c>
      <c r="L773" s="635">
        <v>159.25753601331692</v>
      </c>
      <c r="M773" s="635">
        <v>2</v>
      </c>
      <c r="N773" s="636">
        <v>318.51507202663385</v>
      </c>
    </row>
    <row r="774" spans="1:14" ht="14.4" customHeight="1" x14ac:dyDescent="0.3">
      <c r="A774" s="631" t="s">
        <v>527</v>
      </c>
      <c r="B774" s="632" t="s">
        <v>529</v>
      </c>
      <c r="C774" s="633" t="s">
        <v>553</v>
      </c>
      <c r="D774" s="634" t="s">
        <v>554</v>
      </c>
      <c r="E774" s="633" t="s">
        <v>530</v>
      </c>
      <c r="F774" s="634" t="s">
        <v>531</v>
      </c>
      <c r="G774" s="633" t="s">
        <v>574</v>
      </c>
      <c r="H774" s="633" t="s">
        <v>1075</v>
      </c>
      <c r="I774" s="633" t="s">
        <v>1076</v>
      </c>
      <c r="J774" s="633" t="s">
        <v>1077</v>
      </c>
      <c r="K774" s="633" t="s">
        <v>1078</v>
      </c>
      <c r="L774" s="635">
        <v>326.56559999999956</v>
      </c>
      <c r="M774" s="635">
        <v>4</v>
      </c>
      <c r="N774" s="636">
        <v>1306.2623999999983</v>
      </c>
    </row>
    <row r="775" spans="1:14" ht="14.4" customHeight="1" x14ac:dyDescent="0.3">
      <c r="A775" s="631" t="s">
        <v>527</v>
      </c>
      <c r="B775" s="632" t="s">
        <v>529</v>
      </c>
      <c r="C775" s="633" t="s">
        <v>553</v>
      </c>
      <c r="D775" s="634" t="s">
        <v>554</v>
      </c>
      <c r="E775" s="633" t="s">
        <v>530</v>
      </c>
      <c r="F775" s="634" t="s">
        <v>531</v>
      </c>
      <c r="G775" s="633" t="s">
        <v>574</v>
      </c>
      <c r="H775" s="633" t="s">
        <v>1079</v>
      </c>
      <c r="I775" s="633" t="s">
        <v>1080</v>
      </c>
      <c r="J775" s="633" t="s">
        <v>1081</v>
      </c>
      <c r="K775" s="633" t="s">
        <v>1082</v>
      </c>
      <c r="L775" s="635">
        <v>458.85098500894463</v>
      </c>
      <c r="M775" s="635">
        <v>1.3819999999999999</v>
      </c>
      <c r="N775" s="636">
        <v>634.13206128236141</v>
      </c>
    </row>
    <row r="776" spans="1:14" ht="14.4" customHeight="1" x14ac:dyDescent="0.3">
      <c r="A776" s="631" t="s">
        <v>527</v>
      </c>
      <c r="B776" s="632" t="s">
        <v>529</v>
      </c>
      <c r="C776" s="633" t="s">
        <v>553</v>
      </c>
      <c r="D776" s="634" t="s">
        <v>554</v>
      </c>
      <c r="E776" s="633" t="s">
        <v>530</v>
      </c>
      <c r="F776" s="634" t="s">
        <v>531</v>
      </c>
      <c r="G776" s="633" t="s">
        <v>574</v>
      </c>
      <c r="H776" s="633" t="s">
        <v>1097</v>
      </c>
      <c r="I776" s="633" t="s">
        <v>1097</v>
      </c>
      <c r="J776" s="633" t="s">
        <v>1098</v>
      </c>
      <c r="K776" s="633" t="s">
        <v>1099</v>
      </c>
      <c r="L776" s="635">
        <v>334.78</v>
      </c>
      <c r="M776" s="635">
        <v>2</v>
      </c>
      <c r="N776" s="636">
        <v>669.56</v>
      </c>
    </row>
    <row r="777" spans="1:14" ht="14.4" customHeight="1" x14ac:dyDescent="0.3">
      <c r="A777" s="631" t="s">
        <v>527</v>
      </c>
      <c r="B777" s="632" t="s">
        <v>529</v>
      </c>
      <c r="C777" s="633" t="s">
        <v>553</v>
      </c>
      <c r="D777" s="634" t="s">
        <v>554</v>
      </c>
      <c r="E777" s="633" t="s">
        <v>530</v>
      </c>
      <c r="F777" s="634" t="s">
        <v>531</v>
      </c>
      <c r="G777" s="633" t="s">
        <v>574</v>
      </c>
      <c r="H777" s="633" t="s">
        <v>1104</v>
      </c>
      <c r="I777" s="633" t="s">
        <v>1104</v>
      </c>
      <c r="J777" s="633" t="s">
        <v>1105</v>
      </c>
      <c r="K777" s="633" t="s">
        <v>1106</v>
      </c>
      <c r="L777" s="635">
        <v>1723.8499999999997</v>
      </c>
      <c r="M777" s="635">
        <v>3</v>
      </c>
      <c r="N777" s="636">
        <v>5171.5499999999993</v>
      </c>
    </row>
    <row r="778" spans="1:14" ht="14.4" customHeight="1" x14ac:dyDescent="0.3">
      <c r="A778" s="631" t="s">
        <v>527</v>
      </c>
      <c r="B778" s="632" t="s">
        <v>529</v>
      </c>
      <c r="C778" s="633" t="s">
        <v>553</v>
      </c>
      <c r="D778" s="634" t="s">
        <v>554</v>
      </c>
      <c r="E778" s="633" t="s">
        <v>530</v>
      </c>
      <c r="F778" s="634" t="s">
        <v>531</v>
      </c>
      <c r="G778" s="633" t="s">
        <v>574</v>
      </c>
      <c r="H778" s="633" t="s">
        <v>1899</v>
      </c>
      <c r="I778" s="633" t="s">
        <v>1900</v>
      </c>
      <c r="J778" s="633" t="s">
        <v>1901</v>
      </c>
      <c r="K778" s="633" t="s">
        <v>1902</v>
      </c>
      <c r="L778" s="635">
        <v>109.22999999999999</v>
      </c>
      <c r="M778" s="635">
        <v>40</v>
      </c>
      <c r="N778" s="636">
        <v>4369.2</v>
      </c>
    </row>
    <row r="779" spans="1:14" ht="14.4" customHeight="1" x14ac:dyDescent="0.3">
      <c r="A779" s="631" t="s">
        <v>527</v>
      </c>
      <c r="B779" s="632" t="s">
        <v>529</v>
      </c>
      <c r="C779" s="633" t="s">
        <v>553</v>
      </c>
      <c r="D779" s="634" t="s">
        <v>554</v>
      </c>
      <c r="E779" s="633" t="s">
        <v>530</v>
      </c>
      <c r="F779" s="634" t="s">
        <v>531</v>
      </c>
      <c r="G779" s="633" t="s">
        <v>574</v>
      </c>
      <c r="H779" s="633" t="s">
        <v>1125</v>
      </c>
      <c r="I779" s="633" t="s">
        <v>1126</v>
      </c>
      <c r="J779" s="633" t="s">
        <v>1127</v>
      </c>
      <c r="K779" s="633" t="s">
        <v>1128</v>
      </c>
      <c r="L779" s="635">
        <v>339.93999999999994</v>
      </c>
      <c r="M779" s="635">
        <v>5</v>
      </c>
      <c r="N779" s="636">
        <v>1699.6999999999998</v>
      </c>
    </row>
    <row r="780" spans="1:14" ht="14.4" customHeight="1" x14ac:dyDescent="0.3">
      <c r="A780" s="631" t="s">
        <v>527</v>
      </c>
      <c r="B780" s="632" t="s">
        <v>529</v>
      </c>
      <c r="C780" s="633" t="s">
        <v>553</v>
      </c>
      <c r="D780" s="634" t="s">
        <v>554</v>
      </c>
      <c r="E780" s="633" t="s">
        <v>530</v>
      </c>
      <c r="F780" s="634" t="s">
        <v>531</v>
      </c>
      <c r="G780" s="633" t="s">
        <v>574</v>
      </c>
      <c r="H780" s="633" t="s">
        <v>2215</v>
      </c>
      <c r="I780" s="633" t="s">
        <v>246</v>
      </c>
      <c r="J780" s="633" t="s">
        <v>2216</v>
      </c>
      <c r="K780" s="633"/>
      <c r="L780" s="635">
        <v>264.47710627246801</v>
      </c>
      <c r="M780" s="635">
        <v>1</v>
      </c>
      <c r="N780" s="636">
        <v>264.47710627246801</v>
      </c>
    </row>
    <row r="781" spans="1:14" ht="14.4" customHeight="1" x14ac:dyDescent="0.3">
      <c r="A781" s="631" t="s">
        <v>527</v>
      </c>
      <c r="B781" s="632" t="s">
        <v>529</v>
      </c>
      <c r="C781" s="633" t="s">
        <v>553</v>
      </c>
      <c r="D781" s="634" t="s">
        <v>554</v>
      </c>
      <c r="E781" s="633" t="s">
        <v>530</v>
      </c>
      <c r="F781" s="634" t="s">
        <v>531</v>
      </c>
      <c r="G781" s="633" t="s">
        <v>574</v>
      </c>
      <c r="H781" s="633" t="s">
        <v>2217</v>
      </c>
      <c r="I781" s="633" t="s">
        <v>246</v>
      </c>
      <c r="J781" s="633" t="s">
        <v>2218</v>
      </c>
      <c r="K781" s="633"/>
      <c r="L781" s="635">
        <v>258.27000000000004</v>
      </c>
      <c r="M781" s="635">
        <v>2</v>
      </c>
      <c r="N781" s="636">
        <v>516.54000000000008</v>
      </c>
    </row>
    <row r="782" spans="1:14" ht="14.4" customHeight="1" x14ac:dyDescent="0.3">
      <c r="A782" s="631" t="s">
        <v>527</v>
      </c>
      <c r="B782" s="632" t="s">
        <v>529</v>
      </c>
      <c r="C782" s="633" t="s">
        <v>553</v>
      </c>
      <c r="D782" s="634" t="s">
        <v>554</v>
      </c>
      <c r="E782" s="633" t="s">
        <v>530</v>
      </c>
      <c r="F782" s="634" t="s">
        <v>531</v>
      </c>
      <c r="G782" s="633" t="s">
        <v>574</v>
      </c>
      <c r="H782" s="633" t="s">
        <v>1131</v>
      </c>
      <c r="I782" s="633" t="s">
        <v>1132</v>
      </c>
      <c r="J782" s="633" t="s">
        <v>1133</v>
      </c>
      <c r="K782" s="633" t="s">
        <v>1134</v>
      </c>
      <c r="L782" s="635">
        <v>1686.5400000000002</v>
      </c>
      <c r="M782" s="635">
        <v>3</v>
      </c>
      <c r="N782" s="636">
        <v>5059.6200000000008</v>
      </c>
    </row>
    <row r="783" spans="1:14" ht="14.4" customHeight="1" x14ac:dyDescent="0.3">
      <c r="A783" s="631" t="s">
        <v>527</v>
      </c>
      <c r="B783" s="632" t="s">
        <v>529</v>
      </c>
      <c r="C783" s="633" t="s">
        <v>553</v>
      </c>
      <c r="D783" s="634" t="s">
        <v>554</v>
      </c>
      <c r="E783" s="633" t="s">
        <v>530</v>
      </c>
      <c r="F783" s="634" t="s">
        <v>531</v>
      </c>
      <c r="G783" s="633" t="s">
        <v>574</v>
      </c>
      <c r="H783" s="633" t="s">
        <v>2219</v>
      </c>
      <c r="I783" s="633" t="s">
        <v>246</v>
      </c>
      <c r="J783" s="633" t="s">
        <v>2220</v>
      </c>
      <c r="K783" s="633"/>
      <c r="L783" s="635">
        <v>101.464491163231</v>
      </c>
      <c r="M783" s="635">
        <v>2</v>
      </c>
      <c r="N783" s="636">
        <v>202.92898232646201</v>
      </c>
    </row>
    <row r="784" spans="1:14" ht="14.4" customHeight="1" x14ac:dyDescent="0.3">
      <c r="A784" s="631" t="s">
        <v>527</v>
      </c>
      <c r="B784" s="632" t="s">
        <v>529</v>
      </c>
      <c r="C784" s="633" t="s">
        <v>553</v>
      </c>
      <c r="D784" s="634" t="s">
        <v>554</v>
      </c>
      <c r="E784" s="633" t="s">
        <v>530</v>
      </c>
      <c r="F784" s="634" t="s">
        <v>531</v>
      </c>
      <c r="G784" s="633" t="s">
        <v>574</v>
      </c>
      <c r="H784" s="633" t="s">
        <v>1139</v>
      </c>
      <c r="I784" s="633" t="s">
        <v>1140</v>
      </c>
      <c r="J784" s="633" t="s">
        <v>1141</v>
      </c>
      <c r="K784" s="633" t="s">
        <v>1142</v>
      </c>
      <c r="L784" s="635">
        <v>47.329999999999991</v>
      </c>
      <c r="M784" s="635">
        <v>3</v>
      </c>
      <c r="N784" s="636">
        <v>141.98999999999998</v>
      </c>
    </row>
    <row r="785" spans="1:14" ht="14.4" customHeight="1" x14ac:dyDescent="0.3">
      <c r="A785" s="631" t="s">
        <v>527</v>
      </c>
      <c r="B785" s="632" t="s">
        <v>529</v>
      </c>
      <c r="C785" s="633" t="s">
        <v>553</v>
      </c>
      <c r="D785" s="634" t="s">
        <v>554</v>
      </c>
      <c r="E785" s="633" t="s">
        <v>530</v>
      </c>
      <c r="F785" s="634" t="s">
        <v>531</v>
      </c>
      <c r="G785" s="633" t="s">
        <v>574</v>
      </c>
      <c r="H785" s="633" t="s">
        <v>2221</v>
      </c>
      <c r="I785" s="633" t="s">
        <v>2222</v>
      </c>
      <c r="J785" s="633" t="s">
        <v>2223</v>
      </c>
      <c r="K785" s="633"/>
      <c r="L785" s="635">
        <v>70.47</v>
      </c>
      <c r="M785" s="635">
        <v>2</v>
      </c>
      <c r="N785" s="636">
        <v>140.94</v>
      </c>
    </row>
    <row r="786" spans="1:14" ht="14.4" customHeight="1" x14ac:dyDescent="0.3">
      <c r="A786" s="631" t="s">
        <v>527</v>
      </c>
      <c r="B786" s="632" t="s">
        <v>529</v>
      </c>
      <c r="C786" s="633" t="s">
        <v>553</v>
      </c>
      <c r="D786" s="634" t="s">
        <v>554</v>
      </c>
      <c r="E786" s="633" t="s">
        <v>530</v>
      </c>
      <c r="F786" s="634" t="s">
        <v>531</v>
      </c>
      <c r="G786" s="633" t="s">
        <v>574</v>
      </c>
      <c r="H786" s="633" t="s">
        <v>1145</v>
      </c>
      <c r="I786" s="633" t="s">
        <v>1146</v>
      </c>
      <c r="J786" s="633" t="s">
        <v>1147</v>
      </c>
      <c r="K786" s="633" t="s">
        <v>1148</v>
      </c>
      <c r="L786" s="635">
        <v>828.80987499160358</v>
      </c>
      <c r="M786" s="635">
        <v>11</v>
      </c>
      <c r="N786" s="636">
        <v>9116.908624907639</v>
      </c>
    </row>
    <row r="787" spans="1:14" ht="14.4" customHeight="1" x14ac:dyDescent="0.3">
      <c r="A787" s="631" t="s">
        <v>527</v>
      </c>
      <c r="B787" s="632" t="s">
        <v>529</v>
      </c>
      <c r="C787" s="633" t="s">
        <v>553</v>
      </c>
      <c r="D787" s="634" t="s">
        <v>554</v>
      </c>
      <c r="E787" s="633" t="s">
        <v>530</v>
      </c>
      <c r="F787" s="634" t="s">
        <v>531</v>
      </c>
      <c r="G787" s="633" t="s">
        <v>574</v>
      </c>
      <c r="H787" s="633" t="s">
        <v>1149</v>
      </c>
      <c r="I787" s="633" t="s">
        <v>1149</v>
      </c>
      <c r="J787" s="633" t="s">
        <v>1150</v>
      </c>
      <c r="K787" s="633" t="s">
        <v>1151</v>
      </c>
      <c r="L787" s="635">
        <v>775.50937747689397</v>
      </c>
      <c r="M787" s="635">
        <v>30</v>
      </c>
      <c r="N787" s="636">
        <v>23265.281324306819</v>
      </c>
    </row>
    <row r="788" spans="1:14" ht="14.4" customHeight="1" x14ac:dyDescent="0.3">
      <c r="A788" s="631" t="s">
        <v>527</v>
      </c>
      <c r="B788" s="632" t="s">
        <v>529</v>
      </c>
      <c r="C788" s="633" t="s">
        <v>553</v>
      </c>
      <c r="D788" s="634" t="s">
        <v>554</v>
      </c>
      <c r="E788" s="633" t="s">
        <v>530</v>
      </c>
      <c r="F788" s="634" t="s">
        <v>531</v>
      </c>
      <c r="G788" s="633" t="s">
        <v>574</v>
      </c>
      <c r="H788" s="633" t="s">
        <v>1164</v>
      </c>
      <c r="I788" s="633" t="s">
        <v>1165</v>
      </c>
      <c r="J788" s="633" t="s">
        <v>1162</v>
      </c>
      <c r="K788" s="633" t="s">
        <v>1166</v>
      </c>
      <c r="L788" s="635">
        <v>380.57120549961297</v>
      </c>
      <c r="M788" s="635">
        <v>1</v>
      </c>
      <c r="N788" s="636">
        <v>380.57120549961297</v>
      </c>
    </row>
    <row r="789" spans="1:14" ht="14.4" customHeight="1" x14ac:dyDescent="0.3">
      <c r="A789" s="631" t="s">
        <v>527</v>
      </c>
      <c r="B789" s="632" t="s">
        <v>529</v>
      </c>
      <c r="C789" s="633" t="s">
        <v>553</v>
      </c>
      <c r="D789" s="634" t="s">
        <v>554</v>
      </c>
      <c r="E789" s="633" t="s">
        <v>530</v>
      </c>
      <c r="F789" s="634" t="s">
        <v>531</v>
      </c>
      <c r="G789" s="633" t="s">
        <v>574</v>
      </c>
      <c r="H789" s="633" t="s">
        <v>1171</v>
      </c>
      <c r="I789" s="633" t="s">
        <v>1172</v>
      </c>
      <c r="J789" s="633" t="s">
        <v>1173</v>
      </c>
      <c r="K789" s="633" t="s">
        <v>1174</v>
      </c>
      <c r="L789" s="635">
        <v>114.51029048858535</v>
      </c>
      <c r="M789" s="635">
        <v>1.8180000000000001</v>
      </c>
      <c r="N789" s="636">
        <v>208.17970810824818</v>
      </c>
    </row>
    <row r="790" spans="1:14" ht="14.4" customHeight="1" x14ac:dyDescent="0.3">
      <c r="A790" s="631" t="s">
        <v>527</v>
      </c>
      <c r="B790" s="632" t="s">
        <v>529</v>
      </c>
      <c r="C790" s="633" t="s">
        <v>553</v>
      </c>
      <c r="D790" s="634" t="s">
        <v>554</v>
      </c>
      <c r="E790" s="633" t="s">
        <v>530</v>
      </c>
      <c r="F790" s="634" t="s">
        <v>531</v>
      </c>
      <c r="G790" s="633" t="s">
        <v>574</v>
      </c>
      <c r="H790" s="633" t="s">
        <v>1175</v>
      </c>
      <c r="I790" s="633" t="s">
        <v>1176</v>
      </c>
      <c r="J790" s="633" t="s">
        <v>1173</v>
      </c>
      <c r="K790" s="633" t="s">
        <v>1177</v>
      </c>
      <c r="L790" s="635">
        <v>239.90166666666661</v>
      </c>
      <c r="M790" s="635">
        <v>1</v>
      </c>
      <c r="N790" s="636">
        <v>239.90166666666661</v>
      </c>
    </row>
    <row r="791" spans="1:14" ht="14.4" customHeight="1" x14ac:dyDescent="0.3">
      <c r="A791" s="631" t="s">
        <v>527</v>
      </c>
      <c r="B791" s="632" t="s">
        <v>529</v>
      </c>
      <c r="C791" s="633" t="s">
        <v>553</v>
      </c>
      <c r="D791" s="634" t="s">
        <v>554</v>
      </c>
      <c r="E791" s="633" t="s">
        <v>530</v>
      </c>
      <c r="F791" s="634" t="s">
        <v>531</v>
      </c>
      <c r="G791" s="633" t="s">
        <v>574</v>
      </c>
      <c r="H791" s="633" t="s">
        <v>1178</v>
      </c>
      <c r="I791" s="633" t="s">
        <v>1179</v>
      </c>
      <c r="J791" s="633" t="s">
        <v>1180</v>
      </c>
      <c r="K791" s="633" t="s">
        <v>1181</v>
      </c>
      <c r="L791" s="635">
        <v>91.13</v>
      </c>
      <c r="M791" s="635">
        <v>2</v>
      </c>
      <c r="N791" s="636">
        <v>182.26</v>
      </c>
    </row>
    <row r="792" spans="1:14" ht="14.4" customHeight="1" x14ac:dyDescent="0.3">
      <c r="A792" s="631" t="s">
        <v>527</v>
      </c>
      <c r="B792" s="632" t="s">
        <v>529</v>
      </c>
      <c r="C792" s="633" t="s">
        <v>553</v>
      </c>
      <c r="D792" s="634" t="s">
        <v>554</v>
      </c>
      <c r="E792" s="633" t="s">
        <v>530</v>
      </c>
      <c r="F792" s="634" t="s">
        <v>531</v>
      </c>
      <c r="G792" s="633" t="s">
        <v>574</v>
      </c>
      <c r="H792" s="633" t="s">
        <v>1197</v>
      </c>
      <c r="I792" s="633" t="s">
        <v>1198</v>
      </c>
      <c r="J792" s="633" t="s">
        <v>1199</v>
      </c>
      <c r="K792" s="633" t="s">
        <v>1200</v>
      </c>
      <c r="L792" s="635">
        <v>120.32017555410214</v>
      </c>
      <c r="M792" s="635">
        <v>5.0019317999999995</v>
      </c>
      <c r="N792" s="636">
        <v>601.833312285646</v>
      </c>
    </row>
    <row r="793" spans="1:14" ht="14.4" customHeight="1" x14ac:dyDescent="0.3">
      <c r="A793" s="631" t="s">
        <v>527</v>
      </c>
      <c r="B793" s="632" t="s">
        <v>529</v>
      </c>
      <c r="C793" s="633" t="s">
        <v>553</v>
      </c>
      <c r="D793" s="634" t="s">
        <v>554</v>
      </c>
      <c r="E793" s="633" t="s">
        <v>530</v>
      </c>
      <c r="F793" s="634" t="s">
        <v>531</v>
      </c>
      <c r="G793" s="633" t="s">
        <v>574</v>
      </c>
      <c r="H793" s="633" t="s">
        <v>2224</v>
      </c>
      <c r="I793" s="633" t="s">
        <v>246</v>
      </c>
      <c r="J793" s="633" t="s">
        <v>2225</v>
      </c>
      <c r="K793" s="633"/>
      <c r="L793" s="635">
        <v>85.44728553192293</v>
      </c>
      <c r="M793" s="635">
        <v>4</v>
      </c>
      <c r="N793" s="636">
        <v>341.78914212769172</v>
      </c>
    </row>
    <row r="794" spans="1:14" ht="14.4" customHeight="1" x14ac:dyDescent="0.3">
      <c r="A794" s="631" t="s">
        <v>527</v>
      </c>
      <c r="B794" s="632" t="s">
        <v>529</v>
      </c>
      <c r="C794" s="633" t="s">
        <v>553</v>
      </c>
      <c r="D794" s="634" t="s">
        <v>554</v>
      </c>
      <c r="E794" s="633" t="s">
        <v>530</v>
      </c>
      <c r="F794" s="634" t="s">
        <v>531</v>
      </c>
      <c r="G794" s="633" t="s">
        <v>574</v>
      </c>
      <c r="H794" s="633" t="s">
        <v>2226</v>
      </c>
      <c r="I794" s="633" t="s">
        <v>246</v>
      </c>
      <c r="J794" s="633" t="s">
        <v>2227</v>
      </c>
      <c r="K794" s="633"/>
      <c r="L794" s="635">
        <v>235.42887360518307</v>
      </c>
      <c r="M794" s="635">
        <v>34</v>
      </c>
      <c r="N794" s="636">
        <v>8004.5817025762244</v>
      </c>
    </row>
    <row r="795" spans="1:14" ht="14.4" customHeight="1" x14ac:dyDescent="0.3">
      <c r="A795" s="631" t="s">
        <v>527</v>
      </c>
      <c r="B795" s="632" t="s">
        <v>529</v>
      </c>
      <c r="C795" s="633" t="s">
        <v>553</v>
      </c>
      <c r="D795" s="634" t="s">
        <v>554</v>
      </c>
      <c r="E795" s="633" t="s">
        <v>530</v>
      </c>
      <c r="F795" s="634" t="s">
        <v>531</v>
      </c>
      <c r="G795" s="633" t="s">
        <v>574</v>
      </c>
      <c r="H795" s="633" t="s">
        <v>2228</v>
      </c>
      <c r="I795" s="633" t="s">
        <v>246</v>
      </c>
      <c r="J795" s="633" t="s">
        <v>2229</v>
      </c>
      <c r="K795" s="633"/>
      <c r="L795" s="635">
        <v>120.0652</v>
      </c>
      <c r="M795" s="635">
        <v>1</v>
      </c>
      <c r="N795" s="636">
        <v>120.0652</v>
      </c>
    </row>
    <row r="796" spans="1:14" ht="14.4" customHeight="1" x14ac:dyDescent="0.3">
      <c r="A796" s="631" t="s">
        <v>527</v>
      </c>
      <c r="B796" s="632" t="s">
        <v>529</v>
      </c>
      <c r="C796" s="633" t="s">
        <v>553</v>
      </c>
      <c r="D796" s="634" t="s">
        <v>554</v>
      </c>
      <c r="E796" s="633" t="s">
        <v>530</v>
      </c>
      <c r="F796" s="634" t="s">
        <v>531</v>
      </c>
      <c r="G796" s="633" t="s">
        <v>574</v>
      </c>
      <c r="H796" s="633" t="s">
        <v>1954</v>
      </c>
      <c r="I796" s="633" t="s">
        <v>1955</v>
      </c>
      <c r="J796" s="633" t="s">
        <v>1956</v>
      </c>
      <c r="K796" s="633" t="s">
        <v>1957</v>
      </c>
      <c r="L796" s="635">
        <v>598.33000000000004</v>
      </c>
      <c r="M796" s="635">
        <v>1</v>
      </c>
      <c r="N796" s="636">
        <v>598.33000000000004</v>
      </c>
    </row>
    <row r="797" spans="1:14" ht="14.4" customHeight="1" x14ac:dyDescent="0.3">
      <c r="A797" s="631" t="s">
        <v>527</v>
      </c>
      <c r="B797" s="632" t="s">
        <v>529</v>
      </c>
      <c r="C797" s="633" t="s">
        <v>553</v>
      </c>
      <c r="D797" s="634" t="s">
        <v>554</v>
      </c>
      <c r="E797" s="633" t="s">
        <v>530</v>
      </c>
      <c r="F797" s="634" t="s">
        <v>531</v>
      </c>
      <c r="G797" s="633" t="s">
        <v>574</v>
      </c>
      <c r="H797" s="633" t="s">
        <v>2230</v>
      </c>
      <c r="I797" s="633" t="s">
        <v>2231</v>
      </c>
      <c r="J797" s="633" t="s">
        <v>928</v>
      </c>
      <c r="K797" s="633" t="s">
        <v>2232</v>
      </c>
      <c r="L797" s="635">
        <v>13.13</v>
      </c>
      <c r="M797" s="635">
        <v>2</v>
      </c>
      <c r="N797" s="636">
        <v>26.26</v>
      </c>
    </row>
    <row r="798" spans="1:14" ht="14.4" customHeight="1" x14ac:dyDescent="0.3">
      <c r="A798" s="631" t="s">
        <v>527</v>
      </c>
      <c r="B798" s="632" t="s">
        <v>529</v>
      </c>
      <c r="C798" s="633" t="s">
        <v>553</v>
      </c>
      <c r="D798" s="634" t="s">
        <v>554</v>
      </c>
      <c r="E798" s="633" t="s">
        <v>530</v>
      </c>
      <c r="F798" s="634" t="s">
        <v>531</v>
      </c>
      <c r="G798" s="633" t="s">
        <v>574</v>
      </c>
      <c r="H798" s="633" t="s">
        <v>1220</v>
      </c>
      <c r="I798" s="633" t="s">
        <v>1221</v>
      </c>
      <c r="J798" s="633" t="s">
        <v>579</v>
      </c>
      <c r="K798" s="633" t="s">
        <v>1222</v>
      </c>
      <c r="L798" s="635">
        <v>31.774654824274101</v>
      </c>
      <c r="M798" s="635">
        <v>4</v>
      </c>
      <c r="N798" s="636">
        <v>127.09861929709641</v>
      </c>
    </row>
    <row r="799" spans="1:14" ht="14.4" customHeight="1" x14ac:dyDescent="0.3">
      <c r="A799" s="631" t="s">
        <v>527</v>
      </c>
      <c r="B799" s="632" t="s">
        <v>529</v>
      </c>
      <c r="C799" s="633" t="s">
        <v>553</v>
      </c>
      <c r="D799" s="634" t="s">
        <v>554</v>
      </c>
      <c r="E799" s="633" t="s">
        <v>530</v>
      </c>
      <c r="F799" s="634" t="s">
        <v>531</v>
      </c>
      <c r="G799" s="633" t="s">
        <v>574</v>
      </c>
      <c r="H799" s="633" t="s">
        <v>2233</v>
      </c>
      <c r="I799" s="633" t="s">
        <v>2234</v>
      </c>
      <c r="J799" s="633" t="s">
        <v>2235</v>
      </c>
      <c r="K799" s="633" t="s">
        <v>2236</v>
      </c>
      <c r="L799" s="635">
        <v>4437.5622578947368</v>
      </c>
      <c r="M799" s="635">
        <v>38</v>
      </c>
      <c r="N799" s="636">
        <v>168627.3658</v>
      </c>
    </row>
    <row r="800" spans="1:14" ht="14.4" customHeight="1" x14ac:dyDescent="0.3">
      <c r="A800" s="631" t="s">
        <v>527</v>
      </c>
      <c r="B800" s="632" t="s">
        <v>529</v>
      </c>
      <c r="C800" s="633" t="s">
        <v>553</v>
      </c>
      <c r="D800" s="634" t="s">
        <v>554</v>
      </c>
      <c r="E800" s="633" t="s">
        <v>530</v>
      </c>
      <c r="F800" s="634" t="s">
        <v>531</v>
      </c>
      <c r="G800" s="633" t="s">
        <v>574</v>
      </c>
      <c r="H800" s="633" t="s">
        <v>1227</v>
      </c>
      <c r="I800" s="633" t="s">
        <v>1227</v>
      </c>
      <c r="J800" s="633" t="s">
        <v>1228</v>
      </c>
      <c r="K800" s="633" t="s">
        <v>1229</v>
      </c>
      <c r="L800" s="635">
        <v>448.27</v>
      </c>
      <c r="M800" s="635">
        <v>1.3603793</v>
      </c>
      <c r="N800" s="636">
        <v>609.81722881099995</v>
      </c>
    </row>
    <row r="801" spans="1:14" ht="14.4" customHeight="1" x14ac:dyDescent="0.3">
      <c r="A801" s="631" t="s">
        <v>527</v>
      </c>
      <c r="B801" s="632" t="s">
        <v>529</v>
      </c>
      <c r="C801" s="633" t="s">
        <v>553</v>
      </c>
      <c r="D801" s="634" t="s">
        <v>554</v>
      </c>
      <c r="E801" s="633" t="s">
        <v>530</v>
      </c>
      <c r="F801" s="634" t="s">
        <v>531</v>
      </c>
      <c r="G801" s="633" t="s">
        <v>574</v>
      </c>
      <c r="H801" s="633" t="s">
        <v>1238</v>
      </c>
      <c r="I801" s="633" t="s">
        <v>1238</v>
      </c>
      <c r="J801" s="633" t="s">
        <v>1239</v>
      </c>
      <c r="K801" s="633" t="s">
        <v>1240</v>
      </c>
      <c r="L801" s="635">
        <v>2011.7832794655765</v>
      </c>
      <c r="M801" s="635">
        <v>30.282256000000004</v>
      </c>
      <c r="N801" s="636">
        <v>60921.336285296136</v>
      </c>
    </row>
    <row r="802" spans="1:14" ht="14.4" customHeight="1" x14ac:dyDescent="0.3">
      <c r="A802" s="631" t="s">
        <v>527</v>
      </c>
      <c r="B802" s="632" t="s">
        <v>529</v>
      </c>
      <c r="C802" s="633" t="s">
        <v>553</v>
      </c>
      <c r="D802" s="634" t="s">
        <v>554</v>
      </c>
      <c r="E802" s="633" t="s">
        <v>530</v>
      </c>
      <c r="F802" s="634" t="s">
        <v>531</v>
      </c>
      <c r="G802" s="633" t="s">
        <v>574</v>
      </c>
      <c r="H802" s="633" t="s">
        <v>2237</v>
      </c>
      <c r="I802" s="633" t="s">
        <v>2238</v>
      </c>
      <c r="J802" s="633" t="s">
        <v>2239</v>
      </c>
      <c r="K802" s="633" t="s">
        <v>2240</v>
      </c>
      <c r="L802" s="635">
        <v>2225.87</v>
      </c>
      <c r="M802" s="635">
        <v>1</v>
      </c>
      <c r="N802" s="636">
        <v>2225.87</v>
      </c>
    </row>
    <row r="803" spans="1:14" ht="14.4" customHeight="1" x14ac:dyDescent="0.3">
      <c r="A803" s="631" t="s">
        <v>527</v>
      </c>
      <c r="B803" s="632" t="s">
        <v>529</v>
      </c>
      <c r="C803" s="633" t="s">
        <v>553</v>
      </c>
      <c r="D803" s="634" t="s">
        <v>554</v>
      </c>
      <c r="E803" s="633" t="s">
        <v>530</v>
      </c>
      <c r="F803" s="634" t="s">
        <v>531</v>
      </c>
      <c r="G803" s="633" t="s">
        <v>574</v>
      </c>
      <c r="H803" s="633" t="s">
        <v>1245</v>
      </c>
      <c r="I803" s="633" t="s">
        <v>246</v>
      </c>
      <c r="J803" s="633" t="s">
        <v>1246</v>
      </c>
      <c r="K803" s="633" t="s">
        <v>1247</v>
      </c>
      <c r="L803" s="635">
        <v>6443.2480000000005</v>
      </c>
      <c r="M803" s="635">
        <v>50</v>
      </c>
      <c r="N803" s="636">
        <v>322162.40000000002</v>
      </c>
    </row>
    <row r="804" spans="1:14" ht="14.4" customHeight="1" x14ac:dyDescent="0.3">
      <c r="A804" s="631" t="s">
        <v>527</v>
      </c>
      <c r="B804" s="632" t="s">
        <v>529</v>
      </c>
      <c r="C804" s="633" t="s">
        <v>553</v>
      </c>
      <c r="D804" s="634" t="s">
        <v>554</v>
      </c>
      <c r="E804" s="633" t="s">
        <v>530</v>
      </c>
      <c r="F804" s="634" t="s">
        <v>531</v>
      </c>
      <c r="G804" s="633" t="s">
        <v>574</v>
      </c>
      <c r="H804" s="633" t="s">
        <v>2241</v>
      </c>
      <c r="I804" s="633" t="s">
        <v>2241</v>
      </c>
      <c r="J804" s="633" t="s">
        <v>2242</v>
      </c>
      <c r="K804" s="633" t="s">
        <v>2243</v>
      </c>
      <c r="L804" s="635">
        <v>62522.305000000197</v>
      </c>
      <c r="M804" s="635">
        <v>1</v>
      </c>
      <c r="N804" s="636">
        <v>62522.305000000197</v>
      </c>
    </row>
    <row r="805" spans="1:14" ht="14.4" customHeight="1" x14ac:dyDescent="0.3">
      <c r="A805" s="631" t="s">
        <v>527</v>
      </c>
      <c r="B805" s="632" t="s">
        <v>529</v>
      </c>
      <c r="C805" s="633" t="s">
        <v>553</v>
      </c>
      <c r="D805" s="634" t="s">
        <v>554</v>
      </c>
      <c r="E805" s="633" t="s">
        <v>530</v>
      </c>
      <c r="F805" s="634" t="s">
        <v>531</v>
      </c>
      <c r="G805" s="633" t="s">
        <v>574</v>
      </c>
      <c r="H805" s="633" t="s">
        <v>1989</v>
      </c>
      <c r="I805" s="633" t="s">
        <v>246</v>
      </c>
      <c r="J805" s="633" t="s">
        <v>1990</v>
      </c>
      <c r="K805" s="633" t="s">
        <v>1991</v>
      </c>
      <c r="L805" s="635">
        <v>400.36000000000018</v>
      </c>
      <c r="M805" s="635">
        <v>1</v>
      </c>
      <c r="N805" s="636">
        <v>400.36000000000018</v>
      </c>
    </row>
    <row r="806" spans="1:14" ht="14.4" customHeight="1" x14ac:dyDescent="0.3">
      <c r="A806" s="631" t="s">
        <v>527</v>
      </c>
      <c r="B806" s="632" t="s">
        <v>529</v>
      </c>
      <c r="C806" s="633" t="s">
        <v>553</v>
      </c>
      <c r="D806" s="634" t="s">
        <v>554</v>
      </c>
      <c r="E806" s="633" t="s">
        <v>530</v>
      </c>
      <c r="F806" s="634" t="s">
        <v>531</v>
      </c>
      <c r="G806" s="633" t="s">
        <v>574</v>
      </c>
      <c r="H806" s="633" t="s">
        <v>2244</v>
      </c>
      <c r="I806" s="633" t="s">
        <v>246</v>
      </c>
      <c r="J806" s="633" t="s">
        <v>2245</v>
      </c>
      <c r="K806" s="633"/>
      <c r="L806" s="635">
        <v>79.674382980969156</v>
      </c>
      <c r="M806" s="635">
        <v>5</v>
      </c>
      <c r="N806" s="636">
        <v>398.37191490484577</v>
      </c>
    </row>
    <row r="807" spans="1:14" ht="14.4" customHeight="1" x14ac:dyDescent="0.3">
      <c r="A807" s="631" t="s">
        <v>527</v>
      </c>
      <c r="B807" s="632" t="s">
        <v>529</v>
      </c>
      <c r="C807" s="633" t="s">
        <v>553</v>
      </c>
      <c r="D807" s="634" t="s">
        <v>554</v>
      </c>
      <c r="E807" s="633" t="s">
        <v>530</v>
      </c>
      <c r="F807" s="634" t="s">
        <v>531</v>
      </c>
      <c r="G807" s="633" t="s">
        <v>574</v>
      </c>
      <c r="H807" s="633" t="s">
        <v>1992</v>
      </c>
      <c r="I807" s="633" t="s">
        <v>246</v>
      </c>
      <c r="J807" s="633" t="s">
        <v>1993</v>
      </c>
      <c r="K807" s="633"/>
      <c r="L807" s="635">
        <v>40.309521756443061</v>
      </c>
      <c r="M807" s="635">
        <v>2</v>
      </c>
      <c r="N807" s="636">
        <v>80.619043512886122</v>
      </c>
    </row>
    <row r="808" spans="1:14" ht="14.4" customHeight="1" x14ac:dyDescent="0.3">
      <c r="A808" s="631" t="s">
        <v>527</v>
      </c>
      <c r="B808" s="632" t="s">
        <v>529</v>
      </c>
      <c r="C808" s="633" t="s">
        <v>553</v>
      </c>
      <c r="D808" s="634" t="s">
        <v>554</v>
      </c>
      <c r="E808" s="633" t="s">
        <v>530</v>
      </c>
      <c r="F808" s="634" t="s">
        <v>531</v>
      </c>
      <c r="G808" s="633" t="s">
        <v>574</v>
      </c>
      <c r="H808" s="633" t="s">
        <v>2246</v>
      </c>
      <c r="I808" s="633" t="s">
        <v>2246</v>
      </c>
      <c r="J808" s="633" t="s">
        <v>2247</v>
      </c>
      <c r="K808" s="633" t="s">
        <v>2248</v>
      </c>
      <c r="L808" s="635">
        <v>26.62</v>
      </c>
      <c r="M808" s="635">
        <v>1</v>
      </c>
      <c r="N808" s="636">
        <v>26.62</v>
      </c>
    </row>
    <row r="809" spans="1:14" ht="14.4" customHeight="1" x14ac:dyDescent="0.3">
      <c r="A809" s="631" t="s">
        <v>527</v>
      </c>
      <c r="B809" s="632" t="s">
        <v>529</v>
      </c>
      <c r="C809" s="633" t="s">
        <v>553</v>
      </c>
      <c r="D809" s="634" t="s">
        <v>554</v>
      </c>
      <c r="E809" s="633" t="s">
        <v>530</v>
      </c>
      <c r="F809" s="634" t="s">
        <v>531</v>
      </c>
      <c r="G809" s="633" t="s">
        <v>574</v>
      </c>
      <c r="H809" s="633" t="s">
        <v>2249</v>
      </c>
      <c r="I809" s="633" t="s">
        <v>2250</v>
      </c>
      <c r="J809" s="633" t="s">
        <v>2251</v>
      </c>
      <c r="K809" s="633" t="s">
        <v>2252</v>
      </c>
      <c r="L809" s="635">
        <v>209.91</v>
      </c>
      <c r="M809" s="635">
        <v>2</v>
      </c>
      <c r="N809" s="636">
        <v>419.82</v>
      </c>
    </row>
    <row r="810" spans="1:14" ht="14.4" customHeight="1" x14ac:dyDescent="0.3">
      <c r="A810" s="631" t="s">
        <v>527</v>
      </c>
      <c r="B810" s="632" t="s">
        <v>529</v>
      </c>
      <c r="C810" s="633" t="s">
        <v>553</v>
      </c>
      <c r="D810" s="634" t="s">
        <v>554</v>
      </c>
      <c r="E810" s="633" t="s">
        <v>530</v>
      </c>
      <c r="F810" s="634" t="s">
        <v>531</v>
      </c>
      <c r="G810" s="633" t="s">
        <v>574</v>
      </c>
      <c r="H810" s="633" t="s">
        <v>2253</v>
      </c>
      <c r="I810" s="633" t="s">
        <v>246</v>
      </c>
      <c r="J810" s="633" t="s">
        <v>2254</v>
      </c>
      <c r="K810" s="633" t="s">
        <v>2255</v>
      </c>
      <c r="L810" s="635">
        <v>219.614865481523</v>
      </c>
      <c r="M810" s="635">
        <v>1</v>
      </c>
      <c r="N810" s="636">
        <v>219.614865481523</v>
      </c>
    </row>
    <row r="811" spans="1:14" ht="14.4" customHeight="1" x14ac:dyDescent="0.3">
      <c r="A811" s="631" t="s">
        <v>527</v>
      </c>
      <c r="B811" s="632" t="s">
        <v>529</v>
      </c>
      <c r="C811" s="633" t="s">
        <v>553</v>
      </c>
      <c r="D811" s="634" t="s">
        <v>554</v>
      </c>
      <c r="E811" s="633" t="s">
        <v>530</v>
      </c>
      <c r="F811" s="634" t="s">
        <v>531</v>
      </c>
      <c r="G811" s="633" t="s">
        <v>574</v>
      </c>
      <c r="H811" s="633" t="s">
        <v>1286</v>
      </c>
      <c r="I811" s="633" t="s">
        <v>246</v>
      </c>
      <c r="J811" s="633" t="s">
        <v>1287</v>
      </c>
      <c r="K811" s="633"/>
      <c r="L811" s="635">
        <v>75.362361577516694</v>
      </c>
      <c r="M811" s="635">
        <v>2</v>
      </c>
      <c r="N811" s="636">
        <v>150.72472315503339</v>
      </c>
    </row>
    <row r="812" spans="1:14" ht="14.4" customHeight="1" x14ac:dyDescent="0.3">
      <c r="A812" s="631" t="s">
        <v>527</v>
      </c>
      <c r="B812" s="632" t="s">
        <v>529</v>
      </c>
      <c r="C812" s="633" t="s">
        <v>553</v>
      </c>
      <c r="D812" s="634" t="s">
        <v>554</v>
      </c>
      <c r="E812" s="633" t="s">
        <v>530</v>
      </c>
      <c r="F812" s="634" t="s">
        <v>531</v>
      </c>
      <c r="G812" s="633" t="s">
        <v>574</v>
      </c>
      <c r="H812" s="633" t="s">
        <v>2256</v>
      </c>
      <c r="I812" s="633" t="s">
        <v>2257</v>
      </c>
      <c r="J812" s="633" t="s">
        <v>2258</v>
      </c>
      <c r="K812" s="633" t="s">
        <v>2259</v>
      </c>
      <c r="L812" s="635">
        <v>2446.8000000000002</v>
      </c>
      <c r="M812" s="635">
        <v>20</v>
      </c>
      <c r="N812" s="636">
        <v>48936</v>
      </c>
    </row>
    <row r="813" spans="1:14" ht="14.4" customHeight="1" x14ac:dyDescent="0.3">
      <c r="A813" s="631" t="s">
        <v>527</v>
      </c>
      <c r="B813" s="632" t="s">
        <v>529</v>
      </c>
      <c r="C813" s="633" t="s">
        <v>553</v>
      </c>
      <c r="D813" s="634" t="s">
        <v>554</v>
      </c>
      <c r="E813" s="633" t="s">
        <v>530</v>
      </c>
      <c r="F813" s="634" t="s">
        <v>531</v>
      </c>
      <c r="G813" s="633" t="s">
        <v>574</v>
      </c>
      <c r="H813" s="633" t="s">
        <v>2260</v>
      </c>
      <c r="I813" s="633" t="s">
        <v>246</v>
      </c>
      <c r="J813" s="633" t="s">
        <v>2261</v>
      </c>
      <c r="K813" s="633" t="s">
        <v>2262</v>
      </c>
      <c r="L813" s="635">
        <v>2229.2851345184799</v>
      </c>
      <c r="M813" s="635">
        <v>1</v>
      </c>
      <c r="N813" s="636">
        <v>2229.2851345184799</v>
      </c>
    </row>
    <row r="814" spans="1:14" ht="14.4" customHeight="1" x14ac:dyDescent="0.3">
      <c r="A814" s="631" t="s">
        <v>527</v>
      </c>
      <c r="B814" s="632" t="s">
        <v>529</v>
      </c>
      <c r="C814" s="633" t="s">
        <v>553</v>
      </c>
      <c r="D814" s="634" t="s">
        <v>554</v>
      </c>
      <c r="E814" s="633" t="s">
        <v>530</v>
      </c>
      <c r="F814" s="634" t="s">
        <v>531</v>
      </c>
      <c r="G814" s="633" t="s">
        <v>574</v>
      </c>
      <c r="H814" s="633" t="s">
        <v>2263</v>
      </c>
      <c r="I814" s="633" t="s">
        <v>246</v>
      </c>
      <c r="J814" s="633" t="s">
        <v>2264</v>
      </c>
      <c r="K814" s="633" t="s">
        <v>2265</v>
      </c>
      <c r="L814" s="635">
        <v>6405.5</v>
      </c>
      <c r="M814" s="635">
        <v>8</v>
      </c>
      <c r="N814" s="636">
        <v>51244</v>
      </c>
    </row>
    <row r="815" spans="1:14" ht="14.4" customHeight="1" x14ac:dyDescent="0.3">
      <c r="A815" s="631" t="s">
        <v>527</v>
      </c>
      <c r="B815" s="632" t="s">
        <v>529</v>
      </c>
      <c r="C815" s="633" t="s">
        <v>553</v>
      </c>
      <c r="D815" s="634" t="s">
        <v>554</v>
      </c>
      <c r="E815" s="633" t="s">
        <v>530</v>
      </c>
      <c r="F815" s="634" t="s">
        <v>531</v>
      </c>
      <c r="G815" s="633" t="s">
        <v>574</v>
      </c>
      <c r="H815" s="633" t="s">
        <v>1671</v>
      </c>
      <c r="I815" s="633" t="s">
        <v>1672</v>
      </c>
      <c r="J815" s="633" t="s">
        <v>1673</v>
      </c>
      <c r="K815" s="633" t="s">
        <v>1674</v>
      </c>
      <c r="L815" s="635">
        <v>80678.894</v>
      </c>
      <c r="M815" s="635">
        <v>10</v>
      </c>
      <c r="N815" s="636">
        <v>806788.94000000006</v>
      </c>
    </row>
    <row r="816" spans="1:14" ht="14.4" customHeight="1" x14ac:dyDescent="0.3">
      <c r="A816" s="631" t="s">
        <v>527</v>
      </c>
      <c r="B816" s="632" t="s">
        <v>529</v>
      </c>
      <c r="C816" s="633" t="s">
        <v>553</v>
      </c>
      <c r="D816" s="634" t="s">
        <v>554</v>
      </c>
      <c r="E816" s="633" t="s">
        <v>530</v>
      </c>
      <c r="F816" s="634" t="s">
        <v>531</v>
      </c>
      <c r="G816" s="633" t="s">
        <v>574</v>
      </c>
      <c r="H816" s="633" t="s">
        <v>2006</v>
      </c>
      <c r="I816" s="633" t="s">
        <v>246</v>
      </c>
      <c r="J816" s="633" t="s">
        <v>2007</v>
      </c>
      <c r="K816" s="633"/>
      <c r="L816" s="635">
        <v>116.45999999999992</v>
      </c>
      <c r="M816" s="635">
        <v>2</v>
      </c>
      <c r="N816" s="636">
        <v>232.91999999999985</v>
      </c>
    </row>
    <row r="817" spans="1:14" ht="14.4" customHeight="1" x14ac:dyDescent="0.3">
      <c r="A817" s="631" t="s">
        <v>527</v>
      </c>
      <c r="B817" s="632" t="s">
        <v>529</v>
      </c>
      <c r="C817" s="633" t="s">
        <v>553</v>
      </c>
      <c r="D817" s="634" t="s">
        <v>554</v>
      </c>
      <c r="E817" s="633" t="s">
        <v>530</v>
      </c>
      <c r="F817" s="634" t="s">
        <v>531</v>
      </c>
      <c r="G817" s="633" t="s">
        <v>574</v>
      </c>
      <c r="H817" s="633" t="s">
        <v>2266</v>
      </c>
      <c r="I817" s="633" t="s">
        <v>1260</v>
      </c>
      <c r="J817" s="633" t="s">
        <v>2267</v>
      </c>
      <c r="K817" s="633" t="s">
        <v>2268</v>
      </c>
      <c r="L817" s="635">
        <v>5818.378999999999</v>
      </c>
      <c r="M817" s="635">
        <v>17</v>
      </c>
      <c r="N817" s="636">
        <v>98912.442999999985</v>
      </c>
    </row>
    <row r="818" spans="1:14" ht="14.4" customHeight="1" x14ac:dyDescent="0.3">
      <c r="A818" s="631" t="s">
        <v>527</v>
      </c>
      <c r="B818" s="632" t="s">
        <v>529</v>
      </c>
      <c r="C818" s="633" t="s">
        <v>553</v>
      </c>
      <c r="D818" s="634" t="s">
        <v>554</v>
      </c>
      <c r="E818" s="633" t="s">
        <v>530</v>
      </c>
      <c r="F818" s="634" t="s">
        <v>531</v>
      </c>
      <c r="G818" s="633" t="s">
        <v>574</v>
      </c>
      <c r="H818" s="633" t="s">
        <v>1314</v>
      </c>
      <c r="I818" s="633" t="s">
        <v>246</v>
      </c>
      <c r="J818" s="633" t="s">
        <v>1315</v>
      </c>
      <c r="K818" s="633"/>
      <c r="L818" s="635">
        <v>169.93947469911913</v>
      </c>
      <c r="M818" s="635">
        <v>2</v>
      </c>
      <c r="N818" s="636">
        <v>339.87894939823826</v>
      </c>
    </row>
    <row r="819" spans="1:14" ht="14.4" customHeight="1" x14ac:dyDescent="0.3">
      <c r="A819" s="631" t="s">
        <v>527</v>
      </c>
      <c r="B819" s="632" t="s">
        <v>529</v>
      </c>
      <c r="C819" s="633" t="s">
        <v>553</v>
      </c>
      <c r="D819" s="634" t="s">
        <v>554</v>
      </c>
      <c r="E819" s="633" t="s">
        <v>530</v>
      </c>
      <c r="F819" s="634" t="s">
        <v>531</v>
      </c>
      <c r="G819" s="633" t="s">
        <v>574</v>
      </c>
      <c r="H819" s="633" t="s">
        <v>2269</v>
      </c>
      <c r="I819" s="633" t="s">
        <v>2269</v>
      </c>
      <c r="J819" s="633" t="s">
        <v>2235</v>
      </c>
      <c r="K819" s="633" t="s">
        <v>2236</v>
      </c>
      <c r="L819" s="635">
        <v>4437.5622889305832</v>
      </c>
      <c r="M819" s="635">
        <v>13</v>
      </c>
      <c r="N819" s="636">
        <v>57688.30975609758</v>
      </c>
    </row>
    <row r="820" spans="1:14" ht="14.4" customHeight="1" x14ac:dyDescent="0.3">
      <c r="A820" s="631" t="s">
        <v>527</v>
      </c>
      <c r="B820" s="632" t="s">
        <v>529</v>
      </c>
      <c r="C820" s="633" t="s">
        <v>553</v>
      </c>
      <c r="D820" s="634" t="s">
        <v>554</v>
      </c>
      <c r="E820" s="633" t="s">
        <v>530</v>
      </c>
      <c r="F820" s="634" t="s">
        <v>531</v>
      </c>
      <c r="G820" s="633" t="s">
        <v>1321</v>
      </c>
      <c r="H820" s="633" t="s">
        <v>1333</v>
      </c>
      <c r="I820" s="633" t="s">
        <v>1334</v>
      </c>
      <c r="J820" s="633" t="s">
        <v>1335</v>
      </c>
      <c r="K820" s="633" t="s">
        <v>1336</v>
      </c>
      <c r="L820" s="635">
        <v>36.334779530624502</v>
      </c>
      <c r="M820" s="635">
        <v>146</v>
      </c>
      <c r="N820" s="636">
        <v>5304.8778114711768</v>
      </c>
    </row>
    <row r="821" spans="1:14" ht="14.4" customHeight="1" x14ac:dyDescent="0.3">
      <c r="A821" s="631" t="s">
        <v>527</v>
      </c>
      <c r="B821" s="632" t="s">
        <v>529</v>
      </c>
      <c r="C821" s="633" t="s">
        <v>553</v>
      </c>
      <c r="D821" s="634" t="s">
        <v>554</v>
      </c>
      <c r="E821" s="633" t="s">
        <v>530</v>
      </c>
      <c r="F821" s="634" t="s">
        <v>531</v>
      </c>
      <c r="G821" s="633" t="s">
        <v>1321</v>
      </c>
      <c r="H821" s="633" t="s">
        <v>1345</v>
      </c>
      <c r="I821" s="633" t="s">
        <v>1346</v>
      </c>
      <c r="J821" s="633" t="s">
        <v>1347</v>
      </c>
      <c r="K821" s="633" t="s">
        <v>1348</v>
      </c>
      <c r="L821" s="635">
        <v>492.19945053697887</v>
      </c>
      <c r="M821" s="635">
        <v>6</v>
      </c>
      <c r="N821" s="636">
        <v>2953.1967032218731</v>
      </c>
    </row>
    <row r="822" spans="1:14" ht="14.4" customHeight="1" x14ac:dyDescent="0.3">
      <c r="A822" s="631" t="s">
        <v>527</v>
      </c>
      <c r="B822" s="632" t="s">
        <v>529</v>
      </c>
      <c r="C822" s="633" t="s">
        <v>553</v>
      </c>
      <c r="D822" s="634" t="s">
        <v>554</v>
      </c>
      <c r="E822" s="633" t="s">
        <v>530</v>
      </c>
      <c r="F822" s="634" t="s">
        <v>531</v>
      </c>
      <c r="G822" s="633" t="s">
        <v>1321</v>
      </c>
      <c r="H822" s="633" t="s">
        <v>2023</v>
      </c>
      <c r="I822" s="633" t="s">
        <v>2024</v>
      </c>
      <c r="J822" s="633" t="s">
        <v>1347</v>
      </c>
      <c r="K822" s="633" t="s">
        <v>2025</v>
      </c>
      <c r="L822" s="635">
        <v>1057.46</v>
      </c>
      <c r="M822" s="635">
        <v>1</v>
      </c>
      <c r="N822" s="636">
        <v>1057.46</v>
      </c>
    </row>
    <row r="823" spans="1:14" ht="14.4" customHeight="1" x14ac:dyDescent="0.3">
      <c r="A823" s="631" t="s">
        <v>527</v>
      </c>
      <c r="B823" s="632" t="s">
        <v>529</v>
      </c>
      <c r="C823" s="633" t="s">
        <v>553</v>
      </c>
      <c r="D823" s="634" t="s">
        <v>554</v>
      </c>
      <c r="E823" s="633" t="s">
        <v>530</v>
      </c>
      <c r="F823" s="634" t="s">
        <v>531</v>
      </c>
      <c r="G823" s="633" t="s">
        <v>1321</v>
      </c>
      <c r="H823" s="633" t="s">
        <v>1352</v>
      </c>
      <c r="I823" s="633" t="s">
        <v>1353</v>
      </c>
      <c r="J823" s="633" t="s">
        <v>1354</v>
      </c>
      <c r="K823" s="633" t="s">
        <v>1355</v>
      </c>
      <c r="L823" s="635">
        <v>40.349999999999987</v>
      </c>
      <c r="M823" s="635">
        <v>3</v>
      </c>
      <c r="N823" s="636">
        <v>121.04999999999995</v>
      </c>
    </row>
    <row r="824" spans="1:14" ht="14.4" customHeight="1" x14ac:dyDescent="0.3">
      <c r="A824" s="631" t="s">
        <v>527</v>
      </c>
      <c r="B824" s="632" t="s">
        <v>529</v>
      </c>
      <c r="C824" s="633" t="s">
        <v>553</v>
      </c>
      <c r="D824" s="634" t="s">
        <v>554</v>
      </c>
      <c r="E824" s="633" t="s">
        <v>530</v>
      </c>
      <c r="F824" s="634" t="s">
        <v>531</v>
      </c>
      <c r="G824" s="633" t="s">
        <v>1321</v>
      </c>
      <c r="H824" s="633" t="s">
        <v>1675</v>
      </c>
      <c r="I824" s="633" t="s">
        <v>1676</v>
      </c>
      <c r="J824" s="633" t="s">
        <v>1677</v>
      </c>
      <c r="K824" s="633" t="s">
        <v>1678</v>
      </c>
      <c r="L824" s="635">
        <v>61.469999999999992</v>
      </c>
      <c r="M824" s="635">
        <v>3</v>
      </c>
      <c r="N824" s="636">
        <v>184.40999999999997</v>
      </c>
    </row>
    <row r="825" spans="1:14" ht="14.4" customHeight="1" x14ac:dyDescent="0.3">
      <c r="A825" s="631" t="s">
        <v>527</v>
      </c>
      <c r="B825" s="632" t="s">
        <v>529</v>
      </c>
      <c r="C825" s="633" t="s">
        <v>553</v>
      </c>
      <c r="D825" s="634" t="s">
        <v>554</v>
      </c>
      <c r="E825" s="633" t="s">
        <v>530</v>
      </c>
      <c r="F825" s="634" t="s">
        <v>531</v>
      </c>
      <c r="G825" s="633" t="s">
        <v>1321</v>
      </c>
      <c r="H825" s="633" t="s">
        <v>2270</v>
      </c>
      <c r="I825" s="633" t="s">
        <v>2271</v>
      </c>
      <c r="J825" s="633" t="s">
        <v>1370</v>
      </c>
      <c r="K825" s="633" t="s">
        <v>2272</v>
      </c>
      <c r="L825" s="635">
        <v>1452.0600000000002</v>
      </c>
      <c r="M825" s="635">
        <v>1</v>
      </c>
      <c r="N825" s="636">
        <v>1452.0600000000002</v>
      </c>
    </row>
    <row r="826" spans="1:14" ht="14.4" customHeight="1" x14ac:dyDescent="0.3">
      <c r="A826" s="631" t="s">
        <v>527</v>
      </c>
      <c r="B826" s="632" t="s">
        <v>529</v>
      </c>
      <c r="C826" s="633" t="s">
        <v>553</v>
      </c>
      <c r="D826" s="634" t="s">
        <v>554</v>
      </c>
      <c r="E826" s="633" t="s">
        <v>530</v>
      </c>
      <c r="F826" s="634" t="s">
        <v>531</v>
      </c>
      <c r="G826" s="633" t="s">
        <v>1321</v>
      </c>
      <c r="H826" s="633" t="s">
        <v>1372</v>
      </c>
      <c r="I826" s="633" t="s">
        <v>1373</v>
      </c>
      <c r="J826" s="633" t="s">
        <v>1331</v>
      </c>
      <c r="K826" s="633" t="s">
        <v>1374</v>
      </c>
      <c r="L826" s="635">
        <v>108.91999999999994</v>
      </c>
      <c r="M826" s="635">
        <v>1</v>
      </c>
      <c r="N826" s="636">
        <v>108.91999999999994</v>
      </c>
    </row>
    <row r="827" spans="1:14" ht="14.4" customHeight="1" x14ac:dyDescent="0.3">
      <c r="A827" s="631" t="s">
        <v>527</v>
      </c>
      <c r="B827" s="632" t="s">
        <v>529</v>
      </c>
      <c r="C827" s="633" t="s">
        <v>553</v>
      </c>
      <c r="D827" s="634" t="s">
        <v>554</v>
      </c>
      <c r="E827" s="633" t="s">
        <v>530</v>
      </c>
      <c r="F827" s="634" t="s">
        <v>531</v>
      </c>
      <c r="G827" s="633" t="s">
        <v>1321</v>
      </c>
      <c r="H827" s="633" t="s">
        <v>2273</v>
      </c>
      <c r="I827" s="633" t="s">
        <v>2273</v>
      </c>
      <c r="J827" s="633" t="s">
        <v>2274</v>
      </c>
      <c r="K827" s="633" t="s">
        <v>2275</v>
      </c>
      <c r="L827" s="635">
        <v>65.23</v>
      </c>
      <c r="M827" s="635">
        <v>1</v>
      </c>
      <c r="N827" s="636">
        <v>65.23</v>
      </c>
    </row>
    <row r="828" spans="1:14" ht="14.4" customHeight="1" x14ac:dyDescent="0.3">
      <c r="A828" s="631" t="s">
        <v>527</v>
      </c>
      <c r="B828" s="632" t="s">
        <v>529</v>
      </c>
      <c r="C828" s="633" t="s">
        <v>553</v>
      </c>
      <c r="D828" s="634" t="s">
        <v>554</v>
      </c>
      <c r="E828" s="633" t="s">
        <v>530</v>
      </c>
      <c r="F828" s="634" t="s">
        <v>531</v>
      </c>
      <c r="G828" s="633" t="s">
        <v>1321</v>
      </c>
      <c r="H828" s="633" t="s">
        <v>2276</v>
      </c>
      <c r="I828" s="633" t="s">
        <v>2277</v>
      </c>
      <c r="J828" s="633" t="s">
        <v>2278</v>
      </c>
      <c r="K828" s="633" t="s">
        <v>2279</v>
      </c>
      <c r="L828" s="635">
        <v>135.21027216562226</v>
      </c>
      <c r="M828" s="635">
        <v>3</v>
      </c>
      <c r="N828" s="636">
        <v>405.63081649686677</v>
      </c>
    </row>
    <row r="829" spans="1:14" ht="14.4" customHeight="1" x14ac:dyDescent="0.3">
      <c r="A829" s="631" t="s">
        <v>527</v>
      </c>
      <c r="B829" s="632" t="s">
        <v>529</v>
      </c>
      <c r="C829" s="633" t="s">
        <v>553</v>
      </c>
      <c r="D829" s="634" t="s">
        <v>554</v>
      </c>
      <c r="E829" s="633" t="s">
        <v>530</v>
      </c>
      <c r="F829" s="634" t="s">
        <v>531</v>
      </c>
      <c r="G829" s="633" t="s">
        <v>1321</v>
      </c>
      <c r="H829" s="633" t="s">
        <v>2049</v>
      </c>
      <c r="I829" s="633" t="s">
        <v>2050</v>
      </c>
      <c r="J829" s="633" t="s">
        <v>2051</v>
      </c>
      <c r="K829" s="633" t="s">
        <v>1644</v>
      </c>
      <c r="L829" s="635">
        <v>473.4</v>
      </c>
      <c r="M829" s="635">
        <v>2</v>
      </c>
      <c r="N829" s="636">
        <v>946.8</v>
      </c>
    </row>
    <row r="830" spans="1:14" ht="14.4" customHeight="1" x14ac:dyDescent="0.3">
      <c r="A830" s="631" t="s">
        <v>527</v>
      </c>
      <c r="B830" s="632" t="s">
        <v>529</v>
      </c>
      <c r="C830" s="633" t="s">
        <v>553</v>
      </c>
      <c r="D830" s="634" t="s">
        <v>554</v>
      </c>
      <c r="E830" s="633" t="s">
        <v>530</v>
      </c>
      <c r="F830" s="634" t="s">
        <v>531</v>
      </c>
      <c r="G830" s="633" t="s">
        <v>1321</v>
      </c>
      <c r="H830" s="633" t="s">
        <v>2056</v>
      </c>
      <c r="I830" s="633" t="s">
        <v>2057</v>
      </c>
      <c r="J830" s="633" t="s">
        <v>2058</v>
      </c>
      <c r="K830" s="633" t="s">
        <v>2059</v>
      </c>
      <c r="L830" s="635">
        <v>72.569999999999965</v>
      </c>
      <c r="M830" s="635">
        <v>1</v>
      </c>
      <c r="N830" s="636">
        <v>72.569999999999965</v>
      </c>
    </row>
    <row r="831" spans="1:14" ht="14.4" customHeight="1" x14ac:dyDescent="0.3">
      <c r="A831" s="631" t="s">
        <v>527</v>
      </c>
      <c r="B831" s="632" t="s">
        <v>529</v>
      </c>
      <c r="C831" s="633" t="s">
        <v>553</v>
      </c>
      <c r="D831" s="634" t="s">
        <v>554</v>
      </c>
      <c r="E831" s="633" t="s">
        <v>530</v>
      </c>
      <c r="F831" s="634" t="s">
        <v>531</v>
      </c>
      <c r="G831" s="633" t="s">
        <v>1321</v>
      </c>
      <c r="H831" s="633" t="s">
        <v>1390</v>
      </c>
      <c r="I831" s="633" t="s">
        <v>1391</v>
      </c>
      <c r="J831" s="633" t="s">
        <v>1392</v>
      </c>
      <c r="K831" s="633" t="s">
        <v>1393</v>
      </c>
      <c r="L831" s="635">
        <v>70.933238656178574</v>
      </c>
      <c r="M831" s="635">
        <v>420</v>
      </c>
      <c r="N831" s="636">
        <v>29791.960235595001</v>
      </c>
    </row>
    <row r="832" spans="1:14" ht="14.4" customHeight="1" x14ac:dyDescent="0.3">
      <c r="A832" s="631" t="s">
        <v>527</v>
      </c>
      <c r="B832" s="632" t="s">
        <v>529</v>
      </c>
      <c r="C832" s="633" t="s">
        <v>553</v>
      </c>
      <c r="D832" s="634" t="s">
        <v>554</v>
      </c>
      <c r="E832" s="633" t="s">
        <v>530</v>
      </c>
      <c r="F832" s="634" t="s">
        <v>531</v>
      </c>
      <c r="G832" s="633" t="s">
        <v>1321</v>
      </c>
      <c r="H832" s="633" t="s">
        <v>1398</v>
      </c>
      <c r="I832" s="633" t="s">
        <v>1399</v>
      </c>
      <c r="J832" s="633" t="s">
        <v>1331</v>
      </c>
      <c r="K832" s="633" t="s">
        <v>1400</v>
      </c>
      <c r="L832" s="635">
        <v>314.35000000000002</v>
      </c>
      <c r="M832" s="635">
        <v>2</v>
      </c>
      <c r="N832" s="636">
        <v>628.70000000000005</v>
      </c>
    </row>
    <row r="833" spans="1:14" ht="14.4" customHeight="1" x14ac:dyDescent="0.3">
      <c r="A833" s="631" t="s">
        <v>527</v>
      </c>
      <c r="B833" s="632" t="s">
        <v>529</v>
      </c>
      <c r="C833" s="633" t="s">
        <v>553</v>
      </c>
      <c r="D833" s="634" t="s">
        <v>554</v>
      </c>
      <c r="E833" s="633" t="s">
        <v>530</v>
      </c>
      <c r="F833" s="634" t="s">
        <v>531</v>
      </c>
      <c r="G833" s="633" t="s">
        <v>1321</v>
      </c>
      <c r="H833" s="633" t="s">
        <v>1401</v>
      </c>
      <c r="I833" s="633" t="s">
        <v>1402</v>
      </c>
      <c r="J833" s="633" t="s">
        <v>1347</v>
      </c>
      <c r="K833" s="633" t="s">
        <v>1403</v>
      </c>
      <c r="L833" s="635">
        <v>356.49949916594625</v>
      </c>
      <c r="M833" s="635">
        <v>14</v>
      </c>
      <c r="N833" s="636">
        <v>4990.9929883232471</v>
      </c>
    </row>
    <row r="834" spans="1:14" ht="14.4" customHeight="1" x14ac:dyDescent="0.3">
      <c r="A834" s="631" t="s">
        <v>527</v>
      </c>
      <c r="B834" s="632" t="s">
        <v>529</v>
      </c>
      <c r="C834" s="633" t="s">
        <v>553</v>
      </c>
      <c r="D834" s="634" t="s">
        <v>554</v>
      </c>
      <c r="E834" s="633" t="s">
        <v>530</v>
      </c>
      <c r="F834" s="634" t="s">
        <v>531</v>
      </c>
      <c r="G834" s="633" t="s">
        <v>1321</v>
      </c>
      <c r="H834" s="633" t="s">
        <v>1404</v>
      </c>
      <c r="I834" s="633" t="s">
        <v>1405</v>
      </c>
      <c r="J834" s="633" t="s">
        <v>1347</v>
      </c>
      <c r="K834" s="633" t="s">
        <v>1406</v>
      </c>
      <c r="L834" s="635">
        <v>413.99999999999989</v>
      </c>
      <c r="M834" s="635">
        <v>8</v>
      </c>
      <c r="N834" s="636">
        <v>3311.9999999999991</v>
      </c>
    </row>
    <row r="835" spans="1:14" ht="14.4" customHeight="1" x14ac:dyDescent="0.3">
      <c r="A835" s="631" t="s">
        <v>527</v>
      </c>
      <c r="B835" s="632" t="s">
        <v>529</v>
      </c>
      <c r="C835" s="633" t="s">
        <v>553</v>
      </c>
      <c r="D835" s="634" t="s">
        <v>554</v>
      </c>
      <c r="E835" s="633" t="s">
        <v>530</v>
      </c>
      <c r="F835" s="634" t="s">
        <v>531</v>
      </c>
      <c r="G835" s="633" t="s">
        <v>1321</v>
      </c>
      <c r="H835" s="633" t="s">
        <v>1407</v>
      </c>
      <c r="I835" s="633" t="s">
        <v>1408</v>
      </c>
      <c r="J835" s="633" t="s">
        <v>1409</v>
      </c>
      <c r="K835" s="633" t="s">
        <v>1410</v>
      </c>
      <c r="L835" s="635">
        <v>380.95727272727271</v>
      </c>
      <c r="M835" s="635">
        <v>22</v>
      </c>
      <c r="N835" s="636">
        <v>8381.06</v>
      </c>
    </row>
    <row r="836" spans="1:14" ht="14.4" customHeight="1" x14ac:dyDescent="0.3">
      <c r="A836" s="631" t="s">
        <v>527</v>
      </c>
      <c r="B836" s="632" t="s">
        <v>529</v>
      </c>
      <c r="C836" s="633" t="s">
        <v>553</v>
      </c>
      <c r="D836" s="634" t="s">
        <v>554</v>
      </c>
      <c r="E836" s="633" t="s">
        <v>530</v>
      </c>
      <c r="F836" s="634" t="s">
        <v>531</v>
      </c>
      <c r="G836" s="633" t="s">
        <v>1321</v>
      </c>
      <c r="H836" s="633" t="s">
        <v>1411</v>
      </c>
      <c r="I836" s="633" t="s">
        <v>1412</v>
      </c>
      <c r="J836" s="633" t="s">
        <v>1413</v>
      </c>
      <c r="K836" s="633" t="s">
        <v>1414</v>
      </c>
      <c r="L836" s="635">
        <v>162.16800000000003</v>
      </c>
      <c r="M836" s="635">
        <v>5</v>
      </c>
      <c r="N836" s="636">
        <v>810.84000000000015</v>
      </c>
    </row>
    <row r="837" spans="1:14" ht="14.4" customHeight="1" x14ac:dyDescent="0.3">
      <c r="A837" s="631" t="s">
        <v>527</v>
      </c>
      <c r="B837" s="632" t="s">
        <v>529</v>
      </c>
      <c r="C837" s="633" t="s">
        <v>553</v>
      </c>
      <c r="D837" s="634" t="s">
        <v>554</v>
      </c>
      <c r="E837" s="633" t="s">
        <v>530</v>
      </c>
      <c r="F837" s="634" t="s">
        <v>531</v>
      </c>
      <c r="G837" s="633" t="s">
        <v>1321</v>
      </c>
      <c r="H837" s="633" t="s">
        <v>2074</v>
      </c>
      <c r="I837" s="633" t="s">
        <v>2075</v>
      </c>
      <c r="J837" s="633" t="s">
        <v>2076</v>
      </c>
      <c r="K837" s="633" t="s">
        <v>2077</v>
      </c>
      <c r="L837" s="635">
        <v>151.24999999999994</v>
      </c>
      <c r="M837" s="635">
        <v>1</v>
      </c>
      <c r="N837" s="636">
        <v>151.24999999999994</v>
      </c>
    </row>
    <row r="838" spans="1:14" ht="14.4" customHeight="1" x14ac:dyDescent="0.3">
      <c r="A838" s="631" t="s">
        <v>527</v>
      </c>
      <c r="B838" s="632" t="s">
        <v>529</v>
      </c>
      <c r="C838" s="633" t="s">
        <v>553</v>
      </c>
      <c r="D838" s="634" t="s">
        <v>554</v>
      </c>
      <c r="E838" s="633" t="s">
        <v>530</v>
      </c>
      <c r="F838" s="634" t="s">
        <v>531</v>
      </c>
      <c r="G838" s="633" t="s">
        <v>1321</v>
      </c>
      <c r="H838" s="633" t="s">
        <v>1415</v>
      </c>
      <c r="I838" s="633" t="s">
        <v>1415</v>
      </c>
      <c r="J838" s="633" t="s">
        <v>1416</v>
      </c>
      <c r="K838" s="633" t="s">
        <v>1417</v>
      </c>
      <c r="L838" s="635">
        <v>111.31074316912567</v>
      </c>
      <c r="M838" s="635">
        <v>7.0140212000000002</v>
      </c>
      <c r="N838" s="636">
        <v>780.73591237600272</v>
      </c>
    </row>
    <row r="839" spans="1:14" ht="14.4" customHeight="1" x14ac:dyDescent="0.3">
      <c r="A839" s="631" t="s">
        <v>527</v>
      </c>
      <c r="B839" s="632" t="s">
        <v>529</v>
      </c>
      <c r="C839" s="633" t="s">
        <v>553</v>
      </c>
      <c r="D839" s="634" t="s">
        <v>554</v>
      </c>
      <c r="E839" s="633" t="s">
        <v>530</v>
      </c>
      <c r="F839" s="634" t="s">
        <v>531</v>
      </c>
      <c r="G839" s="633" t="s">
        <v>1321</v>
      </c>
      <c r="H839" s="633" t="s">
        <v>1418</v>
      </c>
      <c r="I839" s="633" t="s">
        <v>1419</v>
      </c>
      <c r="J839" s="633" t="s">
        <v>1416</v>
      </c>
      <c r="K839" s="633" t="s">
        <v>1420</v>
      </c>
      <c r="L839" s="635">
        <v>250.9521666963671</v>
      </c>
      <c r="M839" s="635">
        <v>29.896012699999996</v>
      </c>
      <c r="N839" s="636">
        <v>7502.4691626471067</v>
      </c>
    </row>
    <row r="840" spans="1:14" ht="14.4" customHeight="1" x14ac:dyDescent="0.3">
      <c r="A840" s="631" t="s">
        <v>527</v>
      </c>
      <c r="B840" s="632" t="s">
        <v>529</v>
      </c>
      <c r="C840" s="633" t="s">
        <v>553</v>
      </c>
      <c r="D840" s="634" t="s">
        <v>554</v>
      </c>
      <c r="E840" s="633" t="s">
        <v>530</v>
      </c>
      <c r="F840" s="634" t="s">
        <v>531</v>
      </c>
      <c r="G840" s="633" t="s">
        <v>1321</v>
      </c>
      <c r="H840" s="633" t="s">
        <v>2280</v>
      </c>
      <c r="I840" s="633" t="s">
        <v>2281</v>
      </c>
      <c r="J840" s="633" t="s">
        <v>2282</v>
      </c>
      <c r="K840" s="633" t="s">
        <v>2283</v>
      </c>
      <c r="L840" s="635">
        <v>1089.96</v>
      </c>
      <c r="M840" s="635">
        <v>1</v>
      </c>
      <c r="N840" s="636">
        <v>1089.96</v>
      </c>
    </row>
    <row r="841" spans="1:14" ht="14.4" customHeight="1" x14ac:dyDescent="0.3">
      <c r="A841" s="631" t="s">
        <v>527</v>
      </c>
      <c r="B841" s="632" t="s">
        <v>529</v>
      </c>
      <c r="C841" s="633" t="s">
        <v>553</v>
      </c>
      <c r="D841" s="634" t="s">
        <v>554</v>
      </c>
      <c r="E841" s="633" t="s">
        <v>530</v>
      </c>
      <c r="F841" s="634" t="s">
        <v>531</v>
      </c>
      <c r="G841" s="633" t="s">
        <v>1321</v>
      </c>
      <c r="H841" s="633" t="s">
        <v>1424</v>
      </c>
      <c r="I841" s="633" t="s">
        <v>1425</v>
      </c>
      <c r="J841" s="633" t="s">
        <v>1426</v>
      </c>
      <c r="K841" s="633" t="s">
        <v>1427</v>
      </c>
      <c r="L841" s="635">
        <v>84.605500000000006</v>
      </c>
      <c r="M841" s="635">
        <v>1</v>
      </c>
      <c r="N841" s="636">
        <v>84.605500000000006</v>
      </c>
    </row>
    <row r="842" spans="1:14" ht="14.4" customHeight="1" x14ac:dyDescent="0.3">
      <c r="A842" s="631" t="s">
        <v>527</v>
      </c>
      <c r="B842" s="632" t="s">
        <v>529</v>
      </c>
      <c r="C842" s="633" t="s">
        <v>553</v>
      </c>
      <c r="D842" s="634" t="s">
        <v>554</v>
      </c>
      <c r="E842" s="633" t="s">
        <v>530</v>
      </c>
      <c r="F842" s="634" t="s">
        <v>531</v>
      </c>
      <c r="G842" s="633" t="s">
        <v>1321</v>
      </c>
      <c r="H842" s="633" t="s">
        <v>1431</v>
      </c>
      <c r="I842" s="633" t="s">
        <v>1431</v>
      </c>
      <c r="J842" s="633" t="s">
        <v>1432</v>
      </c>
      <c r="K842" s="633" t="s">
        <v>1433</v>
      </c>
      <c r="L842" s="635">
        <v>173.06140609344442</v>
      </c>
      <c r="M842" s="635">
        <v>8</v>
      </c>
      <c r="N842" s="636">
        <v>1384.4912487475553</v>
      </c>
    </row>
    <row r="843" spans="1:14" ht="14.4" customHeight="1" x14ac:dyDescent="0.3">
      <c r="A843" s="631" t="s">
        <v>527</v>
      </c>
      <c r="B843" s="632" t="s">
        <v>529</v>
      </c>
      <c r="C843" s="633" t="s">
        <v>553</v>
      </c>
      <c r="D843" s="634" t="s">
        <v>554</v>
      </c>
      <c r="E843" s="633" t="s">
        <v>530</v>
      </c>
      <c r="F843" s="634" t="s">
        <v>531</v>
      </c>
      <c r="G843" s="633" t="s">
        <v>1321</v>
      </c>
      <c r="H843" s="633" t="s">
        <v>1446</v>
      </c>
      <c r="I843" s="633" t="s">
        <v>1447</v>
      </c>
      <c r="J843" s="633" t="s">
        <v>1448</v>
      </c>
      <c r="K843" s="633" t="s">
        <v>1449</v>
      </c>
      <c r="L843" s="635">
        <v>1063.9753331647319</v>
      </c>
      <c r="M843" s="635">
        <v>5</v>
      </c>
      <c r="N843" s="636">
        <v>5319.8766658236591</v>
      </c>
    </row>
    <row r="844" spans="1:14" ht="14.4" customHeight="1" x14ac:dyDescent="0.3">
      <c r="A844" s="631" t="s">
        <v>527</v>
      </c>
      <c r="B844" s="632" t="s">
        <v>529</v>
      </c>
      <c r="C844" s="633" t="s">
        <v>553</v>
      </c>
      <c r="D844" s="634" t="s">
        <v>554</v>
      </c>
      <c r="E844" s="633" t="s">
        <v>530</v>
      </c>
      <c r="F844" s="634" t="s">
        <v>531</v>
      </c>
      <c r="G844" s="633" t="s">
        <v>1321</v>
      </c>
      <c r="H844" s="633" t="s">
        <v>1457</v>
      </c>
      <c r="I844" s="633" t="s">
        <v>1457</v>
      </c>
      <c r="J844" s="633" t="s">
        <v>1432</v>
      </c>
      <c r="K844" s="633" t="s">
        <v>1458</v>
      </c>
      <c r="L844" s="635">
        <v>622.2482476458681</v>
      </c>
      <c r="M844" s="635">
        <v>0.33600000000000002</v>
      </c>
      <c r="N844" s="636">
        <v>209.07541120901169</v>
      </c>
    </row>
    <row r="845" spans="1:14" ht="14.4" customHeight="1" x14ac:dyDescent="0.3">
      <c r="A845" s="631" t="s">
        <v>527</v>
      </c>
      <c r="B845" s="632" t="s">
        <v>529</v>
      </c>
      <c r="C845" s="633" t="s">
        <v>553</v>
      </c>
      <c r="D845" s="634" t="s">
        <v>554</v>
      </c>
      <c r="E845" s="633" t="s">
        <v>532</v>
      </c>
      <c r="F845" s="634" t="s">
        <v>533</v>
      </c>
      <c r="G845" s="633" t="s">
        <v>574</v>
      </c>
      <c r="H845" s="633" t="s">
        <v>2082</v>
      </c>
      <c r="I845" s="633" t="s">
        <v>2083</v>
      </c>
      <c r="J845" s="633" t="s">
        <v>2084</v>
      </c>
      <c r="K845" s="633" t="s">
        <v>1476</v>
      </c>
      <c r="L845" s="635">
        <v>2369</v>
      </c>
      <c r="M845" s="635">
        <v>10</v>
      </c>
      <c r="N845" s="636">
        <v>23690</v>
      </c>
    </row>
    <row r="846" spans="1:14" ht="14.4" customHeight="1" x14ac:dyDescent="0.3">
      <c r="A846" s="631" t="s">
        <v>527</v>
      </c>
      <c r="B846" s="632" t="s">
        <v>529</v>
      </c>
      <c r="C846" s="633" t="s">
        <v>553</v>
      </c>
      <c r="D846" s="634" t="s">
        <v>554</v>
      </c>
      <c r="E846" s="633" t="s">
        <v>532</v>
      </c>
      <c r="F846" s="634" t="s">
        <v>533</v>
      </c>
      <c r="G846" s="633" t="s">
        <v>574</v>
      </c>
      <c r="H846" s="633" t="s">
        <v>2085</v>
      </c>
      <c r="I846" s="633" t="s">
        <v>2085</v>
      </c>
      <c r="J846" s="633" t="s">
        <v>2086</v>
      </c>
      <c r="K846" s="633" t="s">
        <v>2087</v>
      </c>
      <c r="L846" s="635">
        <v>3681.0124060247049</v>
      </c>
      <c r="M846" s="635">
        <v>5</v>
      </c>
      <c r="N846" s="636">
        <v>18405.062030123525</v>
      </c>
    </row>
    <row r="847" spans="1:14" ht="14.4" customHeight="1" x14ac:dyDescent="0.3">
      <c r="A847" s="631" t="s">
        <v>527</v>
      </c>
      <c r="B847" s="632" t="s">
        <v>529</v>
      </c>
      <c r="C847" s="633" t="s">
        <v>553</v>
      </c>
      <c r="D847" s="634" t="s">
        <v>554</v>
      </c>
      <c r="E847" s="633" t="s">
        <v>532</v>
      </c>
      <c r="F847" s="634" t="s">
        <v>533</v>
      </c>
      <c r="G847" s="633" t="s">
        <v>574</v>
      </c>
      <c r="H847" s="633" t="s">
        <v>2284</v>
      </c>
      <c r="I847" s="633" t="s">
        <v>2285</v>
      </c>
      <c r="J847" s="633" t="s">
        <v>2286</v>
      </c>
      <c r="K847" s="633" t="s">
        <v>2087</v>
      </c>
      <c r="L847" s="635">
        <v>1735.66</v>
      </c>
      <c r="M847" s="635">
        <v>1</v>
      </c>
      <c r="N847" s="636">
        <v>1735.66</v>
      </c>
    </row>
    <row r="848" spans="1:14" ht="14.4" customHeight="1" x14ac:dyDescent="0.3">
      <c r="A848" s="631" t="s">
        <v>527</v>
      </c>
      <c r="B848" s="632" t="s">
        <v>529</v>
      </c>
      <c r="C848" s="633" t="s">
        <v>553</v>
      </c>
      <c r="D848" s="634" t="s">
        <v>554</v>
      </c>
      <c r="E848" s="633" t="s">
        <v>532</v>
      </c>
      <c r="F848" s="634" t="s">
        <v>533</v>
      </c>
      <c r="G848" s="633" t="s">
        <v>574</v>
      </c>
      <c r="H848" s="633" t="s">
        <v>1473</v>
      </c>
      <c r="I848" s="633" t="s">
        <v>1474</v>
      </c>
      <c r="J848" s="633" t="s">
        <v>1475</v>
      </c>
      <c r="K848" s="633" t="s">
        <v>1476</v>
      </c>
      <c r="L848" s="635">
        <v>2714</v>
      </c>
      <c r="M848" s="635">
        <v>7</v>
      </c>
      <c r="N848" s="636">
        <v>18998</v>
      </c>
    </row>
    <row r="849" spans="1:14" ht="14.4" customHeight="1" x14ac:dyDescent="0.3">
      <c r="A849" s="631" t="s">
        <v>527</v>
      </c>
      <c r="B849" s="632" t="s">
        <v>529</v>
      </c>
      <c r="C849" s="633" t="s">
        <v>553</v>
      </c>
      <c r="D849" s="634" t="s">
        <v>554</v>
      </c>
      <c r="E849" s="633" t="s">
        <v>538</v>
      </c>
      <c r="F849" s="634" t="s">
        <v>539</v>
      </c>
      <c r="G849" s="633" t="s">
        <v>574</v>
      </c>
      <c r="H849" s="633" t="s">
        <v>1489</v>
      </c>
      <c r="I849" s="633" t="s">
        <v>1490</v>
      </c>
      <c r="J849" s="633" t="s">
        <v>1491</v>
      </c>
      <c r="K849" s="633" t="s">
        <v>1492</v>
      </c>
      <c r="L849" s="635">
        <v>39.376629712862005</v>
      </c>
      <c r="M849" s="635">
        <v>6</v>
      </c>
      <c r="N849" s="636">
        <v>236.25977827717202</v>
      </c>
    </row>
    <row r="850" spans="1:14" ht="14.4" customHeight="1" x14ac:dyDescent="0.3">
      <c r="A850" s="631" t="s">
        <v>527</v>
      </c>
      <c r="B850" s="632" t="s">
        <v>529</v>
      </c>
      <c r="C850" s="633" t="s">
        <v>553</v>
      </c>
      <c r="D850" s="634" t="s">
        <v>554</v>
      </c>
      <c r="E850" s="633" t="s">
        <v>538</v>
      </c>
      <c r="F850" s="634" t="s">
        <v>539</v>
      </c>
      <c r="G850" s="633" t="s">
        <v>574</v>
      </c>
      <c r="H850" s="633" t="s">
        <v>1505</v>
      </c>
      <c r="I850" s="633" t="s">
        <v>1506</v>
      </c>
      <c r="J850" s="633" t="s">
        <v>1507</v>
      </c>
      <c r="K850" s="633" t="s">
        <v>1508</v>
      </c>
      <c r="L850" s="635">
        <v>3768.26</v>
      </c>
      <c r="M850" s="635">
        <v>3</v>
      </c>
      <c r="N850" s="636">
        <v>11304.78</v>
      </c>
    </row>
    <row r="851" spans="1:14" ht="14.4" customHeight="1" x14ac:dyDescent="0.3">
      <c r="A851" s="631" t="s">
        <v>527</v>
      </c>
      <c r="B851" s="632" t="s">
        <v>529</v>
      </c>
      <c r="C851" s="633" t="s">
        <v>553</v>
      </c>
      <c r="D851" s="634" t="s">
        <v>554</v>
      </c>
      <c r="E851" s="633" t="s">
        <v>538</v>
      </c>
      <c r="F851" s="634" t="s">
        <v>539</v>
      </c>
      <c r="G851" s="633" t="s">
        <v>574</v>
      </c>
      <c r="H851" s="633" t="s">
        <v>1509</v>
      </c>
      <c r="I851" s="633" t="s">
        <v>1510</v>
      </c>
      <c r="J851" s="633" t="s">
        <v>1511</v>
      </c>
      <c r="K851" s="633" t="s">
        <v>1512</v>
      </c>
      <c r="L851" s="635">
        <v>641.9903981128482</v>
      </c>
      <c r="M851" s="635">
        <v>18</v>
      </c>
      <c r="N851" s="636">
        <v>11555.827166031268</v>
      </c>
    </row>
    <row r="852" spans="1:14" ht="14.4" customHeight="1" x14ac:dyDescent="0.3">
      <c r="A852" s="631" t="s">
        <v>527</v>
      </c>
      <c r="B852" s="632" t="s">
        <v>529</v>
      </c>
      <c r="C852" s="633" t="s">
        <v>553</v>
      </c>
      <c r="D852" s="634" t="s">
        <v>554</v>
      </c>
      <c r="E852" s="633" t="s">
        <v>538</v>
      </c>
      <c r="F852" s="634" t="s">
        <v>539</v>
      </c>
      <c r="G852" s="633" t="s">
        <v>574</v>
      </c>
      <c r="H852" s="633" t="s">
        <v>1513</v>
      </c>
      <c r="I852" s="633" t="s">
        <v>1514</v>
      </c>
      <c r="J852" s="633" t="s">
        <v>1515</v>
      </c>
      <c r="K852" s="633" t="s">
        <v>1516</v>
      </c>
      <c r="L852" s="635">
        <v>2899.20975</v>
      </c>
      <c r="M852" s="635">
        <v>8</v>
      </c>
      <c r="N852" s="636">
        <v>23193.678</v>
      </c>
    </row>
    <row r="853" spans="1:14" ht="14.4" customHeight="1" x14ac:dyDescent="0.3">
      <c r="A853" s="631" t="s">
        <v>527</v>
      </c>
      <c r="B853" s="632" t="s">
        <v>529</v>
      </c>
      <c r="C853" s="633" t="s">
        <v>553</v>
      </c>
      <c r="D853" s="634" t="s">
        <v>554</v>
      </c>
      <c r="E853" s="633" t="s">
        <v>538</v>
      </c>
      <c r="F853" s="634" t="s">
        <v>539</v>
      </c>
      <c r="G853" s="633" t="s">
        <v>574</v>
      </c>
      <c r="H853" s="633" t="s">
        <v>1517</v>
      </c>
      <c r="I853" s="633" t="s">
        <v>1518</v>
      </c>
      <c r="J853" s="633" t="s">
        <v>1519</v>
      </c>
      <c r="K853" s="633" t="s">
        <v>1520</v>
      </c>
      <c r="L853" s="635">
        <v>86.657222659498842</v>
      </c>
      <c r="M853" s="635">
        <v>4</v>
      </c>
      <c r="N853" s="636">
        <v>346.62889063799537</v>
      </c>
    </row>
    <row r="854" spans="1:14" ht="14.4" customHeight="1" x14ac:dyDescent="0.3">
      <c r="A854" s="631" t="s">
        <v>527</v>
      </c>
      <c r="B854" s="632" t="s">
        <v>529</v>
      </c>
      <c r="C854" s="633" t="s">
        <v>553</v>
      </c>
      <c r="D854" s="634" t="s">
        <v>554</v>
      </c>
      <c r="E854" s="633" t="s">
        <v>538</v>
      </c>
      <c r="F854" s="634" t="s">
        <v>539</v>
      </c>
      <c r="G854" s="633" t="s">
        <v>574</v>
      </c>
      <c r="H854" s="633" t="s">
        <v>2287</v>
      </c>
      <c r="I854" s="633" t="s">
        <v>2288</v>
      </c>
      <c r="J854" s="633" t="s">
        <v>2289</v>
      </c>
      <c r="K854" s="633" t="s">
        <v>2290</v>
      </c>
      <c r="L854" s="635">
        <v>49.450034588582938</v>
      </c>
      <c r="M854" s="635">
        <v>20</v>
      </c>
      <c r="N854" s="636">
        <v>989.00069177165869</v>
      </c>
    </row>
    <row r="855" spans="1:14" ht="14.4" customHeight="1" x14ac:dyDescent="0.3">
      <c r="A855" s="631" t="s">
        <v>527</v>
      </c>
      <c r="B855" s="632" t="s">
        <v>529</v>
      </c>
      <c r="C855" s="633" t="s">
        <v>553</v>
      </c>
      <c r="D855" s="634" t="s">
        <v>554</v>
      </c>
      <c r="E855" s="633" t="s">
        <v>538</v>
      </c>
      <c r="F855" s="634" t="s">
        <v>539</v>
      </c>
      <c r="G855" s="633" t="s">
        <v>574</v>
      </c>
      <c r="H855" s="633" t="s">
        <v>1521</v>
      </c>
      <c r="I855" s="633" t="s">
        <v>1522</v>
      </c>
      <c r="J855" s="633" t="s">
        <v>1523</v>
      </c>
      <c r="K855" s="633" t="s">
        <v>1524</v>
      </c>
      <c r="L855" s="635">
        <v>81.100399316738546</v>
      </c>
      <c r="M855" s="635">
        <v>20</v>
      </c>
      <c r="N855" s="636">
        <v>1622.007986334771</v>
      </c>
    </row>
    <row r="856" spans="1:14" ht="14.4" customHeight="1" x14ac:dyDescent="0.3">
      <c r="A856" s="631" t="s">
        <v>527</v>
      </c>
      <c r="B856" s="632" t="s">
        <v>529</v>
      </c>
      <c r="C856" s="633" t="s">
        <v>553</v>
      </c>
      <c r="D856" s="634" t="s">
        <v>554</v>
      </c>
      <c r="E856" s="633" t="s">
        <v>538</v>
      </c>
      <c r="F856" s="634" t="s">
        <v>539</v>
      </c>
      <c r="G856" s="633" t="s">
        <v>574</v>
      </c>
      <c r="H856" s="633" t="s">
        <v>1529</v>
      </c>
      <c r="I856" s="633" t="s">
        <v>1530</v>
      </c>
      <c r="J856" s="633" t="s">
        <v>1531</v>
      </c>
      <c r="K856" s="633" t="s">
        <v>1532</v>
      </c>
      <c r="L856" s="635">
        <v>154.62826173136366</v>
      </c>
      <c r="M856" s="635">
        <v>62</v>
      </c>
      <c r="N856" s="636">
        <v>9586.9522273445473</v>
      </c>
    </row>
    <row r="857" spans="1:14" ht="14.4" customHeight="1" x14ac:dyDescent="0.3">
      <c r="A857" s="631" t="s">
        <v>527</v>
      </c>
      <c r="B857" s="632" t="s">
        <v>529</v>
      </c>
      <c r="C857" s="633" t="s">
        <v>553</v>
      </c>
      <c r="D857" s="634" t="s">
        <v>554</v>
      </c>
      <c r="E857" s="633" t="s">
        <v>538</v>
      </c>
      <c r="F857" s="634" t="s">
        <v>539</v>
      </c>
      <c r="G857" s="633" t="s">
        <v>574</v>
      </c>
      <c r="H857" s="633" t="s">
        <v>1533</v>
      </c>
      <c r="I857" s="633" t="s">
        <v>1534</v>
      </c>
      <c r="J857" s="633" t="s">
        <v>1535</v>
      </c>
      <c r="K857" s="633" t="s">
        <v>1536</v>
      </c>
      <c r="L857" s="635">
        <v>52.628354023382151</v>
      </c>
      <c r="M857" s="635">
        <v>6</v>
      </c>
      <c r="N857" s="636">
        <v>315.77012414029292</v>
      </c>
    </row>
    <row r="858" spans="1:14" ht="14.4" customHeight="1" x14ac:dyDescent="0.3">
      <c r="A858" s="631" t="s">
        <v>527</v>
      </c>
      <c r="B858" s="632" t="s">
        <v>529</v>
      </c>
      <c r="C858" s="633" t="s">
        <v>553</v>
      </c>
      <c r="D858" s="634" t="s">
        <v>554</v>
      </c>
      <c r="E858" s="633" t="s">
        <v>538</v>
      </c>
      <c r="F858" s="634" t="s">
        <v>539</v>
      </c>
      <c r="G858" s="633" t="s">
        <v>574</v>
      </c>
      <c r="H858" s="633" t="s">
        <v>1540</v>
      </c>
      <c r="I858" s="633" t="s">
        <v>1541</v>
      </c>
      <c r="J858" s="633" t="s">
        <v>1542</v>
      </c>
      <c r="K858" s="633" t="s">
        <v>1543</v>
      </c>
      <c r="L858" s="635">
        <v>82.830069740422445</v>
      </c>
      <c r="M858" s="635">
        <v>130</v>
      </c>
      <c r="N858" s="636">
        <v>10767.909066254917</v>
      </c>
    </row>
    <row r="859" spans="1:14" ht="14.4" customHeight="1" x14ac:dyDescent="0.3">
      <c r="A859" s="631" t="s">
        <v>527</v>
      </c>
      <c r="B859" s="632" t="s">
        <v>529</v>
      </c>
      <c r="C859" s="633" t="s">
        <v>553</v>
      </c>
      <c r="D859" s="634" t="s">
        <v>554</v>
      </c>
      <c r="E859" s="633" t="s">
        <v>538</v>
      </c>
      <c r="F859" s="634" t="s">
        <v>539</v>
      </c>
      <c r="G859" s="633" t="s">
        <v>574</v>
      </c>
      <c r="H859" s="633" t="s">
        <v>1548</v>
      </c>
      <c r="I859" s="633" t="s">
        <v>1548</v>
      </c>
      <c r="J859" s="633" t="s">
        <v>1549</v>
      </c>
      <c r="K859" s="633" t="s">
        <v>1550</v>
      </c>
      <c r="L859" s="635">
        <v>1851.4995687051644</v>
      </c>
      <c r="M859" s="635">
        <v>7.2</v>
      </c>
      <c r="N859" s="636">
        <v>13330.796894677183</v>
      </c>
    </row>
    <row r="860" spans="1:14" ht="14.4" customHeight="1" x14ac:dyDescent="0.3">
      <c r="A860" s="631" t="s">
        <v>527</v>
      </c>
      <c r="B860" s="632" t="s">
        <v>529</v>
      </c>
      <c r="C860" s="633" t="s">
        <v>553</v>
      </c>
      <c r="D860" s="634" t="s">
        <v>554</v>
      </c>
      <c r="E860" s="633" t="s">
        <v>538</v>
      </c>
      <c r="F860" s="634" t="s">
        <v>539</v>
      </c>
      <c r="G860" s="633" t="s">
        <v>574</v>
      </c>
      <c r="H860" s="633" t="s">
        <v>2291</v>
      </c>
      <c r="I860" s="633" t="s">
        <v>2292</v>
      </c>
      <c r="J860" s="633" t="s">
        <v>2293</v>
      </c>
      <c r="K860" s="633" t="s">
        <v>2294</v>
      </c>
      <c r="L860" s="635">
        <v>51.37</v>
      </c>
      <c r="M860" s="635">
        <v>2</v>
      </c>
      <c r="N860" s="636">
        <v>102.74</v>
      </c>
    </row>
    <row r="861" spans="1:14" ht="14.4" customHeight="1" x14ac:dyDescent="0.3">
      <c r="A861" s="631" t="s">
        <v>527</v>
      </c>
      <c r="B861" s="632" t="s">
        <v>529</v>
      </c>
      <c r="C861" s="633" t="s">
        <v>553</v>
      </c>
      <c r="D861" s="634" t="s">
        <v>554</v>
      </c>
      <c r="E861" s="633" t="s">
        <v>538</v>
      </c>
      <c r="F861" s="634" t="s">
        <v>539</v>
      </c>
      <c r="G861" s="633" t="s">
        <v>574</v>
      </c>
      <c r="H861" s="633" t="s">
        <v>2133</v>
      </c>
      <c r="I861" s="633" t="s">
        <v>2133</v>
      </c>
      <c r="J861" s="633" t="s">
        <v>2134</v>
      </c>
      <c r="K861" s="633" t="s">
        <v>2135</v>
      </c>
      <c r="L861" s="635">
        <v>920</v>
      </c>
      <c r="M861" s="635">
        <v>2.4</v>
      </c>
      <c r="N861" s="636">
        <v>2208</v>
      </c>
    </row>
    <row r="862" spans="1:14" ht="14.4" customHeight="1" x14ac:dyDescent="0.3">
      <c r="A862" s="631" t="s">
        <v>527</v>
      </c>
      <c r="B862" s="632" t="s">
        <v>529</v>
      </c>
      <c r="C862" s="633" t="s">
        <v>553</v>
      </c>
      <c r="D862" s="634" t="s">
        <v>554</v>
      </c>
      <c r="E862" s="633" t="s">
        <v>538</v>
      </c>
      <c r="F862" s="634" t="s">
        <v>539</v>
      </c>
      <c r="G862" s="633" t="s">
        <v>1321</v>
      </c>
      <c r="H862" s="633" t="s">
        <v>1586</v>
      </c>
      <c r="I862" s="633" t="s">
        <v>1587</v>
      </c>
      <c r="J862" s="633" t="s">
        <v>1588</v>
      </c>
      <c r="K862" s="633" t="s">
        <v>1589</v>
      </c>
      <c r="L862" s="635">
        <v>887.30849037345877</v>
      </c>
      <c r="M862" s="635">
        <v>115</v>
      </c>
      <c r="N862" s="636">
        <v>102040.47639294776</v>
      </c>
    </row>
    <row r="863" spans="1:14" ht="14.4" customHeight="1" x14ac:dyDescent="0.3">
      <c r="A863" s="631" t="s">
        <v>527</v>
      </c>
      <c r="B863" s="632" t="s">
        <v>529</v>
      </c>
      <c r="C863" s="633" t="s">
        <v>553</v>
      </c>
      <c r="D863" s="634" t="s">
        <v>554</v>
      </c>
      <c r="E863" s="633" t="s">
        <v>540</v>
      </c>
      <c r="F863" s="634" t="s">
        <v>541</v>
      </c>
      <c r="G863" s="633" t="s">
        <v>574</v>
      </c>
      <c r="H863" s="633" t="s">
        <v>2156</v>
      </c>
      <c r="I863" s="633" t="s">
        <v>2157</v>
      </c>
      <c r="J863" s="633" t="s">
        <v>2158</v>
      </c>
      <c r="K863" s="633" t="s">
        <v>2159</v>
      </c>
      <c r="L863" s="635">
        <v>92.142375606242766</v>
      </c>
      <c r="M863" s="635">
        <v>4</v>
      </c>
      <c r="N863" s="636">
        <v>368.56950242497106</v>
      </c>
    </row>
    <row r="864" spans="1:14" ht="14.4" customHeight="1" x14ac:dyDescent="0.3">
      <c r="A864" s="631" t="s">
        <v>527</v>
      </c>
      <c r="B864" s="632" t="s">
        <v>529</v>
      </c>
      <c r="C864" s="633" t="s">
        <v>553</v>
      </c>
      <c r="D864" s="634" t="s">
        <v>554</v>
      </c>
      <c r="E864" s="633" t="s">
        <v>540</v>
      </c>
      <c r="F864" s="634" t="s">
        <v>541</v>
      </c>
      <c r="G864" s="633" t="s">
        <v>574</v>
      </c>
      <c r="H864" s="633" t="s">
        <v>2160</v>
      </c>
      <c r="I864" s="633" t="s">
        <v>2161</v>
      </c>
      <c r="J864" s="633" t="s">
        <v>2162</v>
      </c>
      <c r="K864" s="633" t="s">
        <v>2163</v>
      </c>
      <c r="L864" s="635">
        <v>7690.0020000000086</v>
      </c>
      <c r="M864" s="635">
        <v>60</v>
      </c>
      <c r="N864" s="636">
        <v>461400.12000000052</v>
      </c>
    </row>
    <row r="865" spans="1:14" ht="14.4" customHeight="1" x14ac:dyDescent="0.3">
      <c r="A865" s="631" t="s">
        <v>527</v>
      </c>
      <c r="B865" s="632" t="s">
        <v>529</v>
      </c>
      <c r="C865" s="633" t="s">
        <v>553</v>
      </c>
      <c r="D865" s="634" t="s">
        <v>554</v>
      </c>
      <c r="E865" s="633" t="s">
        <v>540</v>
      </c>
      <c r="F865" s="634" t="s">
        <v>541</v>
      </c>
      <c r="G865" s="633" t="s">
        <v>574</v>
      </c>
      <c r="H865" s="633" t="s">
        <v>2168</v>
      </c>
      <c r="I865" s="633" t="s">
        <v>2169</v>
      </c>
      <c r="J865" s="633" t="s">
        <v>2170</v>
      </c>
      <c r="K865" s="633" t="s">
        <v>2171</v>
      </c>
      <c r="L865" s="635">
        <v>17244.193024987235</v>
      </c>
      <c r="M865" s="635">
        <v>3</v>
      </c>
      <c r="N865" s="636">
        <v>51732.579074961701</v>
      </c>
    </row>
    <row r="866" spans="1:14" ht="14.4" customHeight="1" x14ac:dyDescent="0.3">
      <c r="A866" s="631" t="s">
        <v>527</v>
      </c>
      <c r="B866" s="632" t="s">
        <v>529</v>
      </c>
      <c r="C866" s="633" t="s">
        <v>553</v>
      </c>
      <c r="D866" s="634" t="s">
        <v>554</v>
      </c>
      <c r="E866" s="633" t="s">
        <v>540</v>
      </c>
      <c r="F866" s="634" t="s">
        <v>541</v>
      </c>
      <c r="G866" s="633" t="s">
        <v>1321</v>
      </c>
      <c r="H866" s="633" t="s">
        <v>2295</v>
      </c>
      <c r="I866" s="633" t="s">
        <v>2296</v>
      </c>
      <c r="J866" s="633" t="s">
        <v>2297</v>
      </c>
      <c r="K866" s="633"/>
      <c r="L866" s="635">
        <v>58.917284078563895</v>
      </c>
      <c r="M866" s="635">
        <v>110</v>
      </c>
      <c r="N866" s="636">
        <v>6480.9012486420288</v>
      </c>
    </row>
    <row r="867" spans="1:14" ht="14.4" customHeight="1" x14ac:dyDescent="0.3">
      <c r="A867" s="631" t="s">
        <v>527</v>
      </c>
      <c r="B867" s="632" t="s">
        <v>529</v>
      </c>
      <c r="C867" s="633" t="s">
        <v>553</v>
      </c>
      <c r="D867" s="634" t="s">
        <v>554</v>
      </c>
      <c r="E867" s="633" t="s">
        <v>540</v>
      </c>
      <c r="F867" s="634" t="s">
        <v>541</v>
      </c>
      <c r="G867" s="633" t="s">
        <v>1321</v>
      </c>
      <c r="H867" s="633" t="s">
        <v>1598</v>
      </c>
      <c r="I867" s="633" t="s">
        <v>1599</v>
      </c>
      <c r="J867" s="633" t="s">
        <v>1600</v>
      </c>
      <c r="K867" s="633" t="s">
        <v>1601</v>
      </c>
      <c r="L867" s="635">
        <v>1833.125</v>
      </c>
      <c r="M867" s="635">
        <v>6</v>
      </c>
      <c r="N867" s="636">
        <v>10998.75</v>
      </c>
    </row>
    <row r="868" spans="1:14" ht="14.4" customHeight="1" x14ac:dyDescent="0.3">
      <c r="A868" s="631" t="s">
        <v>527</v>
      </c>
      <c r="B868" s="632" t="s">
        <v>529</v>
      </c>
      <c r="C868" s="633" t="s">
        <v>553</v>
      </c>
      <c r="D868" s="634" t="s">
        <v>554</v>
      </c>
      <c r="E868" s="633" t="s">
        <v>540</v>
      </c>
      <c r="F868" s="634" t="s">
        <v>541</v>
      </c>
      <c r="G868" s="633" t="s">
        <v>1321</v>
      </c>
      <c r="H868" s="633" t="s">
        <v>1602</v>
      </c>
      <c r="I868" s="633" t="s">
        <v>1603</v>
      </c>
      <c r="J868" s="633" t="s">
        <v>1604</v>
      </c>
      <c r="K868" s="633" t="s">
        <v>1605</v>
      </c>
      <c r="L868" s="635">
        <v>2990.388004016826</v>
      </c>
      <c r="M868" s="635">
        <v>40</v>
      </c>
      <c r="N868" s="636">
        <v>119615.52016067304</v>
      </c>
    </row>
    <row r="869" spans="1:14" ht="14.4" customHeight="1" x14ac:dyDescent="0.3">
      <c r="A869" s="631" t="s">
        <v>527</v>
      </c>
      <c r="B869" s="632" t="s">
        <v>529</v>
      </c>
      <c r="C869" s="633" t="s">
        <v>553</v>
      </c>
      <c r="D869" s="634" t="s">
        <v>554</v>
      </c>
      <c r="E869" s="633" t="s">
        <v>540</v>
      </c>
      <c r="F869" s="634" t="s">
        <v>541</v>
      </c>
      <c r="G869" s="633" t="s">
        <v>1321</v>
      </c>
      <c r="H869" s="633" t="s">
        <v>1606</v>
      </c>
      <c r="I869" s="633" t="s">
        <v>1607</v>
      </c>
      <c r="J869" s="633" t="s">
        <v>1604</v>
      </c>
      <c r="K869" s="633" t="s">
        <v>1608</v>
      </c>
      <c r="L869" s="635">
        <v>15900.510999999999</v>
      </c>
      <c r="M869" s="635">
        <v>6</v>
      </c>
      <c r="N869" s="636">
        <v>95403.065999999992</v>
      </c>
    </row>
    <row r="870" spans="1:14" ht="14.4" customHeight="1" x14ac:dyDescent="0.3">
      <c r="A870" s="631" t="s">
        <v>527</v>
      </c>
      <c r="B870" s="632" t="s">
        <v>529</v>
      </c>
      <c r="C870" s="633" t="s">
        <v>553</v>
      </c>
      <c r="D870" s="634" t="s">
        <v>554</v>
      </c>
      <c r="E870" s="633" t="s">
        <v>534</v>
      </c>
      <c r="F870" s="634" t="s">
        <v>535</v>
      </c>
      <c r="G870" s="633"/>
      <c r="H870" s="633"/>
      <c r="I870" s="633" t="s">
        <v>1611</v>
      </c>
      <c r="J870" s="633" t="s">
        <v>1612</v>
      </c>
      <c r="K870" s="633"/>
      <c r="L870" s="635">
        <v>1407.5399999999997</v>
      </c>
      <c r="M870" s="635">
        <v>170</v>
      </c>
      <c r="N870" s="636">
        <v>239281.79999999996</v>
      </c>
    </row>
    <row r="871" spans="1:14" ht="14.4" customHeight="1" x14ac:dyDescent="0.3">
      <c r="A871" s="631" t="s">
        <v>527</v>
      </c>
      <c r="B871" s="632" t="s">
        <v>529</v>
      </c>
      <c r="C871" s="633" t="s">
        <v>553</v>
      </c>
      <c r="D871" s="634" t="s">
        <v>554</v>
      </c>
      <c r="E871" s="633" t="s">
        <v>534</v>
      </c>
      <c r="F871" s="634" t="s">
        <v>535</v>
      </c>
      <c r="G871" s="633"/>
      <c r="H871" s="633"/>
      <c r="I871" s="633" t="s">
        <v>1613</v>
      </c>
      <c r="J871" s="633" t="s">
        <v>1614</v>
      </c>
      <c r="K871" s="633"/>
      <c r="L871" s="635">
        <v>10691.512195121952</v>
      </c>
      <c r="M871" s="635">
        <v>82</v>
      </c>
      <c r="N871" s="636">
        <v>876704</v>
      </c>
    </row>
    <row r="872" spans="1:14" ht="14.4" customHeight="1" x14ac:dyDescent="0.3">
      <c r="A872" s="631" t="s">
        <v>527</v>
      </c>
      <c r="B872" s="632" t="s">
        <v>529</v>
      </c>
      <c r="C872" s="633" t="s">
        <v>553</v>
      </c>
      <c r="D872" s="634" t="s">
        <v>554</v>
      </c>
      <c r="E872" s="633" t="s">
        <v>534</v>
      </c>
      <c r="F872" s="634" t="s">
        <v>535</v>
      </c>
      <c r="G872" s="633"/>
      <c r="H872" s="633"/>
      <c r="I872" s="633" t="s">
        <v>1615</v>
      </c>
      <c r="J872" s="633" t="s">
        <v>1616</v>
      </c>
      <c r="K872" s="633"/>
      <c r="L872" s="635">
        <v>5586</v>
      </c>
      <c r="M872" s="635">
        <v>9</v>
      </c>
      <c r="N872" s="636">
        <v>50274</v>
      </c>
    </row>
    <row r="873" spans="1:14" ht="14.4" customHeight="1" x14ac:dyDescent="0.3">
      <c r="A873" s="631" t="s">
        <v>527</v>
      </c>
      <c r="B873" s="632" t="s">
        <v>529</v>
      </c>
      <c r="C873" s="633" t="s">
        <v>553</v>
      </c>
      <c r="D873" s="634" t="s">
        <v>554</v>
      </c>
      <c r="E873" s="633" t="s">
        <v>534</v>
      </c>
      <c r="F873" s="634" t="s">
        <v>535</v>
      </c>
      <c r="G873" s="633"/>
      <c r="H873" s="633"/>
      <c r="I873" s="633" t="s">
        <v>1619</v>
      </c>
      <c r="J873" s="633" t="s">
        <v>1620</v>
      </c>
      <c r="K873" s="633"/>
      <c r="L873" s="635">
        <v>2187.3000000000002</v>
      </c>
      <c r="M873" s="635">
        <v>12</v>
      </c>
      <c r="N873" s="636">
        <v>26247.600000000002</v>
      </c>
    </row>
    <row r="874" spans="1:14" ht="14.4" customHeight="1" x14ac:dyDescent="0.3">
      <c r="A874" s="631" t="s">
        <v>527</v>
      </c>
      <c r="B874" s="632" t="s">
        <v>529</v>
      </c>
      <c r="C874" s="633" t="s">
        <v>555</v>
      </c>
      <c r="D874" s="634" t="s">
        <v>556</v>
      </c>
      <c r="E874" s="633" t="s">
        <v>530</v>
      </c>
      <c r="F874" s="634" t="s">
        <v>531</v>
      </c>
      <c r="G874" s="633" t="s">
        <v>574</v>
      </c>
      <c r="H874" s="633" t="s">
        <v>575</v>
      </c>
      <c r="I874" s="633" t="s">
        <v>575</v>
      </c>
      <c r="J874" s="633" t="s">
        <v>576</v>
      </c>
      <c r="K874" s="633" t="s">
        <v>577</v>
      </c>
      <c r="L874" s="635">
        <v>179.39999999999995</v>
      </c>
      <c r="M874" s="635">
        <v>1.1000000000000001</v>
      </c>
      <c r="N874" s="636">
        <v>197.33999999999997</v>
      </c>
    </row>
    <row r="875" spans="1:14" ht="14.4" customHeight="1" x14ac:dyDescent="0.3">
      <c r="A875" s="631" t="s">
        <v>527</v>
      </c>
      <c r="B875" s="632" t="s">
        <v>529</v>
      </c>
      <c r="C875" s="633" t="s">
        <v>555</v>
      </c>
      <c r="D875" s="634" t="s">
        <v>556</v>
      </c>
      <c r="E875" s="633" t="s">
        <v>530</v>
      </c>
      <c r="F875" s="634" t="s">
        <v>531</v>
      </c>
      <c r="G875" s="633" t="s">
        <v>574</v>
      </c>
      <c r="H875" s="633" t="s">
        <v>788</v>
      </c>
      <c r="I875" s="633" t="s">
        <v>789</v>
      </c>
      <c r="J875" s="633" t="s">
        <v>790</v>
      </c>
      <c r="K875" s="633" t="s">
        <v>791</v>
      </c>
      <c r="L875" s="635">
        <v>392.88650402298896</v>
      </c>
      <c r="M875" s="635">
        <v>20</v>
      </c>
      <c r="N875" s="636">
        <v>7857.7300804597789</v>
      </c>
    </row>
    <row r="876" spans="1:14" ht="14.4" customHeight="1" x14ac:dyDescent="0.3">
      <c r="A876" s="631" t="s">
        <v>527</v>
      </c>
      <c r="B876" s="632" t="s">
        <v>529</v>
      </c>
      <c r="C876" s="633" t="s">
        <v>555</v>
      </c>
      <c r="D876" s="634" t="s">
        <v>556</v>
      </c>
      <c r="E876" s="633" t="s">
        <v>530</v>
      </c>
      <c r="F876" s="634" t="s">
        <v>531</v>
      </c>
      <c r="G876" s="633" t="s">
        <v>574</v>
      </c>
      <c r="H876" s="633" t="s">
        <v>1625</v>
      </c>
      <c r="I876" s="633" t="s">
        <v>246</v>
      </c>
      <c r="J876" s="633" t="s">
        <v>1626</v>
      </c>
      <c r="K876" s="633"/>
      <c r="L876" s="635">
        <v>71.583500000000001</v>
      </c>
      <c r="M876" s="635">
        <v>4</v>
      </c>
      <c r="N876" s="636">
        <v>286.334</v>
      </c>
    </row>
    <row r="877" spans="1:14" ht="14.4" customHeight="1" x14ac:dyDescent="0.3">
      <c r="A877" s="631" t="s">
        <v>527</v>
      </c>
      <c r="B877" s="632" t="s">
        <v>529</v>
      </c>
      <c r="C877" s="633" t="s">
        <v>555</v>
      </c>
      <c r="D877" s="634" t="s">
        <v>556</v>
      </c>
      <c r="E877" s="633" t="s">
        <v>530</v>
      </c>
      <c r="F877" s="634" t="s">
        <v>531</v>
      </c>
      <c r="G877" s="633" t="s">
        <v>574</v>
      </c>
      <c r="H877" s="633" t="s">
        <v>2298</v>
      </c>
      <c r="I877" s="633" t="s">
        <v>246</v>
      </c>
      <c r="J877" s="633" t="s">
        <v>2299</v>
      </c>
      <c r="K877" s="633"/>
      <c r="L877" s="635">
        <v>453.46001694100374</v>
      </c>
      <c r="M877" s="635">
        <v>6</v>
      </c>
      <c r="N877" s="636">
        <v>2720.7601016460226</v>
      </c>
    </row>
    <row r="878" spans="1:14" ht="14.4" customHeight="1" x14ac:dyDescent="0.3">
      <c r="A878" s="631" t="s">
        <v>527</v>
      </c>
      <c r="B878" s="632" t="s">
        <v>529</v>
      </c>
      <c r="C878" s="633" t="s">
        <v>555</v>
      </c>
      <c r="D878" s="634" t="s">
        <v>556</v>
      </c>
      <c r="E878" s="633" t="s">
        <v>530</v>
      </c>
      <c r="F878" s="634" t="s">
        <v>531</v>
      </c>
      <c r="G878" s="633" t="s">
        <v>574</v>
      </c>
      <c r="H878" s="633" t="s">
        <v>2300</v>
      </c>
      <c r="I878" s="633" t="s">
        <v>246</v>
      </c>
      <c r="J878" s="633" t="s">
        <v>2301</v>
      </c>
      <c r="K878" s="633" t="s">
        <v>2302</v>
      </c>
      <c r="L878" s="635">
        <v>42.82194847545157</v>
      </c>
      <c r="M878" s="635">
        <v>12</v>
      </c>
      <c r="N878" s="636">
        <v>513.86338170541887</v>
      </c>
    </row>
    <row r="879" spans="1:14" ht="14.4" customHeight="1" x14ac:dyDescent="0.3">
      <c r="A879" s="631" t="s">
        <v>527</v>
      </c>
      <c r="B879" s="632" t="s">
        <v>529</v>
      </c>
      <c r="C879" s="633" t="s">
        <v>555</v>
      </c>
      <c r="D879" s="634" t="s">
        <v>556</v>
      </c>
      <c r="E879" s="633" t="s">
        <v>530</v>
      </c>
      <c r="F879" s="634" t="s">
        <v>531</v>
      </c>
      <c r="G879" s="633" t="s">
        <v>574</v>
      </c>
      <c r="H879" s="633" t="s">
        <v>2303</v>
      </c>
      <c r="I879" s="633" t="s">
        <v>246</v>
      </c>
      <c r="J879" s="633" t="s">
        <v>2304</v>
      </c>
      <c r="K879" s="633" t="s">
        <v>2305</v>
      </c>
      <c r="L879" s="635">
        <v>207.67401105064101</v>
      </c>
      <c r="M879" s="635">
        <v>4</v>
      </c>
      <c r="N879" s="636">
        <v>830.69604420256405</v>
      </c>
    </row>
    <row r="880" spans="1:14" ht="14.4" customHeight="1" x14ac:dyDescent="0.3">
      <c r="A880" s="631" t="s">
        <v>527</v>
      </c>
      <c r="B880" s="632" t="s">
        <v>529</v>
      </c>
      <c r="C880" s="633" t="s">
        <v>557</v>
      </c>
      <c r="D880" s="634" t="s">
        <v>558</v>
      </c>
      <c r="E880" s="633" t="s">
        <v>542</v>
      </c>
      <c r="F880" s="634" t="s">
        <v>543</v>
      </c>
      <c r="G880" s="633" t="s">
        <v>574</v>
      </c>
      <c r="H880" s="633" t="s">
        <v>2306</v>
      </c>
      <c r="I880" s="633" t="s">
        <v>2307</v>
      </c>
      <c r="J880" s="633" t="s">
        <v>2308</v>
      </c>
      <c r="K880" s="633" t="s">
        <v>2309</v>
      </c>
      <c r="L880" s="635">
        <v>11781.739579952309</v>
      </c>
      <c r="M880" s="635">
        <v>183.74800000000005</v>
      </c>
      <c r="N880" s="636">
        <v>2164871.0843370776</v>
      </c>
    </row>
    <row r="881" spans="1:14" ht="14.4" customHeight="1" x14ac:dyDescent="0.3">
      <c r="A881" s="631" t="s">
        <v>527</v>
      </c>
      <c r="B881" s="632" t="s">
        <v>529</v>
      </c>
      <c r="C881" s="633" t="s">
        <v>557</v>
      </c>
      <c r="D881" s="634" t="s">
        <v>558</v>
      </c>
      <c r="E881" s="633" t="s">
        <v>542</v>
      </c>
      <c r="F881" s="634" t="s">
        <v>543</v>
      </c>
      <c r="G881" s="633" t="s">
        <v>574</v>
      </c>
      <c r="H881" s="633" t="s">
        <v>2310</v>
      </c>
      <c r="I881" s="633" t="s">
        <v>2311</v>
      </c>
      <c r="J881" s="633" t="s">
        <v>2312</v>
      </c>
      <c r="K881" s="633" t="s">
        <v>2313</v>
      </c>
      <c r="L881" s="635">
        <v>30720.621092948059</v>
      </c>
      <c r="M881" s="635">
        <v>239.19100000000003</v>
      </c>
      <c r="N881" s="636">
        <v>7348096.0798433404</v>
      </c>
    </row>
    <row r="882" spans="1:14" ht="14.4" customHeight="1" x14ac:dyDescent="0.3">
      <c r="A882" s="631" t="s">
        <v>527</v>
      </c>
      <c r="B882" s="632" t="s">
        <v>529</v>
      </c>
      <c r="C882" s="633" t="s">
        <v>557</v>
      </c>
      <c r="D882" s="634" t="s">
        <v>558</v>
      </c>
      <c r="E882" s="633" t="s">
        <v>542</v>
      </c>
      <c r="F882" s="634" t="s">
        <v>543</v>
      </c>
      <c r="G882" s="633" t="s">
        <v>574</v>
      </c>
      <c r="H882" s="633" t="s">
        <v>1686</v>
      </c>
      <c r="I882" s="633" t="s">
        <v>1687</v>
      </c>
      <c r="J882" s="633" t="s">
        <v>1688</v>
      </c>
      <c r="K882" s="633" t="s">
        <v>1689</v>
      </c>
      <c r="L882" s="635">
        <v>16802.78908964376</v>
      </c>
      <c r="M882" s="635">
        <v>11</v>
      </c>
      <c r="N882" s="636">
        <v>184830.67998608138</v>
      </c>
    </row>
    <row r="883" spans="1:14" ht="14.4" customHeight="1" x14ac:dyDescent="0.3">
      <c r="A883" s="631" t="s">
        <v>527</v>
      </c>
      <c r="B883" s="632" t="s">
        <v>529</v>
      </c>
      <c r="C883" s="633" t="s">
        <v>557</v>
      </c>
      <c r="D883" s="634" t="s">
        <v>558</v>
      </c>
      <c r="E883" s="633" t="s">
        <v>542</v>
      </c>
      <c r="F883" s="634" t="s">
        <v>543</v>
      </c>
      <c r="G883" s="633" t="s">
        <v>574</v>
      </c>
      <c r="H883" s="633" t="s">
        <v>2314</v>
      </c>
      <c r="I883" s="633" t="s">
        <v>2315</v>
      </c>
      <c r="J883" s="633" t="s">
        <v>2316</v>
      </c>
      <c r="K883" s="633" t="s">
        <v>2317</v>
      </c>
      <c r="L883" s="635">
        <v>87975</v>
      </c>
      <c r="M883" s="635">
        <v>10</v>
      </c>
      <c r="N883" s="636">
        <v>879750</v>
      </c>
    </row>
    <row r="884" spans="1:14" ht="14.4" customHeight="1" x14ac:dyDescent="0.3">
      <c r="A884" s="631" t="s">
        <v>527</v>
      </c>
      <c r="B884" s="632" t="s">
        <v>529</v>
      </c>
      <c r="C884" s="633" t="s">
        <v>557</v>
      </c>
      <c r="D884" s="634" t="s">
        <v>558</v>
      </c>
      <c r="E884" s="633" t="s">
        <v>542</v>
      </c>
      <c r="F884" s="634" t="s">
        <v>543</v>
      </c>
      <c r="G884" s="633" t="s">
        <v>574</v>
      </c>
      <c r="H884" s="633" t="s">
        <v>2318</v>
      </c>
      <c r="I884" s="633" t="s">
        <v>2318</v>
      </c>
      <c r="J884" s="633" t="s">
        <v>2319</v>
      </c>
      <c r="K884" s="633" t="s">
        <v>2320</v>
      </c>
      <c r="L884" s="635">
        <v>10591.764882352949</v>
      </c>
      <c r="M884" s="635">
        <v>51</v>
      </c>
      <c r="N884" s="636">
        <v>540180.00900000043</v>
      </c>
    </row>
    <row r="885" spans="1:14" ht="14.4" customHeight="1" x14ac:dyDescent="0.3">
      <c r="A885" s="631" t="s">
        <v>527</v>
      </c>
      <c r="B885" s="632" t="s">
        <v>529</v>
      </c>
      <c r="C885" s="633" t="s">
        <v>557</v>
      </c>
      <c r="D885" s="634" t="s">
        <v>558</v>
      </c>
      <c r="E885" s="633" t="s">
        <v>542</v>
      </c>
      <c r="F885" s="634" t="s">
        <v>543</v>
      </c>
      <c r="G885" s="633" t="s">
        <v>1321</v>
      </c>
      <c r="H885" s="633" t="s">
        <v>2321</v>
      </c>
      <c r="I885" s="633" t="s">
        <v>2322</v>
      </c>
      <c r="J885" s="633" t="s">
        <v>2323</v>
      </c>
      <c r="K885" s="633" t="s">
        <v>2324</v>
      </c>
      <c r="L885" s="635">
        <v>29546.729999999996</v>
      </c>
      <c r="M885" s="635">
        <v>90</v>
      </c>
      <c r="N885" s="636">
        <v>2659205.6999999997</v>
      </c>
    </row>
    <row r="886" spans="1:14" ht="14.4" customHeight="1" thickBot="1" x14ac:dyDescent="0.35">
      <c r="A886" s="637" t="s">
        <v>527</v>
      </c>
      <c r="B886" s="638" t="s">
        <v>529</v>
      </c>
      <c r="C886" s="639" t="s">
        <v>557</v>
      </c>
      <c r="D886" s="640" t="s">
        <v>558</v>
      </c>
      <c r="E886" s="639" t="s">
        <v>542</v>
      </c>
      <c r="F886" s="640" t="s">
        <v>543</v>
      </c>
      <c r="G886" s="639" t="s">
        <v>1321</v>
      </c>
      <c r="H886" s="639" t="s">
        <v>2325</v>
      </c>
      <c r="I886" s="639" t="s">
        <v>2326</v>
      </c>
      <c r="J886" s="639" t="s">
        <v>2327</v>
      </c>
      <c r="K886" s="639" t="s">
        <v>2328</v>
      </c>
      <c r="L886" s="641">
        <v>59093.470231424784</v>
      </c>
      <c r="M886" s="641">
        <v>130</v>
      </c>
      <c r="N886" s="642">
        <v>7682151.1300852215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16384" width="8.88671875" style="260"/>
  </cols>
  <sheetData>
    <row r="1" spans="1:6" ht="37.200000000000003" customHeight="1" thickBot="1" x14ac:dyDescent="0.4">
      <c r="A1" s="493" t="s">
        <v>214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643" t="s">
        <v>190</v>
      </c>
      <c r="B4" s="644" t="s">
        <v>17</v>
      </c>
      <c r="C4" s="645" t="s">
        <v>5</v>
      </c>
      <c r="D4" s="644" t="s">
        <v>17</v>
      </c>
      <c r="E4" s="645" t="s">
        <v>5</v>
      </c>
      <c r="F4" s="646" t="s">
        <v>17</v>
      </c>
    </row>
    <row r="5" spans="1:6" ht="14.4" customHeight="1" x14ac:dyDescent="0.3">
      <c r="A5" s="657" t="s">
        <v>2329</v>
      </c>
      <c r="B5" s="629">
        <v>168442.72196073801</v>
      </c>
      <c r="C5" s="647">
        <v>0.21943598873223902</v>
      </c>
      <c r="D5" s="629">
        <v>599173.94353653293</v>
      </c>
      <c r="E5" s="647">
        <v>0.78056401126776109</v>
      </c>
      <c r="F5" s="630">
        <v>767616.66549727088</v>
      </c>
    </row>
    <row r="6" spans="1:6" ht="14.4" customHeight="1" x14ac:dyDescent="0.3">
      <c r="A6" s="658" t="s">
        <v>2330</v>
      </c>
      <c r="B6" s="635">
        <v>65619.178503613366</v>
      </c>
      <c r="C6" s="648">
        <v>0.13996081582194889</v>
      </c>
      <c r="D6" s="635">
        <v>403220.46149313246</v>
      </c>
      <c r="E6" s="648">
        <v>0.86003918417805103</v>
      </c>
      <c r="F6" s="636">
        <v>468839.63999674586</v>
      </c>
    </row>
    <row r="7" spans="1:6" ht="14.4" customHeight="1" x14ac:dyDescent="0.3">
      <c r="A7" s="658" t="s">
        <v>2331</v>
      </c>
      <c r="B7" s="635">
        <v>8930.5013122856471</v>
      </c>
      <c r="C7" s="648">
        <v>1.7896001205187799E-2</v>
      </c>
      <c r="D7" s="635">
        <v>490091.66625980975</v>
      </c>
      <c r="E7" s="648">
        <v>0.98210399879481214</v>
      </c>
      <c r="F7" s="636">
        <v>499022.16757209541</v>
      </c>
    </row>
    <row r="8" spans="1:6" ht="14.4" customHeight="1" x14ac:dyDescent="0.3">
      <c r="A8" s="658" t="s">
        <v>2332</v>
      </c>
      <c r="B8" s="635">
        <v>1028.0292037100571</v>
      </c>
      <c r="C8" s="648">
        <v>1.4078567398901601E-3</v>
      </c>
      <c r="D8" s="635">
        <v>729180.64514639694</v>
      </c>
      <c r="E8" s="648">
        <v>0.99859214326010992</v>
      </c>
      <c r="F8" s="636">
        <v>730208.67435010697</v>
      </c>
    </row>
    <row r="9" spans="1:6" ht="14.4" customHeight="1" thickBot="1" x14ac:dyDescent="0.35">
      <c r="A9" s="659" t="s">
        <v>2333</v>
      </c>
      <c r="B9" s="650"/>
      <c r="C9" s="651">
        <v>0</v>
      </c>
      <c r="D9" s="650">
        <v>10341356.830085222</v>
      </c>
      <c r="E9" s="651">
        <v>1</v>
      </c>
      <c r="F9" s="652">
        <v>10341356.830085222</v>
      </c>
    </row>
    <row r="10" spans="1:6" ht="14.4" customHeight="1" thickBot="1" x14ac:dyDescent="0.35">
      <c r="A10" s="653" t="s">
        <v>6</v>
      </c>
      <c r="B10" s="654">
        <v>244020.4309803471</v>
      </c>
      <c r="C10" s="655">
        <v>1.9053610763656772E-2</v>
      </c>
      <c r="D10" s="654">
        <v>12563023.546521094</v>
      </c>
      <c r="E10" s="655">
        <v>0.98094638923634325</v>
      </c>
      <c r="F10" s="656">
        <v>12807043.977501441</v>
      </c>
    </row>
    <row r="11" spans="1:6" ht="14.4" customHeight="1" thickBot="1" x14ac:dyDescent="0.35"/>
    <row r="12" spans="1:6" ht="14.4" customHeight="1" x14ac:dyDescent="0.3">
      <c r="A12" s="657" t="s">
        <v>2334</v>
      </c>
      <c r="B12" s="629">
        <v>218822.084933348</v>
      </c>
      <c r="C12" s="647">
        <v>0.75784050434385641</v>
      </c>
      <c r="D12" s="629">
        <v>69922.160958873981</v>
      </c>
      <c r="E12" s="647">
        <v>0.24215949565614359</v>
      </c>
      <c r="F12" s="630">
        <v>288744.24589222198</v>
      </c>
    </row>
    <row r="13" spans="1:6" ht="14.4" customHeight="1" x14ac:dyDescent="0.3">
      <c r="A13" s="658" t="s">
        <v>2335</v>
      </c>
      <c r="B13" s="635">
        <v>24451.586407247956</v>
      </c>
      <c r="C13" s="648">
        <v>1</v>
      </c>
      <c r="D13" s="635"/>
      <c r="E13" s="648">
        <v>0</v>
      </c>
      <c r="F13" s="636">
        <v>24451.586407247956</v>
      </c>
    </row>
    <row r="14" spans="1:6" ht="14.4" customHeight="1" x14ac:dyDescent="0.3">
      <c r="A14" s="658" t="s">
        <v>2336</v>
      </c>
      <c r="B14" s="635">
        <v>313.98</v>
      </c>
      <c r="C14" s="648">
        <v>1</v>
      </c>
      <c r="D14" s="635"/>
      <c r="E14" s="648">
        <v>0</v>
      </c>
      <c r="F14" s="636">
        <v>313.98</v>
      </c>
    </row>
    <row r="15" spans="1:6" ht="14.4" customHeight="1" x14ac:dyDescent="0.3">
      <c r="A15" s="658" t="s">
        <v>2337</v>
      </c>
      <c r="B15" s="635">
        <v>224.83999999999997</v>
      </c>
      <c r="C15" s="648">
        <v>0.151731552597485</v>
      </c>
      <c r="D15" s="635">
        <v>1256.9875839861588</v>
      </c>
      <c r="E15" s="648">
        <v>0.84826844740251506</v>
      </c>
      <c r="F15" s="636">
        <v>1481.8275839861587</v>
      </c>
    </row>
    <row r="16" spans="1:6" ht="14.4" customHeight="1" x14ac:dyDescent="0.3">
      <c r="A16" s="658" t="s">
        <v>2338</v>
      </c>
      <c r="B16" s="635">
        <v>207.93963975107999</v>
      </c>
      <c r="C16" s="648">
        <v>1</v>
      </c>
      <c r="D16" s="635"/>
      <c r="E16" s="648">
        <v>0</v>
      </c>
      <c r="F16" s="636">
        <v>207.93963975107999</v>
      </c>
    </row>
    <row r="17" spans="1:6" ht="14.4" customHeight="1" x14ac:dyDescent="0.3">
      <c r="A17" s="658" t="s">
        <v>2339</v>
      </c>
      <c r="B17" s="635"/>
      <c r="C17" s="648">
        <v>0</v>
      </c>
      <c r="D17" s="635">
        <v>507.32932703745564</v>
      </c>
      <c r="E17" s="648">
        <v>1</v>
      </c>
      <c r="F17" s="636">
        <v>507.32932703745564</v>
      </c>
    </row>
    <row r="18" spans="1:6" ht="14.4" customHeight="1" x14ac:dyDescent="0.3">
      <c r="A18" s="658" t="s">
        <v>2340</v>
      </c>
      <c r="B18" s="635"/>
      <c r="C18" s="648">
        <v>0</v>
      </c>
      <c r="D18" s="635">
        <v>11755.318046325036</v>
      </c>
      <c r="E18" s="648">
        <v>1</v>
      </c>
      <c r="F18" s="636">
        <v>11755.318046325036</v>
      </c>
    </row>
    <row r="19" spans="1:6" ht="14.4" customHeight="1" x14ac:dyDescent="0.3">
      <c r="A19" s="658" t="s">
        <v>2341</v>
      </c>
      <c r="B19" s="635"/>
      <c r="C19" s="648">
        <v>0</v>
      </c>
      <c r="D19" s="635">
        <v>3893.9723165230157</v>
      </c>
      <c r="E19" s="648">
        <v>1</v>
      </c>
      <c r="F19" s="636">
        <v>3893.9723165230157</v>
      </c>
    </row>
    <row r="20" spans="1:6" ht="14.4" customHeight="1" x14ac:dyDescent="0.3">
      <c r="A20" s="658" t="s">
        <v>2342</v>
      </c>
      <c r="B20" s="635"/>
      <c r="C20" s="648">
        <v>0</v>
      </c>
      <c r="D20" s="635">
        <v>2366.0790246744878</v>
      </c>
      <c r="E20" s="648">
        <v>1</v>
      </c>
      <c r="F20" s="636">
        <v>2366.0790246744878</v>
      </c>
    </row>
    <row r="21" spans="1:6" ht="14.4" customHeight="1" x14ac:dyDescent="0.3">
      <c r="A21" s="658" t="s">
        <v>2343</v>
      </c>
      <c r="B21" s="635"/>
      <c r="C21" s="648">
        <v>0</v>
      </c>
      <c r="D21" s="635">
        <v>39055.05333664787</v>
      </c>
      <c r="E21" s="648">
        <v>1</v>
      </c>
      <c r="F21" s="636">
        <v>39055.05333664787</v>
      </c>
    </row>
    <row r="22" spans="1:6" ht="14.4" customHeight="1" x14ac:dyDescent="0.3">
      <c r="A22" s="658" t="s">
        <v>2344</v>
      </c>
      <c r="B22" s="635"/>
      <c r="C22" s="648">
        <v>0</v>
      </c>
      <c r="D22" s="635">
        <v>1089.96</v>
      </c>
      <c r="E22" s="648">
        <v>1</v>
      </c>
      <c r="F22" s="636">
        <v>1089.96</v>
      </c>
    </row>
    <row r="23" spans="1:6" ht="14.4" customHeight="1" x14ac:dyDescent="0.3">
      <c r="A23" s="658" t="s">
        <v>2345</v>
      </c>
      <c r="B23" s="635"/>
      <c r="C23" s="648">
        <v>0</v>
      </c>
      <c r="D23" s="635">
        <v>337.15</v>
      </c>
      <c r="E23" s="648">
        <v>1</v>
      </c>
      <c r="F23" s="636">
        <v>337.15</v>
      </c>
    </row>
    <row r="24" spans="1:6" ht="14.4" customHeight="1" x14ac:dyDescent="0.3">
      <c r="A24" s="658" t="s">
        <v>2346</v>
      </c>
      <c r="B24" s="635"/>
      <c r="C24" s="648">
        <v>0</v>
      </c>
      <c r="D24" s="635">
        <v>3656.8660686553321</v>
      </c>
      <c r="E24" s="648">
        <v>1</v>
      </c>
      <c r="F24" s="636">
        <v>3656.8660686553321</v>
      </c>
    </row>
    <row r="25" spans="1:6" ht="14.4" customHeight="1" x14ac:dyDescent="0.3">
      <c r="A25" s="658" t="s">
        <v>2347</v>
      </c>
      <c r="B25" s="635"/>
      <c r="C25" s="648">
        <v>0</v>
      </c>
      <c r="D25" s="635">
        <v>30.650126186193202</v>
      </c>
      <c r="E25" s="648">
        <v>1</v>
      </c>
      <c r="F25" s="636">
        <v>30.650126186193202</v>
      </c>
    </row>
    <row r="26" spans="1:6" ht="14.4" customHeight="1" x14ac:dyDescent="0.3">
      <c r="A26" s="658" t="s">
        <v>2348</v>
      </c>
      <c r="B26" s="635"/>
      <c r="C26" s="648">
        <v>0</v>
      </c>
      <c r="D26" s="635">
        <v>7447.413331647319</v>
      </c>
      <c r="E26" s="648">
        <v>1</v>
      </c>
      <c r="F26" s="636">
        <v>7447.413331647319</v>
      </c>
    </row>
    <row r="27" spans="1:6" ht="14.4" customHeight="1" x14ac:dyDescent="0.3">
      <c r="A27" s="658" t="s">
        <v>2349</v>
      </c>
      <c r="B27" s="635"/>
      <c r="C27" s="648">
        <v>0</v>
      </c>
      <c r="D27" s="635">
        <v>3085.76</v>
      </c>
      <c r="E27" s="648">
        <v>1</v>
      </c>
      <c r="F27" s="636">
        <v>3085.76</v>
      </c>
    </row>
    <row r="28" spans="1:6" ht="14.4" customHeight="1" x14ac:dyDescent="0.3">
      <c r="A28" s="658" t="s">
        <v>2350</v>
      </c>
      <c r="B28" s="635"/>
      <c r="C28" s="648">
        <v>0</v>
      </c>
      <c r="D28" s="635">
        <v>39577.540235594992</v>
      </c>
      <c r="E28" s="648">
        <v>1</v>
      </c>
      <c r="F28" s="636">
        <v>39577.540235594992</v>
      </c>
    </row>
    <row r="29" spans="1:6" ht="14.4" customHeight="1" x14ac:dyDescent="0.3">
      <c r="A29" s="658" t="s">
        <v>2351</v>
      </c>
      <c r="B29" s="635"/>
      <c r="C29" s="648">
        <v>0</v>
      </c>
      <c r="D29" s="635">
        <v>72003.212077388846</v>
      </c>
      <c r="E29" s="648">
        <v>1</v>
      </c>
      <c r="F29" s="636">
        <v>72003.212077388846</v>
      </c>
    </row>
    <row r="30" spans="1:6" ht="14.4" customHeight="1" x14ac:dyDescent="0.3">
      <c r="A30" s="658" t="s">
        <v>2352</v>
      </c>
      <c r="B30" s="635"/>
      <c r="C30" s="648">
        <v>0</v>
      </c>
      <c r="D30" s="635">
        <v>10341356.830085222</v>
      </c>
      <c r="E30" s="648">
        <v>1</v>
      </c>
      <c r="F30" s="636">
        <v>10341356.830085222</v>
      </c>
    </row>
    <row r="31" spans="1:6" ht="14.4" customHeight="1" x14ac:dyDescent="0.3">
      <c r="A31" s="658" t="s">
        <v>2353</v>
      </c>
      <c r="B31" s="635"/>
      <c r="C31" s="648">
        <v>0</v>
      </c>
      <c r="D31" s="635">
        <v>493362.20000000007</v>
      </c>
      <c r="E31" s="648">
        <v>1</v>
      </c>
      <c r="F31" s="636">
        <v>493362.20000000007</v>
      </c>
    </row>
    <row r="32" spans="1:6" ht="14.4" customHeight="1" x14ac:dyDescent="0.3">
      <c r="A32" s="658" t="s">
        <v>2354</v>
      </c>
      <c r="B32" s="635"/>
      <c r="C32" s="648">
        <v>0</v>
      </c>
      <c r="D32" s="635">
        <v>44180.27335106369</v>
      </c>
      <c r="E32" s="648">
        <v>1</v>
      </c>
      <c r="F32" s="636">
        <v>44180.27335106369</v>
      </c>
    </row>
    <row r="33" spans="1:6" ht="14.4" customHeight="1" x14ac:dyDescent="0.3">
      <c r="A33" s="658" t="s">
        <v>2355</v>
      </c>
      <c r="B33" s="635"/>
      <c r="C33" s="648">
        <v>0</v>
      </c>
      <c r="D33" s="635">
        <v>430.29975166836454</v>
      </c>
      <c r="E33" s="648">
        <v>1</v>
      </c>
      <c r="F33" s="636">
        <v>430.29975166836454</v>
      </c>
    </row>
    <row r="34" spans="1:6" ht="14.4" customHeight="1" x14ac:dyDescent="0.3">
      <c r="A34" s="658" t="s">
        <v>2356</v>
      </c>
      <c r="B34" s="635"/>
      <c r="C34" s="648">
        <v>0</v>
      </c>
      <c r="D34" s="635">
        <v>405.63081649686677</v>
      </c>
      <c r="E34" s="648">
        <v>1</v>
      </c>
      <c r="F34" s="636">
        <v>405.63081649686677</v>
      </c>
    </row>
    <row r="35" spans="1:6" ht="14.4" customHeight="1" x14ac:dyDescent="0.3">
      <c r="A35" s="658" t="s">
        <v>2357</v>
      </c>
      <c r="B35" s="635"/>
      <c r="C35" s="648">
        <v>0</v>
      </c>
      <c r="D35" s="635">
        <v>2417.3608031251306</v>
      </c>
      <c r="E35" s="648">
        <v>1</v>
      </c>
      <c r="F35" s="636">
        <v>2417.3608031251306</v>
      </c>
    </row>
    <row r="36" spans="1:6" ht="14.4" customHeight="1" x14ac:dyDescent="0.3">
      <c r="A36" s="658" t="s">
        <v>2358</v>
      </c>
      <c r="B36" s="635"/>
      <c r="C36" s="648">
        <v>0</v>
      </c>
      <c r="D36" s="635">
        <v>331.26</v>
      </c>
      <c r="E36" s="648">
        <v>1</v>
      </c>
      <c r="F36" s="636">
        <v>331.26</v>
      </c>
    </row>
    <row r="37" spans="1:6" ht="14.4" customHeight="1" x14ac:dyDescent="0.3">
      <c r="A37" s="658" t="s">
        <v>2359</v>
      </c>
      <c r="B37" s="635"/>
      <c r="C37" s="648">
        <v>0</v>
      </c>
      <c r="D37" s="635">
        <v>690.72069374890907</v>
      </c>
      <c r="E37" s="648">
        <v>1</v>
      </c>
      <c r="F37" s="636">
        <v>690.72069374890907</v>
      </c>
    </row>
    <row r="38" spans="1:6" ht="14.4" customHeight="1" x14ac:dyDescent="0.3">
      <c r="A38" s="658" t="s">
        <v>2360</v>
      </c>
      <c r="B38" s="635"/>
      <c r="C38" s="648">
        <v>0</v>
      </c>
      <c r="D38" s="635">
        <v>116.22</v>
      </c>
      <c r="E38" s="648">
        <v>1</v>
      </c>
      <c r="F38" s="636">
        <v>116.22</v>
      </c>
    </row>
    <row r="39" spans="1:6" ht="14.4" customHeight="1" x14ac:dyDescent="0.3">
      <c r="A39" s="658" t="s">
        <v>2361</v>
      </c>
      <c r="B39" s="635"/>
      <c r="C39" s="648">
        <v>0</v>
      </c>
      <c r="D39" s="635">
        <v>628317.36027160787</v>
      </c>
      <c r="E39" s="648">
        <v>1</v>
      </c>
      <c r="F39" s="636">
        <v>628317.36027160787</v>
      </c>
    </row>
    <row r="40" spans="1:6" ht="14.4" customHeight="1" x14ac:dyDescent="0.3">
      <c r="A40" s="658" t="s">
        <v>2362</v>
      </c>
      <c r="B40" s="635"/>
      <c r="C40" s="648">
        <v>0</v>
      </c>
      <c r="D40" s="635">
        <v>327.95011137111663</v>
      </c>
      <c r="E40" s="648">
        <v>1</v>
      </c>
      <c r="F40" s="636">
        <v>327.95011137111663</v>
      </c>
    </row>
    <row r="41" spans="1:6" ht="14.4" customHeight="1" x14ac:dyDescent="0.3">
      <c r="A41" s="658" t="s">
        <v>2363</v>
      </c>
      <c r="B41" s="635"/>
      <c r="C41" s="648">
        <v>0</v>
      </c>
      <c r="D41" s="635">
        <v>13600.086054751004</v>
      </c>
      <c r="E41" s="648">
        <v>1</v>
      </c>
      <c r="F41" s="636">
        <v>13600.086054751004</v>
      </c>
    </row>
    <row r="42" spans="1:6" ht="14.4" customHeight="1" x14ac:dyDescent="0.3">
      <c r="A42" s="658" t="s">
        <v>2364</v>
      </c>
      <c r="B42" s="635"/>
      <c r="C42" s="648">
        <v>0</v>
      </c>
      <c r="D42" s="635">
        <v>82.26</v>
      </c>
      <c r="E42" s="648">
        <v>1</v>
      </c>
      <c r="F42" s="636">
        <v>82.26</v>
      </c>
    </row>
    <row r="43" spans="1:6" ht="14.4" customHeight="1" x14ac:dyDescent="0.3">
      <c r="A43" s="658" t="s">
        <v>2365</v>
      </c>
      <c r="B43" s="635"/>
      <c r="C43" s="648">
        <v>0</v>
      </c>
      <c r="D43" s="635">
        <v>82991.523507921112</v>
      </c>
      <c r="E43" s="648">
        <v>1</v>
      </c>
      <c r="F43" s="636">
        <v>82991.523507921112</v>
      </c>
    </row>
    <row r="44" spans="1:6" ht="14.4" customHeight="1" x14ac:dyDescent="0.3">
      <c r="A44" s="658" t="s">
        <v>2366</v>
      </c>
      <c r="B44" s="635"/>
      <c r="C44" s="648">
        <v>0</v>
      </c>
      <c r="D44" s="635">
        <v>334.97</v>
      </c>
      <c r="E44" s="648">
        <v>1</v>
      </c>
      <c r="F44" s="636">
        <v>334.97</v>
      </c>
    </row>
    <row r="45" spans="1:6" ht="14.4" customHeight="1" x14ac:dyDescent="0.3">
      <c r="A45" s="658" t="s">
        <v>2367</v>
      </c>
      <c r="B45" s="635"/>
      <c r="C45" s="648">
        <v>0</v>
      </c>
      <c r="D45" s="635">
        <v>8292.1989692673214</v>
      </c>
      <c r="E45" s="648">
        <v>1</v>
      </c>
      <c r="F45" s="636">
        <v>8292.1989692673214</v>
      </c>
    </row>
    <row r="46" spans="1:6" ht="14.4" customHeight="1" x14ac:dyDescent="0.3">
      <c r="A46" s="658" t="s">
        <v>2368</v>
      </c>
      <c r="B46" s="635"/>
      <c r="C46" s="648">
        <v>0</v>
      </c>
      <c r="D46" s="635">
        <v>503.96999999999986</v>
      </c>
      <c r="E46" s="648">
        <v>1</v>
      </c>
      <c r="F46" s="636">
        <v>503.96999999999986</v>
      </c>
    </row>
    <row r="47" spans="1:6" ht="14.4" customHeight="1" x14ac:dyDescent="0.3">
      <c r="A47" s="658" t="s">
        <v>2369</v>
      </c>
      <c r="B47" s="635"/>
      <c r="C47" s="648">
        <v>0</v>
      </c>
      <c r="D47" s="635">
        <v>7870.6396222101394</v>
      </c>
      <c r="E47" s="648">
        <v>1</v>
      </c>
      <c r="F47" s="636">
        <v>7870.6396222101394</v>
      </c>
    </row>
    <row r="48" spans="1:6" ht="14.4" customHeight="1" x14ac:dyDescent="0.3">
      <c r="A48" s="658" t="s">
        <v>2370</v>
      </c>
      <c r="B48" s="635"/>
      <c r="C48" s="648">
        <v>0</v>
      </c>
      <c r="D48" s="635">
        <v>470.19</v>
      </c>
      <c r="E48" s="648">
        <v>1</v>
      </c>
      <c r="F48" s="636">
        <v>470.19</v>
      </c>
    </row>
    <row r="49" spans="1:6" ht="14.4" customHeight="1" x14ac:dyDescent="0.3">
      <c r="A49" s="658" t="s">
        <v>2371</v>
      </c>
      <c r="B49" s="635"/>
      <c r="C49" s="648">
        <v>0</v>
      </c>
      <c r="D49" s="635">
        <v>271759.78000000003</v>
      </c>
      <c r="E49" s="648">
        <v>1</v>
      </c>
      <c r="F49" s="636">
        <v>271759.78000000003</v>
      </c>
    </row>
    <row r="50" spans="1:6" ht="14.4" customHeight="1" x14ac:dyDescent="0.3">
      <c r="A50" s="658" t="s">
        <v>2372</v>
      </c>
      <c r="B50" s="635"/>
      <c r="C50" s="648">
        <v>0</v>
      </c>
      <c r="D50" s="635">
        <v>7042.4769923675976</v>
      </c>
      <c r="E50" s="648">
        <v>1</v>
      </c>
      <c r="F50" s="636">
        <v>7042.4769923675976</v>
      </c>
    </row>
    <row r="51" spans="1:6" ht="14.4" customHeight="1" x14ac:dyDescent="0.3">
      <c r="A51" s="658" t="s">
        <v>2373</v>
      </c>
      <c r="B51" s="635"/>
      <c r="C51" s="648">
        <v>0</v>
      </c>
      <c r="D51" s="635">
        <v>1563.1536829358306</v>
      </c>
      <c r="E51" s="648">
        <v>1</v>
      </c>
      <c r="F51" s="636">
        <v>1563.1536829358306</v>
      </c>
    </row>
    <row r="52" spans="1:6" ht="14.4" customHeight="1" x14ac:dyDescent="0.3">
      <c r="A52" s="658" t="s">
        <v>2374</v>
      </c>
      <c r="B52" s="635"/>
      <c r="C52" s="648">
        <v>0</v>
      </c>
      <c r="D52" s="635">
        <v>12560.706352860792</v>
      </c>
      <c r="E52" s="648">
        <v>1</v>
      </c>
      <c r="F52" s="636">
        <v>12560.706352860792</v>
      </c>
    </row>
    <row r="53" spans="1:6" ht="14.4" customHeight="1" x14ac:dyDescent="0.3">
      <c r="A53" s="658" t="s">
        <v>2375</v>
      </c>
      <c r="B53" s="635"/>
      <c r="C53" s="648">
        <v>0</v>
      </c>
      <c r="D53" s="635">
        <v>2682.8892255842752</v>
      </c>
      <c r="E53" s="648">
        <v>1</v>
      </c>
      <c r="F53" s="636">
        <v>2682.8892255842752</v>
      </c>
    </row>
    <row r="54" spans="1:6" ht="14.4" customHeight="1" x14ac:dyDescent="0.3">
      <c r="A54" s="658" t="s">
        <v>2376</v>
      </c>
      <c r="B54" s="635"/>
      <c r="C54" s="648">
        <v>0</v>
      </c>
      <c r="D54" s="635">
        <v>890.56283957014182</v>
      </c>
      <c r="E54" s="648">
        <v>1</v>
      </c>
      <c r="F54" s="636">
        <v>890.56283957014182</v>
      </c>
    </row>
    <row r="55" spans="1:6" ht="14.4" customHeight="1" x14ac:dyDescent="0.3">
      <c r="A55" s="658" t="s">
        <v>2377</v>
      </c>
      <c r="B55" s="635"/>
      <c r="C55" s="648">
        <v>0</v>
      </c>
      <c r="D55" s="635">
        <v>875.80052962668105</v>
      </c>
      <c r="E55" s="648">
        <v>1</v>
      </c>
      <c r="F55" s="636">
        <v>875.80052962668105</v>
      </c>
    </row>
    <row r="56" spans="1:6" ht="14.4" customHeight="1" x14ac:dyDescent="0.3">
      <c r="A56" s="658" t="s">
        <v>2378</v>
      </c>
      <c r="B56" s="635"/>
      <c r="C56" s="648">
        <v>0</v>
      </c>
      <c r="D56" s="635">
        <v>14146.97072578292</v>
      </c>
      <c r="E56" s="648">
        <v>1</v>
      </c>
      <c r="F56" s="636">
        <v>14146.97072578292</v>
      </c>
    </row>
    <row r="57" spans="1:6" ht="14.4" customHeight="1" x14ac:dyDescent="0.3">
      <c r="A57" s="658" t="s">
        <v>2379</v>
      </c>
      <c r="B57" s="635"/>
      <c r="C57" s="648">
        <v>0</v>
      </c>
      <c r="D57" s="635">
        <v>461.98</v>
      </c>
      <c r="E57" s="648">
        <v>1</v>
      </c>
      <c r="F57" s="636">
        <v>461.98</v>
      </c>
    </row>
    <row r="58" spans="1:6" ht="14.4" customHeight="1" x14ac:dyDescent="0.3">
      <c r="A58" s="658" t="s">
        <v>2380</v>
      </c>
      <c r="B58" s="635"/>
      <c r="C58" s="648">
        <v>0</v>
      </c>
      <c r="D58" s="635">
        <v>120.05999999999997</v>
      </c>
      <c r="E58" s="648">
        <v>1</v>
      </c>
      <c r="F58" s="636">
        <v>120.05999999999997</v>
      </c>
    </row>
    <row r="59" spans="1:6" ht="14.4" customHeight="1" x14ac:dyDescent="0.3">
      <c r="A59" s="658" t="s">
        <v>2381</v>
      </c>
      <c r="B59" s="635"/>
      <c r="C59" s="648">
        <v>0</v>
      </c>
      <c r="D59" s="635">
        <v>160.03</v>
      </c>
      <c r="E59" s="648">
        <v>1</v>
      </c>
      <c r="F59" s="636">
        <v>160.03</v>
      </c>
    </row>
    <row r="60" spans="1:6" ht="14.4" customHeight="1" x14ac:dyDescent="0.3">
      <c r="A60" s="658" t="s">
        <v>2382</v>
      </c>
      <c r="B60" s="635"/>
      <c r="C60" s="648">
        <v>0</v>
      </c>
      <c r="D60" s="635">
        <v>454.03999999999996</v>
      </c>
      <c r="E60" s="648">
        <v>1</v>
      </c>
      <c r="F60" s="636">
        <v>454.03999999999996</v>
      </c>
    </row>
    <row r="61" spans="1:6" ht="14.4" customHeight="1" x14ac:dyDescent="0.3">
      <c r="A61" s="658" t="s">
        <v>2383</v>
      </c>
      <c r="B61" s="635"/>
      <c r="C61" s="648">
        <v>0</v>
      </c>
      <c r="D61" s="635">
        <v>65.23</v>
      </c>
      <c r="E61" s="648">
        <v>1</v>
      </c>
      <c r="F61" s="636">
        <v>65.23</v>
      </c>
    </row>
    <row r="62" spans="1:6" ht="14.4" customHeight="1" x14ac:dyDescent="0.3">
      <c r="A62" s="658" t="s">
        <v>2384</v>
      </c>
      <c r="B62" s="635"/>
      <c r="C62" s="648">
        <v>0</v>
      </c>
      <c r="D62" s="635">
        <v>622.42739246262204</v>
      </c>
      <c r="E62" s="648">
        <v>1</v>
      </c>
      <c r="F62" s="636">
        <v>622.42739246262204</v>
      </c>
    </row>
    <row r="63" spans="1:6" ht="14.4" customHeight="1" x14ac:dyDescent="0.3">
      <c r="A63" s="658" t="s">
        <v>2385</v>
      </c>
      <c r="B63" s="635"/>
      <c r="C63" s="648">
        <v>0</v>
      </c>
      <c r="D63" s="635">
        <v>2584.0367354109685</v>
      </c>
      <c r="E63" s="648">
        <v>1</v>
      </c>
      <c r="F63" s="636">
        <v>2584.0367354109685</v>
      </c>
    </row>
    <row r="64" spans="1:6" ht="14.4" customHeight="1" x14ac:dyDescent="0.3">
      <c r="A64" s="658" t="s">
        <v>2386</v>
      </c>
      <c r="B64" s="635"/>
      <c r="C64" s="648">
        <v>0</v>
      </c>
      <c r="D64" s="635">
        <v>6754.1859250333891</v>
      </c>
      <c r="E64" s="648">
        <v>1</v>
      </c>
      <c r="F64" s="636">
        <v>6754.1859250333891</v>
      </c>
    </row>
    <row r="65" spans="1:6" ht="14.4" customHeight="1" x14ac:dyDescent="0.3">
      <c r="A65" s="658" t="s">
        <v>2387</v>
      </c>
      <c r="B65" s="635"/>
      <c r="C65" s="648">
        <v>0</v>
      </c>
      <c r="D65" s="635">
        <v>41512.01458527772</v>
      </c>
      <c r="E65" s="648">
        <v>1</v>
      </c>
      <c r="F65" s="636">
        <v>41512.01458527772</v>
      </c>
    </row>
    <row r="66" spans="1:6" ht="14.4" customHeight="1" x14ac:dyDescent="0.3">
      <c r="A66" s="658" t="s">
        <v>2388</v>
      </c>
      <c r="B66" s="635"/>
      <c r="C66" s="648">
        <v>0</v>
      </c>
      <c r="D66" s="635">
        <v>37394.310193475503</v>
      </c>
      <c r="E66" s="648">
        <v>1</v>
      </c>
      <c r="F66" s="636">
        <v>37394.310193475503</v>
      </c>
    </row>
    <row r="67" spans="1:6" ht="14.4" customHeight="1" x14ac:dyDescent="0.3">
      <c r="A67" s="658" t="s">
        <v>2389</v>
      </c>
      <c r="B67" s="635"/>
      <c r="C67" s="648">
        <v>0</v>
      </c>
      <c r="D67" s="635">
        <v>203125.75559763619</v>
      </c>
      <c r="E67" s="648">
        <v>1</v>
      </c>
      <c r="F67" s="636">
        <v>203125.75559763619</v>
      </c>
    </row>
    <row r="68" spans="1:6" ht="14.4" customHeight="1" x14ac:dyDescent="0.3">
      <c r="A68" s="658" t="s">
        <v>2390</v>
      </c>
      <c r="B68" s="635"/>
      <c r="C68" s="648">
        <v>0</v>
      </c>
      <c r="D68" s="635">
        <v>47.240113499441897</v>
      </c>
      <c r="E68" s="648">
        <v>1</v>
      </c>
      <c r="F68" s="636">
        <v>47.240113499441897</v>
      </c>
    </row>
    <row r="69" spans="1:6" ht="14.4" customHeight="1" thickBot="1" x14ac:dyDescent="0.35">
      <c r="A69" s="659" t="s">
        <v>2391</v>
      </c>
      <c r="B69" s="650"/>
      <c r="C69" s="651">
        <v>0</v>
      </c>
      <c r="D69" s="650">
        <v>76132.499157575803</v>
      </c>
      <c r="E69" s="651">
        <v>1</v>
      </c>
      <c r="F69" s="652">
        <v>76132.499157575803</v>
      </c>
    </row>
    <row r="70" spans="1:6" ht="14.4" customHeight="1" thickBot="1" x14ac:dyDescent="0.35">
      <c r="A70" s="653" t="s">
        <v>6</v>
      </c>
      <c r="B70" s="654">
        <v>244020.43098034704</v>
      </c>
      <c r="C70" s="655">
        <v>1.9053610763656772E-2</v>
      </c>
      <c r="D70" s="654">
        <v>12563023.546521092</v>
      </c>
      <c r="E70" s="655">
        <v>0.98094638923634325</v>
      </c>
      <c r="F70" s="656">
        <v>12807043.977501439</v>
      </c>
    </row>
  </sheetData>
  <mergeCells count="3">
    <mergeCell ref="A1:F1"/>
    <mergeCell ref="B3:C3"/>
    <mergeCell ref="D3:E3"/>
  </mergeCells>
  <conditionalFormatting sqref="C5:C1048576">
    <cfRule type="cellIs" dxfId="5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9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60" bestFit="1" customWidth="1"/>
    <col min="2" max="2" width="8.88671875" style="260" bestFit="1" customWidth="1"/>
    <col min="3" max="3" width="7" style="260" bestFit="1" customWidth="1"/>
    <col min="4" max="4" width="53.44140625" style="260" bestFit="1" customWidth="1"/>
    <col min="5" max="5" width="28.44140625" style="260" bestFit="1" customWidth="1"/>
    <col min="6" max="6" width="6.6640625" style="343" customWidth="1"/>
    <col min="7" max="7" width="10" style="343" customWidth="1"/>
    <col min="8" max="8" width="6.77734375" style="346" bestFit="1" customWidth="1"/>
    <col min="9" max="9" width="6.6640625" style="343" customWidth="1"/>
    <col min="10" max="10" width="10" style="343" customWidth="1"/>
    <col min="11" max="11" width="6.77734375" style="346" bestFit="1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2517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381.32669989999999</v>
      </c>
      <c r="G3" s="47">
        <f>SUBTOTAL(9,G6:G1048576)</f>
        <v>244020.4309803471</v>
      </c>
      <c r="H3" s="48">
        <f>IF(M3=0,0,G3/M3)</f>
        <v>1.9053610763656772E-2</v>
      </c>
      <c r="I3" s="47">
        <f>SUBTOTAL(9,I6:I1048576)</f>
        <v>3245.5337674999996</v>
      </c>
      <c r="J3" s="47">
        <f>SUBTOTAL(9,J6:J1048576)</f>
        <v>12563023.546521094</v>
      </c>
      <c r="K3" s="48">
        <f>IF(M3=0,0,J3/M3)</f>
        <v>0.98094638923634325</v>
      </c>
      <c r="L3" s="47">
        <f>SUBTOTAL(9,L6:L1048576)</f>
        <v>3626.8604673999998</v>
      </c>
      <c r="M3" s="49">
        <f>SUBTOTAL(9,M6:M1048576)</f>
        <v>12807043.977501441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643" t="s">
        <v>166</v>
      </c>
      <c r="B5" s="661" t="s">
        <v>167</v>
      </c>
      <c r="C5" s="661" t="s">
        <v>93</v>
      </c>
      <c r="D5" s="661" t="s">
        <v>168</v>
      </c>
      <c r="E5" s="661" t="s">
        <v>169</v>
      </c>
      <c r="F5" s="662" t="s">
        <v>31</v>
      </c>
      <c r="G5" s="662" t="s">
        <v>17</v>
      </c>
      <c r="H5" s="645" t="s">
        <v>170</v>
      </c>
      <c r="I5" s="644" t="s">
        <v>31</v>
      </c>
      <c r="J5" s="662" t="s">
        <v>17</v>
      </c>
      <c r="K5" s="645" t="s">
        <v>170</v>
      </c>
      <c r="L5" s="644" t="s">
        <v>31</v>
      </c>
      <c r="M5" s="663" t="s">
        <v>17</v>
      </c>
    </row>
    <row r="6" spans="1:13" ht="14.4" customHeight="1" x14ac:dyDescent="0.3">
      <c r="A6" s="625" t="s">
        <v>545</v>
      </c>
      <c r="B6" s="626" t="s">
        <v>2392</v>
      </c>
      <c r="C6" s="626" t="s">
        <v>1391</v>
      </c>
      <c r="D6" s="626" t="s">
        <v>1392</v>
      </c>
      <c r="E6" s="626" t="s">
        <v>1393</v>
      </c>
      <c r="F6" s="629"/>
      <c r="G6" s="629"/>
      <c r="H6" s="647">
        <v>0</v>
      </c>
      <c r="I6" s="629">
        <v>28</v>
      </c>
      <c r="J6" s="629">
        <v>1985.4799999999993</v>
      </c>
      <c r="K6" s="647">
        <v>1</v>
      </c>
      <c r="L6" s="629">
        <v>28</v>
      </c>
      <c r="M6" s="630">
        <v>1985.4799999999993</v>
      </c>
    </row>
    <row r="7" spans="1:13" ht="14.4" customHeight="1" x14ac:dyDescent="0.3">
      <c r="A7" s="631" t="s">
        <v>545</v>
      </c>
      <c r="B7" s="632" t="s">
        <v>2393</v>
      </c>
      <c r="C7" s="632" t="s">
        <v>1408</v>
      </c>
      <c r="D7" s="632" t="s">
        <v>1409</v>
      </c>
      <c r="E7" s="632" t="s">
        <v>1410</v>
      </c>
      <c r="F7" s="635"/>
      <c r="G7" s="635"/>
      <c r="H7" s="648">
        <v>0</v>
      </c>
      <c r="I7" s="635">
        <v>41</v>
      </c>
      <c r="J7" s="635">
        <v>15616.859999999999</v>
      </c>
      <c r="K7" s="648">
        <v>1</v>
      </c>
      <c r="L7" s="635">
        <v>41</v>
      </c>
      <c r="M7" s="636">
        <v>15616.859999999999</v>
      </c>
    </row>
    <row r="8" spans="1:13" ht="14.4" customHeight="1" x14ac:dyDescent="0.3">
      <c r="A8" s="631" t="s">
        <v>545</v>
      </c>
      <c r="B8" s="632" t="s">
        <v>2394</v>
      </c>
      <c r="C8" s="632" t="s">
        <v>1470</v>
      </c>
      <c r="D8" s="632" t="s">
        <v>1471</v>
      </c>
      <c r="E8" s="632" t="s">
        <v>1472</v>
      </c>
      <c r="F8" s="635">
        <v>2</v>
      </c>
      <c r="G8" s="635">
        <v>207.93963975107999</v>
      </c>
      <c r="H8" s="648">
        <v>1</v>
      </c>
      <c r="I8" s="635"/>
      <c r="J8" s="635"/>
      <c r="K8" s="648">
        <v>0</v>
      </c>
      <c r="L8" s="635">
        <v>2</v>
      </c>
      <c r="M8" s="636">
        <v>207.93963975107999</v>
      </c>
    </row>
    <row r="9" spans="1:13" ht="14.4" customHeight="1" x14ac:dyDescent="0.3">
      <c r="A9" s="631" t="s">
        <v>545</v>
      </c>
      <c r="B9" s="632" t="s">
        <v>2395</v>
      </c>
      <c r="C9" s="632" t="s">
        <v>984</v>
      </c>
      <c r="D9" s="632" t="s">
        <v>2396</v>
      </c>
      <c r="E9" s="632" t="s">
        <v>2397</v>
      </c>
      <c r="F9" s="635"/>
      <c r="G9" s="635"/>
      <c r="H9" s="648">
        <v>0</v>
      </c>
      <c r="I9" s="635">
        <v>3</v>
      </c>
      <c r="J9" s="635">
        <v>917.16000000000008</v>
      </c>
      <c r="K9" s="648">
        <v>1</v>
      </c>
      <c r="L9" s="635">
        <v>3</v>
      </c>
      <c r="M9" s="636">
        <v>917.16000000000008</v>
      </c>
    </row>
    <row r="10" spans="1:13" ht="14.4" customHeight="1" x14ac:dyDescent="0.3">
      <c r="A10" s="631" t="s">
        <v>545</v>
      </c>
      <c r="B10" s="632" t="s">
        <v>2395</v>
      </c>
      <c r="C10" s="632" t="s">
        <v>952</v>
      </c>
      <c r="D10" s="632" t="s">
        <v>2398</v>
      </c>
      <c r="E10" s="632" t="s">
        <v>2399</v>
      </c>
      <c r="F10" s="635"/>
      <c r="G10" s="635"/>
      <c r="H10" s="648">
        <v>0</v>
      </c>
      <c r="I10" s="635">
        <v>4</v>
      </c>
      <c r="J10" s="635">
        <v>1557.16</v>
      </c>
      <c r="K10" s="648">
        <v>1</v>
      </c>
      <c r="L10" s="635">
        <v>4</v>
      </c>
      <c r="M10" s="636">
        <v>1557.16</v>
      </c>
    </row>
    <row r="11" spans="1:13" ht="14.4" customHeight="1" x14ac:dyDescent="0.3">
      <c r="A11" s="631" t="s">
        <v>545</v>
      </c>
      <c r="B11" s="632" t="s">
        <v>2400</v>
      </c>
      <c r="C11" s="632" t="s">
        <v>1402</v>
      </c>
      <c r="D11" s="632" t="s">
        <v>1347</v>
      </c>
      <c r="E11" s="632" t="s">
        <v>1403</v>
      </c>
      <c r="F11" s="635"/>
      <c r="G11" s="635"/>
      <c r="H11" s="648">
        <v>0</v>
      </c>
      <c r="I11" s="635">
        <v>17</v>
      </c>
      <c r="J11" s="635">
        <v>6060.4835994173918</v>
      </c>
      <c r="K11" s="648">
        <v>1</v>
      </c>
      <c r="L11" s="635">
        <v>17</v>
      </c>
      <c r="M11" s="636">
        <v>6060.4835994173918</v>
      </c>
    </row>
    <row r="12" spans="1:13" ht="14.4" customHeight="1" x14ac:dyDescent="0.3">
      <c r="A12" s="631" t="s">
        <v>545</v>
      </c>
      <c r="B12" s="632" t="s">
        <v>2400</v>
      </c>
      <c r="C12" s="632" t="s">
        <v>1405</v>
      </c>
      <c r="D12" s="632" t="s">
        <v>1347</v>
      </c>
      <c r="E12" s="632" t="s">
        <v>1406</v>
      </c>
      <c r="F12" s="635"/>
      <c r="G12" s="635"/>
      <c r="H12" s="648">
        <v>0</v>
      </c>
      <c r="I12" s="635">
        <v>14</v>
      </c>
      <c r="J12" s="635">
        <v>5795.9968436905547</v>
      </c>
      <c r="K12" s="648">
        <v>1</v>
      </c>
      <c r="L12" s="635">
        <v>14</v>
      </c>
      <c r="M12" s="636">
        <v>5795.9968436905547</v>
      </c>
    </row>
    <row r="13" spans="1:13" ht="14.4" customHeight="1" x14ac:dyDescent="0.3">
      <c r="A13" s="631" t="s">
        <v>545</v>
      </c>
      <c r="B13" s="632" t="s">
        <v>2400</v>
      </c>
      <c r="C13" s="632" t="s">
        <v>1346</v>
      </c>
      <c r="D13" s="632" t="s">
        <v>1347</v>
      </c>
      <c r="E13" s="632" t="s">
        <v>1348</v>
      </c>
      <c r="F13" s="635"/>
      <c r="G13" s="635"/>
      <c r="H13" s="648">
        <v>0</v>
      </c>
      <c r="I13" s="635">
        <v>6</v>
      </c>
      <c r="J13" s="635">
        <v>2953.1999999999994</v>
      </c>
      <c r="K13" s="648">
        <v>1</v>
      </c>
      <c r="L13" s="635">
        <v>6</v>
      </c>
      <c r="M13" s="636">
        <v>2953.1999999999994</v>
      </c>
    </row>
    <row r="14" spans="1:13" ht="14.4" customHeight="1" x14ac:dyDescent="0.3">
      <c r="A14" s="631" t="s">
        <v>545</v>
      </c>
      <c r="B14" s="632" t="s">
        <v>2400</v>
      </c>
      <c r="C14" s="632" t="s">
        <v>1350</v>
      </c>
      <c r="D14" s="632" t="s">
        <v>1347</v>
      </c>
      <c r="E14" s="632" t="s">
        <v>1351</v>
      </c>
      <c r="F14" s="635"/>
      <c r="G14" s="635"/>
      <c r="H14" s="648">
        <v>0</v>
      </c>
      <c r="I14" s="635">
        <v>2</v>
      </c>
      <c r="J14" s="635">
        <v>1885.9979843785327</v>
      </c>
      <c r="K14" s="648">
        <v>1</v>
      </c>
      <c r="L14" s="635">
        <v>2</v>
      </c>
      <c r="M14" s="636">
        <v>1885.9979843785327</v>
      </c>
    </row>
    <row r="15" spans="1:13" ht="14.4" customHeight="1" x14ac:dyDescent="0.3">
      <c r="A15" s="631" t="s">
        <v>545</v>
      </c>
      <c r="B15" s="632" t="s">
        <v>2400</v>
      </c>
      <c r="C15" s="632" t="s">
        <v>1369</v>
      </c>
      <c r="D15" s="632" t="s">
        <v>1370</v>
      </c>
      <c r="E15" s="632" t="s">
        <v>1351</v>
      </c>
      <c r="F15" s="635"/>
      <c r="G15" s="635"/>
      <c r="H15" s="648">
        <v>0</v>
      </c>
      <c r="I15" s="635">
        <v>1</v>
      </c>
      <c r="J15" s="635">
        <v>1963.9999999999989</v>
      </c>
      <c r="K15" s="648">
        <v>1</v>
      </c>
      <c r="L15" s="635">
        <v>1</v>
      </c>
      <c r="M15" s="636">
        <v>1963.9999999999989</v>
      </c>
    </row>
    <row r="16" spans="1:13" ht="14.4" customHeight="1" x14ac:dyDescent="0.3">
      <c r="A16" s="631" t="s">
        <v>545</v>
      </c>
      <c r="B16" s="632" t="s">
        <v>2401</v>
      </c>
      <c r="C16" s="632" t="s">
        <v>1342</v>
      </c>
      <c r="D16" s="632" t="s">
        <v>2402</v>
      </c>
      <c r="E16" s="632" t="s">
        <v>2403</v>
      </c>
      <c r="F16" s="635"/>
      <c r="G16" s="635"/>
      <c r="H16" s="648">
        <v>0</v>
      </c>
      <c r="I16" s="635">
        <v>3</v>
      </c>
      <c r="J16" s="635">
        <v>331.26</v>
      </c>
      <c r="K16" s="648">
        <v>1</v>
      </c>
      <c r="L16" s="635">
        <v>3</v>
      </c>
      <c r="M16" s="636">
        <v>331.26</v>
      </c>
    </row>
    <row r="17" spans="1:13" ht="14.4" customHeight="1" x14ac:dyDescent="0.3">
      <c r="A17" s="631" t="s">
        <v>545</v>
      </c>
      <c r="B17" s="632" t="s">
        <v>2404</v>
      </c>
      <c r="C17" s="632" t="s">
        <v>1322</v>
      </c>
      <c r="D17" s="632" t="s">
        <v>1323</v>
      </c>
      <c r="E17" s="632" t="s">
        <v>1324</v>
      </c>
      <c r="F17" s="635"/>
      <c r="G17" s="635"/>
      <c r="H17" s="648">
        <v>0</v>
      </c>
      <c r="I17" s="635">
        <v>1</v>
      </c>
      <c r="J17" s="635">
        <v>24.3498247843184</v>
      </c>
      <c r="K17" s="648">
        <v>1</v>
      </c>
      <c r="L17" s="635">
        <v>1</v>
      </c>
      <c r="M17" s="636">
        <v>24.3498247843184</v>
      </c>
    </row>
    <row r="18" spans="1:13" ht="14.4" customHeight="1" x14ac:dyDescent="0.3">
      <c r="A18" s="631" t="s">
        <v>545</v>
      </c>
      <c r="B18" s="632" t="s">
        <v>2404</v>
      </c>
      <c r="C18" s="632" t="s">
        <v>1365</v>
      </c>
      <c r="D18" s="632" t="s">
        <v>2405</v>
      </c>
      <c r="E18" s="632" t="s">
        <v>1913</v>
      </c>
      <c r="F18" s="635"/>
      <c r="G18" s="635"/>
      <c r="H18" s="648">
        <v>0</v>
      </c>
      <c r="I18" s="635">
        <v>6</v>
      </c>
      <c r="J18" s="635">
        <v>303.60028658679823</v>
      </c>
      <c r="K18" s="648">
        <v>1</v>
      </c>
      <c r="L18" s="635">
        <v>6</v>
      </c>
      <c r="M18" s="636">
        <v>303.60028658679823</v>
      </c>
    </row>
    <row r="19" spans="1:13" ht="14.4" customHeight="1" x14ac:dyDescent="0.3">
      <c r="A19" s="631" t="s">
        <v>545</v>
      </c>
      <c r="B19" s="632" t="s">
        <v>2406</v>
      </c>
      <c r="C19" s="632" t="s">
        <v>1376</v>
      </c>
      <c r="D19" s="632" t="s">
        <v>1377</v>
      </c>
      <c r="E19" s="632" t="s">
        <v>1378</v>
      </c>
      <c r="F19" s="635"/>
      <c r="G19" s="635"/>
      <c r="H19" s="648">
        <v>0</v>
      </c>
      <c r="I19" s="635">
        <v>2</v>
      </c>
      <c r="J19" s="635">
        <v>205.5</v>
      </c>
      <c r="K19" s="648">
        <v>1</v>
      </c>
      <c r="L19" s="635">
        <v>2</v>
      </c>
      <c r="M19" s="636">
        <v>205.5</v>
      </c>
    </row>
    <row r="20" spans="1:13" ht="14.4" customHeight="1" x14ac:dyDescent="0.3">
      <c r="A20" s="631" t="s">
        <v>545</v>
      </c>
      <c r="B20" s="632" t="s">
        <v>2406</v>
      </c>
      <c r="C20" s="632" t="s">
        <v>1395</v>
      </c>
      <c r="D20" s="632" t="s">
        <v>1396</v>
      </c>
      <c r="E20" s="632" t="s">
        <v>1397</v>
      </c>
      <c r="F20" s="635"/>
      <c r="G20" s="635"/>
      <c r="H20" s="648">
        <v>0</v>
      </c>
      <c r="I20" s="635">
        <v>1</v>
      </c>
      <c r="J20" s="635">
        <v>129.47</v>
      </c>
      <c r="K20" s="648">
        <v>1</v>
      </c>
      <c r="L20" s="635">
        <v>1</v>
      </c>
      <c r="M20" s="636">
        <v>129.47</v>
      </c>
    </row>
    <row r="21" spans="1:13" ht="14.4" customHeight="1" x14ac:dyDescent="0.3">
      <c r="A21" s="631" t="s">
        <v>545</v>
      </c>
      <c r="B21" s="632" t="s">
        <v>2407</v>
      </c>
      <c r="C21" s="632" t="s">
        <v>1384</v>
      </c>
      <c r="D21" s="632" t="s">
        <v>1385</v>
      </c>
      <c r="E21" s="632" t="s">
        <v>1386</v>
      </c>
      <c r="F21" s="635"/>
      <c r="G21" s="635"/>
      <c r="H21" s="648">
        <v>0</v>
      </c>
      <c r="I21" s="635">
        <v>1</v>
      </c>
      <c r="J21" s="635">
        <v>470.19</v>
      </c>
      <c r="K21" s="648">
        <v>1</v>
      </c>
      <c r="L21" s="635">
        <v>1</v>
      </c>
      <c r="M21" s="636">
        <v>470.19</v>
      </c>
    </row>
    <row r="22" spans="1:13" ht="14.4" customHeight="1" x14ac:dyDescent="0.3">
      <c r="A22" s="631" t="s">
        <v>545</v>
      </c>
      <c r="B22" s="632" t="s">
        <v>2408</v>
      </c>
      <c r="C22" s="632" t="s">
        <v>1361</v>
      </c>
      <c r="D22" s="632" t="s">
        <v>1362</v>
      </c>
      <c r="E22" s="632" t="s">
        <v>2409</v>
      </c>
      <c r="F22" s="635"/>
      <c r="G22" s="635"/>
      <c r="H22" s="648">
        <v>0</v>
      </c>
      <c r="I22" s="635">
        <v>1</v>
      </c>
      <c r="J22" s="635">
        <v>48.94</v>
      </c>
      <c r="K22" s="648">
        <v>1</v>
      </c>
      <c r="L22" s="635">
        <v>1</v>
      </c>
      <c r="M22" s="636">
        <v>48.94</v>
      </c>
    </row>
    <row r="23" spans="1:13" ht="14.4" customHeight="1" x14ac:dyDescent="0.3">
      <c r="A23" s="631" t="s">
        <v>545</v>
      </c>
      <c r="B23" s="632" t="s">
        <v>2408</v>
      </c>
      <c r="C23" s="632" t="s">
        <v>1334</v>
      </c>
      <c r="D23" s="632" t="s">
        <v>2410</v>
      </c>
      <c r="E23" s="632" t="s">
        <v>2411</v>
      </c>
      <c r="F23" s="635"/>
      <c r="G23" s="635"/>
      <c r="H23" s="648">
        <v>0</v>
      </c>
      <c r="I23" s="635">
        <v>10</v>
      </c>
      <c r="J23" s="635">
        <v>363.29999999999995</v>
      </c>
      <c r="K23" s="648">
        <v>1</v>
      </c>
      <c r="L23" s="635">
        <v>10</v>
      </c>
      <c r="M23" s="636">
        <v>363.29999999999995</v>
      </c>
    </row>
    <row r="24" spans="1:13" ht="14.4" customHeight="1" x14ac:dyDescent="0.3">
      <c r="A24" s="631" t="s">
        <v>545</v>
      </c>
      <c r="B24" s="632" t="s">
        <v>2412</v>
      </c>
      <c r="C24" s="632" t="s">
        <v>1556</v>
      </c>
      <c r="D24" s="632" t="s">
        <v>2413</v>
      </c>
      <c r="E24" s="632" t="s">
        <v>2414</v>
      </c>
      <c r="F24" s="635"/>
      <c r="G24" s="635"/>
      <c r="H24" s="648">
        <v>0</v>
      </c>
      <c r="I24" s="635">
        <v>2</v>
      </c>
      <c r="J24" s="635">
        <v>339.26</v>
      </c>
      <c r="K24" s="648">
        <v>1</v>
      </c>
      <c r="L24" s="635">
        <v>2</v>
      </c>
      <c r="M24" s="636">
        <v>339.26</v>
      </c>
    </row>
    <row r="25" spans="1:13" ht="14.4" customHeight="1" x14ac:dyDescent="0.3">
      <c r="A25" s="631" t="s">
        <v>545</v>
      </c>
      <c r="B25" s="632" t="s">
        <v>2412</v>
      </c>
      <c r="C25" s="632" t="s">
        <v>1575</v>
      </c>
      <c r="D25" s="632" t="s">
        <v>2415</v>
      </c>
      <c r="E25" s="632" t="s">
        <v>2416</v>
      </c>
      <c r="F25" s="635"/>
      <c r="G25" s="635"/>
      <c r="H25" s="648">
        <v>0</v>
      </c>
      <c r="I25" s="635">
        <v>44</v>
      </c>
      <c r="J25" s="635">
        <v>6081.8509885759458</v>
      </c>
      <c r="K25" s="648">
        <v>1</v>
      </c>
      <c r="L25" s="635">
        <v>44</v>
      </c>
      <c r="M25" s="636">
        <v>6081.8509885759458</v>
      </c>
    </row>
    <row r="26" spans="1:13" ht="14.4" customHeight="1" x14ac:dyDescent="0.3">
      <c r="A26" s="631" t="s">
        <v>545</v>
      </c>
      <c r="B26" s="632" t="s">
        <v>2417</v>
      </c>
      <c r="C26" s="632" t="s">
        <v>1560</v>
      </c>
      <c r="D26" s="632" t="s">
        <v>1561</v>
      </c>
      <c r="E26" s="632" t="s">
        <v>2418</v>
      </c>
      <c r="F26" s="635"/>
      <c r="G26" s="635"/>
      <c r="H26" s="648">
        <v>0</v>
      </c>
      <c r="I26" s="635">
        <v>1</v>
      </c>
      <c r="J26" s="635">
        <v>138.36000000000001</v>
      </c>
      <c r="K26" s="648">
        <v>1</v>
      </c>
      <c r="L26" s="635">
        <v>1</v>
      </c>
      <c r="M26" s="636">
        <v>138.36000000000001</v>
      </c>
    </row>
    <row r="27" spans="1:13" ht="14.4" customHeight="1" x14ac:dyDescent="0.3">
      <c r="A27" s="631" t="s">
        <v>545</v>
      </c>
      <c r="B27" s="632" t="s">
        <v>2417</v>
      </c>
      <c r="C27" s="632" t="s">
        <v>1579</v>
      </c>
      <c r="D27" s="632" t="s">
        <v>2419</v>
      </c>
      <c r="E27" s="632" t="s">
        <v>2420</v>
      </c>
      <c r="F27" s="635"/>
      <c r="G27" s="635"/>
      <c r="H27" s="648">
        <v>0</v>
      </c>
      <c r="I27" s="635">
        <v>10</v>
      </c>
      <c r="J27" s="635">
        <v>752.2028395701418</v>
      </c>
      <c r="K27" s="648">
        <v>1</v>
      </c>
      <c r="L27" s="635">
        <v>10</v>
      </c>
      <c r="M27" s="636">
        <v>752.2028395701418</v>
      </c>
    </row>
    <row r="28" spans="1:13" ht="14.4" customHeight="1" x14ac:dyDescent="0.3">
      <c r="A28" s="631" t="s">
        <v>545</v>
      </c>
      <c r="B28" s="632" t="s">
        <v>2421</v>
      </c>
      <c r="C28" s="632" t="s">
        <v>1583</v>
      </c>
      <c r="D28" s="632" t="s">
        <v>1584</v>
      </c>
      <c r="E28" s="632" t="s">
        <v>2422</v>
      </c>
      <c r="F28" s="635"/>
      <c r="G28" s="635"/>
      <c r="H28" s="648">
        <v>0</v>
      </c>
      <c r="I28" s="635">
        <v>4</v>
      </c>
      <c r="J28" s="635">
        <v>760.64</v>
      </c>
      <c r="K28" s="648">
        <v>1</v>
      </c>
      <c r="L28" s="635">
        <v>4</v>
      </c>
      <c r="M28" s="636">
        <v>760.64</v>
      </c>
    </row>
    <row r="29" spans="1:13" ht="14.4" customHeight="1" x14ac:dyDescent="0.3">
      <c r="A29" s="631" t="s">
        <v>545</v>
      </c>
      <c r="B29" s="632" t="s">
        <v>2421</v>
      </c>
      <c r="C29" s="632" t="s">
        <v>1567</v>
      </c>
      <c r="D29" s="632" t="s">
        <v>1568</v>
      </c>
      <c r="E29" s="632" t="s">
        <v>2423</v>
      </c>
      <c r="F29" s="635"/>
      <c r="G29" s="635"/>
      <c r="H29" s="648">
        <v>0</v>
      </c>
      <c r="I29" s="635">
        <v>2</v>
      </c>
      <c r="J29" s="635">
        <v>307.18072578291969</v>
      </c>
      <c r="K29" s="648">
        <v>1</v>
      </c>
      <c r="L29" s="635">
        <v>2</v>
      </c>
      <c r="M29" s="636">
        <v>307.18072578291969</v>
      </c>
    </row>
    <row r="30" spans="1:13" ht="14.4" customHeight="1" x14ac:dyDescent="0.3">
      <c r="A30" s="631" t="s">
        <v>545</v>
      </c>
      <c r="B30" s="632" t="s">
        <v>2421</v>
      </c>
      <c r="C30" s="632" t="s">
        <v>1571</v>
      </c>
      <c r="D30" s="632" t="s">
        <v>1572</v>
      </c>
      <c r="E30" s="632" t="s">
        <v>2424</v>
      </c>
      <c r="F30" s="635"/>
      <c r="G30" s="635"/>
      <c r="H30" s="648">
        <v>0</v>
      </c>
      <c r="I30" s="635">
        <v>40</v>
      </c>
      <c r="J30" s="635">
        <v>10468.65</v>
      </c>
      <c r="K30" s="648">
        <v>1</v>
      </c>
      <c r="L30" s="635">
        <v>40</v>
      </c>
      <c r="M30" s="636">
        <v>10468.65</v>
      </c>
    </row>
    <row r="31" spans="1:13" ht="14.4" customHeight="1" x14ac:dyDescent="0.3">
      <c r="A31" s="631" t="s">
        <v>545</v>
      </c>
      <c r="B31" s="632" t="s">
        <v>2425</v>
      </c>
      <c r="C31" s="632" t="s">
        <v>1564</v>
      </c>
      <c r="D31" s="632" t="s">
        <v>1565</v>
      </c>
      <c r="E31" s="632" t="s">
        <v>2418</v>
      </c>
      <c r="F31" s="635"/>
      <c r="G31" s="635"/>
      <c r="H31" s="648">
        <v>0</v>
      </c>
      <c r="I31" s="635">
        <v>4</v>
      </c>
      <c r="J31" s="635">
        <v>229.48000000000005</v>
      </c>
      <c r="K31" s="648">
        <v>1</v>
      </c>
      <c r="L31" s="635">
        <v>4</v>
      </c>
      <c r="M31" s="636">
        <v>229.48000000000005</v>
      </c>
    </row>
    <row r="32" spans="1:13" ht="14.4" customHeight="1" x14ac:dyDescent="0.3">
      <c r="A32" s="631" t="s">
        <v>545</v>
      </c>
      <c r="B32" s="632" t="s">
        <v>2426</v>
      </c>
      <c r="C32" s="632" t="s">
        <v>1522</v>
      </c>
      <c r="D32" s="632" t="s">
        <v>2427</v>
      </c>
      <c r="E32" s="632" t="s">
        <v>1078</v>
      </c>
      <c r="F32" s="635"/>
      <c r="G32" s="635"/>
      <c r="H32" s="648">
        <v>0</v>
      </c>
      <c r="I32" s="635">
        <v>80</v>
      </c>
      <c r="J32" s="635">
        <v>6488.0019807216877</v>
      </c>
      <c r="K32" s="648">
        <v>1</v>
      </c>
      <c r="L32" s="635">
        <v>80</v>
      </c>
      <c r="M32" s="636">
        <v>6488.0019807216877</v>
      </c>
    </row>
    <row r="33" spans="1:13" ht="14.4" customHeight="1" x14ac:dyDescent="0.3">
      <c r="A33" s="631" t="s">
        <v>545</v>
      </c>
      <c r="B33" s="632" t="s">
        <v>2428</v>
      </c>
      <c r="C33" s="632" t="s">
        <v>1587</v>
      </c>
      <c r="D33" s="632" t="s">
        <v>2429</v>
      </c>
      <c r="E33" s="632" t="s">
        <v>2430</v>
      </c>
      <c r="F33" s="635"/>
      <c r="G33" s="635"/>
      <c r="H33" s="648">
        <v>0</v>
      </c>
      <c r="I33" s="635">
        <v>44</v>
      </c>
      <c r="J33" s="635">
        <v>39055.715272704496</v>
      </c>
      <c r="K33" s="648">
        <v>1</v>
      </c>
      <c r="L33" s="635">
        <v>44</v>
      </c>
      <c r="M33" s="636">
        <v>39055.715272704496</v>
      </c>
    </row>
    <row r="34" spans="1:13" ht="14.4" customHeight="1" x14ac:dyDescent="0.3">
      <c r="A34" s="631" t="s">
        <v>545</v>
      </c>
      <c r="B34" s="632" t="s">
        <v>2431</v>
      </c>
      <c r="C34" s="632" t="s">
        <v>1599</v>
      </c>
      <c r="D34" s="632" t="s">
        <v>1600</v>
      </c>
      <c r="E34" s="632" t="s">
        <v>2432</v>
      </c>
      <c r="F34" s="635"/>
      <c r="G34" s="635"/>
      <c r="H34" s="648">
        <v>0</v>
      </c>
      <c r="I34" s="635">
        <v>16</v>
      </c>
      <c r="J34" s="635">
        <v>29329.994254401285</v>
      </c>
      <c r="K34" s="648">
        <v>1</v>
      </c>
      <c r="L34" s="635">
        <v>16</v>
      </c>
      <c r="M34" s="636">
        <v>29329.994254401285</v>
      </c>
    </row>
    <row r="35" spans="1:13" ht="14.4" customHeight="1" x14ac:dyDescent="0.3">
      <c r="A35" s="631" t="s">
        <v>545</v>
      </c>
      <c r="B35" s="632" t="s">
        <v>2433</v>
      </c>
      <c r="C35" s="632" t="s">
        <v>1607</v>
      </c>
      <c r="D35" s="632" t="s">
        <v>1604</v>
      </c>
      <c r="E35" s="632" t="s">
        <v>2434</v>
      </c>
      <c r="F35" s="635"/>
      <c r="G35" s="635"/>
      <c r="H35" s="648">
        <v>0</v>
      </c>
      <c r="I35" s="635">
        <v>6</v>
      </c>
      <c r="J35" s="635">
        <v>93933.216</v>
      </c>
      <c r="K35" s="648">
        <v>1</v>
      </c>
      <c r="L35" s="635">
        <v>6</v>
      </c>
      <c r="M35" s="636">
        <v>93933.216</v>
      </c>
    </row>
    <row r="36" spans="1:13" ht="14.4" customHeight="1" x14ac:dyDescent="0.3">
      <c r="A36" s="631" t="s">
        <v>545</v>
      </c>
      <c r="B36" s="632" t="s">
        <v>2433</v>
      </c>
      <c r="C36" s="632" t="s">
        <v>1603</v>
      </c>
      <c r="D36" s="632" t="s">
        <v>1604</v>
      </c>
      <c r="E36" s="632" t="s">
        <v>1605</v>
      </c>
      <c r="F36" s="635"/>
      <c r="G36" s="635"/>
      <c r="H36" s="648">
        <v>0</v>
      </c>
      <c r="I36" s="635">
        <v>22</v>
      </c>
      <c r="J36" s="635">
        <v>65942.410110934827</v>
      </c>
      <c r="K36" s="648">
        <v>1</v>
      </c>
      <c r="L36" s="635">
        <v>22</v>
      </c>
      <c r="M36" s="636">
        <v>65942.410110934827</v>
      </c>
    </row>
    <row r="37" spans="1:13" ht="14.4" customHeight="1" x14ac:dyDescent="0.3">
      <c r="A37" s="631" t="s">
        <v>545</v>
      </c>
      <c r="B37" s="632" t="s">
        <v>2435</v>
      </c>
      <c r="C37" s="632" t="s">
        <v>1447</v>
      </c>
      <c r="D37" s="632" t="s">
        <v>1448</v>
      </c>
      <c r="E37" s="632" t="s">
        <v>2436</v>
      </c>
      <c r="F37" s="635"/>
      <c r="G37" s="635"/>
      <c r="H37" s="648">
        <v>0</v>
      </c>
      <c r="I37" s="635">
        <v>2</v>
      </c>
      <c r="J37" s="635">
        <v>2127.5366658236599</v>
      </c>
      <c r="K37" s="648">
        <v>1</v>
      </c>
      <c r="L37" s="635">
        <v>2</v>
      </c>
      <c r="M37" s="636">
        <v>2127.5366658236599</v>
      </c>
    </row>
    <row r="38" spans="1:13" ht="14.4" customHeight="1" x14ac:dyDescent="0.3">
      <c r="A38" s="631" t="s">
        <v>545</v>
      </c>
      <c r="B38" s="632" t="s">
        <v>2437</v>
      </c>
      <c r="C38" s="632" t="s">
        <v>1454</v>
      </c>
      <c r="D38" s="632" t="s">
        <v>1455</v>
      </c>
      <c r="E38" s="632" t="s">
        <v>1456</v>
      </c>
      <c r="F38" s="635"/>
      <c r="G38" s="635"/>
      <c r="H38" s="648">
        <v>0</v>
      </c>
      <c r="I38" s="635">
        <v>3.5353345999999997</v>
      </c>
      <c r="J38" s="635">
        <v>9566.4948359090013</v>
      </c>
      <c r="K38" s="648">
        <v>1</v>
      </c>
      <c r="L38" s="635">
        <v>3.5353345999999997</v>
      </c>
      <c r="M38" s="636">
        <v>9566.4948359090013</v>
      </c>
    </row>
    <row r="39" spans="1:13" ht="14.4" customHeight="1" x14ac:dyDescent="0.3">
      <c r="A39" s="631" t="s">
        <v>545</v>
      </c>
      <c r="B39" s="632" t="s">
        <v>2438</v>
      </c>
      <c r="C39" s="632" t="s">
        <v>1198</v>
      </c>
      <c r="D39" s="632" t="s">
        <v>1199</v>
      </c>
      <c r="E39" s="632" t="s">
        <v>1200</v>
      </c>
      <c r="F39" s="635">
        <v>2.8562902000000001</v>
      </c>
      <c r="G39" s="635">
        <v>343.66912270981197</v>
      </c>
      <c r="H39" s="648">
        <v>1</v>
      </c>
      <c r="I39" s="635"/>
      <c r="J39" s="635"/>
      <c r="K39" s="648">
        <v>0</v>
      </c>
      <c r="L39" s="635">
        <v>2.8562902000000001</v>
      </c>
      <c r="M39" s="636">
        <v>343.66912270981197</v>
      </c>
    </row>
    <row r="40" spans="1:13" ht="14.4" customHeight="1" x14ac:dyDescent="0.3">
      <c r="A40" s="631" t="s">
        <v>545</v>
      </c>
      <c r="B40" s="632" t="s">
        <v>2438</v>
      </c>
      <c r="C40" s="632" t="s">
        <v>1192</v>
      </c>
      <c r="D40" s="632" t="s">
        <v>1193</v>
      </c>
      <c r="E40" s="632" t="s">
        <v>1194</v>
      </c>
      <c r="F40" s="635">
        <v>5.7849999999999993</v>
      </c>
      <c r="G40" s="635">
        <v>2298.3231649039808</v>
      </c>
      <c r="H40" s="648">
        <v>1</v>
      </c>
      <c r="I40" s="635"/>
      <c r="J40" s="635"/>
      <c r="K40" s="648">
        <v>0</v>
      </c>
      <c r="L40" s="635">
        <v>5.7849999999999993</v>
      </c>
      <c r="M40" s="636">
        <v>2298.3231649039808</v>
      </c>
    </row>
    <row r="41" spans="1:13" ht="14.4" customHeight="1" x14ac:dyDescent="0.3">
      <c r="A41" s="631" t="s">
        <v>545</v>
      </c>
      <c r="B41" s="632" t="s">
        <v>2438</v>
      </c>
      <c r="C41" s="632" t="s">
        <v>1195</v>
      </c>
      <c r="D41" s="632" t="s">
        <v>1193</v>
      </c>
      <c r="E41" s="632" t="s">
        <v>1196</v>
      </c>
      <c r="F41" s="635">
        <v>5</v>
      </c>
      <c r="G41" s="635">
        <v>10941.155611273487</v>
      </c>
      <c r="H41" s="648">
        <v>1</v>
      </c>
      <c r="I41" s="635"/>
      <c r="J41" s="635"/>
      <c r="K41" s="648">
        <v>0</v>
      </c>
      <c r="L41" s="635">
        <v>5</v>
      </c>
      <c r="M41" s="636">
        <v>10941.155611273487</v>
      </c>
    </row>
    <row r="42" spans="1:13" ht="14.4" customHeight="1" x14ac:dyDescent="0.3">
      <c r="A42" s="631" t="s">
        <v>545</v>
      </c>
      <c r="B42" s="632" t="s">
        <v>2439</v>
      </c>
      <c r="C42" s="632" t="s">
        <v>1238</v>
      </c>
      <c r="D42" s="632" t="s">
        <v>1239</v>
      </c>
      <c r="E42" s="632" t="s">
        <v>1240</v>
      </c>
      <c r="F42" s="635"/>
      <c r="G42" s="635"/>
      <c r="H42" s="648">
        <v>0</v>
      </c>
      <c r="I42" s="635">
        <v>2.0357440000000002</v>
      </c>
      <c r="J42" s="635">
        <v>5671.0311415893684</v>
      </c>
      <c r="K42" s="648">
        <v>1</v>
      </c>
      <c r="L42" s="635">
        <v>2.0357440000000002</v>
      </c>
      <c r="M42" s="636">
        <v>5671.0311415893684</v>
      </c>
    </row>
    <row r="43" spans="1:13" ht="14.4" customHeight="1" x14ac:dyDescent="0.3">
      <c r="A43" s="631" t="s">
        <v>545</v>
      </c>
      <c r="B43" s="632" t="s">
        <v>2440</v>
      </c>
      <c r="C43" s="632" t="s">
        <v>570</v>
      </c>
      <c r="D43" s="632" t="s">
        <v>564</v>
      </c>
      <c r="E43" s="632" t="s">
        <v>571</v>
      </c>
      <c r="F43" s="635">
        <v>11.9867268</v>
      </c>
      <c r="G43" s="635">
        <v>2963.7182012999997</v>
      </c>
      <c r="H43" s="648">
        <v>1</v>
      </c>
      <c r="I43" s="635"/>
      <c r="J43" s="635"/>
      <c r="K43" s="648">
        <v>0</v>
      </c>
      <c r="L43" s="635">
        <v>11.9867268</v>
      </c>
      <c r="M43" s="636">
        <v>2963.7182012999997</v>
      </c>
    </row>
    <row r="44" spans="1:13" ht="14.4" customHeight="1" x14ac:dyDescent="0.3">
      <c r="A44" s="631" t="s">
        <v>545</v>
      </c>
      <c r="B44" s="632" t="s">
        <v>2440</v>
      </c>
      <c r="C44" s="632" t="s">
        <v>563</v>
      </c>
      <c r="D44" s="632" t="s">
        <v>564</v>
      </c>
      <c r="E44" s="632" t="s">
        <v>565</v>
      </c>
      <c r="F44" s="635">
        <v>48.663629299999997</v>
      </c>
      <c r="G44" s="635">
        <v>20640.4962423</v>
      </c>
      <c r="H44" s="648">
        <v>1</v>
      </c>
      <c r="I44" s="635"/>
      <c r="J44" s="635"/>
      <c r="K44" s="648">
        <v>0</v>
      </c>
      <c r="L44" s="635">
        <v>48.663629299999997</v>
      </c>
      <c r="M44" s="636">
        <v>20640.4962423</v>
      </c>
    </row>
    <row r="45" spans="1:13" ht="14.4" customHeight="1" x14ac:dyDescent="0.3">
      <c r="A45" s="631" t="s">
        <v>545</v>
      </c>
      <c r="B45" s="632" t="s">
        <v>2440</v>
      </c>
      <c r="C45" s="632" t="s">
        <v>572</v>
      </c>
      <c r="D45" s="632" t="s">
        <v>564</v>
      </c>
      <c r="E45" s="632" t="s">
        <v>573</v>
      </c>
      <c r="F45" s="635">
        <v>37.093932500000001</v>
      </c>
      <c r="G45" s="635">
        <v>27685.056521375001</v>
      </c>
      <c r="H45" s="648">
        <v>1</v>
      </c>
      <c r="I45" s="635"/>
      <c r="J45" s="635"/>
      <c r="K45" s="648">
        <v>0</v>
      </c>
      <c r="L45" s="635">
        <v>37.093932500000001</v>
      </c>
      <c r="M45" s="636">
        <v>27685.056521375001</v>
      </c>
    </row>
    <row r="46" spans="1:13" ht="14.4" customHeight="1" x14ac:dyDescent="0.3">
      <c r="A46" s="631" t="s">
        <v>545</v>
      </c>
      <c r="B46" s="632" t="s">
        <v>2440</v>
      </c>
      <c r="C46" s="632" t="s">
        <v>1425</v>
      </c>
      <c r="D46" s="632" t="s">
        <v>1426</v>
      </c>
      <c r="E46" s="632" t="s">
        <v>1427</v>
      </c>
      <c r="F46" s="635"/>
      <c r="G46" s="635"/>
      <c r="H46" s="648">
        <v>0</v>
      </c>
      <c r="I46" s="635">
        <v>5.7442583000000003</v>
      </c>
      <c r="J46" s="635">
        <v>485.99584560065</v>
      </c>
      <c r="K46" s="648">
        <v>1</v>
      </c>
      <c r="L46" s="635">
        <v>5.7442583000000003</v>
      </c>
      <c r="M46" s="636">
        <v>485.99584560065</v>
      </c>
    </row>
    <row r="47" spans="1:13" ht="14.4" customHeight="1" x14ac:dyDescent="0.3">
      <c r="A47" s="631" t="s">
        <v>545</v>
      </c>
      <c r="B47" s="632" t="s">
        <v>2440</v>
      </c>
      <c r="C47" s="632" t="s">
        <v>1429</v>
      </c>
      <c r="D47" s="632" t="s">
        <v>1430</v>
      </c>
      <c r="E47" s="632" t="s">
        <v>1078</v>
      </c>
      <c r="F47" s="635"/>
      <c r="G47" s="635"/>
      <c r="H47" s="648">
        <v>0</v>
      </c>
      <c r="I47" s="635">
        <v>40.521574000000001</v>
      </c>
      <c r="J47" s="635">
        <v>23636.205755817362</v>
      </c>
      <c r="K47" s="648">
        <v>1</v>
      </c>
      <c r="L47" s="635">
        <v>40.521574000000001</v>
      </c>
      <c r="M47" s="636">
        <v>23636.205755817362</v>
      </c>
    </row>
    <row r="48" spans="1:13" ht="14.4" customHeight="1" x14ac:dyDescent="0.3">
      <c r="A48" s="631" t="s">
        <v>545</v>
      </c>
      <c r="B48" s="632" t="s">
        <v>2441</v>
      </c>
      <c r="C48" s="632" t="s">
        <v>1415</v>
      </c>
      <c r="D48" s="632" t="s">
        <v>1416</v>
      </c>
      <c r="E48" s="632" t="s">
        <v>1417</v>
      </c>
      <c r="F48" s="635"/>
      <c r="G48" s="635"/>
      <c r="H48" s="648">
        <v>0</v>
      </c>
      <c r="I48" s="635">
        <v>21.854000000000003</v>
      </c>
      <c r="J48" s="635">
        <v>2747.7644977700152</v>
      </c>
      <c r="K48" s="648">
        <v>1</v>
      </c>
      <c r="L48" s="635">
        <v>21.854000000000003</v>
      </c>
      <c r="M48" s="636">
        <v>2747.7644977700152</v>
      </c>
    </row>
    <row r="49" spans="1:13" ht="14.4" customHeight="1" x14ac:dyDescent="0.3">
      <c r="A49" s="631" t="s">
        <v>545</v>
      </c>
      <c r="B49" s="632" t="s">
        <v>2441</v>
      </c>
      <c r="C49" s="632" t="s">
        <v>1419</v>
      </c>
      <c r="D49" s="632" t="s">
        <v>1416</v>
      </c>
      <c r="E49" s="632" t="s">
        <v>2442</v>
      </c>
      <c r="F49" s="635"/>
      <c r="G49" s="635"/>
      <c r="H49" s="648">
        <v>0</v>
      </c>
      <c r="I49" s="635">
        <v>81.695823300000001</v>
      </c>
      <c r="J49" s="635">
        <v>22442.697717195824</v>
      </c>
      <c r="K49" s="648">
        <v>1</v>
      </c>
      <c r="L49" s="635">
        <v>81.695823300000001</v>
      </c>
      <c r="M49" s="636">
        <v>22442.697717195824</v>
      </c>
    </row>
    <row r="50" spans="1:13" ht="14.4" customHeight="1" x14ac:dyDescent="0.3">
      <c r="A50" s="631" t="s">
        <v>545</v>
      </c>
      <c r="B50" s="632" t="s">
        <v>2443</v>
      </c>
      <c r="C50" s="632" t="s">
        <v>1421</v>
      </c>
      <c r="D50" s="632" t="s">
        <v>1422</v>
      </c>
      <c r="E50" s="632" t="s">
        <v>1423</v>
      </c>
      <c r="F50" s="635"/>
      <c r="G50" s="635"/>
      <c r="H50" s="648">
        <v>0</v>
      </c>
      <c r="I50" s="635">
        <v>1.6169</v>
      </c>
      <c r="J50" s="635">
        <v>1010.1941308069887</v>
      </c>
      <c r="K50" s="648">
        <v>1</v>
      </c>
      <c r="L50" s="635">
        <v>1.6169</v>
      </c>
      <c r="M50" s="636">
        <v>1010.1941308069887</v>
      </c>
    </row>
    <row r="51" spans="1:13" ht="14.4" customHeight="1" x14ac:dyDescent="0.3">
      <c r="A51" s="631" t="s">
        <v>545</v>
      </c>
      <c r="B51" s="632" t="s">
        <v>2443</v>
      </c>
      <c r="C51" s="632" t="s">
        <v>1440</v>
      </c>
      <c r="D51" s="632" t="s">
        <v>1441</v>
      </c>
      <c r="E51" s="632" t="s">
        <v>1442</v>
      </c>
      <c r="F51" s="635"/>
      <c r="G51" s="635"/>
      <c r="H51" s="648">
        <v>0</v>
      </c>
      <c r="I51" s="635">
        <v>1.7664</v>
      </c>
      <c r="J51" s="635">
        <v>1219.2815627838054</v>
      </c>
      <c r="K51" s="648">
        <v>1</v>
      </c>
      <c r="L51" s="635">
        <v>1.7664</v>
      </c>
      <c r="M51" s="636">
        <v>1219.2815627838054</v>
      </c>
    </row>
    <row r="52" spans="1:13" ht="14.4" customHeight="1" x14ac:dyDescent="0.3">
      <c r="A52" s="631" t="s">
        <v>545</v>
      </c>
      <c r="B52" s="632" t="s">
        <v>2443</v>
      </c>
      <c r="C52" s="632" t="s">
        <v>1443</v>
      </c>
      <c r="D52" s="632" t="s">
        <v>1444</v>
      </c>
      <c r="E52" s="632" t="s">
        <v>1445</v>
      </c>
      <c r="F52" s="635"/>
      <c r="G52" s="635"/>
      <c r="H52" s="648">
        <v>0</v>
      </c>
      <c r="I52" s="635">
        <v>19.024857000000001</v>
      </c>
      <c r="J52" s="635">
        <v>5641.1639286193458</v>
      </c>
      <c r="K52" s="648">
        <v>1</v>
      </c>
      <c r="L52" s="635">
        <v>19.024857000000001</v>
      </c>
      <c r="M52" s="636">
        <v>5641.1639286193458</v>
      </c>
    </row>
    <row r="53" spans="1:13" ht="14.4" customHeight="1" x14ac:dyDescent="0.3">
      <c r="A53" s="631" t="s">
        <v>545</v>
      </c>
      <c r="B53" s="632" t="s">
        <v>2444</v>
      </c>
      <c r="C53" s="632" t="s">
        <v>1104</v>
      </c>
      <c r="D53" s="632" t="s">
        <v>1105</v>
      </c>
      <c r="E53" s="632" t="s">
        <v>1106</v>
      </c>
      <c r="F53" s="635"/>
      <c r="G53" s="635"/>
      <c r="H53" s="648">
        <v>0</v>
      </c>
      <c r="I53" s="635">
        <v>10</v>
      </c>
      <c r="J53" s="635">
        <v>17238.5</v>
      </c>
      <c r="K53" s="648">
        <v>1</v>
      </c>
      <c r="L53" s="635">
        <v>10</v>
      </c>
      <c r="M53" s="636">
        <v>17238.5</v>
      </c>
    </row>
    <row r="54" spans="1:13" ht="14.4" customHeight="1" x14ac:dyDescent="0.3">
      <c r="A54" s="631" t="s">
        <v>545</v>
      </c>
      <c r="B54" s="632" t="s">
        <v>2445</v>
      </c>
      <c r="C54" s="632" t="s">
        <v>1388</v>
      </c>
      <c r="D54" s="632" t="s">
        <v>1339</v>
      </c>
      <c r="E54" s="632" t="s">
        <v>2446</v>
      </c>
      <c r="F54" s="635"/>
      <c r="G54" s="635"/>
      <c r="H54" s="648">
        <v>0</v>
      </c>
      <c r="I54" s="635">
        <v>2</v>
      </c>
      <c r="J54" s="635">
        <v>148.21999999999997</v>
      </c>
      <c r="K54" s="648">
        <v>1</v>
      </c>
      <c r="L54" s="635">
        <v>2</v>
      </c>
      <c r="M54" s="636">
        <v>148.21999999999997</v>
      </c>
    </row>
    <row r="55" spans="1:13" ht="14.4" customHeight="1" x14ac:dyDescent="0.3">
      <c r="A55" s="631" t="s">
        <v>545</v>
      </c>
      <c r="B55" s="632" t="s">
        <v>2445</v>
      </c>
      <c r="C55" s="632" t="s">
        <v>1338</v>
      </c>
      <c r="D55" s="632" t="s">
        <v>1339</v>
      </c>
      <c r="E55" s="632" t="s">
        <v>2447</v>
      </c>
      <c r="F55" s="635"/>
      <c r="G55" s="635"/>
      <c r="H55" s="648">
        <v>0</v>
      </c>
      <c r="I55" s="635">
        <v>6</v>
      </c>
      <c r="J55" s="635">
        <v>784.15844733790448</v>
      </c>
      <c r="K55" s="648">
        <v>1</v>
      </c>
      <c r="L55" s="635">
        <v>6</v>
      </c>
      <c r="M55" s="636">
        <v>784.15844733790448</v>
      </c>
    </row>
    <row r="56" spans="1:13" ht="14.4" customHeight="1" x14ac:dyDescent="0.3">
      <c r="A56" s="631" t="s">
        <v>545</v>
      </c>
      <c r="B56" s="632" t="s">
        <v>2448</v>
      </c>
      <c r="C56" s="632" t="s">
        <v>1380</v>
      </c>
      <c r="D56" s="632" t="s">
        <v>1381</v>
      </c>
      <c r="E56" s="632" t="s">
        <v>1382</v>
      </c>
      <c r="F56" s="635"/>
      <c r="G56" s="635"/>
      <c r="H56" s="648">
        <v>0</v>
      </c>
      <c r="I56" s="635">
        <v>6</v>
      </c>
      <c r="J56" s="635">
        <v>430.29975166836454</v>
      </c>
      <c r="K56" s="648">
        <v>1</v>
      </c>
      <c r="L56" s="635">
        <v>6</v>
      </c>
      <c r="M56" s="636">
        <v>430.29975166836454</v>
      </c>
    </row>
    <row r="57" spans="1:13" ht="14.4" customHeight="1" x14ac:dyDescent="0.3">
      <c r="A57" s="631" t="s">
        <v>545</v>
      </c>
      <c r="B57" s="632" t="s">
        <v>2449</v>
      </c>
      <c r="C57" s="632" t="s">
        <v>1353</v>
      </c>
      <c r="D57" s="632" t="s">
        <v>1354</v>
      </c>
      <c r="E57" s="632" t="s">
        <v>1355</v>
      </c>
      <c r="F57" s="635"/>
      <c r="G57" s="635"/>
      <c r="H57" s="648">
        <v>0</v>
      </c>
      <c r="I57" s="635">
        <v>1</v>
      </c>
      <c r="J57" s="635">
        <v>40.35</v>
      </c>
      <c r="K57" s="648">
        <v>1</v>
      </c>
      <c r="L57" s="635">
        <v>1</v>
      </c>
      <c r="M57" s="636">
        <v>40.35</v>
      </c>
    </row>
    <row r="58" spans="1:13" ht="14.4" customHeight="1" x14ac:dyDescent="0.3">
      <c r="A58" s="631" t="s">
        <v>545</v>
      </c>
      <c r="B58" s="632" t="s">
        <v>2449</v>
      </c>
      <c r="C58" s="632" t="s">
        <v>1357</v>
      </c>
      <c r="D58" s="632" t="s">
        <v>1358</v>
      </c>
      <c r="E58" s="632" t="s">
        <v>1359</v>
      </c>
      <c r="F58" s="635"/>
      <c r="G58" s="635"/>
      <c r="H58" s="648">
        <v>0</v>
      </c>
      <c r="I58" s="635">
        <v>11</v>
      </c>
      <c r="J58" s="635">
        <v>646.46663294546659</v>
      </c>
      <c r="K58" s="648">
        <v>1</v>
      </c>
      <c r="L58" s="635">
        <v>11</v>
      </c>
      <c r="M58" s="636">
        <v>646.46663294546659</v>
      </c>
    </row>
    <row r="59" spans="1:13" ht="14.4" customHeight="1" x14ac:dyDescent="0.3">
      <c r="A59" s="631" t="s">
        <v>545</v>
      </c>
      <c r="B59" s="632" t="s">
        <v>2450</v>
      </c>
      <c r="C59" s="632" t="s">
        <v>1460</v>
      </c>
      <c r="D59" s="632" t="s">
        <v>1461</v>
      </c>
      <c r="E59" s="632" t="s">
        <v>1462</v>
      </c>
      <c r="F59" s="635"/>
      <c r="G59" s="635"/>
      <c r="H59" s="648">
        <v>0</v>
      </c>
      <c r="I59" s="635">
        <v>4</v>
      </c>
      <c r="J59" s="635">
        <v>1053.3499999999999</v>
      </c>
      <c r="K59" s="648">
        <v>1</v>
      </c>
      <c r="L59" s="635">
        <v>4</v>
      </c>
      <c r="M59" s="636">
        <v>1053.3499999999999</v>
      </c>
    </row>
    <row r="60" spans="1:13" ht="14.4" customHeight="1" x14ac:dyDescent="0.3">
      <c r="A60" s="631" t="s">
        <v>545</v>
      </c>
      <c r="B60" s="632" t="s">
        <v>2450</v>
      </c>
      <c r="C60" s="632" t="s">
        <v>567</v>
      </c>
      <c r="D60" s="632" t="s">
        <v>568</v>
      </c>
      <c r="E60" s="632" t="s">
        <v>569</v>
      </c>
      <c r="F60" s="635">
        <v>1</v>
      </c>
      <c r="G60" s="635">
        <v>224.83999999999997</v>
      </c>
      <c r="H60" s="648">
        <v>1</v>
      </c>
      <c r="I60" s="635"/>
      <c r="J60" s="635"/>
      <c r="K60" s="648">
        <v>0</v>
      </c>
      <c r="L60" s="635">
        <v>1</v>
      </c>
      <c r="M60" s="636">
        <v>224.83999999999997</v>
      </c>
    </row>
    <row r="61" spans="1:13" ht="14.4" customHeight="1" x14ac:dyDescent="0.3">
      <c r="A61" s="631" t="s">
        <v>545</v>
      </c>
      <c r="B61" s="632" t="s">
        <v>2450</v>
      </c>
      <c r="C61" s="632" t="s">
        <v>1464</v>
      </c>
      <c r="D61" s="632" t="s">
        <v>568</v>
      </c>
      <c r="E61" s="632" t="s">
        <v>1465</v>
      </c>
      <c r="F61" s="635"/>
      <c r="G61" s="635"/>
      <c r="H61" s="648">
        <v>0</v>
      </c>
      <c r="I61" s="635">
        <v>2</v>
      </c>
      <c r="J61" s="635">
        <v>203.63758398615889</v>
      </c>
      <c r="K61" s="648">
        <v>1</v>
      </c>
      <c r="L61" s="635">
        <v>2</v>
      </c>
      <c r="M61" s="636">
        <v>203.63758398615889</v>
      </c>
    </row>
    <row r="62" spans="1:13" ht="14.4" customHeight="1" x14ac:dyDescent="0.3">
      <c r="A62" s="631" t="s">
        <v>545</v>
      </c>
      <c r="B62" s="632" t="s">
        <v>2451</v>
      </c>
      <c r="C62" s="632" t="s">
        <v>1437</v>
      </c>
      <c r="D62" s="632" t="s">
        <v>1438</v>
      </c>
      <c r="E62" s="632" t="s">
        <v>1439</v>
      </c>
      <c r="F62" s="635"/>
      <c r="G62" s="635"/>
      <c r="H62" s="648">
        <v>0</v>
      </c>
      <c r="I62" s="635">
        <v>2</v>
      </c>
      <c r="J62" s="635">
        <v>461.98</v>
      </c>
      <c r="K62" s="648">
        <v>1</v>
      </c>
      <c r="L62" s="635">
        <v>2</v>
      </c>
      <c r="M62" s="636">
        <v>461.98</v>
      </c>
    </row>
    <row r="63" spans="1:13" ht="14.4" customHeight="1" x14ac:dyDescent="0.3">
      <c r="A63" s="631" t="s">
        <v>545</v>
      </c>
      <c r="B63" s="632" t="s">
        <v>2452</v>
      </c>
      <c r="C63" s="632" t="s">
        <v>1451</v>
      </c>
      <c r="D63" s="632" t="s">
        <v>2453</v>
      </c>
      <c r="E63" s="632" t="s">
        <v>2454</v>
      </c>
      <c r="F63" s="635"/>
      <c r="G63" s="635"/>
      <c r="H63" s="648">
        <v>0</v>
      </c>
      <c r="I63" s="635">
        <v>1</v>
      </c>
      <c r="J63" s="635">
        <v>160.03</v>
      </c>
      <c r="K63" s="648">
        <v>1</v>
      </c>
      <c r="L63" s="635">
        <v>1</v>
      </c>
      <c r="M63" s="636">
        <v>160.03</v>
      </c>
    </row>
    <row r="64" spans="1:13" ht="14.4" customHeight="1" x14ac:dyDescent="0.3">
      <c r="A64" s="631" t="s">
        <v>545</v>
      </c>
      <c r="B64" s="632" t="s">
        <v>2455</v>
      </c>
      <c r="C64" s="632" t="s">
        <v>1412</v>
      </c>
      <c r="D64" s="632" t="s">
        <v>1413</v>
      </c>
      <c r="E64" s="632" t="s">
        <v>2456</v>
      </c>
      <c r="F64" s="635"/>
      <c r="G64" s="635"/>
      <c r="H64" s="648">
        <v>0</v>
      </c>
      <c r="I64" s="635">
        <v>4</v>
      </c>
      <c r="J64" s="635">
        <v>648.80418614614359</v>
      </c>
      <c r="K64" s="648">
        <v>1</v>
      </c>
      <c r="L64" s="635">
        <v>4</v>
      </c>
      <c r="M64" s="636">
        <v>648.80418614614359</v>
      </c>
    </row>
    <row r="65" spans="1:13" ht="14.4" customHeight="1" x14ac:dyDescent="0.3">
      <c r="A65" s="631" t="s">
        <v>545</v>
      </c>
      <c r="B65" s="632" t="s">
        <v>2457</v>
      </c>
      <c r="C65" s="632" t="s">
        <v>560</v>
      </c>
      <c r="D65" s="632" t="s">
        <v>561</v>
      </c>
      <c r="E65" s="632" t="s">
        <v>562</v>
      </c>
      <c r="F65" s="635">
        <v>3</v>
      </c>
      <c r="G65" s="635">
        <v>313.98</v>
      </c>
      <c r="H65" s="648">
        <v>1</v>
      </c>
      <c r="I65" s="635"/>
      <c r="J65" s="635"/>
      <c r="K65" s="648">
        <v>0</v>
      </c>
      <c r="L65" s="635">
        <v>3</v>
      </c>
      <c r="M65" s="636">
        <v>313.98</v>
      </c>
    </row>
    <row r="66" spans="1:13" ht="14.4" customHeight="1" x14ac:dyDescent="0.3">
      <c r="A66" s="631" t="s">
        <v>545</v>
      </c>
      <c r="B66" s="632" t="s">
        <v>2458</v>
      </c>
      <c r="C66" s="632" t="s">
        <v>1435</v>
      </c>
      <c r="D66" s="632" t="s">
        <v>1327</v>
      </c>
      <c r="E66" s="632" t="s">
        <v>2459</v>
      </c>
      <c r="F66" s="635"/>
      <c r="G66" s="635"/>
      <c r="H66" s="648">
        <v>0</v>
      </c>
      <c r="I66" s="635">
        <v>2</v>
      </c>
      <c r="J66" s="635">
        <v>301.87879334541202</v>
      </c>
      <c r="K66" s="648">
        <v>1</v>
      </c>
      <c r="L66" s="635">
        <v>2</v>
      </c>
      <c r="M66" s="636">
        <v>301.87879334541202</v>
      </c>
    </row>
    <row r="67" spans="1:13" ht="14.4" customHeight="1" x14ac:dyDescent="0.3">
      <c r="A67" s="631" t="s">
        <v>545</v>
      </c>
      <c r="B67" s="632" t="s">
        <v>2458</v>
      </c>
      <c r="C67" s="632" t="s">
        <v>1326</v>
      </c>
      <c r="D67" s="632" t="s">
        <v>1327</v>
      </c>
      <c r="E67" s="632" t="s">
        <v>2460</v>
      </c>
      <c r="F67" s="635"/>
      <c r="G67" s="635"/>
      <c r="H67" s="648">
        <v>0</v>
      </c>
      <c r="I67" s="635">
        <v>3</v>
      </c>
      <c r="J67" s="635">
        <v>320.54859911721002</v>
      </c>
      <c r="K67" s="648">
        <v>1</v>
      </c>
      <c r="L67" s="635">
        <v>3</v>
      </c>
      <c r="M67" s="636">
        <v>320.54859911721002</v>
      </c>
    </row>
    <row r="68" spans="1:13" ht="14.4" customHeight="1" x14ac:dyDescent="0.3">
      <c r="A68" s="631" t="s">
        <v>545</v>
      </c>
      <c r="B68" s="632" t="s">
        <v>2461</v>
      </c>
      <c r="C68" s="632" t="s">
        <v>1330</v>
      </c>
      <c r="D68" s="632" t="s">
        <v>1331</v>
      </c>
      <c r="E68" s="632" t="s">
        <v>2462</v>
      </c>
      <c r="F68" s="635"/>
      <c r="G68" s="635"/>
      <c r="H68" s="648">
        <v>0</v>
      </c>
      <c r="I68" s="635">
        <v>7</v>
      </c>
      <c r="J68" s="635">
        <v>1911.9090536232802</v>
      </c>
      <c r="K68" s="648">
        <v>1</v>
      </c>
      <c r="L68" s="635">
        <v>7</v>
      </c>
      <c r="M68" s="636">
        <v>1911.9090536232802</v>
      </c>
    </row>
    <row r="69" spans="1:13" ht="14.4" customHeight="1" x14ac:dyDescent="0.3">
      <c r="A69" s="631" t="s">
        <v>545</v>
      </c>
      <c r="B69" s="632" t="s">
        <v>2461</v>
      </c>
      <c r="C69" s="632" t="s">
        <v>1373</v>
      </c>
      <c r="D69" s="632" t="s">
        <v>1331</v>
      </c>
      <c r="E69" s="632" t="s">
        <v>2463</v>
      </c>
      <c r="F69" s="635"/>
      <c r="G69" s="635"/>
      <c r="H69" s="648">
        <v>0</v>
      </c>
      <c r="I69" s="635">
        <v>6</v>
      </c>
      <c r="J69" s="635">
        <v>653.52</v>
      </c>
      <c r="K69" s="648">
        <v>1</v>
      </c>
      <c r="L69" s="635">
        <v>6</v>
      </c>
      <c r="M69" s="636">
        <v>653.52</v>
      </c>
    </row>
    <row r="70" spans="1:13" ht="14.4" customHeight="1" x14ac:dyDescent="0.3">
      <c r="A70" s="631" t="s">
        <v>545</v>
      </c>
      <c r="B70" s="632" t="s">
        <v>2461</v>
      </c>
      <c r="C70" s="632" t="s">
        <v>1399</v>
      </c>
      <c r="D70" s="632" t="s">
        <v>1331</v>
      </c>
      <c r="E70" s="632" t="s">
        <v>1400</v>
      </c>
      <c r="F70" s="635"/>
      <c r="G70" s="635"/>
      <c r="H70" s="648">
        <v>0</v>
      </c>
      <c r="I70" s="635">
        <v>2</v>
      </c>
      <c r="J70" s="635">
        <v>627.48</v>
      </c>
      <c r="K70" s="648">
        <v>1</v>
      </c>
      <c r="L70" s="635">
        <v>2</v>
      </c>
      <c r="M70" s="636">
        <v>627.48</v>
      </c>
    </row>
    <row r="71" spans="1:13" ht="14.4" customHeight="1" x14ac:dyDescent="0.3">
      <c r="A71" s="631" t="s">
        <v>545</v>
      </c>
      <c r="B71" s="632" t="s">
        <v>2464</v>
      </c>
      <c r="C71" s="632" t="s">
        <v>1467</v>
      </c>
      <c r="D71" s="632" t="s">
        <v>1468</v>
      </c>
      <c r="E71" s="632" t="s">
        <v>2465</v>
      </c>
      <c r="F71" s="635"/>
      <c r="G71" s="635"/>
      <c r="H71" s="648">
        <v>0</v>
      </c>
      <c r="I71" s="635">
        <v>3</v>
      </c>
      <c r="J71" s="635">
        <v>690.72069374890907</v>
      </c>
      <c r="K71" s="648">
        <v>1</v>
      </c>
      <c r="L71" s="635">
        <v>3</v>
      </c>
      <c r="M71" s="636">
        <v>690.72069374890907</v>
      </c>
    </row>
    <row r="72" spans="1:13" ht="14.4" customHeight="1" x14ac:dyDescent="0.3">
      <c r="A72" s="631" t="s">
        <v>545</v>
      </c>
      <c r="B72" s="632" t="s">
        <v>2466</v>
      </c>
      <c r="C72" s="632" t="s">
        <v>1431</v>
      </c>
      <c r="D72" s="632" t="s">
        <v>1432</v>
      </c>
      <c r="E72" s="632" t="s">
        <v>1433</v>
      </c>
      <c r="F72" s="635"/>
      <c r="G72" s="635"/>
      <c r="H72" s="648">
        <v>0</v>
      </c>
      <c r="I72" s="635">
        <v>27.234000000000002</v>
      </c>
      <c r="J72" s="635">
        <v>4713.1281453321881</v>
      </c>
      <c r="K72" s="648">
        <v>1</v>
      </c>
      <c r="L72" s="635">
        <v>27.234000000000002</v>
      </c>
      <c r="M72" s="636">
        <v>4713.1281453321881</v>
      </c>
    </row>
    <row r="73" spans="1:13" ht="14.4" customHeight="1" x14ac:dyDescent="0.3">
      <c r="A73" s="631" t="s">
        <v>545</v>
      </c>
      <c r="B73" s="632" t="s">
        <v>2466</v>
      </c>
      <c r="C73" s="632" t="s">
        <v>1457</v>
      </c>
      <c r="D73" s="632" t="s">
        <v>1432</v>
      </c>
      <c r="E73" s="632" t="s">
        <v>1458</v>
      </c>
      <c r="F73" s="635"/>
      <c r="G73" s="635"/>
      <c r="H73" s="648">
        <v>0</v>
      </c>
      <c r="I73" s="635">
        <v>1.0009999999999999</v>
      </c>
      <c r="J73" s="635">
        <v>622.87049589351398</v>
      </c>
      <c r="K73" s="648">
        <v>1</v>
      </c>
      <c r="L73" s="635">
        <v>1.0009999999999999</v>
      </c>
      <c r="M73" s="636">
        <v>622.87049589351398</v>
      </c>
    </row>
    <row r="74" spans="1:13" ht="14.4" customHeight="1" x14ac:dyDescent="0.3">
      <c r="A74" s="631" t="s">
        <v>545</v>
      </c>
      <c r="B74" s="632" t="s">
        <v>2467</v>
      </c>
      <c r="C74" s="632" t="s">
        <v>1478</v>
      </c>
      <c r="D74" s="632" t="s">
        <v>1479</v>
      </c>
      <c r="E74" s="632" t="s">
        <v>1480</v>
      </c>
      <c r="F74" s="635"/>
      <c r="G74" s="635"/>
      <c r="H74" s="648">
        <v>0</v>
      </c>
      <c r="I74" s="635">
        <v>2</v>
      </c>
      <c r="J74" s="635">
        <v>405.72000000000008</v>
      </c>
      <c r="K74" s="648">
        <v>1</v>
      </c>
      <c r="L74" s="635">
        <v>2</v>
      </c>
      <c r="M74" s="636">
        <v>405.72000000000008</v>
      </c>
    </row>
    <row r="75" spans="1:13" ht="14.4" customHeight="1" x14ac:dyDescent="0.3">
      <c r="A75" s="631" t="s">
        <v>545</v>
      </c>
      <c r="B75" s="632" t="s">
        <v>2467</v>
      </c>
      <c r="C75" s="632" t="s">
        <v>1481</v>
      </c>
      <c r="D75" s="632" t="s">
        <v>1482</v>
      </c>
      <c r="E75" s="632" t="s">
        <v>1483</v>
      </c>
      <c r="F75" s="635"/>
      <c r="G75" s="635"/>
      <c r="H75" s="648">
        <v>0</v>
      </c>
      <c r="I75" s="635">
        <v>4</v>
      </c>
      <c r="J75" s="635">
        <v>788.15802505870988</v>
      </c>
      <c r="K75" s="648">
        <v>1</v>
      </c>
      <c r="L75" s="635">
        <v>4</v>
      </c>
      <c r="M75" s="636">
        <v>788.15802505870988</v>
      </c>
    </row>
    <row r="76" spans="1:13" ht="14.4" customHeight="1" x14ac:dyDescent="0.3">
      <c r="A76" s="631" t="s">
        <v>545</v>
      </c>
      <c r="B76" s="632" t="s">
        <v>2467</v>
      </c>
      <c r="C76" s="632" t="s">
        <v>1484</v>
      </c>
      <c r="D76" s="632" t="s">
        <v>1485</v>
      </c>
      <c r="E76" s="632" t="s">
        <v>1483</v>
      </c>
      <c r="F76" s="635"/>
      <c r="G76" s="635"/>
      <c r="H76" s="648">
        <v>0</v>
      </c>
      <c r="I76" s="635">
        <v>4</v>
      </c>
      <c r="J76" s="635">
        <v>788.15802505870988</v>
      </c>
      <c r="K76" s="648">
        <v>1</v>
      </c>
      <c r="L76" s="635">
        <v>4</v>
      </c>
      <c r="M76" s="636">
        <v>788.15802505870988</v>
      </c>
    </row>
    <row r="77" spans="1:13" ht="14.4" customHeight="1" x14ac:dyDescent="0.3">
      <c r="A77" s="631" t="s">
        <v>545</v>
      </c>
      <c r="B77" s="632" t="s">
        <v>2467</v>
      </c>
      <c r="C77" s="632" t="s">
        <v>1486</v>
      </c>
      <c r="D77" s="632" t="s">
        <v>1487</v>
      </c>
      <c r="E77" s="632" t="s">
        <v>1488</v>
      </c>
      <c r="F77" s="635"/>
      <c r="G77" s="635"/>
      <c r="H77" s="648">
        <v>0</v>
      </c>
      <c r="I77" s="635">
        <v>4</v>
      </c>
      <c r="J77" s="635">
        <v>592.29626640559559</v>
      </c>
      <c r="K77" s="648">
        <v>1</v>
      </c>
      <c r="L77" s="635">
        <v>4</v>
      </c>
      <c r="M77" s="636">
        <v>592.29626640559559</v>
      </c>
    </row>
    <row r="78" spans="1:13" ht="14.4" customHeight="1" x14ac:dyDescent="0.3">
      <c r="A78" s="631" t="s">
        <v>549</v>
      </c>
      <c r="B78" s="632" t="s">
        <v>2468</v>
      </c>
      <c r="C78" s="632" t="s">
        <v>1680</v>
      </c>
      <c r="D78" s="632" t="s">
        <v>2469</v>
      </c>
      <c r="E78" s="632" t="s">
        <v>2470</v>
      </c>
      <c r="F78" s="635"/>
      <c r="G78" s="635"/>
      <c r="H78" s="648">
        <v>0</v>
      </c>
      <c r="I78" s="635">
        <v>1</v>
      </c>
      <c r="J78" s="635">
        <v>47.240113499441897</v>
      </c>
      <c r="K78" s="648">
        <v>1</v>
      </c>
      <c r="L78" s="635">
        <v>1</v>
      </c>
      <c r="M78" s="636">
        <v>47.240113499441897</v>
      </c>
    </row>
    <row r="79" spans="1:13" ht="14.4" customHeight="1" x14ac:dyDescent="0.3">
      <c r="A79" s="631" t="s">
        <v>549</v>
      </c>
      <c r="B79" s="632" t="s">
        <v>2393</v>
      </c>
      <c r="C79" s="632" t="s">
        <v>1408</v>
      </c>
      <c r="D79" s="632" t="s">
        <v>1409</v>
      </c>
      <c r="E79" s="632" t="s">
        <v>1410</v>
      </c>
      <c r="F79" s="635"/>
      <c r="G79" s="635"/>
      <c r="H79" s="648">
        <v>0</v>
      </c>
      <c r="I79" s="635">
        <v>2</v>
      </c>
      <c r="J79" s="635">
        <v>762.52</v>
      </c>
      <c r="K79" s="648">
        <v>1</v>
      </c>
      <c r="L79" s="635">
        <v>2</v>
      </c>
      <c r="M79" s="636">
        <v>762.52</v>
      </c>
    </row>
    <row r="80" spans="1:13" ht="14.4" customHeight="1" x14ac:dyDescent="0.3">
      <c r="A80" s="631" t="s">
        <v>549</v>
      </c>
      <c r="B80" s="632" t="s">
        <v>2471</v>
      </c>
      <c r="C80" s="632" t="s">
        <v>1683</v>
      </c>
      <c r="D80" s="632" t="s">
        <v>1684</v>
      </c>
      <c r="E80" s="632" t="s">
        <v>1685</v>
      </c>
      <c r="F80" s="635"/>
      <c r="G80" s="635"/>
      <c r="H80" s="648">
        <v>0</v>
      </c>
      <c r="I80" s="635">
        <v>20</v>
      </c>
      <c r="J80" s="635">
        <v>493362.20000000007</v>
      </c>
      <c r="K80" s="648">
        <v>1</v>
      </c>
      <c r="L80" s="635">
        <v>20</v>
      </c>
      <c r="M80" s="636">
        <v>493362.20000000007</v>
      </c>
    </row>
    <row r="81" spans="1:13" ht="14.4" customHeight="1" x14ac:dyDescent="0.3">
      <c r="A81" s="631" t="s">
        <v>549</v>
      </c>
      <c r="B81" s="632" t="s">
        <v>2437</v>
      </c>
      <c r="C81" s="632" t="s">
        <v>1454</v>
      </c>
      <c r="D81" s="632" t="s">
        <v>1455</v>
      </c>
      <c r="E81" s="632" t="s">
        <v>1456</v>
      </c>
      <c r="F81" s="635"/>
      <c r="G81" s="635"/>
      <c r="H81" s="648">
        <v>0</v>
      </c>
      <c r="I81" s="635">
        <v>0.25219999999999998</v>
      </c>
      <c r="J81" s="635">
        <v>681.07744900000012</v>
      </c>
      <c r="K81" s="648">
        <v>1</v>
      </c>
      <c r="L81" s="635">
        <v>0.25219999999999998</v>
      </c>
      <c r="M81" s="636">
        <v>681.07744900000012</v>
      </c>
    </row>
    <row r="82" spans="1:13" ht="14.4" customHeight="1" x14ac:dyDescent="0.3">
      <c r="A82" s="631" t="s">
        <v>549</v>
      </c>
      <c r="B82" s="632" t="s">
        <v>2438</v>
      </c>
      <c r="C82" s="632" t="s">
        <v>1198</v>
      </c>
      <c r="D82" s="632" t="s">
        <v>1199</v>
      </c>
      <c r="E82" s="632" t="s">
        <v>1200</v>
      </c>
      <c r="F82" s="635">
        <v>6.0592727999999996</v>
      </c>
      <c r="G82" s="635">
        <v>729.05272351005715</v>
      </c>
      <c r="H82" s="648">
        <v>1</v>
      </c>
      <c r="I82" s="635"/>
      <c r="J82" s="635"/>
      <c r="K82" s="648">
        <v>0</v>
      </c>
      <c r="L82" s="635">
        <v>6.0592727999999996</v>
      </c>
      <c r="M82" s="636">
        <v>729.05272351005715</v>
      </c>
    </row>
    <row r="83" spans="1:13" ht="14.4" customHeight="1" x14ac:dyDescent="0.3">
      <c r="A83" s="631" t="s">
        <v>549</v>
      </c>
      <c r="B83" s="632" t="s">
        <v>2440</v>
      </c>
      <c r="C83" s="632" t="s">
        <v>570</v>
      </c>
      <c r="D83" s="632" t="s">
        <v>564</v>
      </c>
      <c r="E83" s="632" t="s">
        <v>571</v>
      </c>
      <c r="F83" s="635">
        <v>1.2092072</v>
      </c>
      <c r="G83" s="635">
        <v>298.97648020000003</v>
      </c>
      <c r="H83" s="648">
        <v>1</v>
      </c>
      <c r="I83" s="635"/>
      <c r="J83" s="635"/>
      <c r="K83" s="648">
        <v>0</v>
      </c>
      <c r="L83" s="635">
        <v>1.2092072</v>
      </c>
      <c r="M83" s="636">
        <v>298.97648020000003</v>
      </c>
    </row>
    <row r="84" spans="1:13" ht="14.4" customHeight="1" x14ac:dyDescent="0.3">
      <c r="A84" s="631" t="s">
        <v>549</v>
      </c>
      <c r="B84" s="632" t="s">
        <v>2472</v>
      </c>
      <c r="C84" s="632" t="s">
        <v>1653</v>
      </c>
      <c r="D84" s="632" t="s">
        <v>2473</v>
      </c>
      <c r="E84" s="632" t="s">
        <v>2474</v>
      </c>
      <c r="F84" s="635"/>
      <c r="G84" s="635"/>
      <c r="H84" s="648">
        <v>0</v>
      </c>
      <c r="I84" s="635">
        <v>12.847999999999999</v>
      </c>
      <c r="J84" s="635">
        <v>3189.3462934568302</v>
      </c>
      <c r="K84" s="648">
        <v>1</v>
      </c>
      <c r="L84" s="635">
        <v>12.847999999999999</v>
      </c>
      <c r="M84" s="636">
        <v>3189.3462934568302</v>
      </c>
    </row>
    <row r="85" spans="1:13" ht="14.4" customHeight="1" x14ac:dyDescent="0.3">
      <c r="A85" s="631" t="s">
        <v>549</v>
      </c>
      <c r="B85" s="632" t="s">
        <v>2472</v>
      </c>
      <c r="C85" s="632" t="s">
        <v>1663</v>
      </c>
      <c r="D85" s="632" t="s">
        <v>2473</v>
      </c>
      <c r="E85" s="632" t="s">
        <v>2475</v>
      </c>
      <c r="F85" s="635"/>
      <c r="G85" s="635"/>
      <c r="H85" s="648">
        <v>0</v>
      </c>
      <c r="I85" s="635">
        <v>0.41899999999999998</v>
      </c>
      <c r="J85" s="635">
        <v>1243.0511180674951</v>
      </c>
      <c r="K85" s="648">
        <v>1</v>
      </c>
      <c r="L85" s="635">
        <v>0.41899999999999998</v>
      </c>
      <c r="M85" s="636">
        <v>1243.0511180674951</v>
      </c>
    </row>
    <row r="86" spans="1:13" ht="14.4" customHeight="1" x14ac:dyDescent="0.3">
      <c r="A86" s="631" t="s">
        <v>549</v>
      </c>
      <c r="B86" s="632" t="s">
        <v>2472</v>
      </c>
      <c r="C86" s="632" t="s">
        <v>1660</v>
      </c>
      <c r="D86" s="632" t="s">
        <v>2473</v>
      </c>
      <c r="E86" s="632" t="s">
        <v>2476</v>
      </c>
      <c r="F86" s="635"/>
      <c r="G86" s="635"/>
      <c r="H86" s="648">
        <v>0</v>
      </c>
      <c r="I86" s="635">
        <v>3.5259999999999998</v>
      </c>
      <c r="J86" s="635">
        <v>3859.801557742996</v>
      </c>
      <c r="K86" s="648">
        <v>1</v>
      </c>
      <c r="L86" s="635">
        <v>3.5259999999999998</v>
      </c>
      <c r="M86" s="636">
        <v>3859.801557742996</v>
      </c>
    </row>
    <row r="87" spans="1:13" ht="14.4" customHeight="1" x14ac:dyDescent="0.3">
      <c r="A87" s="631" t="s">
        <v>549</v>
      </c>
      <c r="B87" s="632" t="s">
        <v>2441</v>
      </c>
      <c r="C87" s="632" t="s">
        <v>1415</v>
      </c>
      <c r="D87" s="632" t="s">
        <v>1416</v>
      </c>
      <c r="E87" s="632" t="s">
        <v>1417</v>
      </c>
      <c r="F87" s="635"/>
      <c r="G87" s="635"/>
      <c r="H87" s="648">
        <v>0</v>
      </c>
      <c r="I87" s="635">
        <v>2.0889788</v>
      </c>
      <c r="J87" s="635">
        <v>189.01109177991333</v>
      </c>
      <c r="K87" s="648">
        <v>1</v>
      </c>
      <c r="L87" s="635">
        <v>2.0889788</v>
      </c>
      <c r="M87" s="636">
        <v>189.01109177991333</v>
      </c>
    </row>
    <row r="88" spans="1:13" ht="14.4" customHeight="1" x14ac:dyDescent="0.3">
      <c r="A88" s="631" t="s">
        <v>549</v>
      </c>
      <c r="B88" s="632" t="s">
        <v>2441</v>
      </c>
      <c r="C88" s="632" t="s">
        <v>1419</v>
      </c>
      <c r="D88" s="632" t="s">
        <v>1416</v>
      </c>
      <c r="E88" s="632" t="s">
        <v>2442</v>
      </c>
      <c r="F88" s="635"/>
      <c r="G88" s="635"/>
      <c r="H88" s="648">
        <v>0</v>
      </c>
      <c r="I88" s="635">
        <v>10.923134099999999</v>
      </c>
      <c r="J88" s="635">
        <v>2793.069206377399</v>
      </c>
      <c r="K88" s="648">
        <v>1</v>
      </c>
      <c r="L88" s="635">
        <v>10.923134099999999</v>
      </c>
      <c r="M88" s="636">
        <v>2793.069206377399</v>
      </c>
    </row>
    <row r="89" spans="1:13" ht="14.4" customHeight="1" x14ac:dyDescent="0.3">
      <c r="A89" s="631" t="s">
        <v>549</v>
      </c>
      <c r="B89" s="632" t="s">
        <v>2444</v>
      </c>
      <c r="C89" s="632" t="s">
        <v>1645</v>
      </c>
      <c r="D89" s="632" t="s">
        <v>1646</v>
      </c>
      <c r="E89" s="632" t="s">
        <v>1647</v>
      </c>
      <c r="F89" s="635"/>
      <c r="G89" s="635"/>
      <c r="H89" s="648">
        <v>0</v>
      </c>
      <c r="I89" s="635">
        <v>60</v>
      </c>
      <c r="J89" s="635">
        <v>92146.2</v>
      </c>
      <c r="K89" s="648">
        <v>1</v>
      </c>
      <c r="L89" s="635">
        <v>60</v>
      </c>
      <c r="M89" s="636">
        <v>92146.2</v>
      </c>
    </row>
    <row r="90" spans="1:13" ht="14.4" customHeight="1" x14ac:dyDescent="0.3">
      <c r="A90" s="631" t="s">
        <v>549</v>
      </c>
      <c r="B90" s="632" t="s">
        <v>2444</v>
      </c>
      <c r="C90" s="632" t="s">
        <v>1104</v>
      </c>
      <c r="D90" s="632" t="s">
        <v>1105</v>
      </c>
      <c r="E90" s="632" t="s">
        <v>1106</v>
      </c>
      <c r="F90" s="635"/>
      <c r="G90" s="635"/>
      <c r="H90" s="648">
        <v>0</v>
      </c>
      <c r="I90" s="635">
        <v>75</v>
      </c>
      <c r="J90" s="635">
        <v>129288.75000000001</v>
      </c>
      <c r="K90" s="648">
        <v>1</v>
      </c>
      <c r="L90" s="635">
        <v>75</v>
      </c>
      <c r="M90" s="636">
        <v>129288.75000000001</v>
      </c>
    </row>
    <row r="91" spans="1:13" ht="14.4" customHeight="1" x14ac:dyDescent="0.3">
      <c r="A91" s="631" t="s">
        <v>549</v>
      </c>
      <c r="B91" s="632" t="s">
        <v>2449</v>
      </c>
      <c r="C91" s="632" t="s">
        <v>1676</v>
      </c>
      <c r="D91" s="632" t="s">
        <v>1677</v>
      </c>
      <c r="E91" s="632" t="s">
        <v>1678</v>
      </c>
      <c r="F91" s="635"/>
      <c r="G91" s="635"/>
      <c r="H91" s="648">
        <v>0</v>
      </c>
      <c r="I91" s="635">
        <v>4</v>
      </c>
      <c r="J91" s="635">
        <v>245.87999999999997</v>
      </c>
      <c r="K91" s="648">
        <v>1</v>
      </c>
      <c r="L91" s="635">
        <v>4</v>
      </c>
      <c r="M91" s="636">
        <v>245.87999999999997</v>
      </c>
    </row>
    <row r="92" spans="1:13" ht="14.4" customHeight="1" x14ac:dyDescent="0.3">
      <c r="A92" s="631" t="s">
        <v>549</v>
      </c>
      <c r="B92" s="632" t="s">
        <v>2449</v>
      </c>
      <c r="C92" s="632" t="s">
        <v>1357</v>
      </c>
      <c r="D92" s="632" t="s">
        <v>1358</v>
      </c>
      <c r="E92" s="632" t="s">
        <v>1359</v>
      </c>
      <c r="F92" s="635"/>
      <c r="G92" s="635"/>
      <c r="H92" s="648">
        <v>0</v>
      </c>
      <c r="I92" s="635">
        <v>2</v>
      </c>
      <c r="J92" s="635">
        <v>117.5383164727333</v>
      </c>
      <c r="K92" s="648">
        <v>1</v>
      </c>
      <c r="L92" s="635">
        <v>2</v>
      </c>
      <c r="M92" s="636">
        <v>117.5383164727333</v>
      </c>
    </row>
    <row r="93" spans="1:13" ht="14.4" customHeight="1" x14ac:dyDescent="0.3">
      <c r="A93" s="631" t="s">
        <v>549</v>
      </c>
      <c r="B93" s="632" t="s">
        <v>2461</v>
      </c>
      <c r="C93" s="632" t="s">
        <v>1399</v>
      </c>
      <c r="D93" s="632" t="s">
        <v>1331</v>
      </c>
      <c r="E93" s="632" t="s">
        <v>1400</v>
      </c>
      <c r="F93" s="635"/>
      <c r="G93" s="635"/>
      <c r="H93" s="648">
        <v>0</v>
      </c>
      <c r="I93" s="635">
        <v>4</v>
      </c>
      <c r="J93" s="635">
        <v>1254.96</v>
      </c>
      <c r="K93" s="648">
        <v>1</v>
      </c>
      <c r="L93" s="635">
        <v>4</v>
      </c>
      <c r="M93" s="636">
        <v>1254.96</v>
      </c>
    </row>
    <row r="94" spans="1:13" ht="14.4" customHeight="1" x14ac:dyDescent="0.3">
      <c r="A94" s="631" t="s">
        <v>551</v>
      </c>
      <c r="B94" s="632" t="s">
        <v>2477</v>
      </c>
      <c r="C94" s="632" t="s">
        <v>1755</v>
      </c>
      <c r="D94" s="632" t="s">
        <v>1756</v>
      </c>
      <c r="E94" s="632" t="s">
        <v>1757</v>
      </c>
      <c r="F94" s="635"/>
      <c r="G94" s="635"/>
      <c r="H94" s="648">
        <v>0</v>
      </c>
      <c r="I94" s="635">
        <v>12</v>
      </c>
      <c r="J94" s="635">
        <v>2016.4830080921829</v>
      </c>
      <c r="K94" s="648">
        <v>1</v>
      </c>
      <c r="L94" s="635">
        <v>12</v>
      </c>
      <c r="M94" s="636">
        <v>2016.4830080921829</v>
      </c>
    </row>
    <row r="95" spans="1:13" ht="14.4" customHeight="1" x14ac:dyDescent="0.3">
      <c r="A95" s="631" t="s">
        <v>551</v>
      </c>
      <c r="B95" s="632" t="s">
        <v>2392</v>
      </c>
      <c r="C95" s="632" t="s">
        <v>1391</v>
      </c>
      <c r="D95" s="632" t="s">
        <v>1392</v>
      </c>
      <c r="E95" s="632" t="s">
        <v>1393</v>
      </c>
      <c r="F95" s="635"/>
      <c r="G95" s="635"/>
      <c r="H95" s="648">
        <v>0</v>
      </c>
      <c r="I95" s="635">
        <v>110</v>
      </c>
      <c r="J95" s="635">
        <v>7800.0999999999985</v>
      </c>
      <c r="K95" s="648">
        <v>1</v>
      </c>
      <c r="L95" s="635">
        <v>110</v>
      </c>
      <c r="M95" s="636">
        <v>7800.0999999999985</v>
      </c>
    </row>
    <row r="96" spans="1:13" ht="14.4" customHeight="1" x14ac:dyDescent="0.3">
      <c r="A96" s="631" t="s">
        <v>551</v>
      </c>
      <c r="B96" s="632" t="s">
        <v>2393</v>
      </c>
      <c r="C96" s="632" t="s">
        <v>1408</v>
      </c>
      <c r="D96" s="632" t="s">
        <v>1409</v>
      </c>
      <c r="E96" s="632" t="s">
        <v>1410</v>
      </c>
      <c r="F96" s="635"/>
      <c r="G96" s="635"/>
      <c r="H96" s="648">
        <v>0</v>
      </c>
      <c r="I96" s="635">
        <v>51</v>
      </c>
      <c r="J96" s="635">
        <v>19419.833351063688</v>
      </c>
      <c r="K96" s="648">
        <v>1</v>
      </c>
      <c r="L96" s="635">
        <v>51</v>
      </c>
      <c r="M96" s="636">
        <v>19419.833351063688</v>
      </c>
    </row>
    <row r="97" spans="1:13" ht="14.4" customHeight="1" x14ac:dyDescent="0.3">
      <c r="A97" s="631" t="s">
        <v>551</v>
      </c>
      <c r="B97" s="632" t="s">
        <v>2478</v>
      </c>
      <c r="C97" s="632" t="s">
        <v>2057</v>
      </c>
      <c r="D97" s="632" t="s">
        <v>2058</v>
      </c>
      <c r="E97" s="632" t="s">
        <v>2059</v>
      </c>
      <c r="F97" s="635"/>
      <c r="G97" s="635"/>
      <c r="H97" s="648">
        <v>0</v>
      </c>
      <c r="I97" s="635">
        <v>6</v>
      </c>
      <c r="J97" s="635">
        <v>434.75932703745571</v>
      </c>
      <c r="K97" s="648">
        <v>1</v>
      </c>
      <c r="L97" s="635">
        <v>6</v>
      </c>
      <c r="M97" s="636">
        <v>434.75932703745571</v>
      </c>
    </row>
    <row r="98" spans="1:13" ht="14.4" customHeight="1" x14ac:dyDescent="0.3">
      <c r="A98" s="631" t="s">
        <v>551</v>
      </c>
      <c r="B98" s="632" t="s">
        <v>2479</v>
      </c>
      <c r="C98" s="632" t="s">
        <v>2050</v>
      </c>
      <c r="D98" s="632" t="s">
        <v>2051</v>
      </c>
      <c r="E98" s="632" t="s">
        <v>1644</v>
      </c>
      <c r="F98" s="635"/>
      <c r="G98" s="635"/>
      <c r="H98" s="648">
        <v>0</v>
      </c>
      <c r="I98" s="635">
        <v>3</v>
      </c>
      <c r="J98" s="635">
        <v>1419.2790246744878</v>
      </c>
      <c r="K98" s="648">
        <v>1</v>
      </c>
      <c r="L98" s="635">
        <v>3</v>
      </c>
      <c r="M98" s="636">
        <v>1419.2790246744878</v>
      </c>
    </row>
    <row r="99" spans="1:13" ht="14.4" customHeight="1" x14ac:dyDescent="0.3">
      <c r="A99" s="631" t="s">
        <v>551</v>
      </c>
      <c r="B99" s="632" t="s">
        <v>2480</v>
      </c>
      <c r="C99" s="632" t="s">
        <v>2042</v>
      </c>
      <c r="D99" s="632" t="s">
        <v>2043</v>
      </c>
      <c r="E99" s="632" t="s">
        <v>2044</v>
      </c>
      <c r="F99" s="635"/>
      <c r="G99" s="635"/>
      <c r="H99" s="648">
        <v>0</v>
      </c>
      <c r="I99" s="635">
        <v>1</v>
      </c>
      <c r="J99" s="635">
        <v>30.650126186193202</v>
      </c>
      <c r="K99" s="648">
        <v>1</v>
      </c>
      <c r="L99" s="635">
        <v>1</v>
      </c>
      <c r="M99" s="636">
        <v>30.650126186193202</v>
      </c>
    </row>
    <row r="100" spans="1:13" ht="14.4" customHeight="1" x14ac:dyDescent="0.3">
      <c r="A100" s="631" t="s">
        <v>551</v>
      </c>
      <c r="B100" s="632" t="s">
        <v>2395</v>
      </c>
      <c r="C100" s="632" t="s">
        <v>984</v>
      </c>
      <c r="D100" s="632" t="s">
        <v>2396</v>
      </c>
      <c r="E100" s="632" t="s">
        <v>2397</v>
      </c>
      <c r="F100" s="635"/>
      <c r="G100" s="635"/>
      <c r="H100" s="648">
        <v>0</v>
      </c>
      <c r="I100" s="635">
        <v>2</v>
      </c>
      <c r="J100" s="635">
        <v>611.44000000000005</v>
      </c>
      <c r="K100" s="648">
        <v>1</v>
      </c>
      <c r="L100" s="635">
        <v>2</v>
      </c>
      <c r="M100" s="636">
        <v>611.44000000000005</v>
      </c>
    </row>
    <row r="101" spans="1:13" ht="14.4" customHeight="1" x14ac:dyDescent="0.3">
      <c r="A101" s="631" t="s">
        <v>551</v>
      </c>
      <c r="B101" s="632" t="s">
        <v>2400</v>
      </c>
      <c r="C101" s="632" t="s">
        <v>1402</v>
      </c>
      <c r="D101" s="632" t="s">
        <v>1347</v>
      </c>
      <c r="E101" s="632" t="s">
        <v>1403</v>
      </c>
      <c r="F101" s="635"/>
      <c r="G101" s="635"/>
      <c r="H101" s="648">
        <v>0</v>
      </c>
      <c r="I101" s="635">
        <v>20</v>
      </c>
      <c r="J101" s="635">
        <v>7129.9923370804881</v>
      </c>
      <c r="K101" s="648">
        <v>1</v>
      </c>
      <c r="L101" s="635">
        <v>20</v>
      </c>
      <c r="M101" s="636">
        <v>7129.9923370804881</v>
      </c>
    </row>
    <row r="102" spans="1:13" ht="14.4" customHeight="1" x14ac:dyDescent="0.3">
      <c r="A102" s="631" t="s">
        <v>551</v>
      </c>
      <c r="B102" s="632" t="s">
        <v>2400</v>
      </c>
      <c r="C102" s="632" t="s">
        <v>1405</v>
      </c>
      <c r="D102" s="632" t="s">
        <v>1347</v>
      </c>
      <c r="E102" s="632" t="s">
        <v>1406</v>
      </c>
      <c r="F102" s="635"/>
      <c r="G102" s="635"/>
      <c r="H102" s="648">
        <v>0</v>
      </c>
      <c r="I102" s="635">
        <v>32</v>
      </c>
      <c r="J102" s="635">
        <v>13247.990876074073</v>
      </c>
      <c r="K102" s="648">
        <v>1</v>
      </c>
      <c r="L102" s="635">
        <v>32</v>
      </c>
      <c r="M102" s="636">
        <v>13247.990876074073</v>
      </c>
    </row>
    <row r="103" spans="1:13" ht="14.4" customHeight="1" x14ac:dyDescent="0.3">
      <c r="A103" s="631" t="s">
        <v>551</v>
      </c>
      <c r="B103" s="632" t="s">
        <v>2400</v>
      </c>
      <c r="C103" s="632" t="s">
        <v>1346</v>
      </c>
      <c r="D103" s="632" t="s">
        <v>1347</v>
      </c>
      <c r="E103" s="632" t="s">
        <v>1348</v>
      </c>
      <c r="F103" s="635"/>
      <c r="G103" s="635"/>
      <c r="H103" s="648">
        <v>0</v>
      </c>
      <c r="I103" s="635">
        <v>12</v>
      </c>
      <c r="J103" s="635">
        <v>5906.3899917883455</v>
      </c>
      <c r="K103" s="648">
        <v>1</v>
      </c>
      <c r="L103" s="635">
        <v>12</v>
      </c>
      <c r="M103" s="636">
        <v>5906.3899917883455</v>
      </c>
    </row>
    <row r="104" spans="1:13" ht="14.4" customHeight="1" x14ac:dyDescent="0.3">
      <c r="A104" s="631" t="s">
        <v>551</v>
      </c>
      <c r="B104" s="632" t="s">
        <v>2400</v>
      </c>
      <c r="C104" s="632" t="s">
        <v>1350</v>
      </c>
      <c r="D104" s="632" t="s">
        <v>1347</v>
      </c>
      <c r="E104" s="632" t="s">
        <v>1351</v>
      </c>
      <c r="F104" s="635"/>
      <c r="G104" s="635"/>
      <c r="H104" s="648">
        <v>0</v>
      </c>
      <c r="I104" s="635">
        <v>2</v>
      </c>
      <c r="J104" s="635">
        <v>1885.9959687570656</v>
      </c>
      <c r="K104" s="648">
        <v>1</v>
      </c>
      <c r="L104" s="635">
        <v>2</v>
      </c>
      <c r="M104" s="636">
        <v>1885.9959687570656</v>
      </c>
    </row>
    <row r="105" spans="1:13" ht="14.4" customHeight="1" x14ac:dyDescent="0.3">
      <c r="A105" s="631" t="s">
        <v>551</v>
      </c>
      <c r="B105" s="632" t="s">
        <v>2400</v>
      </c>
      <c r="C105" s="632" t="s">
        <v>2024</v>
      </c>
      <c r="D105" s="632" t="s">
        <v>1347</v>
      </c>
      <c r="E105" s="632" t="s">
        <v>2025</v>
      </c>
      <c r="F105" s="635"/>
      <c r="G105" s="635"/>
      <c r="H105" s="648">
        <v>0</v>
      </c>
      <c r="I105" s="635">
        <v>1</v>
      </c>
      <c r="J105" s="635">
        <v>1057.4547846572823</v>
      </c>
      <c r="K105" s="648">
        <v>1</v>
      </c>
      <c r="L105" s="635">
        <v>1</v>
      </c>
      <c r="M105" s="636">
        <v>1057.4547846572823</v>
      </c>
    </row>
    <row r="106" spans="1:13" ht="14.4" customHeight="1" x14ac:dyDescent="0.3">
      <c r="A106" s="631" t="s">
        <v>551</v>
      </c>
      <c r="B106" s="632" t="s">
        <v>2400</v>
      </c>
      <c r="C106" s="632" t="s">
        <v>2027</v>
      </c>
      <c r="D106" s="632" t="s">
        <v>2028</v>
      </c>
      <c r="E106" s="632" t="s">
        <v>2481</v>
      </c>
      <c r="F106" s="635"/>
      <c r="G106" s="635"/>
      <c r="H106" s="648">
        <v>0</v>
      </c>
      <c r="I106" s="635">
        <v>3</v>
      </c>
      <c r="J106" s="635">
        <v>10350</v>
      </c>
      <c r="K106" s="648">
        <v>1</v>
      </c>
      <c r="L106" s="635">
        <v>3</v>
      </c>
      <c r="M106" s="636">
        <v>10350</v>
      </c>
    </row>
    <row r="107" spans="1:13" ht="14.4" customHeight="1" x14ac:dyDescent="0.3">
      <c r="A107" s="631" t="s">
        <v>551</v>
      </c>
      <c r="B107" s="632" t="s">
        <v>2482</v>
      </c>
      <c r="C107" s="632" t="s">
        <v>2065</v>
      </c>
      <c r="D107" s="632" t="s">
        <v>2066</v>
      </c>
      <c r="E107" s="632" t="s">
        <v>2067</v>
      </c>
      <c r="F107" s="635"/>
      <c r="G107" s="635"/>
      <c r="H107" s="648">
        <v>0</v>
      </c>
      <c r="I107" s="635">
        <v>1</v>
      </c>
      <c r="J107" s="635">
        <v>116.22</v>
      </c>
      <c r="K107" s="648">
        <v>1</v>
      </c>
      <c r="L107" s="635">
        <v>1</v>
      </c>
      <c r="M107" s="636">
        <v>116.22</v>
      </c>
    </row>
    <row r="108" spans="1:13" ht="14.4" customHeight="1" x14ac:dyDescent="0.3">
      <c r="A108" s="631" t="s">
        <v>551</v>
      </c>
      <c r="B108" s="632" t="s">
        <v>2483</v>
      </c>
      <c r="C108" s="632" t="s">
        <v>2038</v>
      </c>
      <c r="D108" s="632" t="s">
        <v>2039</v>
      </c>
      <c r="E108" s="632" t="s">
        <v>2040</v>
      </c>
      <c r="F108" s="635"/>
      <c r="G108" s="635"/>
      <c r="H108" s="648">
        <v>0</v>
      </c>
      <c r="I108" s="635">
        <v>1</v>
      </c>
      <c r="J108" s="635">
        <v>82.26</v>
      </c>
      <c r="K108" s="648">
        <v>1</v>
      </c>
      <c r="L108" s="635">
        <v>1</v>
      </c>
      <c r="M108" s="636">
        <v>82.26</v>
      </c>
    </row>
    <row r="109" spans="1:13" ht="14.4" customHeight="1" x14ac:dyDescent="0.3">
      <c r="A109" s="631" t="s">
        <v>551</v>
      </c>
      <c r="B109" s="632" t="s">
        <v>2484</v>
      </c>
      <c r="C109" s="632" t="s">
        <v>2035</v>
      </c>
      <c r="D109" s="632" t="s">
        <v>2485</v>
      </c>
      <c r="E109" s="632" t="s">
        <v>2463</v>
      </c>
      <c r="F109" s="635"/>
      <c r="G109" s="635"/>
      <c r="H109" s="648">
        <v>0</v>
      </c>
      <c r="I109" s="635">
        <v>1</v>
      </c>
      <c r="J109" s="635">
        <v>49.05</v>
      </c>
      <c r="K109" s="648">
        <v>1</v>
      </c>
      <c r="L109" s="635">
        <v>1</v>
      </c>
      <c r="M109" s="636">
        <v>49.05</v>
      </c>
    </row>
    <row r="110" spans="1:13" ht="14.4" customHeight="1" x14ac:dyDescent="0.3">
      <c r="A110" s="631" t="s">
        <v>551</v>
      </c>
      <c r="B110" s="632" t="s">
        <v>2484</v>
      </c>
      <c r="C110" s="632" t="s">
        <v>2061</v>
      </c>
      <c r="D110" s="632" t="s">
        <v>2486</v>
      </c>
      <c r="E110" s="632" t="s">
        <v>2487</v>
      </c>
      <c r="F110" s="635"/>
      <c r="G110" s="635"/>
      <c r="H110" s="648">
        <v>0</v>
      </c>
      <c r="I110" s="635">
        <v>3</v>
      </c>
      <c r="J110" s="635">
        <v>454.91999999999985</v>
      </c>
      <c r="K110" s="648">
        <v>1</v>
      </c>
      <c r="L110" s="635">
        <v>3</v>
      </c>
      <c r="M110" s="636">
        <v>454.91999999999985</v>
      </c>
    </row>
    <row r="111" spans="1:13" ht="14.4" customHeight="1" x14ac:dyDescent="0.3">
      <c r="A111" s="631" t="s">
        <v>551</v>
      </c>
      <c r="B111" s="632" t="s">
        <v>2408</v>
      </c>
      <c r="C111" s="632" t="s">
        <v>1334</v>
      </c>
      <c r="D111" s="632" t="s">
        <v>2410</v>
      </c>
      <c r="E111" s="632" t="s">
        <v>2411</v>
      </c>
      <c r="F111" s="635"/>
      <c r="G111" s="635"/>
      <c r="H111" s="648">
        <v>0</v>
      </c>
      <c r="I111" s="635">
        <v>30</v>
      </c>
      <c r="J111" s="635">
        <v>1100.8991808964199</v>
      </c>
      <c r="K111" s="648">
        <v>1</v>
      </c>
      <c r="L111" s="635">
        <v>30</v>
      </c>
      <c r="M111" s="636">
        <v>1100.8991808964199</v>
      </c>
    </row>
    <row r="112" spans="1:13" ht="14.4" customHeight="1" x14ac:dyDescent="0.3">
      <c r="A112" s="631" t="s">
        <v>551</v>
      </c>
      <c r="B112" s="632" t="s">
        <v>2408</v>
      </c>
      <c r="C112" s="632" t="s">
        <v>2069</v>
      </c>
      <c r="D112" s="632" t="s">
        <v>2488</v>
      </c>
      <c r="E112" s="632" t="s">
        <v>2489</v>
      </c>
      <c r="F112" s="635"/>
      <c r="G112" s="635"/>
      <c r="H112" s="648">
        <v>0</v>
      </c>
      <c r="I112" s="635">
        <v>1</v>
      </c>
      <c r="J112" s="635">
        <v>224.45999999999987</v>
      </c>
      <c r="K112" s="648">
        <v>1</v>
      </c>
      <c r="L112" s="635">
        <v>1</v>
      </c>
      <c r="M112" s="636">
        <v>224.45999999999987</v>
      </c>
    </row>
    <row r="113" spans="1:13" ht="14.4" customHeight="1" x14ac:dyDescent="0.3">
      <c r="A113" s="631" t="s">
        <v>551</v>
      </c>
      <c r="B113" s="632" t="s">
        <v>2412</v>
      </c>
      <c r="C113" s="632" t="s">
        <v>1556</v>
      </c>
      <c r="D113" s="632" t="s">
        <v>2413</v>
      </c>
      <c r="E113" s="632" t="s">
        <v>2414</v>
      </c>
      <c r="F113" s="635"/>
      <c r="G113" s="635"/>
      <c r="H113" s="648">
        <v>0</v>
      </c>
      <c r="I113" s="635">
        <v>13</v>
      </c>
      <c r="J113" s="635">
        <v>2198.0552455970087</v>
      </c>
      <c r="K113" s="648">
        <v>1</v>
      </c>
      <c r="L113" s="635">
        <v>13</v>
      </c>
      <c r="M113" s="636">
        <v>2198.0552455970087</v>
      </c>
    </row>
    <row r="114" spans="1:13" ht="14.4" customHeight="1" x14ac:dyDescent="0.3">
      <c r="A114" s="631" t="s">
        <v>551</v>
      </c>
      <c r="B114" s="632" t="s">
        <v>2412</v>
      </c>
      <c r="C114" s="632" t="s">
        <v>1575</v>
      </c>
      <c r="D114" s="632" t="s">
        <v>2415</v>
      </c>
      <c r="E114" s="632" t="s">
        <v>2416</v>
      </c>
      <c r="F114" s="635"/>
      <c r="G114" s="635"/>
      <c r="H114" s="648">
        <v>0</v>
      </c>
      <c r="I114" s="635">
        <v>33.999999999999986</v>
      </c>
      <c r="J114" s="635">
        <v>3941.540118687838</v>
      </c>
      <c r="K114" s="648">
        <v>1</v>
      </c>
      <c r="L114" s="635">
        <v>33.999999999999986</v>
      </c>
      <c r="M114" s="636">
        <v>3941.540118687838</v>
      </c>
    </row>
    <row r="115" spans="1:13" ht="14.4" customHeight="1" x14ac:dyDescent="0.3">
      <c r="A115" s="631" t="s">
        <v>551</v>
      </c>
      <c r="B115" s="632" t="s">
        <v>2421</v>
      </c>
      <c r="C115" s="632" t="s">
        <v>1571</v>
      </c>
      <c r="D115" s="632" t="s">
        <v>1572</v>
      </c>
      <c r="E115" s="632" t="s">
        <v>2424</v>
      </c>
      <c r="F115" s="635"/>
      <c r="G115" s="635"/>
      <c r="H115" s="648">
        <v>0</v>
      </c>
      <c r="I115" s="635">
        <v>10</v>
      </c>
      <c r="J115" s="635">
        <v>2610.5</v>
      </c>
      <c r="K115" s="648">
        <v>1</v>
      </c>
      <c r="L115" s="635">
        <v>10</v>
      </c>
      <c r="M115" s="636">
        <v>2610.5</v>
      </c>
    </row>
    <row r="116" spans="1:13" ht="14.4" customHeight="1" x14ac:dyDescent="0.3">
      <c r="A116" s="631" t="s">
        <v>551</v>
      </c>
      <c r="B116" s="632" t="s">
        <v>2490</v>
      </c>
      <c r="C116" s="632" t="s">
        <v>2141</v>
      </c>
      <c r="D116" s="632" t="s">
        <v>2142</v>
      </c>
      <c r="E116" s="632" t="s">
        <v>2143</v>
      </c>
      <c r="F116" s="635"/>
      <c r="G116" s="635"/>
      <c r="H116" s="648">
        <v>0</v>
      </c>
      <c r="I116" s="635">
        <v>2</v>
      </c>
      <c r="J116" s="635">
        <v>120.05999999999997</v>
      </c>
      <c r="K116" s="648">
        <v>1</v>
      </c>
      <c r="L116" s="635">
        <v>2</v>
      </c>
      <c r="M116" s="636">
        <v>120.05999999999997</v>
      </c>
    </row>
    <row r="117" spans="1:13" ht="14.4" customHeight="1" x14ac:dyDescent="0.3">
      <c r="A117" s="631" t="s">
        <v>551</v>
      </c>
      <c r="B117" s="632" t="s">
        <v>2425</v>
      </c>
      <c r="C117" s="632" t="s">
        <v>1564</v>
      </c>
      <c r="D117" s="632" t="s">
        <v>1565</v>
      </c>
      <c r="E117" s="632" t="s">
        <v>2418</v>
      </c>
      <c r="F117" s="635"/>
      <c r="G117" s="635"/>
      <c r="H117" s="648">
        <v>0</v>
      </c>
      <c r="I117" s="635">
        <v>15</v>
      </c>
      <c r="J117" s="635">
        <v>860.55013433560794</v>
      </c>
      <c r="K117" s="648">
        <v>1</v>
      </c>
      <c r="L117" s="635">
        <v>15</v>
      </c>
      <c r="M117" s="636">
        <v>860.55013433560794</v>
      </c>
    </row>
    <row r="118" spans="1:13" ht="14.4" customHeight="1" x14ac:dyDescent="0.3">
      <c r="A118" s="631" t="s">
        <v>551</v>
      </c>
      <c r="B118" s="632" t="s">
        <v>2425</v>
      </c>
      <c r="C118" s="632" t="s">
        <v>2137</v>
      </c>
      <c r="D118" s="632" t="s">
        <v>2491</v>
      </c>
      <c r="E118" s="632" t="s">
        <v>2492</v>
      </c>
      <c r="F118" s="635"/>
      <c r="G118" s="635"/>
      <c r="H118" s="648">
        <v>0</v>
      </c>
      <c r="I118" s="635">
        <v>20</v>
      </c>
      <c r="J118" s="635">
        <v>1494.0066010753608</v>
      </c>
      <c r="K118" s="648">
        <v>1</v>
      </c>
      <c r="L118" s="635">
        <v>20</v>
      </c>
      <c r="M118" s="636">
        <v>1494.0066010753608</v>
      </c>
    </row>
    <row r="119" spans="1:13" ht="14.4" customHeight="1" x14ac:dyDescent="0.3">
      <c r="A119" s="631" t="s">
        <v>551</v>
      </c>
      <c r="B119" s="632" t="s">
        <v>2426</v>
      </c>
      <c r="C119" s="632" t="s">
        <v>1522</v>
      </c>
      <c r="D119" s="632" t="s">
        <v>2427</v>
      </c>
      <c r="E119" s="632" t="s">
        <v>1078</v>
      </c>
      <c r="F119" s="635"/>
      <c r="G119" s="635"/>
      <c r="H119" s="648">
        <v>0</v>
      </c>
      <c r="I119" s="635">
        <v>250</v>
      </c>
      <c r="J119" s="635">
        <v>32413.003926449601</v>
      </c>
      <c r="K119" s="648">
        <v>1</v>
      </c>
      <c r="L119" s="635">
        <v>250</v>
      </c>
      <c r="M119" s="636">
        <v>32413.003926449601</v>
      </c>
    </row>
    <row r="120" spans="1:13" ht="14.4" customHeight="1" x14ac:dyDescent="0.3">
      <c r="A120" s="631" t="s">
        <v>551</v>
      </c>
      <c r="B120" s="632" t="s">
        <v>2428</v>
      </c>
      <c r="C120" s="632" t="s">
        <v>1587</v>
      </c>
      <c r="D120" s="632" t="s">
        <v>2429</v>
      </c>
      <c r="E120" s="632" t="s">
        <v>2430</v>
      </c>
      <c r="F120" s="635"/>
      <c r="G120" s="635"/>
      <c r="H120" s="648">
        <v>0</v>
      </c>
      <c r="I120" s="635">
        <v>60</v>
      </c>
      <c r="J120" s="635">
        <v>53047.563931983917</v>
      </c>
      <c r="K120" s="648">
        <v>1</v>
      </c>
      <c r="L120" s="635">
        <v>60</v>
      </c>
      <c r="M120" s="636">
        <v>53047.563931983917</v>
      </c>
    </row>
    <row r="121" spans="1:13" ht="14.4" customHeight="1" x14ac:dyDescent="0.3">
      <c r="A121" s="631" t="s">
        <v>551</v>
      </c>
      <c r="B121" s="632" t="s">
        <v>2428</v>
      </c>
      <c r="C121" s="632" t="s">
        <v>2145</v>
      </c>
      <c r="D121" s="632" t="s">
        <v>2493</v>
      </c>
      <c r="E121" s="632" t="s">
        <v>2494</v>
      </c>
      <c r="F121" s="635"/>
      <c r="G121" s="635"/>
      <c r="H121" s="648">
        <v>0</v>
      </c>
      <c r="I121" s="635">
        <v>20</v>
      </c>
      <c r="J121" s="635">
        <v>8982</v>
      </c>
      <c r="K121" s="648">
        <v>1</v>
      </c>
      <c r="L121" s="635">
        <v>20</v>
      </c>
      <c r="M121" s="636">
        <v>8982</v>
      </c>
    </row>
    <row r="122" spans="1:13" ht="14.4" customHeight="1" x14ac:dyDescent="0.3">
      <c r="A122" s="631" t="s">
        <v>551</v>
      </c>
      <c r="B122" s="632" t="s">
        <v>2431</v>
      </c>
      <c r="C122" s="632" t="s">
        <v>1599</v>
      </c>
      <c r="D122" s="632" t="s">
        <v>1600</v>
      </c>
      <c r="E122" s="632" t="s">
        <v>2432</v>
      </c>
      <c r="F122" s="635"/>
      <c r="G122" s="635"/>
      <c r="H122" s="648">
        <v>0</v>
      </c>
      <c r="I122" s="635">
        <v>16</v>
      </c>
      <c r="J122" s="635">
        <v>29322.853654532475</v>
      </c>
      <c r="K122" s="648">
        <v>1</v>
      </c>
      <c r="L122" s="635">
        <v>16</v>
      </c>
      <c r="M122" s="636">
        <v>29322.853654532475</v>
      </c>
    </row>
    <row r="123" spans="1:13" ht="14.4" customHeight="1" x14ac:dyDescent="0.3">
      <c r="A123" s="631" t="s">
        <v>551</v>
      </c>
      <c r="B123" s="632" t="s">
        <v>2433</v>
      </c>
      <c r="C123" s="632" t="s">
        <v>1607</v>
      </c>
      <c r="D123" s="632" t="s">
        <v>1604</v>
      </c>
      <c r="E123" s="632" t="s">
        <v>2434</v>
      </c>
      <c r="F123" s="635"/>
      <c r="G123" s="635"/>
      <c r="H123" s="648">
        <v>0</v>
      </c>
      <c r="I123" s="635">
        <v>16</v>
      </c>
      <c r="J123" s="635">
        <v>253423.14799999999</v>
      </c>
      <c r="K123" s="648">
        <v>1</v>
      </c>
      <c r="L123" s="635">
        <v>16</v>
      </c>
      <c r="M123" s="636">
        <v>253423.14799999999</v>
      </c>
    </row>
    <row r="124" spans="1:13" ht="14.4" customHeight="1" x14ac:dyDescent="0.3">
      <c r="A124" s="631" t="s">
        <v>551</v>
      </c>
      <c r="B124" s="632" t="s">
        <v>2437</v>
      </c>
      <c r="C124" s="632" t="s">
        <v>1454</v>
      </c>
      <c r="D124" s="632" t="s">
        <v>1455</v>
      </c>
      <c r="E124" s="632" t="s">
        <v>1456</v>
      </c>
      <c r="F124" s="635"/>
      <c r="G124" s="635"/>
      <c r="H124" s="648">
        <v>0</v>
      </c>
      <c r="I124" s="635">
        <v>1.2914676</v>
      </c>
      <c r="J124" s="635">
        <v>3352.5137698420021</v>
      </c>
      <c r="K124" s="648">
        <v>1</v>
      </c>
      <c r="L124" s="635">
        <v>1.2914676</v>
      </c>
      <c r="M124" s="636">
        <v>3352.5137698420021</v>
      </c>
    </row>
    <row r="125" spans="1:13" ht="14.4" customHeight="1" x14ac:dyDescent="0.3">
      <c r="A125" s="631" t="s">
        <v>551</v>
      </c>
      <c r="B125" s="632" t="s">
        <v>2438</v>
      </c>
      <c r="C125" s="632" t="s">
        <v>1198</v>
      </c>
      <c r="D125" s="632" t="s">
        <v>1199</v>
      </c>
      <c r="E125" s="632" t="s">
        <v>1200</v>
      </c>
      <c r="F125" s="635">
        <v>10.067075899999999</v>
      </c>
      <c r="G125" s="635">
        <v>1211.272515201234</v>
      </c>
      <c r="H125" s="648">
        <v>1</v>
      </c>
      <c r="I125" s="635"/>
      <c r="J125" s="635"/>
      <c r="K125" s="648">
        <v>0</v>
      </c>
      <c r="L125" s="635">
        <v>10.067075899999999</v>
      </c>
      <c r="M125" s="636">
        <v>1211.272515201234</v>
      </c>
    </row>
    <row r="126" spans="1:13" ht="14.4" customHeight="1" x14ac:dyDescent="0.3">
      <c r="A126" s="631" t="s">
        <v>551</v>
      </c>
      <c r="B126" s="632" t="s">
        <v>2438</v>
      </c>
      <c r="C126" s="632" t="s">
        <v>1192</v>
      </c>
      <c r="D126" s="632" t="s">
        <v>1193</v>
      </c>
      <c r="E126" s="632" t="s">
        <v>1194</v>
      </c>
      <c r="F126" s="635">
        <v>4.4340000000000002</v>
      </c>
      <c r="G126" s="635">
        <v>1761.5853701690721</v>
      </c>
      <c r="H126" s="648">
        <v>1</v>
      </c>
      <c r="I126" s="635"/>
      <c r="J126" s="635"/>
      <c r="K126" s="648">
        <v>0</v>
      </c>
      <c r="L126" s="635">
        <v>4.4340000000000002</v>
      </c>
      <c r="M126" s="636">
        <v>1761.5853701690721</v>
      </c>
    </row>
    <row r="127" spans="1:13" ht="14.4" customHeight="1" x14ac:dyDescent="0.3">
      <c r="A127" s="631" t="s">
        <v>551</v>
      </c>
      <c r="B127" s="632" t="s">
        <v>2438</v>
      </c>
      <c r="C127" s="632" t="s">
        <v>1195</v>
      </c>
      <c r="D127" s="632" t="s">
        <v>1193</v>
      </c>
      <c r="E127" s="632" t="s">
        <v>1196</v>
      </c>
      <c r="F127" s="635">
        <v>3</v>
      </c>
      <c r="G127" s="635">
        <v>6564.6945871946682</v>
      </c>
      <c r="H127" s="648">
        <v>1</v>
      </c>
      <c r="I127" s="635"/>
      <c r="J127" s="635"/>
      <c r="K127" s="648">
        <v>0</v>
      </c>
      <c r="L127" s="635">
        <v>3</v>
      </c>
      <c r="M127" s="636">
        <v>6564.6945871946682</v>
      </c>
    </row>
    <row r="128" spans="1:13" ht="14.4" customHeight="1" x14ac:dyDescent="0.3">
      <c r="A128" s="631" t="s">
        <v>551</v>
      </c>
      <c r="B128" s="632" t="s">
        <v>2439</v>
      </c>
      <c r="C128" s="632" t="s">
        <v>1238</v>
      </c>
      <c r="D128" s="632" t="s">
        <v>1239</v>
      </c>
      <c r="E128" s="632" t="s">
        <v>1240</v>
      </c>
      <c r="F128" s="635"/>
      <c r="G128" s="635"/>
      <c r="H128" s="648">
        <v>0</v>
      </c>
      <c r="I128" s="635">
        <v>10</v>
      </c>
      <c r="J128" s="635">
        <v>16399.156081035624</v>
      </c>
      <c r="K128" s="648">
        <v>1</v>
      </c>
      <c r="L128" s="635">
        <v>10</v>
      </c>
      <c r="M128" s="636">
        <v>16399.156081035624</v>
      </c>
    </row>
    <row r="129" spans="1:13" ht="14.4" customHeight="1" x14ac:dyDescent="0.3">
      <c r="A129" s="631" t="s">
        <v>551</v>
      </c>
      <c r="B129" s="632" t="s">
        <v>2440</v>
      </c>
      <c r="C129" s="632" t="s">
        <v>570</v>
      </c>
      <c r="D129" s="632" t="s">
        <v>564</v>
      </c>
      <c r="E129" s="632" t="s">
        <v>571</v>
      </c>
      <c r="F129" s="635">
        <v>26.833065999999995</v>
      </c>
      <c r="G129" s="635">
        <v>6634.4755685</v>
      </c>
      <c r="H129" s="648">
        <v>1</v>
      </c>
      <c r="I129" s="635"/>
      <c r="J129" s="635"/>
      <c r="K129" s="648">
        <v>0</v>
      </c>
      <c r="L129" s="635">
        <v>26.833065999999995</v>
      </c>
      <c r="M129" s="636">
        <v>6634.4755685</v>
      </c>
    </row>
    <row r="130" spans="1:13" ht="14.4" customHeight="1" x14ac:dyDescent="0.3">
      <c r="A130" s="631" t="s">
        <v>551</v>
      </c>
      <c r="B130" s="632" t="s">
        <v>2440</v>
      </c>
      <c r="C130" s="632" t="s">
        <v>563</v>
      </c>
      <c r="D130" s="632" t="s">
        <v>564</v>
      </c>
      <c r="E130" s="632" t="s">
        <v>565</v>
      </c>
      <c r="F130" s="635">
        <v>80.47836980000001</v>
      </c>
      <c r="G130" s="635">
        <v>33993.348540913037</v>
      </c>
      <c r="H130" s="648">
        <v>1</v>
      </c>
      <c r="I130" s="635"/>
      <c r="J130" s="635"/>
      <c r="K130" s="648">
        <v>0</v>
      </c>
      <c r="L130" s="635">
        <v>80.47836980000001</v>
      </c>
      <c r="M130" s="636">
        <v>33993.348540913037</v>
      </c>
    </row>
    <row r="131" spans="1:13" ht="14.4" customHeight="1" x14ac:dyDescent="0.3">
      <c r="A131" s="631" t="s">
        <v>551</v>
      </c>
      <c r="B131" s="632" t="s">
        <v>2440</v>
      </c>
      <c r="C131" s="632" t="s">
        <v>572</v>
      </c>
      <c r="D131" s="632" t="s">
        <v>564</v>
      </c>
      <c r="E131" s="632" t="s">
        <v>573</v>
      </c>
      <c r="F131" s="635">
        <v>106.35419759999998</v>
      </c>
      <c r="G131" s="635">
        <v>79377.455378760002</v>
      </c>
      <c r="H131" s="648">
        <v>1</v>
      </c>
      <c r="I131" s="635"/>
      <c r="J131" s="635"/>
      <c r="K131" s="648">
        <v>0</v>
      </c>
      <c r="L131" s="635">
        <v>106.35419759999998</v>
      </c>
      <c r="M131" s="636">
        <v>79377.455378760002</v>
      </c>
    </row>
    <row r="132" spans="1:13" ht="14.4" customHeight="1" x14ac:dyDescent="0.3">
      <c r="A132" s="631" t="s">
        <v>551</v>
      </c>
      <c r="B132" s="632" t="s">
        <v>2440</v>
      </c>
      <c r="C132" s="632" t="s">
        <v>1703</v>
      </c>
      <c r="D132" s="632" t="s">
        <v>1704</v>
      </c>
      <c r="E132" s="632" t="s">
        <v>1705</v>
      </c>
      <c r="F132" s="635">
        <v>1</v>
      </c>
      <c r="G132" s="635">
        <v>38899.89</v>
      </c>
      <c r="H132" s="648">
        <v>1</v>
      </c>
      <c r="I132" s="635"/>
      <c r="J132" s="635"/>
      <c r="K132" s="648">
        <v>0</v>
      </c>
      <c r="L132" s="635">
        <v>1</v>
      </c>
      <c r="M132" s="636">
        <v>38899.89</v>
      </c>
    </row>
    <row r="133" spans="1:13" ht="14.4" customHeight="1" x14ac:dyDescent="0.3">
      <c r="A133" s="631" t="s">
        <v>551</v>
      </c>
      <c r="B133" s="632" t="s">
        <v>2440</v>
      </c>
      <c r="C133" s="632" t="s">
        <v>1425</v>
      </c>
      <c r="D133" s="632" t="s">
        <v>1426</v>
      </c>
      <c r="E133" s="632" t="s">
        <v>1427</v>
      </c>
      <c r="F133" s="635"/>
      <c r="G133" s="635"/>
      <c r="H133" s="648">
        <v>0</v>
      </c>
      <c r="I133" s="635">
        <v>29.331986999999994</v>
      </c>
      <c r="J133" s="635">
        <v>2481.67630571685</v>
      </c>
      <c r="K133" s="648">
        <v>1</v>
      </c>
      <c r="L133" s="635">
        <v>29.331986999999994</v>
      </c>
      <c r="M133" s="636">
        <v>2481.67630571685</v>
      </c>
    </row>
    <row r="134" spans="1:13" ht="14.4" customHeight="1" x14ac:dyDescent="0.3">
      <c r="A134" s="631" t="s">
        <v>551</v>
      </c>
      <c r="B134" s="632" t="s">
        <v>2440</v>
      </c>
      <c r="C134" s="632" t="s">
        <v>1429</v>
      </c>
      <c r="D134" s="632" t="s">
        <v>1430</v>
      </c>
      <c r="E134" s="632" t="s">
        <v>1078</v>
      </c>
      <c r="F134" s="635"/>
      <c r="G134" s="635"/>
      <c r="H134" s="648">
        <v>0</v>
      </c>
      <c r="I134" s="635">
        <v>74.690066100000024</v>
      </c>
      <c r="J134" s="635">
        <v>43233.677551739122</v>
      </c>
      <c r="K134" s="648">
        <v>1</v>
      </c>
      <c r="L134" s="635">
        <v>74.690066100000024</v>
      </c>
      <c r="M134" s="636">
        <v>43233.677551739122</v>
      </c>
    </row>
    <row r="135" spans="1:13" ht="14.4" customHeight="1" x14ac:dyDescent="0.3">
      <c r="A135" s="631" t="s">
        <v>551</v>
      </c>
      <c r="B135" s="632" t="s">
        <v>2441</v>
      </c>
      <c r="C135" s="632" t="s">
        <v>1415</v>
      </c>
      <c r="D135" s="632" t="s">
        <v>1416</v>
      </c>
      <c r="E135" s="632" t="s">
        <v>1417</v>
      </c>
      <c r="F135" s="635"/>
      <c r="G135" s="635"/>
      <c r="H135" s="648">
        <v>0</v>
      </c>
      <c r="I135" s="635">
        <v>1.47</v>
      </c>
      <c r="J135" s="635">
        <v>189.77937237608518</v>
      </c>
      <c r="K135" s="648">
        <v>1</v>
      </c>
      <c r="L135" s="635">
        <v>1.47</v>
      </c>
      <c r="M135" s="636">
        <v>189.77937237608518</v>
      </c>
    </row>
    <row r="136" spans="1:13" ht="14.4" customHeight="1" x14ac:dyDescent="0.3">
      <c r="A136" s="631" t="s">
        <v>551</v>
      </c>
      <c r="B136" s="632" t="s">
        <v>2441</v>
      </c>
      <c r="C136" s="632" t="s">
        <v>1419</v>
      </c>
      <c r="D136" s="632" t="s">
        <v>1416</v>
      </c>
      <c r="E136" s="632" t="s">
        <v>2442</v>
      </c>
      <c r="F136" s="635"/>
      <c r="G136" s="635"/>
      <c r="H136" s="648">
        <v>0</v>
      </c>
      <c r="I136" s="635">
        <v>10.518268899999999</v>
      </c>
      <c r="J136" s="635">
        <v>2409.5263761255201</v>
      </c>
      <c r="K136" s="648">
        <v>1</v>
      </c>
      <c r="L136" s="635">
        <v>10.518268899999999</v>
      </c>
      <c r="M136" s="636">
        <v>2409.5263761255201</v>
      </c>
    </row>
    <row r="137" spans="1:13" ht="14.4" customHeight="1" x14ac:dyDescent="0.3">
      <c r="A137" s="631" t="s">
        <v>551</v>
      </c>
      <c r="B137" s="632" t="s">
        <v>2444</v>
      </c>
      <c r="C137" s="632" t="s">
        <v>1104</v>
      </c>
      <c r="D137" s="632" t="s">
        <v>1105</v>
      </c>
      <c r="E137" s="632" t="s">
        <v>1106</v>
      </c>
      <c r="F137" s="635"/>
      <c r="G137" s="635"/>
      <c r="H137" s="648">
        <v>0</v>
      </c>
      <c r="I137" s="635">
        <v>10</v>
      </c>
      <c r="J137" s="635">
        <v>27914.78</v>
      </c>
      <c r="K137" s="648">
        <v>1</v>
      </c>
      <c r="L137" s="635">
        <v>10</v>
      </c>
      <c r="M137" s="636">
        <v>27914.78</v>
      </c>
    </row>
    <row r="138" spans="1:13" ht="14.4" customHeight="1" x14ac:dyDescent="0.3">
      <c r="A138" s="631" t="s">
        <v>551</v>
      </c>
      <c r="B138" s="632" t="s">
        <v>2445</v>
      </c>
      <c r="C138" s="632" t="s">
        <v>1338</v>
      </c>
      <c r="D138" s="632" t="s">
        <v>1339</v>
      </c>
      <c r="E138" s="632" t="s">
        <v>2447</v>
      </c>
      <c r="F138" s="635"/>
      <c r="G138" s="635"/>
      <c r="H138" s="648">
        <v>0</v>
      </c>
      <c r="I138" s="635">
        <v>5</v>
      </c>
      <c r="J138" s="635">
        <v>630.77523559792621</v>
      </c>
      <c r="K138" s="648">
        <v>1</v>
      </c>
      <c r="L138" s="635">
        <v>5</v>
      </c>
      <c r="M138" s="636">
        <v>630.77523559792621</v>
      </c>
    </row>
    <row r="139" spans="1:13" ht="14.4" customHeight="1" x14ac:dyDescent="0.3">
      <c r="A139" s="631" t="s">
        <v>551</v>
      </c>
      <c r="B139" s="632" t="s">
        <v>2449</v>
      </c>
      <c r="C139" s="632" t="s">
        <v>1353</v>
      </c>
      <c r="D139" s="632" t="s">
        <v>1354</v>
      </c>
      <c r="E139" s="632" t="s">
        <v>1355</v>
      </c>
      <c r="F139" s="635"/>
      <c r="G139" s="635"/>
      <c r="H139" s="648">
        <v>0</v>
      </c>
      <c r="I139" s="635">
        <v>15</v>
      </c>
      <c r="J139" s="635">
        <v>605.09009502242156</v>
      </c>
      <c r="K139" s="648">
        <v>1</v>
      </c>
      <c r="L139" s="635">
        <v>15</v>
      </c>
      <c r="M139" s="636">
        <v>605.09009502242156</v>
      </c>
    </row>
    <row r="140" spans="1:13" ht="14.4" customHeight="1" x14ac:dyDescent="0.3">
      <c r="A140" s="631" t="s">
        <v>551</v>
      </c>
      <c r="B140" s="632" t="s">
        <v>2449</v>
      </c>
      <c r="C140" s="632" t="s">
        <v>1676</v>
      </c>
      <c r="D140" s="632" t="s">
        <v>1677</v>
      </c>
      <c r="E140" s="632" t="s">
        <v>1678</v>
      </c>
      <c r="F140" s="635"/>
      <c r="G140" s="635"/>
      <c r="H140" s="648">
        <v>0</v>
      </c>
      <c r="I140" s="635">
        <v>6</v>
      </c>
      <c r="J140" s="635">
        <v>368.8241811436539</v>
      </c>
      <c r="K140" s="648">
        <v>1</v>
      </c>
      <c r="L140" s="635">
        <v>6</v>
      </c>
      <c r="M140" s="636">
        <v>368.8241811436539</v>
      </c>
    </row>
    <row r="141" spans="1:13" ht="14.4" customHeight="1" x14ac:dyDescent="0.3">
      <c r="A141" s="631" t="s">
        <v>551</v>
      </c>
      <c r="B141" s="632" t="s">
        <v>2449</v>
      </c>
      <c r="C141" s="632" t="s">
        <v>1357</v>
      </c>
      <c r="D141" s="632" t="s">
        <v>1358</v>
      </c>
      <c r="E141" s="632" t="s">
        <v>1359</v>
      </c>
      <c r="F141" s="635"/>
      <c r="G141" s="635"/>
      <c r="H141" s="648">
        <v>0</v>
      </c>
      <c r="I141" s="635">
        <v>6</v>
      </c>
      <c r="J141" s="635">
        <v>353.27999999999992</v>
      </c>
      <c r="K141" s="648">
        <v>1</v>
      </c>
      <c r="L141" s="635">
        <v>6</v>
      </c>
      <c r="M141" s="636">
        <v>353.27999999999992</v>
      </c>
    </row>
    <row r="142" spans="1:13" ht="14.4" customHeight="1" x14ac:dyDescent="0.3">
      <c r="A142" s="631" t="s">
        <v>551</v>
      </c>
      <c r="B142" s="632" t="s">
        <v>2495</v>
      </c>
      <c r="C142" s="632" t="s">
        <v>2079</v>
      </c>
      <c r="D142" s="632" t="s">
        <v>2080</v>
      </c>
      <c r="E142" s="632" t="s">
        <v>2081</v>
      </c>
      <c r="F142" s="635"/>
      <c r="G142" s="635"/>
      <c r="H142" s="648">
        <v>0</v>
      </c>
      <c r="I142" s="635">
        <v>2</v>
      </c>
      <c r="J142" s="635">
        <v>875.80052962668105</v>
      </c>
      <c r="K142" s="648">
        <v>1</v>
      </c>
      <c r="L142" s="635">
        <v>2</v>
      </c>
      <c r="M142" s="636">
        <v>875.80052962668105</v>
      </c>
    </row>
    <row r="143" spans="1:13" ht="14.4" customHeight="1" x14ac:dyDescent="0.3">
      <c r="A143" s="631" t="s">
        <v>551</v>
      </c>
      <c r="B143" s="632" t="s">
        <v>2496</v>
      </c>
      <c r="C143" s="632" t="s">
        <v>2031</v>
      </c>
      <c r="D143" s="632" t="s">
        <v>2497</v>
      </c>
      <c r="E143" s="632" t="s">
        <v>2498</v>
      </c>
      <c r="F143" s="635"/>
      <c r="G143" s="635"/>
      <c r="H143" s="648">
        <v>0</v>
      </c>
      <c r="I143" s="635">
        <v>1</v>
      </c>
      <c r="J143" s="635">
        <v>337.15</v>
      </c>
      <c r="K143" s="648">
        <v>1</v>
      </c>
      <c r="L143" s="635">
        <v>1</v>
      </c>
      <c r="M143" s="636">
        <v>337.15</v>
      </c>
    </row>
    <row r="144" spans="1:13" ht="14.4" customHeight="1" x14ac:dyDescent="0.3">
      <c r="A144" s="631" t="s">
        <v>551</v>
      </c>
      <c r="B144" s="632" t="s">
        <v>2499</v>
      </c>
      <c r="C144" s="632" t="s">
        <v>2053</v>
      </c>
      <c r="D144" s="632" t="s">
        <v>2054</v>
      </c>
      <c r="E144" s="632" t="s">
        <v>2500</v>
      </c>
      <c r="F144" s="635"/>
      <c r="G144" s="635"/>
      <c r="H144" s="648">
        <v>0</v>
      </c>
      <c r="I144" s="635">
        <v>2</v>
      </c>
      <c r="J144" s="635">
        <v>500.22</v>
      </c>
      <c r="K144" s="648">
        <v>1</v>
      </c>
      <c r="L144" s="635">
        <v>2</v>
      </c>
      <c r="M144" s="636">
        <v>500.22</v>
      </c>
    </row>
    <row r="145" spans="1:13" ht="14.4" customHeight="1" x14ac:dyDescent="0.3">
      <c r="A145" s="631" t="s">
        <v>551</v>
      </c>
      <c r="B145" s="632" t="s">
        <v>2499</v>
      </c>
      <c r="C145" s="632" t="s">
        <v>2072</v>
      </c>
      <c r="D145" s="632" t="s">
        <v>2054</v>
      </c>
      <c r="E145" s="632" t="s">
        <v>2501</v>
      </c>
      <c r="F145" s="635"/>
      <c r="G145" s="635"/>
      <c r="H145" s="648">
        <v>0</v>
      </c>
      <c r="I145" s="635">
        <v>2</v>
      </c>
      <c r="J145" s="635">
        <v>1917.1408031251303</v>
      </c>
      <c r="K145" s="648">
        <v>1</v>
      </c>
      <c r="L145" s="635">
        <v>2</v>
      </c>
      <c r="M145" s="636">
        <v>1917.1408031251303</v>
      </c>
    </row>
    <row r="146" spans="1:13" ht="14.4" customHeight="1" x14ac:dyDescent="0.3">
      <c r="A146" s="631" t="s">
        <v>551</v>
      </c>
      <c r="B146" s="632" t="s">
        <v>2455</v>
      </c>
      <c r="C146" s="632" t="s">
        <v>2046</v>
      </c>
      <c r="D146" s="632" t="s">
        <v>2047</v>
      </c>
      <c r="E146" s="632" t="s">
        <v>2502</v>
      </c>
      <c r="F146" s="635"/>
      <c r="G146" s="635"/>
      <c r="H146" s="648">
        <v>0</v>
      </c>
      <c r="I146" s="635">
        <v>6</v>
      </c>
      <c r="J146" s="635">
        <v>729.69978943611693</v>
      </c>
      <c r="K146" s="648">
        <v>1</v>
      </c>
      <c r="L146" s="635">
        <v>6</v>
      </c>
      <c r="M146" s="636">
        <v>729.69978943611693</v>
      </c>
    </row>
    <row r="147" spans="1:13" ht="14.4" customHeight="1" x14ac:dyDescent="0.3">
      <c r="A147" s="631" t="s">
        <v>551</v>
      </c>
      <c r="B147" s="632" t="s">
        <v>2455</v>
      </c>
      <c r="C147" s="632" t="s">
        <v>1412</v>
      </c>
      <c r="D147" s="632" t="s">
        <v>1413</v>
      </c>
      <c r="E147" s="632" t="s">
        <v>2456</v>
      </c>
      <c r="F147" s="635"/>
      <c r="G147" s="635"/>
      <c r="H147" s="648">
        <v>0</v>
      </c>
      <c r="I147" s="635">
        <v>5</v>
      </c>
      <c r="J147" s="635">
        <v>810.52209307307157</v>
      </c>
      <c r="K147" s="648">
        <v>1</v>
      </c>
      <c r="L147" s="635">
        <v>5</v>
      </c>
      <c r="M147" s="636">
        <v>810.52209307307157</v>
      </c>
    </row>
    <row r="148" spans="1:13" ht="14.4" customHeight="1" x14ac:dyDescent="0.3">
      <c r="A148" s="631" t="s">
        <v>551</v>
      </c>
      <c r="B148" s="632" t="s">
        <v>2455</v>
      </c>
      <c r="C148" s="632" t="s">
        <v>2021</v>
      </c>
      <c r="D148" s="632" t="s">
        <v>1413</v>
      </c>
      <c r="E148" s="632" t="s">
        <v>2503</v>
      </c>
      <c r="F148" s="635"/>
      <c r="G148" s="635"/>
      <c r="H148" s="648">
        <v>0</v>
      </c>
      <c r="I148" s="635">
        <v>2</v>
      </c>
      <c r="J148" s="635">
        <v>656.99999999999989</v>
      </c>
      <c r="K148" s="648">
        <v>1</v>
      </c>
      <c r="L148" s="635">
        <v>2</v>
      </c>
      <c r="M148" s="636">
        <v>656.99999999999989</v>
      </c>
    </row>
    <row r="149" spans="1:13" ht="14.4" customHeight="1" x14ac:dyDescent="0.3">
      <c r="A149" s="631" t="s">
        <v>551</v>
      </c>
      <c r="B149" s="632" t="s">
        <v>2504</v>
      </c>
      <c r="C149" s="632" t="s">
        <v>2075</v>
      </c>
      <c r="D149" s="632" t="s">
        <v>2505</v>
      </c>
      <c r="E149" s="632" t="s">
        <v>2506</v>
      </c>
      <c r="F149" s="635"/>
      <c r="G149" s="635"/>
      <c r="H149" s="648">
        <v>0</v>
      </c>
      <c r="I149" s="635">
        <v>2</v>
      </c>
      <c r="J149" s="635">
        <v>302.78999999999996</v>
      </c>
      <c r="K149" s="648">
        <v>1</v>
      </c>
      <c r="L149" s="635">
        <v>2</v>
      </c>
      <c r="M149" s="636">
        <v>302.78999999999996</v>
      </c>
    </row>
    <row r="150" spans="1:13" ht="14.4" customHeight="1" x14ac:dyDescent="0.3">
      <c r="A150" s="631" t="s">
        <v>551</v>
      </c>
      <c r="B150" s="632" t="s">
        <v>2461</v>
      </c>
      <c r="C150" s="632" t="s">
        <v>1399</v>
      </c>
      <c r="D150" s="632" t="s">
        <v>1331</v>
      </c>
      <c r="E150" s="632" t="s">
        <v>1400</v>
      </c>
      <c r="F150" s="635"/>
      <c r="G150" s="635"/>
      <c r="H150" s="648">
        <v>0</v>
      </c>
      <c r="I150" s="635">
        <v>5</v>
      </c>
      <c r="J150" s="635">
        <v>1568.696871410109</v>
      </c>
      <c r="K150" s="648">
        <v>1</v>
      </c>
      <c r="L150" s="635">
        <v>5</v>
      </c>
      <c r="M150" s="636">
        <v>1568.696871410109</v>
      </c>
    </row>
    <row r="151" spans="1:13" ht="14.4" customHeight="1" x14ac:dyDescent="0.3">
      <c r="A151" s="631" t="s">
        <v>551</v>
      </c>
      <c r="B151" s="632" t="s">
        <v>2466</v>
      </c>
      <c r="C151" s="632" t="s">
        <v>1431</v>
      </c>
      <c r="D151" s="632" t="s">
        <v>1432</v>
      </c>
      <c r="E151" s="632" t="s">
        <v>1433</v>
      </c>
      <c r="F151" s="635"/>
      <c r="G151" s="635"/>
      <c r="H151" s="648">
        <v>0</v>
      </c>
      <c r="I151" s="635">
        <v>16.149010000000001</v>
      </c>
      <c r="J151" s="635">
        <v>2794.7620270730181</v>
      </c>
      <c r="K151" s="648">
        <v>1</v>
      </c>
      <c r="L151" s="635">
        <v>16.149010000000001</v>
      </c>
      <c r="M151" s="636">
        <v>2794.7620270730181</v>
      </c>
    </row>
    <row r="152" spans="1:13" ht="14.4" customHeight="1" x14ac:dyDescent="0.3">
      <c r="A152" s="631" t="s">
        <v>551</v>
      </c>
      <c r="B152" s="632" t="s">
        <v>2466</v>
      </c>
      <c r="C152" s="632" t="s">
        <v>1457</v>
      </c>
      <c r="D152" s="632" t="s">
        <v>1432</v>
      </c>
      <c r="E152" s="632" t="s">
        <v>1458</v>
      </c>
      <c r="F152" s="635"/>
      <c r="G152" s="635"/>
      <c r="H152" s="648">
        <v>0</v>
      </c>
      <c r="I152" s="635">
        <v>44.467473899999987</v>
      </c>
      <c r="J152" s="635">
        <v>27669.982865220216</v>
      </c>
      <c r="K152" s="648">
        <v>1</v>
      </c>
      <c r="L152" s="635">
        <v>44.467473899999987</v>
      </c>
      <c r="M152" s="636">
        <v>27669.982865220216</v>
      </c>
    </row>
    <row r="153" spans="1:13" ht="14.4" customHeight="1" x14ac:dyDescent="0.3">
      <c r="A153" s="631" t="s">
        <v>551</v>
      </c>
      <c r="B153" s="632" t="s">
        <v>2467</v>
      </c>
      <c r="C153" s="632" t="s">
        <v>2093</v>
      </c>
      <c r="D153" s="632" t="s">
        <v>2507</v>
      </c>
      <c r="E153" s="632" t="s">
        <v>2095</v>
      </c>
      <c r="F153" s="635"/>
      <c r="G153" s="635"/>
      <c r="H153" s="648">
        <v>0</v>
      </c>
      <c r="I153" s="635">
        <v>6</v>
      </c>
      <c r="J153" s="635">
        <v>243.42000000000002</v>
      </c>
      <c r="K153" s="648">
        <v>1</v>
      </c>
      <c r="L153" s="635">
        <v>6</v>
      </c>
      <c r="M153" s="636">
        <v>243.42000000000002</v>
      </c>
    </row>
    <row r="154" spans="1:13" ht="14.4" customHeight="1" x14ac:dyDescent="0.3">
      <c r="A154" s="631" t="s">
        <v>551</v>
      </c>
      <c r="B154" s="632" t="s">
        <v>2467</v>
      </c>
      <c r="C154" s="632" t="s">
        <v>2097</v>
      </c>
      <c r="D154" s="632" t="s">
        <v>2098</v>
      </c>
      <c r="E154" s="632" t="s">
        <v>1483</v>
      </c>
      <c r="F154" s="635"/>
      <c r="G154" s="635"/>
      <c r="H154" s="648">
        <v>0</v>
      </c>
      <c r="I154" s="635">
        <v>1</v>
      </c>
      <c r="J154" s="635">
        <v>179.37000000000003</v>
      </c>
      <c r="K154" s="648">
        <v>1</v>
      </c>
      <c r="L154" s="635">
        <v>1</v>
      </c>
      <c r="M154" s="636">
        <v>179.37000000000003</v>
      </c>
    </row>
    <row r="155" spans="1:13" ht="14.4" customHeight="1" x14ac:dyDescent="0.3">
      <c r="A155" s="631" t="s">
        <v>551</v>
      </c>
      <c r="B155" s="632" t="s">
        <v>2467</v>
      </c>
      <c r="C155" s="632" t="s">
        <v>2103</v>
      </c>
      <c r="D155" s="632" t="s">
        <v>2104</v>
      </c>
      <c r="E155" s="632" t="s">
        <v>1483</v>
      </c>
      <c r="F155" s="635"/>
      <c r="G155" s="635"/>
      <c r="H155" s="648">
        <v>0</v>
      </c>
      <c r="I155" s="635">
        <v>4</v>
      </c>
      <c r="J155" s="635">
        <v>717.48</v>
      </c>
      <c r="K155" s="648">
        <v>1</v>
      </c>
      <c r="L155" s="635">
        <v>4</v>
      </c>
      <c r="M155" s="636">
        <v>717.48</v>
      </c>
    </row>
    <row r="156" spans="1:13" ht="14.4" customHeight="1" x14ac:dyDescent="0.3">
      <c r="A156" s="631" t="s">
        <v>551</v>
      </c>
      <c r="B156" s="632" t="s">
        <v>2467</v>
      </c>
      <c r="C156" s="632" t="s">
        <v>2100</v>
      </c>
      <c r="D156" s="632" t="s">
        <v>2101</v>
      </c>
      <c r="E156" s="632" t="s">
        <v>1483</v>
      </c>
      <c r="F156" s="635"/>
      <c r="G156" s="635"/>
      <c r="H156" s="648">
        <v>0</v>
      </c>
      <c r="I156" s="635">
        <v>1</v>
      </c>
      <c r="J156" s="635">
        <v>179.37000000000003</v>
      </c>
      <c r="K156" s="648">
        <v>1</v>
      </c>
      <c r="L156" s="635">
        <v>1</v>
      </c>
      <c r="M156" s="636">
        <v>179.37000000000003</v>
      </c>
    </row>
    <row r="157" spans="1:13" ht="14.4" customHeight="1" x14ac:dyDescent="0.3">
      <c r="A157" s="631" t="s">
        <v>553</v>
      </c>
      <c r="B157" s="632" t="s">
        <v>2477</v>
      </c>
      <c r="C157" s="632" t="s">
        <v>1755</v>
      </c>
      <c r="D157" s="632" t="s">
        <v>1756</v>
      </c>
      <c r="E157" s="632" t="s">
        <v>1757</v>
      </c>
      <c r="F157" s="635"/>
      <c r="G157" s="635"/>
      <c r="H157" s="648">
        <v>0</v>
      </c>
      <c r="I157" s="635">
        <v>58</v>
      </c>
      <c r="J157" s="635">
        <v>9738.8350382328517</v>
      </c>
      <c r="K157" s="648">
        <v>1</v>
      </c>
      <c r="L157" s="635">
        <v>58</v>
      </c>
      <c r="M157" s="636">
        <v>9738.8350382328517</v>
      </c>
    </row>
    <row r="158" spans="1:13" ht="14.4" customHeight="1" x14ac:dyDescent="0.3">
      <c r="A158" s="631" t="s">
        <v>553</v>
      </c>
      <c r="B158" s="632" t="s">
        <v>2392</v>
      </c>
      <c r="C158" s="632" t="s">
        <v>1391</v>
      </c>
      <c r="D158" s="632" t="s">
        <v>1392</v>
      </c>
      <c r="E158" s="632" t="s">
        <v>1393</v>
      </c>
      <c r="F158" s="635"/>
      <c r="G158" s="635"/>
      <c r="H158" s="648">
        <v>0</v>
      </c>
      <c r="I158" s="635">
        <v>420</v>
      </c>
      <c r="J158" s="635">
        <v>29791.960235594997</v>
      </c>
      <c r="K158" s="648">
        <v>1</v>
      </c>
      <c r="L158" s="635">
        <v>420</v>
      </c>
      <c r="M158" s="636">
        <v>29791.960235594997</v>
      </c>
    </row>
    <row r="159" spans="1:13" ht="14.4" customHeight="1" x14ac:dyDescent="0.3">
      <c r="A159" s="631" t="s">
        <v>553</v>
      </c>
      <c r="B159" s="632" t="s">
        <v>2508</v>
      </c>
      <c r="C159" s="632" t="s">
        <v>2273</v>
      </c>
      <c r="D159" s="632" t="s">
        <v>2274</v>
      </c>
      <c r="E159" s="632" t="s">
        <v>2275</v>
      </c>
      <c r="F159" s="635"/>
      <c r="G159" s="635"/>
      <c r="H159" s="648">
        <v>0</v>
      </c>
      <c r="I159" s="635">
        <v>1</v>
      </c>
      <c r="J159" s="635">
        <v>65.23</v>
      </c>
      <c r="K159" s="648">
        <v>1</v>
      </c>
      <c r="L159" s="635">
        <v>1</v>
      </c>
      <c r="M159" s="636">
        <v>65.23</v>
      </c>
    </row>
    <row r="160" spans="1:13" ht="14.4" customHeight="1" x14ac:dyDescent="0.3">
      <c r="A160" s="631" t="s">
        <v>553</v>
      </c>
      <c r="B160" s="632" t="s">
        <v>2393</v>
      </c>
      <c r="C160" s="632" t="s">
        <v>1408</v>
      </c>
      <c r="D160" s="632" t="s">
        <v>1409</v>
      </c>
      <c r="E160" s="632" t="s">
        <v>1410</v>
      </c>
      <c r="F160" s="635"/>
      <c r="G160" s="635"/>
      <c r="H160" s="648">
        <v>0</v>
      </c>
      <c r="I160" s="635">
        <v>22</v>
      </c>
      <c r="J160" s="635">
        <v>8381.06</v>
      </c>
      <c r="K160" s="648">
        <v>1</v>
      </c>
      <c r="L160" s="635">
        <v>22</v>
      </c>
      <c r="M160" s="636">
        <v>8381.06</v>
      </c>
    </row>
    <row r="161" spans="1:13" ht="14.4" customHeight="1" x14ac:dyDescent="0.3">
      <c r="A161" s="631" t="s">
        <v>553</v>
      </c>
      <c r="B161" s="632" t="s">
        <v>2478</v>
      </c>
      <c r="C161" s="632" t="s">
        <v>2057</v>
      </c>
      <c r="D161" s="632" t="s">
        <v>2058</v>
      </c>
      <c r="E161" s="632" t="s">
        <v>2059</v>
      </c>
      <c r="F161" s="635"/>
      <c r="G161" s="635"/>
      <c r="H161" s="648">
        <v>0</v>
      </c>
      <c r="I161" s="635">
        <v>1</v>
      </c>
      <c r="J161" s="635">
        <v>72.569999999999965</v>
      </c>
      <c r="K161" s="648">
        <v>1</v>
      </c>
      <c r="L161" s="635">
        <v>1</v>
      </c>
      <c r="M161" s="636">
        <v>72.569999999999965</v>
      </c>
    </row>
    <row r="162" spans="1:13" ht="14.4" customHeight="1" x14ac:dyDescent="0.3">
      <c r="A162" s="631" t="s">
        <v>553</v>
      </c>
      <c r="B162" s="632" t="s">
        <v>2479</v>
      </c>
      <c r="C162" s="632" t="s">
        <v>2050</v>
      </c>
      <c r="D162" s="632" t="s">
        <v>2051</v>
      </c>
      <c r="E162" s="632" t="s">
        <v>1644</v>
      </c>
      <c r="F162" s="635"/>
      <c r="G162" s="635"/>
      <c r="H162" s="648">
        <v>0</v>
      </c>
      <c r="I162" s="635">
        <v>2</v>
      </c>
      <c r="J162" s="635">
        <v>946.8</v>
      </c>
      <c r="K162" s="648">
        <v>1</v>
      </c>
      <c r="L162" s="635">
        <v>2</v>
      </c>
      <c r="M162" s="636">
        <v>946.8</v>
      </c>
    </row>
    <row r="163" spans="1:13" ht="14.4" customHeight="1" x14ac:dyDescent="0.3">
      <c r="A163" s="631" t="s">
        <v>553</v>
      </c>
      <c r="B163" s="632" t="s">
        <v>2400</v>
      </c>
      <c r="C163" s="632" t="s">
        <v>1402</v>
      </c>
      <c r="D163" s="632" t="s">
        <v>1347</v>
      </c>
      <c r="E163" s="632" t="s">
        <v>1403</v>
      </c>
      <c r="F163" s="635"/>
      <c r="G163" s="635"/>
      <c r="H163" s="648">
        <v>0</v>
      </c>
      <c r="I163" s="635">
        <v>14</v>
      </c>
      <c r="J163" s="635">
        <v>4990.9929883232471</v>
      </c>
      <c r="K163" s="648">
        <v>1</v>
      </c>
      <c r="L163" s="635">
        <v>14</v>
      </c>
      <c r="M163" s="636">
        <v>4990.9929883232471</v>
      </c>
    </row>
    <row r="164" spans="1:13" ht="14.4" customHeight="1" x14ac:dyDescent="0.3">
      <c r="A164" s="631" t="s">
        <v>553</v>
      </c>
      <c r="B164" s="632" t="s">
        <v>2400</v>
      </c>
      <c r="C164" s="632" t="s">
        <v>1405</v>
      </c>
      <c r="D164" s="632" t="s">
        <v>1347</v>
      </c>
      <c r="E164" s="632" t="s">
        <v>1406</v>
      </c>
      <c r="F164" s="635"/>
      <c r="G164" s="635"/>
      <c r="H164" s="648">
        <v>0</v>
      </c>
      <c r="I164" s="635">
        <v>8</v>
      </c>
      <c r="J164" s="635">
        <v>3311.9999999999991</v>
      </c>
      <c r="K164" s="648">
        <v>1</v>
      </c>
      <c r="L164" s="635">
        <v>8</v>
      </c>
      <c r="M164" s="636">
        <v>3311.9999999999991</v>
      </c>
    </row>
    <row r="165" spans="1:13" ht="14.4" customHeight="1" x14ac:dyDescent="0.3">
      <c r="A165" s="631" t="s">
        <v>553</v>
      </c>
      <c r="B165" s="632" t="s">
        <v>2400</v>
      </c>
      <c r="C165" s="632" t="s">
        <v>1346</v>
      </c>
      <c r="D165" s="632" t="s">
        <v>1347</v>
      </c>
      <c r="E165" s="632" t="s">
        <v>1348</v>
      </c>
      <c r="F165" s="635"/>
      <c r="G165" s="635"/>
      <c r="H165" s="648">
        <v>0</v>
      </c>
      <c r="I165" s="635">
        <v>6</v>
      </c>
      <c r="J165" s="635">
        <v>2953.1967032218731</v>
      </c>
      <c r="K165" s="648">
        <v>1</v>
      </c>
      <c r="L165" s="635">
        <v>6</v>
      </c>
      <c r="M165" s="636">
        <v>2953.1967032218731</v>
      </c>
    </row>
    <row r="166" spans="1:13" ht="14.4" customHeight="1" x14ac:dyDescent="0.3">
      <c r="A166" s="631" t="s">
        <v>553</v>
      </c>
      <c r="B166" s="632" t="s">
        <v>2400</v>
      </c>
      <c r="C166" s="632" t="s">
        <v>2024</v>
      </c>
      <c r="D166" s="632" t="s">
        <v>1347</v>
      </c>
      <c r="E166" s="632" t="s">
        <v>2025</v>
      </c>
      <c r="F166" s="635"/>
      <c r="G166" s="635"/>
      <c r="H166" s="648">
        <v>0</v>
      </c>
      <c r="I166" s="635">
        <v>1</v>
      </c>
      <c r="J166" s="635">
        <v>1057.46</v>
      </c>
      <c r="K166" s="648">
        <v>1</v>
      </c>
      <c r="L166" s="635">
        <v>1</v>
      </c>
      <c r="M166" s="636">
        <v>1057.46</v>
      </c>
    </row>
    <row r="167" spans="1:13" ht="14.4" customHeight="1" x14ac:dyDescent="0.3">
      <c r="A167" s="631" t="s">
        <v>553</v>
      </c>
      <c r="B167" s="632" t="s">
        <v>2400</v>
      </c>
      <c r="C167" s="632" t="s">
        <v>2271</v>
      </c>
      <c r="D167" s="632" t="s">
        <v>1370</v>
      </c>
      <c r="E167" s="632" t="s">
        <v>1348</v>
      </c>
      <c r="F167" s="635"/>
      <c r="G167" s="635"/>
      <c r="H167" s="648">
        <v>0</v>
      </c>
      <c r="I167" s="635">
        <v>1</v>
      </c>
      <c r="J167" s="635">
        <v>1452.0600000000002</v>
      </c>
      <c r="K167" s="648">
        <v>1</v>
      </c>
      <c r="L167" s="635">
        <v>1</v>
      </c>
      <c r="M167" s="636">
        <v>1452.0600000000002</v>
      </c>
    </row>
    <row r="168" spans="1:13" ht="14.4" customHeight="1" x14ac:dyDescent="0.3">
      <c r="A168" s="631" t="s">
        <v>553</v>
      </c>
      <c r="B168" s="632" t="s">
        <v>2509</v>
      </c>
      <c r="C168" s="632" t="s">
        <v>2277</v>
      </c>
      <c r="D168" s="632" t="s">
        <v>2278</v>
      </c>
      <c r="E168" s="632" t="s">
        <v>2279</v>
      </c>
      <c r="F168" s="635"/>
      <c r="G168" s="635"/>
      <c r="H168" s="648">
        <v>0</v>
      </c>
      <c r="I168" s="635">
        <v>3</v>
      </c>
      <c r="J168" s="635">
        <v>405.63081649686677</v>
      </c>
      <c r="K168" s="648">
        <v>1</v>
      </c>
      <c r="L168" s="635">
        <v>3</v>
      </c>
      <c r="M168" s="636">
        <v>405.63081649686677</v>
      </c>
    </row>
    <row r="169" spans="1:13" ht="14.4" customHeight="1" x14ac:dyDescent="0.3">
      <c r="A169" s="631" t="s">
        <v>553</v>
      </c>
      <c r="B169" s="632" t="s">
        <v>2408</v>
      </c>
      <c r="C169" s="632" t="s">
        <v>1334</v>
      </c>
      <c r="D169" s="632" t="s">
        <v>2410</v>
      </c>
      <c r="E169" s="632" t="s">
        <v>2411</v>
      </c>
      <c r="F169" s="635"/>
      <c r="G169" s="635"/>
      <c r="H169" s="648">
        <v>0</v>
      </c>
      <c r="I169" s="635">
        <v>146</v>
      </c>
      <c r="J169" s="635">
        <v>5304.8778114711777</v>
      </c>
      <c r="K169" s="648">
        <v>1</v>
      </c>
      <c r="L169" s="635">
        <v>146</v>
      </c>
      <c r="M169" s="636">
        <v>5304.8778114711777</v>
      </c>
    </row>
    <row r="170" spans="1:13" ht="14.4" customHeight="1" x14ac:dyDescent="0.3">
      <c r="A170" s="631" t="s">
        <v>553</v>
      </c>
      <c r="B170" s="632" t="s">
        <v>2426</v>
      </c>
      <c r="C170" s="632" t="s">
        <v>2288</v>
      </c>
      <c r="D170" s="632" t="s">
        <v>2510</v>
      </c>
      <c r="E170" s="632" t="s">
        <v>1074</v>
      </c>
      <c r="F170" s="635"/>
      <c r="G170" s="635"/>
      <c r="H170" s="648">
        <v>0</v>
      </c>
      <c r="I170" s="635">
        <v>20</v>
      </c>
      <c r="J170" s="635">
        <v>989.00069177165869</v>
      </c>
      <c r="K170" s="648">
        <v>1</v>
      </c>
      <c r="L170" s="635">
        <v>20</v>
      </c>
      <c r="M170" s="636">
        <v>989.00069177165869</v>
      </c>
    </row>
    <row r="171" spans="1:13" ht="14.4" customHeight="1" x14ac:dyDescent="0.3">
      <c r="A171" s="631" t="s">
        <v>553</v>
      </c>
      <c r="B171" s="632" t="s">
        <v>2426</v>
      </c>
      <c r="C171" s="632" t="s">
        <v>1522</v>
      </c>
      <c r="D171" s="632" t="s">
        <v>2427</v>
      </c>
      <c r="E171" s="632" t="s">
        <v>1078</v>
      </c>
      <c r="F171" s="635"/>
      <c r="G171" s="635"/>
      <c r="H171" s="648">
        <v>0</v>
      </c>
      <c r="I171" s="635">
        <v>20</v>
      </c>
      <c r="J171" s="635">
        <v>1622.007986334771</v>
      </c>
      <c r="K171" s="648">
        <v>1</v>
      </c>
      <c r="L171" s="635">
        <v>20</v>
      </c>
      <c r="M171" s="636">
        <v>1622.007986334771</v>
      </c>
    </row>
    <row r="172" spans="1:13" ht="14.4" customHeight="1" x14ac:dyDescent="0.3">
      <c r="A172" s="631" t="s">
        <v>553</v>
      </c>
      <c r="B172" s="632" t="s">
        <v>2428</v>
      </c>
      <c r="C172" s="632" t="s">
        <v>1587</v>
      </c>
      <c r="D172" s="632" t="s">
        <v>2429</v>
      </c>
      <c r="E172" s="632" t="s">
        <v>2430</v>
      </c>
      <c r="F172" s="635"/>
      <c r="G172" s="635"/>
      <c r="H172" s="648">
        <v>0</v>
      </c>
      <c r="I172" s="635">
        <v>115</v>
      </c>
      <c r="J172" s="635">
        <v>102040.47639294778</v>
      </c>
      <c r="K172" s="648">
        <v>1</v>
      </c>
      <c r="L172" s="635">
        <v>115</v>
      </c>
      <c r="M172" s="636">
        <v>102040.47639294778</v>
      </c>
    </row>
    <row r="173" spans="1:13" ht="14.4" customHeight="1" x14ac:dyDescent="0.3">
      <c r="A173" s="631" t="s">
        <v>553</v>
      </c>
      <c r="B173" s="632" t="s">
        <v>2431</v>
      </c>
      <c r="C173" s="632" t="s">
        <v>2296</v>
      </c>
      <c r="D173" s="632" t="s">
        <v>2511</v>
      </c>
      <c r="E173" s="632" t="s">
        <v>2512</v>
      </c>
      <c r="F173" s="635"/>
      <c r="G173" s="635"/>
      <c r="H173" s="648">
        <v>0</v>
      </c>
      <c r="I173" s="635">
        <v>110</v>
      </c>
      <c r="J173" s="635">
        <v>6480.9012486420288</v>
      </c>
      <c r="K173" s="648">
        <v>1</v>
      </c>
      <c r="L173" s="635">
        <v>110</v>
      </c>
      <c r="M173" s="636">
        <v>6480.9012486420288</v>
      </c>
    </row>
    <row r="174" spans="1:13" ht="14.4" customHeight="1" x14ac:dyDescent="0.3">
      <c r="A174" s="631" t="s">
        <v>553</v>
      </c>
      <c r="B174" s="632" t="s">
        <v>2431</v>
      </c>
      <c r="C174" s="632" t="s">
        <v>1599</v>
      </c>
      <c r="D174" s="632" t="s">
        <v>1600</v>
      </c>
      <c r="E174" s="632" t="s">
        <v>2432</v>
      </c>
      <c r="F174" s="635"/>
      <c r="G174" s="635"/>
      <c r="H174" s="648">
        <v>0</v>
      </c>
      <c r="I174" s="635">
        <v>6</v>
      </c>
      <c r="J174" s="635">
        <v>10998.75</v>
      </c>
      <c r="K174" s="648">
        <v>1</v>
      </c>
      <c r="L174" s="635">
        <v>6</v>
      </c>
      <c r="M174" s="636">
        <v>10998.75</v>
      </c>
    </row>
    <row r="175" spans="1:13" ht="14.4" customHeight="1" x14ac:dyDescent="0.3">
      <c r="A175" s="631" t="s">
        <v>553</v>
      </c>
      <c r="B175" s="632" t="s">
        <v>2433</v>
      </c>
      <c r="C175" s="632" t="s">
        <v>1607</v>
      </c>
      <c r="D175" s="632" t="s">
        <v>1604</v>
      </c>
      <c r="E175" s="632" t="s">
        <v>2434</v>
      </c>
      <c r="F175" s="635"/>
      <c r="G175" s="635"/>
      <c r="H175" s="648">
        <v>0</v>
      </c>
      <c r="I175" s="635">
        <v>6</v>
      </c>
      <c r="J175" s="635">
        <v>95403.065999999992</v>
      </c>
      <c r="K175" s="648">
        <v>1</v>
      </c>
      <c r="L175" s="635">
        <v>6</v>
      </c>
      <c r="M175" s="636">
        <v>95403.065999999992</v>
      </c>
    </row>
    <row r="176" spans="1:13" ht="14.4" customHeight="1" x14ac:dyDescent="0.3">
      <c r="A176" s="631" t="s">
        <v>553</v>
      </c>
      <c r="B176" s="632" t="s">
        <v>2433</v>
      </c>
      <c r="C176" s="632" t="s">
        <v>1603</v>
      </c>
      <c r="D176" s="632" t="s">
        <v>1604</v>
      </c>
      <c r="E176" s="632" t="s">
        <v>1605</v>
      </c>
      <c r="F176" s="635"/>
      <c r="G176" s="635"/>
      <c r="H176" s="648">
        <v>0</v>
      </c>
      <c r="I176" s="635">
        <v>40</v>
      </c>
      <c r="J176" s="635">
        <v>119615.52016067304</v>
      </c>
      <c r="K176" s="648">
        <v>1</v>
      </c>
      <c r="L176" s="635">
        <v>40</v>
      </c>
      <c r="M176" s="636">
        <v>119615.52016067304</v>
      </c>
    </row>
    <row r="177" spans="1:13" ht="14.4" customHeight="1" x14ac:dyDescent="0.3">
      <c r="A177" s="631" t="s">
        <v>553</v>
      </c>
      <c r="B177" s="632" t="s">
        <v>2435</v>
      </c>
      <c r="C177" s="632" t="s">
        <v>1447</v>
      </c>
      <c r="D177" s="632" t="s">
        <v>1448</v>
      </c>
      <c r="E177" s="632" t="s">
        <v>2436</v>
      </c>
      <c r="F177" s="635"/>
      <c r="G177" s="635"/>
      <c r="H177" s="648">
        <v>0</v>
      </c>
      <c r="I177" s="635">
        <v>5</v>
      </c>
      <c r="J177" s="635">
        <v>5319.8766658236591</v>
      </c>
      <c r="K177" s="648">
        <v>1</v>
      </c>
      <c r="L177" s="635">
        <v>5</v>
      </c>
      <c r="M177" s="636">
        <v>5319.8766658236591</v>
      </c>
    </row>
    <row r="178" spans="1:13" ht="14.4" customHeight="1" x14ac:dyDescent="0.3">
      <c r="A178" s="631" t="s">
        <v>553</v>
      </c>
      <c r="B178" s="632" t="s">
        <v>2438</v>
      </c>
      <c r="C178" s="632" t="s">
        <v>1198</v>
      </c>
      <c r="D178" s="632" t="s">
        <v>1199</v>
      </c>
      <c r="E178" s="632" t="s">
        <v>1200</v>
      </c>
      <c r="F178" s="635">
        <v>5.0019317999999995</v>
      </c>
      <c r="G178" s="635">
        <v>601.833312285646</v>
      </c>
      <c r="H178" s="648">
        <v>1</v>
      </c>
      <c r="I178" s="635"/>
      <c r="J178" s="635"/>
      <c r="K178" s="648">
        <v>0</v>
      </c>
      <c r="L178" s="635">
        <v>5.0019317999999995</v>
      </c>
      <c r="M178" s="636">
        <v>601.833312285646</v>
      </c>
    </row>
    <row r="179" spans="1:13" ht="14.4" customHeight="1" x14ac:dyDescent="0.3">
      <c r="A179" s="631" t="s">
        <v>553</v>
      </c>
      <c r="B179" s="632" t="s">
        <v>2439</v>
      </c>
      <c r="C179" s="632" t="s">
        <v>1238</v>
      </c>
      <c r="D179" s="632" t="s">
        <v>1239</v>
      </c>
      <c r="E179" s="632" t="s">
        <v>1240</v>
      </c>
      <c r="F179" s="635"/>
      <c r="G179" s="635"/>
      <c r="H179" s="648">
        <v>0</v>
      </c>
      <c r="I179" s="635">
        <v>30.282256000000004</v>
      </c>
      <c r="J179" s="635">
        <v>60921.336285296129</v>
      </c>
      <c r="K179" s="648">
        <v>1</v>
      </c>
      <c r="L179" s="635">
        <v>30.282256000000004</v>
      </c>
      <c r="M179" s="636">
        <v>60921.336285296129</v>
      </c>
    </row>
    <row r="180" spans="1:13" ht="14.4" customHeight="1" x14ac:dyDescent="0.3">
      <c r="A180" s="631" t="s">
        <v>553</v>
      </c>
      <c r="B180" s="632" t="s">
        <v>2440</v>
      </c>
      <c r="C180" s="632" t="s">
        <v>570</v>
      </c>
      <c r="D180" s="632" t="s">
        <v>564</v>
      </c>
      <c r="E180" s="632" t="s">
        <v>571</v>
      </c>
      <c r="F180" s="635">
        <v>4.5430000000000001</v>
      </c>
      <c r="G180" s="635">
        <v>1123.25675</v>
      </c>
      <c r="H180" s="648">
        <v>1</v>
      </c>
      <c r="I180" s="635"/>
      <c r="J180" s="635"/>
      <c r="K180" s="648">
        <v>0</v>
      </c>
      <c r="L180" s="635">
        <v>4.5430000000000001</v>
      </c>
      <c r="M180" s="636">
        <v>1123.25675</v>
      </c>
    </row>
    <row r="181" spans="1:13" ht="14.4" customHeight="1" x14ac:dyDescent="0.3">
      <c r="A181" s="631" t="s">
        <v>553</v>
      </c>
      <c r="B181" s="632" t="s">
        <v>2440</v>
      </c>
      <c r="C181" s="632" t="s">
        <v>563</v>
      </c>
      <c r="D181" s="632" t="s">
        <v>564</v>
      </c>
      <c r="E181" s="632" t="s">
        <v>565</v>
      </c>
      <c r="F181" s="635">
        <v>11.146000000000001</v>
      </c>
      <c r="G181" s="635">
        <v>4358.0860000000002</v>
      </c>
      <c r="H181" s="648">
        <v>1</v>
      </c>
      <c r="I181" s="635"/>
      <c r="J181" s="635"/>
      <c r="K181" s="648">
        <v>0</v>
      </c>
      <c r="L181" s="635">
        <v>11.146000000000001</v>
      </c>
      <c r="M181" s="636">
        <v>4358.0860000000002</v>
      </c>
    </row>
    <row r="182" spans="1:13" ht="14.4" customHeight="1" x14ac:dyDescent="0.3">
      <c r="A182" s="631" t="s">
        <v>553</v>
      </c>
      <c r="B182" s="632" t="s">
        <v>2440</v>
      </c>
      <c r="C182" s="632" t="s">
        <v>572</v>
      </c>
      <c r="D182" s="632" t="s">
        <v>564</v>
      </c>
      <c r="E182" s="632" t="s">
        <v>573</v>
      </c>
      <c r="F182" s="635">
        <v>3.8149999999999995</v>
      </c>
      <c r="G182" s="635">
        <v>2847.3252500000003</v>
      </c>
      <c r="H182" s="648">
        <v>1</v>
      </c>
      <c r="I182" s="635"/>
      <c r="J182" s="635"/>
      <c r="K182" s="648">
        <v>0</v>
      </c>
      <c r="L182" s="635">
        <v>3.8149999999999995</v>
      </c>
      <c r="M182" s="636">
        <v>2847.3252500000003</v>
      </c>
    </row>
    <row r="183" spans="1:13" ht="14.4" customHeight="1" x14ac:dyDescent="0.3">
      <c r="A183" s="631" t="s">
        <v>553</v>
      </c>
      <c r="B183" s="632" t="s">
        <v>2440</v>
      </c>
      <c r="C183" s="632" t="s">
        <v>1425</v>
      </c>
      <c r="D183" s="632" t="s">
        <v>1426</v>
      </c>
      <c r="E183" s="632" t="s">
        <v>1427</v>
      </c>
      <c r="F183" s="635"/>
      <c r="G183" s="635"/>
      <c r="H183" s="648">
        <v>0</v>
      </c>
      <c r="I183" s="635">
        <v>1</v>
      </c>
      <c r="J183" s="635">
        <v>84.605500000000006</v>
      </c>
      <c r="K183" s="648">
        <v>1</v>
      </c>
      <c r="L183" s="635">
        <v>1</v>
      </c>
      <c r="M183" s="636">
        <v>84.605500000000006</v>
      </c>
    </row>
    <row r="184" spans="1:13" ht="14.4" customHeight="1" x14ac:dyDescent="0.3">
      <c r="A184" s="631" t="s">
        <v>553</v>
      </c>
      <c r="B184" s="632" t="s">
        <v>2441</v>
      </c>
      <c r="C184" s="632" t="s">
        <v>1415</v>
      </c>
      <c r="D184" s="632" t="s">
        <v>1416</v>
      </c>
      <c r="E184" s="632" t="s">
        <v>1417</v>
      </c>
      <c r="F184" s="635"/>
      <c r="G184" s="635"/>
      <c r="H184" s="648">
        <v>0</v>
      </c>
      <c r="I184" s="635">
        <v>7.0140212000000002</v>
      </c>
      <c r="J184" s="635">
        <v>780.7359123760026</v>
      </c>
      <c r="K184" s="648">
        <v>1</v>
      </c>
      <c r="L184" s="635">
        <v>7.0140212000000002</v>
      </c>
      <c r="M184" s="636">
        <v>780.7359123760026</v>
      </c>
    </row>
    <row r="185" spans="1:13" ht="14.4" customHeight="1" x14ac:dyDescent="0.3">
      <c r="A185" s="631" t="s">
        <v>553</v>
      </c>
      <c r="B185" s="632" t="s">
        <v>2441</v>
      </c>
      <c r="C185" s="632" t="s">
        <v>1419</v>
      </c>
      <c r="D185" s="632" t="s">
        <v>1416</v>
      </c>
      <c r="E185" s="632" t="s">
        <v>2442</v>
      </c>
      <c r="F185" s="635"/>
      <c r="G185" s="635"/>
      <c r="H185" s="648">
        <v>0</v>
      </c>
      <c r="I185" s="635">
        <v>29.896012699999996</v>
      </c>
      <c r="J185" s="635">
        <v>7502.4691626471085</v>
      </c>
      <c r="K185" s="648">
        <v>1</v>
      </c>
      <c r="L185" s="635">
        <v>29.896012699999996</v>
      </c>
      <c r="M185" s="636">
        <v>7502.4691626471085</v>
      </c>
    </row>
    <row r="186" spans="1:13" ht="14.4" customHeight="1" x14ac:dyDescent="0.3">
      <c r="A186" s="631" t="s">
        <v>553</v>
      </c>
      <c r="B186" s="632" t="s">
        <v>2444</v>
      </c>
      <c r="C186" s="632" t="s">
        <v>1104</v>
      </c>
      <c r="D186" s="632" t="s">
        <v>1105</v>
      </c>
      <c r="E186" s="632" t="s">
        <v>1106</v>
      </c>
      <c r="F186" s="635"/>
      <c r="G186" s="635"/>
      <c r="H186" s="648">
        <v>0</v>
      </c>
      <c r="I186" s="635">
        <v>3</v>
      </c>
      <c r="J186" s="635">
        <v>5171.5499999999993</v>
      </c>
      <c r="K186" s="648">
        <v>1</v>
      </c>
      <c r="L186" s="635">
        <v>3</v>
      </c>
      <c r="M186" s="636">
        <v>5171.5499999999993</v>
      </c>
    </row>
    <row r="187" spans="1:13" ht="14.4" customHeight="1" x14ac:dyDescent="0.3">
      <c r="A187" s="631" t="s">
        <v>553</v>
      </c>
      <c r="B187" s="632" t="s">
        <v>2513</v>
      </c>
      <c r="C187" s="632" t="s">
        <v>2281</v>
      </c>
      <c r="D187" s="632" t="s">
        <v>2282</v>
      </c>
      <c r="E187" s="632" t="s">
        <v>2283</v>
      </c>
      <c r="F187" s="635"/>
      <c r="G187" s="635"/>
      <c r="H187" s="648">
        <v>0</v>
      </c>
      <c r="I187" s="635">
        <v>1</v>
      </c>
      <c r="J187" s="635">
        <v>1089.96</v>
      </c>
      <c r="K187" s="648">
        <v>1</v>
      </c>
      <c r="L187" s="635">
        <v>1</v>
      </c>
      <c r="M187" s="636">
        <v>1089.96</v>
      </c>
    </row>
    <row r="188" spans="1:13" ht="14.4" customHeight="1" x14ac:dyDescent="0.3">
      <c r="A188" s="631" t="s">
        <v>553</v>
      </c>
      <c r="B188" s="632" t="s">
        <v>2449</v>
      </c>
      <c r="C188" s="632" t="s">
        <v>1353</v>
      </c>
      <c r="D188" s="632" t="s">
        <v>1354</v>
      </c>
      <c r="E188" s="632" t="s">
        <v>1355</v>
      </c>
      <c r="F188" s="635"/>
      <c r="G188" s="635"/>
      <c r="H188" s="648">
        <v>0</v>
      </c>
      <c r="I188" s="635">
        <v>3</v>
      </c>
      <c r="J188" s="635">
        <v>121.04999999999995</v>
      </c>
      <c r="K188" s="648">
        <v>1</v>
      </c>
      <c r="L188" s="635">
        <v>3</v>
      </c>
      <c r="M188" s="636">
        <v>121.04999999999995</v>
      </c>
    </row>
    <row r="189" spans="1:13" ht="14.4" customHeight="1" x14ac:dyDescent="0.3">
      <c r="A189" s="631" t="s">
        <v>553</v>
      </c>
      <c r="B189" s="632" t="s">
        <v>2449</v>
      </c>
      <c r="C189" s="632" t="s">
        <v>1676</v>
      </c>
      <c r="D189" s="632" t="s">
        <v>1677</v>
      </c>
      <c r="E189" s="632" t="s">
        <v>1678</v>
      </c>
      <c r="F189" s="635"/>
      <c r="G189" s="635"/>
      <c r="H189" s="648">
        <v>0</v>
      </c>
      <c r="I189" s="635">
        <v>3</v>
      </c>
      <c r="J189" s="635">
        <v>184.40999999999997</v>
      </c>
      <c r="K189" s="648">
        <v>1</v>
      </c>
      <c r="L189" s="635">
        <v>3</v>
      </c>
      <c r="M189" s="636">
        <v>184.40999999999997</v>
      </c>
    </row>
    <row r="190" spans="1:13" ht="14.4" customHeight="1" x14ac:dyDescent="0.3">
      <c r="A190" s="631" t="s">
        <v>553</v>
      </c>
      <c r="B190" s="632" t="s">
        <v>2455</v>
      </c>
      <c r="C190" s="632" t="s">
        <v>1412</v>
      </c>
      <c r="D190" s="632" t="s">
        <v>1413</v>
      </c>
      <c r="E190" s="632" t="s">
        <v>2456</v>
      </c>
      <c r="F190" s="635"/>
      <c r="G190" s="635"/>
      <c r="H190" s="648">
        <v>0</v>
      </c>
      <c r="I190" s="635">
        <v>5</v>
      </c>
      <c r="J190" s="635">
        <v>810.84000000000015</v>
      </c>
      <c r="K190" s="648">
        <v>1</v>
      </c>
      <c r="L190" s="635">
        <v>5</v>
      </c>
      <c r="M190" s="636">
        <v>810.84000000000015</v>
      </c>
    </row>
    <row r="191" spans="1:13" ht="14.4" customHeight="1" x14ac:dyDescent="0.3">
      <c r="A191" s="631" t="s">
        <v>553</v>
      </c>
      <c r="B191" s="632" t="s">
        <v>2504</v>
      </c>
      <c r="C191" s="632" t="s">
        <v>2075</v>
      </c>
      <c r="D191" s="632" t="s">
        <v>2505</v>
      </c>
      <c r="E191" s="632" t="s">
        <v>2506</v>
      </c>
      <c r="F191" s="635"/>
      <c r="G191" s="635"/>
      <c r="H191" s="648">
        <v>0</v>
      </c>
      <c r="I191" s="635">
        <v>1</v>
      </c>
      <c r="J191" s="635">
        <v>151.24999999999994</v>
      </c>
      <c r="K191" s="648">
        <v>1</v>
      </c>
      <c r="L191" s="635">
        <v>1</v>
      </c>
      <c r="M191" s="636">
        <v>151.24999999999994</v>
      </c>
    </row>
    <row r="192" spans="1:13" ht="14.4" customHeight="1" x14ac:dyDescent="0.3">
      <c r="A192" s="631" t="s">
        <v>553</v>
      </c>
      <c r="B192" s="632" t="s">
        <v>2461</v>
      </c>
      <c r="C192" s="632" t="s">
        <v>1373</v>
      </c>
      <c r="D192" s="632" t="s">
        <v>1331</v>
      </c>
      <c r="E192" s="632" t="s">
        <v>2463</v>
      </c>
      <c r="F192" s="635"/>
      <c r="G192" s="635"/>
      <c r="H192" s="648">
        <v>0</v>
      </c>
      <c r="I192" s="635">
        <v>1</v>
      </c>
      <c r="J192" s="635">
        <v>108.91999999999994</v>
      </c>
      <c r="K192" s="648">
        <v>1</v>
      </c>
      <c r="L192" s="635">
        <v>1</v>
      </c>
      <c r="M192" s="636">
        <v>108.91999999999994</v>
      </c>
    </row>
    <row r="193" spans="1:13" ht="14.4" customHeight="1" x14ac:dyDescent="0.3">
      <c r="A193" s="631" t="s">
        <v>553</v>
      </c>
      <c r="B193" s="632" t="s">
        <v>2461</v>
      </c>
      <c r="C193" s="632" t="s">
        <v>1399</v>
      </c>
      <c r="D193" s="632" t="s">
        <v>1331</v>
      </c>
      <c r="E193" s="632" t="s">
        <v>1400</v>
      </c>
      <c r="F193" s="635"/>
      <c r="G193" s="635"/>
      <c r="H193" s="648">
        <v>0</v>
      </c>
      <c r="I193" s="635">
        <v>2</v>
      </c>
      <c r="J193" s="635">
        <v>628.70000000000005</v>
      </c>
      <c r="K193" s="648">
        <v>1</v>
      </c>
      <c r="L193" s="635">
        <v>2</v>
      </c>
      <c r="M193" s="636">
        <v>628.70000000000005</v>
      </c>
    </row>
    <row r="194" spans="1:13" ht="14.4" customHeight="1" x14ac:dyDescent="0.3">
      <c r="A194" s="631" t="s">
        <v>553</v>
      </c>
      <c r="B194" s="632" t="s">
        <v>2466</v>
      </c>
      <c r="C194" s="632" t="s">
        <v>1431</v>
      </c>
      <c r="D194" s="632" t="s">
        <v>1432</v>
      </c>
      <c r="E194" s="632" t="s">
        <v>1433</v>
      </c>
      <c r="F194" s="635"/>
      <c r="G194" s="635"/>
      <c r="H194" s="648">
        <v>0</v>
      </c>
      <c r="I194" s="635">
        <v>8</v>
      </c>
      <c r="J194" s="635">
        <v>1384.4912487475553</v>
      </c>
      <c r="K194" s="648">
        <v>1</v>
      </c>
      <c r="L194" s="635">
        <v>8</v>
      </c>
      <c r="M194" s="636">
        <v>1384.4912487475553</v>
      </c>
    </row>
    <row r="195" spans="1:13" ht="14.4" customHeight="1" x14ac:dyDescent="0.3">
      <c r="A195" s="631" t="s">
        <v>553</v>
      </c>
      <c r="B195" s="632" t="s">
        <v>2466</v>
      </c>
      <c r="C195" s="632" t="s">
        <v>1457</v>
      </c>
      <c r="D195" s="632" t="s">
        <v>1432</v>
      </c>
      <c r="E195" s="632" t="s">
        <v>1458</v>
      </c>
      <c r="F195" s="635"/>
      <c r="G195" s="635"/>
      <c r="H195" s="648">
        <v>0</v>
      </c>
      <c r="I195" s="635">
        <v>0.33600000000000002</v>
      </c>
      <c r="J195" s="635">
        <v>209.07541120901169</v>
      </c>
      <c r="K195" s="648">
        <v>1</v>
      </c>
      <c r="L195" s="635">
        <v>0.33600000000000002</v>
      </c>
      <c r="M195" s="636">
        <v>209.07541120901169</v>
      </c>
    </row>
    <row r="196" spans="1:13" ht="14.4" customHeight="1" x14ac:dyDescent="0.3">
      <c r="A196" s="631" t="s">
        <v>557</v>
      </c>
      <c r="B196" s="632" t="s">
        <v>2514</v>
      </c>
      <c r="C196" s="632" t="s">
        <v>2322</v>
      </c>
      <c r="D196" s="632" t="s">
        <v>2323</v>
      </c>
      <c r="E196" s="632" t="s">
        <v>2515</v>
      </c>
      <c r="F196" s="635"/>
      <c r="G196" s="635"/>
      <c r="H196" s="648">
        <v>0</v>
      </c>
      <c r="I196" s="635">
        <v>90</v>
      </c>
      <c r="J196" s="635">
        <v>2659205.6999999997</v>
      </c>
      <c r="K196" s="648">
        <v>1</v>
      </c>
      <c r="L196" s="635">
        <v>90</v>
      </c>
      <c r="M196" s="636">
        <v>2659205.6999999997</v>
      </c>
    </row>
    <row r="197" spans="1:13" ht="14.4" customHeight="1" thickBot="1" x14ac:dyDescent="0.35">
      <c r="A197" s="637" t="s">
        <v>557</v>
      </c>
      <c r="B197" s="638" t="s">
        <v>2514</v>
      </c>
      <c r="C197" s="638" t="s">
        <v>2326</v>
      </c>
      <c r="D197" s="638" t="s">
        <v>2327</v>
      </c>
      <c r="E197" s="638" t="s">
        <v>2516</v>
      </c>
      <c r="F197" s="641"/>
      <c r="G197" s="641"/>
      <c r="H197" s="649">
        <v>0</v>
      </c>
      <c r="I197" s="641">
        <v>130</v>
      </c>
      <c r="J197" s="641">
        <v>7682151.1300852215</v>
      </c>
      <c r="K197" s="649">
        <v>1</v>
      </c>
      <c r="L197" s="641">
        <v>130</v>
      </c>
      <c r="M197" s="642">
        <v>7682151.1300852215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60" customWidth="1"/>
    <col min="2" max="2" width="34.21875" style="260" customWidth="1"/>
    <col min="3" max="3" width="11.109375" style="260" bestFit="1" customWidth="1"/>
    <col min="4" max="4" width="7.33203125" style="260" bestFit="1" customWidth="1"/>
    <col min="5" max="5" width="11.109375" style="260" bestFit="1" customWidth="1"/>
    <col min="6" max="6" width="5.33203125" style="260" customWidth="1"/>
    <col min="7" max="7" width="7.33203125" style="260" bestFit="1" customWidth="1"/>
    <col min="8" max="8" width="5.33203125" style="260" customWidth="1"/>
    <col min="9" max="9" width="11.109375" style="260" customWidth="1"/>
    <col min="10" max="10" width="5.33203125" style="260" customWidth="1"/>
    <col min="11" max="11" width="7.33203125" style="260" customWidth="1"/>
    <col min="12" max="12" width="5.33203125" style="260" customWidth="1"/>
    <col min="13" max="13" width="0" style="260" hidden="1" customWidth="1"/>
    <col min="14" max="16384" width="8.88671875" style="260"/>
  </cols>
  <sheetData>
    <row r="1" spans="1:14" ht="18.600000000000001" customHeight="1" thickBot="1" x14ac:dyDescent="0.4">
      <c r="A1" s="494" t="s">
        <v>181</v>
      </c>
      <c r="B1" s="494"/>
      <c r="C1" s="494"/>
      <c r="D1" s="494"/>
      <c r="E1" s="494"/>
      <c r="F1" s="494"/>
      <c r="G1" s="494"/>
      <c r="H1" s="494"/>
      <c r="I1" s="463"/>
      <c r="J1" s="463"/>
      <c r="K1" s="463"/>
      <c r="L1" s="463"/>
    </row>
    <row r="2" spans="1:14" ht="14.4" customHeight="1" thickBot="1" x14ac:dyDescent="0.35">
      <c r="A2" s="389" t="s">
        <v>298</v>
      </c>
      <c r="B2" s="342"/>
      <c r="C2" s="342"/>
      <c r="D2" s="342"/>
      <c r="E2" s="342"/>
      <c r="F2" s="342"/>
      <c r="G2" s="342"/>
      <c r="H2" s="342"/>
    </row>
    <row r="3" spans="1:14" ht="14.4" customHeight="1" thickBot="1" x14ac:dyDescent="0.35">
      <c r="A3" s="275"/>
      <c r="B3" s="275"/>
      <c r="C3" s="505" t="s">
        <v>18</v>
      </c>
      <c r="D3" s="504"/>
      <c r="E3" s="504" t="s">
        <v>19</v>
      </c>
      <c r="F3" s="504"/>
      <c r="G3" s="504"/>
      <c r="H3" s="504"/>
      <c r="I3" s="504" t="s">
        <v>195</v>
      </c>
      <c r="J3" s="504"/>
      <c r="K3" s="504"/>
      <c r="L3" s="506"/>
    </row>
    <row r="4" spans="1:14" ht="14.4" customHeight="1" thickBot="1" x14ac:dyDescent="0.35">
      <c r="A4" s="106" t="s">
        <v>20</v>
      </c>
      <c r="B4" s="107" t="s">
        <v>21</v>
      </c>
      <c r="C4" s="108" t="s">
        <v>22</v>
      </c>
      <c r="D4" s="108" t="s">
        <v>23</v>
      </c>
      <c r="E4" s="108" t="s">
        <v>22</v>
      </c>
      <c r="F4" s="108" t="s">
        <v>5</v>
      </c>
      <c r="G4" s="108" t="s">
        <v>23</v>
      </c>
      <c r="H4" s="108" t="s">
        <v>5</v>
      </c>
      <c r="I4" s="108" t="s">
        <v>22</v>
      </c>
      <c r="J4" s="108" t="s">
        <v>5</v>
      </c>
      <c r="K4" s="108" t="s">
        <v>23</v>
      </c>
      <c r="L4" s="109" t="s">
        <v>5</v>
      </c>
    </row>
    <row r="5" spans="1:14" ht="14.4" customHeight="1" x14ac:dyDescent="0.3">
      <c r="A5" s="616">
        <v>32</v>
      </c>
      <c r="B5" s="617" t="s">
        <v>529</v>
      </c>
      <c r="C5" s="618">
        <v>3334289.0199999986</v>
      </c>
      <c r="D5" s="618">
        <v>1588</v>
      </c>
      <c r="E5" s="618">
        <v>2280669.9199999985</v>
      </c>
      <c r="F5" s="619">
        <v>0.68400486770040092</v>
      </c>
      <c r="G5" s="618">
        <v>930</v>
      </c>
      <c r="H5" s="619">
        <v>0.58564231738035266</v>
      </c>
      <c r="I5" s="618">
        <v>1053619.0999999999</v>
      </c>
      <c r="J5" s="619">
        <v>0.31599513229959902</v>
      </c>
      <c r="K5" s="618">
        <v>658</v>
      </c>
      <c r="L5" s="619">
        <v>0.41435768261964734</v>
      </c>
      <c r="M5" s="618" t="s">
        <v>77</v>
      </c>
      <c r="N5" s="283"/>
    </row>
    <row r="6" spans="1:14" ht="14.4" customHeight="1" x14ac:dyDescent="0.3">
      <c r="A6" s="616">
        <v>32</v>
      </c>
      <c r="B6" s="617" t="s">
        <v>2518</v>
      </c>
      <c r="C6" s="618">
        <v>3333289.0199999986</v>
      </c>
      <c r="D6" s="618">
        <v>1581.5</v>
      </c>
      <c r="E6" s="618">
        <v>2280669.9199999985</v>
      </c>
      <c r="F6" s="619">
        <v>0.68421007188869554</v>
      </c>
      <c r="G6" s="618">
        <v>926</v>
      </c>
      <c r="H6" s="619">
        <v>0.58552007587733168</v>
      </c>
      <c r="I6" s="618">
        <v>1052619.0999999999</v>
      </c>
      <c r="J6" s="619">
        <v>0.31578992811130441</v>
      </c>
      <c r="K6" s="618">
        <v>655.5</v>
      </c>
      <c r="L6" s="619">
        <v>0.41447992412266838</v>
      </c>
      <c r="M6" s="618" t="s">
        <v>2</v>
      </c>
      <c r="N6" s="283"/>
    </row>
    <row r="7" spans="1:14" ht="14.4" customHeight="1" x14ac:dyDescent="0.3">
      <c r="A7" s="616">
        <v>32</v>
      </c>
      <c r="B7" s="617" t="s">
        <v>2519</v>
      </c>
      <c r="C7" s="618">
        <v>0</v>
      </c>
      <c r="D7" s="618">
        <v>5.5</v>
      </c>
      <c r="E7" s="618">
        <v>0</v>
      </c>
      <c r="F7" s="619" t="s">
        <v>528</v>
      </c>
      <c r="G7" s="618">
        <v>4</v>
      </c>
      <c r="H7" s="619">
        <v>0.72727272727272729</v>
      </c>
      <c r="I7" s="618">
        <v>0</v>
      </c>
      <c r="J7" s="619" t="s">
        <v>528</v>
      </c>
      <c r="K7" s="618">
        <v>1.5</v>
      </c>
      <c r="L7" s="619">
        <v>0.27272727272727271</v>
      </c>
      <c r="M7" s="618" t="s">
        <v>2</v>
      </c>
      <c r="N7" s="283"/>
    </row>
    <row r="8" spans="1:14" ht="14.4" customHeight="1" x14ac:dyDescent="0.3">
      <c r="A8" s="616">
        <v>32</v>
      </c>
      <c r="B8" s="617" t="s">
        <v>2520</v>
      </c>
      <c r="C8" s="618">
        <v>1000</v>
      </c>
      <c r="D8" s="618">
        <v>1</v>
      </c>
      <c r="E8" s="618" t="s">
        <v>528</v>
      </c>
      <c r="F8" s="619">
        <v>0</v>
      </c>
      <c r="G8" s="618" t="s">
        <v>528</v>
      </c>
      <c r="H8" s="619">
        <v>0</v>
      </c>
      <c r="I8" s="618">
        <v>1000</v>
      </c>
      <c r="J8" s="619">
        <v>1</v>
      </c>
      <c r="K8" s="618">
        <v>1</v>
      </c>
      <c r="L8" s="619">
        <v>1</v>
      </c>
      <c r="M8" s="618" t="s">
        <v>2</v>
      </c>
      <c r="N8" s="283"/>
    </row>
    <row r="9" spans="1:14" ht="14.4" customHeight="1" x14ac:dyDescent="0.3">
      <c r="A9" s="616" t="s">
        <v>527</v>
      </c>
      <c r="B9" s="617" t="s">
        <v>6</v>
      </c>
      <c r="C9" s="618">
        <v>3334289.0199999986</v>
      </c>
      <c r="D9" s="618">
        <v>1588</v>
      </c>
      <c r="E9" s="618">
        <v>2280669.9199999985</v>
      </c>
      <c r="F9" s="619">
        <v>0.68400486770040092</v>
      </c>
      <c r="G9" s="618">
        <v>930</v>
      </c>
      <c r="H9" s="619">
        <v>0.58564231738035266</v>
      </c>
      <c r="I9" s="618">
        <v>1053619.0999999999</v>
      </c>
      <c r="J9" s="619">
        <v>0.31599513229959902</v>
      </c>
      <c r="K9" s="618">
        <v>658</v>
      </c>
      <c r="L9" s="619">
        <v>0.41435768261964734</v>
      </c>
      <c r="M9" s="618" t="s">
        <v>544</v>
      </c>
      <c r="N9" s="283"/>
    </row>
    <row r="11" spans="1:14" ht="14.4" customHeight="1" x14ac:dyDescent="0.3">
      <c r="A11" s="616">
        <v>32</v>
      </c>
      <c r="B11" s="617" t="s">
        <v>529</v>
      </c>
      <c r="C11" s="618" t="s">
        <v>528</v>
      </c>
      <c r="D11" s="618" t="s">
        <v>528</v>
      </c>
      <c r="E11" s="618" t="s">
        <v>528</v>
      </c>
      <c r="F11" s="619" t="s">
        <v>528</v>
      </c>
      <c r="G11" s="618" t="s">
        <v>528</v>
      </c>
      <c r="H11" s="619" t="s">
        <v>528</v>
      </c>
      <c r="I11" s="618" t="s">
        <v>528</v>
      </c>
      <c r="J11" s="619" t="s">
        <v>528</v>
      </c>
      <c r="K11" s="618" t="s">
        <v>528</v>
      </c>
      <c r="L11" s="619" t="s">
        <v>528</v>
      </c>
      <c r="M11" s="618" t="s">
        <v>77</v>
      </c>
      <c r="N11" s="283"/>
    </row>
    <row r="12" spans="1:14" ht="14.4" customHeight="1" x14ac:dyDescent="0.3">
      <c r="A12" s="616">
        <v>89301321</v>
      </c>
      <c r="B12" s="617" t="s">
        <v>2518</v>
      </c>
      <c r="C12" s="618">
        <v>184200.62</v>
      </c>
      <c r="D12" s="618">
        <v>132</v>
      </c>
      <c r="E12" s="618">
        <v>129160.62000000001</v>
      </c>
      <c r="F12" s="619">
        <v>0.70119535971160152</v>
      </c>
      <c r="G12" s="618">
        <v>80</v>
      </c>
      <c r="H12" s="619">
        <v>0.60606060606060608</v>
      </c>
      <c r="I12" s="618">
        <v>55040</v>
      </c>
      <c r="J12" s="619">
        <v>0.29880464028839859</v>
      </c>
      <c r="K12" s="618">
        <v>52</v>
      </c>
      <c r="L12" s="619">
        <v>0.39393939393939392</v>
      </c>
      <c r="M12" s="618" t="s">
        <v>2</v>
      </c>
      <c r="N12" s="283"/>
    </row>
    <row r="13" spans="1:14" ht="14.4" customHeight="1" x14ac:dyDescent="0.3">
      <c r="A13" s="616" t="s">
        <v>2521</v>
      </c>
      <c r="B13" s="617" t="s">
        <v>2522</v>
      </c>
      <c r="C13" s="618">
        <v>184200.62</v>
      </c>
      <c r="D13" s="618">
        <v>132</v>
      </c>
      <c r="E13" s="618">
        <v>129160.62000000001</v>
      </c>
      <c r="F13" s="619">
        <v>0.70119535971160152</v>
      </c>
      <c r="G13" s="618">
        <v>80</v>
      </c>
      <c r="H13" s="619">
        <v>0.60606060606060608</v>
      </c>
      <c r="I13" s="618">
        <v>55040</v>
      </c>
      <c r="J13" s="619">
        <v>0.29880464028839859</v>
      </c>
      <c r="K13" s="618">
        <v>52</v>
      </c>
      <c r="L13" s="619">
        <v>0.39393939393939392</v>
      </c>
      <c r="M13" s="618" t="s">
        <v>547</v>
      </c>
      <c r="N13" s="283"/>
    </row>
    <row r="14" spans="1:14" ht="14.4" customHeight="1" x14ac:dyDescent="0.3">
      <c r="A14" s="616" t="s">
        <v>528</v>
      </c>
      <c r="B14" s="617" t="s">
        <v>528</v>
      </c>
      <c r="C14" s="618" t="s">
        <v>528</v>
      </c>
      <c r="D14" s="618" t="s">
        <v>528</v>
      </c>
      <c r="E14" s="618" t="s">
        <v>528</v>
      </c>
      <c r="F14" s="619" t="s">
        <v>528</v>
      </c>
      <c r="G14" s="618" t="s">
        <v>528</v>
      </c>
      <c r="H14" s="619" t="s">
        <v>528</v>
      </c>
      <c r="I14" s="618" t="s">
        <v>528</v>
      </c>
      <c r="J14" s="619" t="s">
        <v>528</v>
      </c>
      <c r="K14" s="618" t="s">
        <v>528</v>
      </c>
      <c r="L14" s="619" t="s">
        <v>528</v>
      </c>
      <c r="M14" s="618" t="s">
        <v>548</v>
      </c>
      <c r="N14" s="283"/>
    </row>
    <row r="15" spans="1:14" ht="14.4" customHeight="1" x14ac:dyDescent="0.3">
      <c r="A15" s="616">
        <v>89301322</v>
      </c>
      <c r="B15" s="617" t="s">
        <v>2518</v>
      </c>
      <c r="C15" s="618">
        <v>3071695.4799999995</v>
      </c>
      <c r="D15" s="618">
        <v>1396.5</v>
      </c>
      <c r="E15" s="618">
        <v>2090231.2899999998</v>
      </c>
      <c r="F15" s="619">
        <v>0.68048128585975587</v>
      </c>
      <c r="G15" s="618">
        <v>812</v>
      </c>
      <c r="H15" s="619">
        <v>0.581453634085213</v>
      </c>
      <c r="I15" s="618">
        <v>981464.18999999948</v>
      </c>
      <c r="J15" s="619">
        <v>0.31951871414024402</v>
      </c>
      <c r="K15" s="618">
        <v>584.5</v>
      </c>
      <c r="L15" s="619">
        <v>0.41854636591478694</v>
      </c>
      <c r="M15" s="618" t="s">
        <v>2</v>
      </c>
      <c r="N15" s="283"/>
    </row>
    <row r="16" spans="1:14" ht="14.4" customHeight="1" x14ac:dyDescent="0.3">
      <c r="A16" s="616">
        <v>89301322</v>
      </c>
      <c r="B16" s="617" t="s">
        <v>2519</v>
      </c>
      <c r="C16" s="618">
        <v>0</v>
      </c>
      <c r="D16" s="618">
        <v>5.5</v>
      </c>
      <c r="E16" s="618">
        <v>0</v>
      </c>
      <c r="F16" s="619" t="s">
        <v>528</v>
      </c>
      <c r="G16" s="618">
        <v>4</v>
      </c>
      <c r="H16" s="619">
        <v>0.72727272727272729</v>
      </c>
      <c r="I16" s="618">
        <v>0</v>
      </c>
      <c r="J16" s="619" t="s">
        <v>528</v>
      </c>
      <c r="K16" s="618">
        <v>1.5</v>
      </c>
      <c r="L16" s="619">
        <v>0.27272727272727271</v>
      </c>
      <c r="M16" s="618" t="s">
        <v>2</v>
      </c>
      <c r="N16" s="283"/>
    </row>
    <row r="17" spans="1:14" ht="14.4" customHeight="1" x14ac:dyDescent="0.3">
      <c r="A17" s="616">
        <v>89301322</v>
      </c>
      <c r="B17" s="617" t="s">
        <v>2520</v>
      </c>
      <c r="C17" s="618">
        <v>1000</v>
      </c>
      <c r="D17" s="618">
        <v>1</v>
      </c>
      <c r="E17" s="618" t="s">
        <v>528</v>
      </c>
      <c r="F17" s="619">
        <v>0</v>
      </c>
      <c r="G17" s="618" t="s">
        <v>528</v>
      </c>
      <c r="H17" s="619">
        <v>0</v>
      </c>
      <c r="I17" s="618">
        <v>1000</v>
      </c>
      <c r="J17" s="619">
        <v>1</v>
      </c>
      <c r="K17" s="618">
        <v>1</v>
      </c>
      <c r="L17" s="619">
        <v>1</v>
      </c>
      <c r="M17" s="618" t="s">
        <v>2</v>
      </c>
      <c r="N17" s="283"/>
    </row>
    <row r="18" spans="1:14" ht="14.4" customHeight="1" x14ac:dyDescent="0.3">
      <c r="A18" s="616" t="s">
        <v>2523</v>
      </c>
      <c r="B18" s="617" t="s">
        <v>2524</v>
      </c>
      <c r="C18" s="618">
        <v>3072695.4799999995</v>
      </c>
      <c r="D18" s="618">
        <v>1403</v>
      </c>
      <c r="E18" s="618">
        <v>2090231.2899999998</v>
      </c>
      <c r="F18" s="619">
        <v>0.68025982516171768</v>
      </c>
      <c r="G18" s="618">
        <v>816</v>
      </c>
      <c r="H18" s="619">
        <v>0.58161083392729862</v>
      </c>
      <c r="I18" s="618">
        <v>982464.18999999948</v>
      </c>
      <c r="J18" s="619">
        <v>0.31974017483828227</v>
      </c>
      <c r="K18" s="618">
        <v>587</v>
      </c>
      <c r="L18" s="619">
        <v>0.41838916607270138</v>
      </c>
      <c r="M18" s="618" t="s">
        <v>547</v>
      </c>
      <c r="N18" s="283"/>
    </row>
    <row r="19" spans="1:14" ht="14.4" customHeight="1" x14ac:dyDescent="0.3">
      <c r="A19" s="616" t="s">
        <v>528</v>
      </c>
      <c r="B19" s="617" t="s">
        <v>528</v>
      </c>
      <c r="C19" s="618" t="s">
        <v>528</v>
      </c>
      <c r="D19" s="618" t="s">
        <v>528</v>
      </c>
      <c r="E19" s="618" t="s">
        <v>528</v>
      </c>
      <c r="F19" s="619" t="s">
        <v>528</v>
      </c>
      <c r="G19" s="618" t="s">
        <v>528</v>
      </c>
      <c r="H19" s="619" t="s">
        <v>528</v>
      </c>
      <c r="I19" s="618" t="s">
        <v>528</v>
      </c>
      <c r="J19" s="619" t="s">
        <v>528</v>
      </c>
      <c r="K19" s="618" t="s">
        <v>528</v>
      </c>
      <c r="L19" s="619" t="s">
        <v>528</v>
      </c>
      <c r="M19" s="618" t="s">
        <v>548</v>
      </c>
      <c r="N19" s="283"/>
    </row>
    <row r="20" spans="1:14" ht="14.4" customHeight="1" x14ac:dyDescent="0.3">
      <c r="A20" s="616">
        <v>89301323</v>
      </c>
      <c r="B20" s="617" t="s">
        <v>2518</v>
      </c>
      <c r="C20" s="618">
        <v>63533.120000000003</v>
      </c>
      <c r="D20" s="618">
        <v>43</v>
      </c>
      <c r="E20" s="618">
        <v>57620.72</v>
      </c>
      <c r="F20" s="619">
        <v>0.90693987639832574</v>
      </c>
      <c r="G20" s="618">
        <v>31</v>
      </c>
      <c r="H20" s="619">
        <v>0.72093023255813948</v>
      </c>
      <c r="I20" s="618">
        <v>5912.4000000000005</v>
      </c>
      <c r="J20" s="619">
        <v>9.3060123601674219E-2</v>
      </c>
      <c r="K20" s="618">
        <v>12</v>
      </c>
      <c r="L20" s="619">
        <v>0.27906976744186046</v>
      </c>
      <c r="M20" s="618" t="s">
        <v>2</v>
      </c>
      <c r="N20" s="283"/>
    </row>
    <row r="21" spans="1:14" ht="14.4" customHeight="1" x14ac:dyDescent="0.3">
      <c r="A21" s="616" t="s">
        <v>2525</v>
      </c>
      <c r="B21" s="617" t="s">
        <v>2526</v>
      </c>
      <c r="C21" s="618">
        <v>63533.120000000003</v>
      </c>
      <c r="D21" s="618">
        <v>43</v>
      </c>
      <c r="E21" s="618">
        <v>57620.72</v>
      </c>
      <c r="F21" s="619">
        <v>0.90693987639832574</v>
      </c>
      <c r="G21" s="618">
        <v>31</v>
      </c>
      <c r="H21" s="619">
        <v>0.72093023255813948</v>
      </c>
      <c r="I21" s="618">
        <v>5912.4000000000005</v>
      </c>
      <c r="J21" s="619">
        <v>9.3060123601674219E-2</v>
      </c>
      <c r="K21" s="618">
        <v>12</v>
      </c>
      <c r="L21" s="619">
        <v>0.27906976744186046</v>
      </c>
      <c r="M21" s="618" t="s">
        <v>547</v>
      </c>
      <c r="N21" s="283"/>
    </row>
    <row r="22" spans="1:14" ht="14.4" customHeight="1" x14ac:dyDescent="0.3">
      <c r="A22" s="616" t="s">
        <v>528</v>
      </c>
      <c r="B22" s="617" t="s">
        <v>528</v>
      </c>
      <c r="C22" s="618" t="s">
        <v>528</v>
      </c>
      <c r="D22" s="618" t="s">
        <v>528</v>
      </c>
      <c r="E22" s="618" t="s">
        <v>528</v>
      </c>
      <c r="F22" s="619" t="s">
        <v>528</v>
      </c>
      <c r="G22" s="618" t="s">
        <v>528</v>
      </c>
      <c r="H22" s="619" t="s">
        <v>528</v>
      </c>
      <c r="I22" s="618" t="s">
        <v>528</v>
      </c>
      <c r="J22" s="619" t="s">
        <v>528</v>
      </c>
      <c r="K22" s="618" t="s">
        <v>528</v>
      </c>
      <c r="L22" s="619" t="s">
        <v>528</v>
      </c>
      <c r="M22" s="618" t="s">
        <v>548</v>
      </c>
      <c r="N22" s="283"/>
    </row>
    <row r="23" spans="1:14" ht="14.4" customHeight="1" x14ac:dyDescent="0.3">
      <c r="A23" s="616">
        <v>89301324</v>
      </c>
      <c r="B23" s="617" t="s">
        <v>2518</v>
      </c>
      <c r="C23" s="618">
        <v>13859.8</v>
      </c>
      <c r="D23" s="618">
        <v>10</v>
      </c>
      <c r="E23" s="618">
        <v>3657.29</v>
      </c>
      <c r="F23" s="619">
        <v>0.26387754513052136</v>
      </c>
      <c r="G23" s="618">
        <v>3</v>
      </c>
      <c r="H23" s="619">
        <v>0.3</v>
      </c>
      <c r="I23" s="618">
        <v>10202.51</v>
      </c>
      <c r="J23" s="619">
        <v>0.73612245486947869</v>
      </c>
      <c r="K23" s="618">
        <v>7</v>
      </c>
      <c r="L23" s="619">
        <v>0.7</v>
      </c>
      <c r="M23" s="618" t="s">
        <v>2</v>
      </c>
      <c r="N23" s="283"/>
    </row>
    <row r="24" spans="1:14" ht="14.4" customHeight="1" x14ac:dyDescent="0.3">
      <c r="A24" s="616" t="s">
        <v>2527</v>
      </c>
      <c r="B24" s="617" t="s">
        <v>2528</v>
      </c>
      <c r="C24" s="618">
        <v>13859.8</v>
      </c>
      <c r="D24" s="618">
        <v>10</v>
      </c>
      <c r="E24" s="618">
        <v>3657.29</v>
      </c>
      <c r="F24" s="619">
        <v>0.26387754513052136</v>
      </c>
      <c r="G24" s="618">
        <v>3</v>
      </c>
      <c r="H24" s="619">
        <v>0.3</v>
      </c>
      <c r="I24" s="618">
        <v>10202.51</v>
      </c>
      <c r="J24" s="619">
        <v>0.73612245486947869</v>
      </c>
      <c r="K24" s="618">
        <v>7</v>
      </c>
      <c r="L24" s="619">
        <v>0.7</v>
      </c>
      <c r="M24" s="618" t="s">
        <v>547</v>
      </c>
      <c r="N24" s="283"/>
    </row>
    <row r="25" spans="1:14" ht="14.4" customHeight="1" x14ac:dyDescent="0.3">
      <c r="A25" s="616" t="s">
        <v>528</v>
      </c>
      <c r="B25" s="617" t="s">
        <v>528</v>
      </c>
      <c r="C25" s="618" t="s">
        <v>528</v>
      </c>
      <c r="D25" s="618" t="s">
        <v>528</v>
      </c>
      <c r="E25" s="618" t="s">
        <v>528</v>
      </c>
      <c r="F25" s="619" t="s">
        <v>528</v>
      </c>
      <c r="G25" s="618" t="s">
        <v>528</v>
      </c>
      <c r="H25" s="619" t="s">
        <v>528</v>
      </c>
      <c r="I25" s="618" t="s">
        <v>528</v>
      </c>
      <c r="J25" s="619" t="s">
        <v>528</v>
      </c>
      <c r="K25" s="618" t="s">
        <v>528</v>
      </c>
      <c r="L25" s="619" t="s">
        <v>528</v>
      </c>
      <c r="M25" s="618" t="s">
        <v>548</v>
      </c>
      <c r="N25" s="283"/>
    </row>
    <row r="26" spans="1:14" ht="14.4" customHeight="1" x14ac:dyDescent="0.3">
      <c r="A26" s="616" t="s">
        <v>527</v>
      </c>
      <c r="B26" s="617" t="s">
        <v>2529</v>
      </c>
      <c r="C26" s="618">
        <v>3334289.0199999996</v>
      </c>
      <c r="D26" s="618">
        <v>1588</v>
      </c>
      <c r="E26" s="618">
        <v>2280669.92</v>
      </c>
      <c r="F26" s="619">
        <v>0.68400486770040114</v>
      </c>
      <c r="G26" s="618">
        <v>930</v>
      </c>
      <c r="H26" s="619">
        <v>0.58564231738035266</v>
      </c>
      <c r="I26" s="618">
        <v>1053619.0999999994</v>
      </c>
      <c r="J26" s="619">
        <v>0.31599513229959875</v>
      </c>
      <c r="K26" s="618">
        <v>658</v>
      </c>
      <c r="L26" s="619">
        <v>0.41435768261964734</v>
      </c>
      <c r="M26" s="618" t="s">
        <v>544</v>
      </c>
      <c r="N26" s="283"/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48" priority="15" stopIfTrue="1" operator="lessThan">
      <formula>0.6</formula>
    </cfRule>
  </conditionalFormatting>
  <conditionalFormatting sqref="B5:B9">
    <cfRule type="expression" dxfId="47" priority="10">
      <formula>AND(LEFT(M5,6)&lt;&gt;"mezera",M5&lt;&gt;"")</formula>
    </cfRule>
  </conditionalFormatting>
  <conditionalFormatting sqref="A5:A9">
    <cfRule type="expression" dxfId="46" priority="8">
      <formula>AND(M5&lt;&gt;"",M5&lt;&gt;"mezeraKL")</formula>
    </cfRule>
  </conditionalFormatting>
  <conditionalFormatting sqref="F5:F9">
    <cfRule type="cellIs" dxfId="45" priority="7" operator="lessThan">
      <formula>0.6</formula>
    </cfRule>
  </conditionalFormatting>
  <conditionalFormatting sqref="B5:L9">
    <cfRule type="expression" dxfId="44" priority="9">
      <formula>OR($M5="KL",$M5="SumaKL")</formula>
    </cfRule>
    <cfRule type="expression" dxfId="43" priority="11">
      <formula>$M5="SumaNS"</formula>
    </cfRule>
  </conditionalFormatting>
  <conditionalFormatting sqref="A5:L9">
    <cfRule type="expression" dxfId="42" priority="12">
      <formula>$M5&lt;&gt;""</formula>
    </cfRule>
  </conditionalFormatting>
  <conditionalFormatting sqref="B11:B26">
    <cfRule type="expression" dxfId="41" priority="4">
      <formula>AND(LEFT(M11,6)&lt;&gt;"mezera",M11&lt;&gt;"")</formula>
    </cfRule>
  </conditionalFormatting>
  <conditionalFormatting sqref="A11:A26">
    <cfRule type="expression" dxfId="40" priority="2">
      <formula>AND(M11&lt;&gt;"",M11&lt;&gt;"mezeraKL")</formula>
    </cfRule>
  </conditionalFormatting>
  <conditionalFormatting sqref="F11:F26">
    <cfRule type="cellIs" dxfId="39" priority="1" operator="lessThan">
      <formula>0.6</formula>
    </cfRule>
  </conditionalFormatting>
  <conditionalFormatting sqref="B11:L26">
    <cfRule type="expression" dxfId="38" priority="3">
      <formula>OR($M11="KL",$M11="SumaKL")</formula>
    </cfRule>
    <cfRule type="expression" dxfId="37" priority="5">
      <formula>$M11="SumaNS"</formula>
    </cfRule>
  </conditionalFormatting>
  <conditionalFormatting sqref="A11:L26">
    <cfRule type="expression" dxfId="36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60" customWidth="1"/>
    <col min="2" max="2" width="11.109375" style="343" bestFit="1" customWidth="1"/>
    <col min="3" max="3" width="11.109375" style="260" hidden="1" customWidth="1"/>
    <col min="4" max="4" width="7.33203125" style="343" bestFit="1" customWidth="1"/>
    <col min="5" max="5" width="7.33203125" style="260" hidden="1" customWidth="1"/>
    <col min="6" max="6" width="11.109375" style="343" bestFit="1" customWidth="1"/>
    <col min="7" max="7" width="5.33203125" style="346" customWidth="1"/>
    <col min="8" max="8" width="7.33203125" style="343" bestFit="1" customWidth="1"/>
    <col min="9" max="9" width="5.33203125" style="346" customWidth="1"/>
    <col min="10" max="10" width="11.109375" style="343" customWidth="1"/>
    <col min="11" max="11" width="5.33203125" style="346" customWidth="1"/>
    <col min="12" max="12" width="7.33203125" style="343" customWidth="1"/>
    <col min="13" max="13" width="5.33203125" style="346" customWidth="1"/>
    <col min="14" max="14" width="0" style="260" hidden="1" customWidth="1"/>
    <col min="15" max="16384" width="8.88671875" style="260"/>
  </cols>
  <sheetData>
    <row r="1" spans="1:13" ht="18.600000000000001" customHeight="1" thickBot="1" x14ac:dyDescent="0.4">
      <c r="A1" s="494" t="s">
        <v>196</v>
      </c>
      <c r="B1" s="494"/>
      <c r="C1" s="494"/>
      <c r="D1" s="494"/>
      <c r="E1" s="494"/>
      <c r="F1" s="494"/>
      <c r="G1" s="494"/>
      <c r="H1" s="494"/>
      <c r="I1" s="494"/>
      <c r="J1" s="463"/>
      <c r="K1" s="463"/>
      <c r="L1" s="463"/>
      <c r="M1" s="463"/>
    </row>
    <row r="2" spans="1:13" ht="14.4" customHeight="1" thickBot="1" x14ac:dyDescent="0.35">
      <c r="A2" s="389" t="s">
        <v>298</v>
      </c>
      <c r="B2" s="350"/>
      <c r="C2" s="342"/>
      <c r="D2" s="350"/>
      <c r="E2" s="342"/>
      <c r="F2" s="350"/>
      <c r="G2" s="351"/>
      <c r="H2" s="350"/>
      <c r="I2" s="351"/>
    </row>
    <row r="3" spans="1:13" ht="14.4" customHeight="1" thickBot="1" x14ac:dyDescent="0.35">
      <c r="A3" s="275"/>
      <c r="B3" s="505" t="s">
        <v>18</v>
      </c>
      <c r="C3" s="507"/>
      <c r="D3" s="504"/>
      <c r="E3" s="274"/>
      <c r="F3" s="504" t="s">
        <v>19</v>
      </c>
      <c r="G3" s="504"/>
      <c r="H3" s="504"/>
      <c r="I3" s="504"/>
      <c r="J3" s="504" t="s">
        <v>195</v>
      </c>
      <c r="K3" s="504"/>
      <c r="L3" s="504"/>
      <c r="M3" s="506"/>
    </row>
    <row r="4" spans="1:13" ht="14.4" customHeight="1" thickBot="1" x14ac:dyDescent="0.35">
      <c r="A4" s="664" t="s">
        <v>171</v>
      </c>
      <c r="B4" s="668" t="s">
        <v>22</v>
      </c>
      <c r="C4" s="669"/>
      <c r="D4" s="668" t="s">
        <v>23</v>
      </c>
      <c r="E4" s="669"/>
      <c r="F4" s="668" t="s">
        <v>22</v>
      </c>
      <c r="G4" s="678" t="s">
        <v>5</v>
      </c>
      <c r="H4" s="668" t="s">
        <v>23</v>
      </c>
      <c r="I4" s="678" t="s">
        <v>5</v>
      </c>
      <c r="J4" s="668" t="s">
        <v>22</v>
      </c>
      <c r="K4" s="678" t="s">
        <v>5</v>
      </c>
      <c r="L4" s="668" t="s">
        <v>23</v>
      </c>
      <c r="M4" s="679" t="s">
        <v>5</v>
      </c>
    </row>
    <row r="5" spans="1:13" ht="14.4" customHeight="1" x14ac:dyDescent="0.3">
      <c r="A5" s="665" t="s">
        <v>2530</v>
      </c>
      <c r="B5" s="670">
        <v>189335.15000000002</v>
      </c>
      <c r="C5" s="626">
        <v>1</v>
      </c>
      <c r="D5" s="675">
        <v>105</v>
      </c>
      <c r="E5" s="685" t="s">
        <v>2530</v>
      </c>
      <c r="F5" s="670">
        <v>83682.8</v>
      </c>
      <c r="G5" s="647">
        <v>0.44198237886625907</v>
      </c>
      <c r="H5" s="629">
        <v>52</v>
      </c>
      <c r="I5" s="681">
        <v>0.49523809523809526</v>
      </c>
      <c r="J5" s="688">
        <v>105652.35</v>
      </c>
      <c r="K5" s="647">
        <v>0.55801762113374087</v>
      </c>
      <c r="L5" s="629">
        <v>53</v>
      </c>
      <c r="M5" s="681">
        <v>0.50476190476190474</v>
      </c>
    </row>
    <row r="6" spans="1:13" ht="14.4" customHeight="1" x14ac:dyDescent="0.3">
      <c r="A6" s="666" t="s">
        <v>2531</v>
      </c>
      <c r="B6" s="237">
        <v>482946.27999999997</v>
      </c>
      <c r="C6" s="671">
        <v>1</v>
      </c>
      <c r="D6" s="676">
        <v>133</v>
      </c>
      <c r="E6" s="686" t="s">
        <v>2531</v>
      </c>
      <c r="F6" s="237">
        <v>297415.76</v>
      </c>
      <c r="G6" s="682">
        <v>0.61583611328365551</v>
      </c>
      <c r="H6" s="238">
        <v>78</v>
      </c>
      <c r="I6" s="242">
        <v>0.5864661654135338</v>
      </c>
      <c r="J6" s="689">
        <v>185530.51999999996</v>
      </c>
      <c r="K6" s="682">
        <v>0.38416388671634444</v>
      </c>
      <c r="L6" s="238">
        <v>55</v>
      </c>
      <c r="M6" s="242">
        <v>0.41353383458646614</v>
      </c>
    </row>
    <row r="7" spans="1:13" ht="14.4" customHeight="1" x14ac:dyDescent="0.3">
      <c r="A7" s="666" t="s">
        <v>2532</v>
      </c>
      <c r="B7" s="237">
        <v>74560.240000000005</v>
      </c>
      <c r="C7" s="671">
        <v>1</v>
      </c>
      <c r="D7" s="676">
        <v>43</v>
      </c>
      <c r="E7" s="686" t="s">
        <v>2532</v>
      </c>
      <c r="F7" s="237">
        <v>44447.290000000008</v>
      </c>
      <c r="G7" s="682">
        <v>0.59612589766341961</v>
      </c>
      <c r="H7" s="238">
        <v>16</v>
      </c>
      <c r="I7" s="242">
        <v>0.37209302325581395</v>
      </c>
      <c r="J7" s="689">
        <v>30112.95</v>
      </c>
      <c r="K7" s="682">
        <v>0.40387410233658044</v>
      </c>
      <c r="L7" s="238">
        <v>27</v>
      </c>
      <c r="M7" s="242">
        <v>0.62790697674418605</v>
      </c>
    </row>
    <row r="8" spans="1:13" ht="14.4" customHeight="1" x14ac:dyDescent="0.3">
      <c r="A8" s="666" t="s">
        <v>2533</v>
      </c>
      <c r="B8" s="237">
        <v>91234.229999999981</v>
      </c>
      <c r="C8" s="671">
        <v>1</v>
      </c>
      <c r="D8" s="676">
        <v>61</v>
      </c>
      <c r="E8" s="686" t="s">
        <v>2533</v>
      </c>
      <c r="F8" s="237">
        <v>42576.139999999992</v>
      </c>
      <c r="G8" s="682">
        <v>0.46666848615919704</v>
      </c>
      <c r="H8" s="238">
        <v>26</v>
      </c>
      <c r="I8" s="242">
        <v>0.42622950819672129</v>
      </c>
      <c r="J8" s="689">
        <v>48658.09</v>
      </c>
      <c r="K8" s="682">
        <v>0.53333151384080302</v>
      </c>
      <c r="L8" s="238">
        <v>35</v>
      </c>
      <c r="M8" s="242">
        <v>0.57377049180327866</v>
      </c>
    </row>
    <row r="9" spans="1:13" ht="14.4" customHeight="1" x14ac:dyDescent="0.3">
      <c r="A9" s="666" t="s">
        <v>2534</v>
      </c>
      <c r="B9" s="237">
        <v>83882.36</v>
      </c>
      <c r="C9" s="671">
        <v>1</v>
      </c>
      <c r="D9" s="676">
        <v>54</v>
      </c>
      <c r="E9" s="686" t="s">
        <v>2534</v>
      </c>
      <c r="F9" s="237">
        <v>62593.770000000004</v>
      </c>
      <c r="G9" s="682">
        <v>0.74620897647610296</v>
      </c>
      <c r="H9" s="238">
        <v>26</v>
      </c>
      <c r="I9" s="242">
        <v>0.48148148148148145</v>
      </c>
      <c r="J9" s="689">
        <v>21288.59</v>
      </c>
      <c r="K9" s="682">
        <v>0.25379102352389704</v>
      </c>
      <c r="L9" s="238">
        <v>28</v>
      </c>
      <c r="M9" s="242">
        <v>0.51851851851851849</v>
      </c>
    </row>
    <row r="10" spans="1:13" ht="14.4" customHeight="1" x14ac:dyDescent="0.3">
      <c r="A10" s="666" t="s">
        <v>2535</v>
      </c>
      <c r="B10" s="237">
        <v>53761.430000000008</v>
      </c>
      <c r="C10" s="671">
        <v>1</v>
      </c>
      <c r="D10" s="676">
        <v>23</v>
      </c>
      <c r="E10" s="686" t="s">
        <v>2535</v>
      </c>
      <c r="F10" s="237">
        <v>39655.650000000009</v>
      </c>
      <c r="G10" s="682">
        <v>0.73762267856342367</v>
      </c>
      <c r="H10" s="238">
        <v>12</v>
      </c>
      <c r="I10" s="242">
        <v>0.52173913043478259</v>
      </c>
      <c r="J10" s="689">
        <v>14105.78</v>
      </c>
      <c r="K10" s="682">
        <v>0.26237732143657633</v>
      </c>
      <c r="L10" s="238">
        <v>11</v>
      </c>
      <c r="M10" s="242">
        <v>0.47826086956521741</v>
      </c>
    </row>
    <row r="11" spans="1:13" ht="14.4" customHeight="1" x14ac:dyDescent="0.3">
      <c r="A11" s="666" t="s">
        <v>2536</v>
      </c>
      <c r="B11" s="237">
        <v>34132.839999999997</v>
      </c>
      <c r="C11" s="671">
        <v>1</v>
      </c>
      <c r="D11" s="676">
        <v>28</v>
      </c>
      <c r="E11" s="686" t="s">
        <v>2536</v>
      </c>
      <c r="F11" s="237">
        <v>29430.23</v>
      </c>
      <c r="G11" s="682">
        <v>0.86222623139475074</v>
      </c>
      <c r="H11" s="238">
        <v>21</v>
      </c>
      <c r="I11" s="242">
        <v>0.75</v>
      </c>
      <c r="J11" s="689">
        <v>4702.6100000000006</v>
      </c>
      <c r="K11" s="682">
        <v>0.1377737686052494</v>
      </c>
      <c r="L11" s="238">
        <v>7</v>
      </c>
      <c r="M11" s="242">
        <v>0.25</v>
      </c>
    </row>
    <row r="12" spans="1:13" ht="14.4" customHeight="1" x14ac:dyDescent="0.3">
      <c r="A12" s="666" t="s">
        <v>2537</v>
      </c>
      <c r="B12" s="237">
        <v>753.7</v>
      </c>
      <c r="C12" s="671">
        <v>1</v>
      </c>
      <c r="D12" s="676">
        <v>3</v>
      </c>
      <c r="E12" s="686" t="s">
        <v>2537</v>
      </c>
      <c r="F12" s="237"/>
      <c r="G12" s="682">
        <v>0</v>
      </c>
      <c r="H12" s="238"/>
      <c r="I12" s="242">
        <v>0</v>
      </c>
      <c r="J12" s="689">
        <v>753.7</v>
      </c>
      <c r="K12" s="682">
        <v>1</v>
      </c>
      <c r="L12" s="238">
        <v>3</v>
      </c>
      <c r="M12" s="242">
        <v>1</v>
      </c>
    </row>
    <row r="13" spans="1:13" ht="14.4" customHeight="1" x14ac:dyDescent="0.3">
      <c r="A13" s="666" t="s">
        <v>2538</v>
      </c>
      <c r="B13" s="237">
        <v>28897.11</v>
      </c>
      <c r="C13" s="671">
        <v>1</v>
      </c>
      <c r="D13" s="676">
        <v>36</v>
      </c>
      <c r="E13" s="686" t="s">
        <v>2538</v>
      </c>
      <c r="F13" s="237">
        <v>22588.78</v>
      </c>
      <c r="G13" s="682">
        <v>0.7816968548065879</v>
      </c>
      <c r="H13" s="238">
        <v>28</v>
      </c>
      <c r="I13" s="242">
        <v>0.77777777777777779</v>
      </c>
      <c r="J13" s="689">
        <v>6308.33</v>
      </c>
      <c r="K13" s="682">
        <v>0.21830314519341207</v>
      </c>
      <c r="L13" s="238">
        <v>8</v>
      </c>
      <c r="M13" s="242">
        <v>0.22222222222222221</v>
      </c>
    </row>
    <row r="14" spans="1:13" ht="14.4" customHeight="1" x14ac:dyDescent="0.3">
      <c r="A14" s="666" t="s">
        <v>2539</v>
      </c>
      <c r="B14" s="237">
        <v>64775.590000000004</v>
      </c>
      <c r="C14" s="671">
        <v>1</v>
      </c>
      <c r="D14" s="676">
        <v>47</v>
      </c>
      <c r="E14" s="686" t="s">
        <v>2539</v>
      </c>
      <c r="F14" s="237">
        <v>30055.629999999997</v>
      </c>
      <c r="G14" s="682">
        <v>0.46399623685403707</v>
      </c>
      <c r="H14" s="238">
        <v>23</v>
      </c>
      <c r="I14" s="242">
        <v>0.48936170212765956</v>
      </c>
      <c r="J14" s="689">
        <v>34719.960000000006</v>
      </c>
      <c r="K14" s="682">
        <v>0.53600376314596287</v>
      </c>
      <c r="L14" s="238">
        <v>24</v>
      </c>
      <c r="M14" s="242">
        <v>0.51063829787234039</v>
      </c>
    </row>
    <row r="15" spans="1:13" ht="14.4" customHeight="1" x14ac:dyDescent="0.3">
      <c r="A15" s="666" t="s">
        <v>2540</v>
      </c>
      <c r="B15" s="237">
        <v>274946.74999999988</v>
      </c>
      <c r="C15" s="671">
        <v>1</v>
      </c>
      <c r="D15" s="676">
        <v>146</v>
      </c>
      <c r="E15" s="686" t="s">
        <v>2540</v>
      </c>
      <c r="F15" s="237">
        <v>170595.14999999994</v>
      </c>
      <c r="G15" s="682">
        <v>0.62046614480804019</v>
      </c>
      <c r="H15" s="238">
        <v>93</v>
      </c>
      <c r="I15" s="242">
        <v>0.63698630136986301</v>
      </c>
      <c r="J15" s="689">
        <v>104351.59999999998</v>
      </c>
      <c r="K15" s="682">
        <v>0.37953385519195998</v>
      </c>
      <c r="L15" s="238">
        <v>53</v>
      </c>
      <c r="M15" s="242">
        <v>0.36301369863013699</v>
      </c>
    </row>
    <row r="16" spans="1:13" ht="14.4" customHeight="1" x14ac:dyDescent="0.3">
      <c r="A16" s="666" t="s">
        <v>2541</v>
      </c>
      <c r="B16" s="237">
        <v>293380.84999999998</v>
      </c>
      <c r="C16" s="671">
        <v>1</v>
      </c>
      <c r="D16" s="676">
        <v>185</v>
      </c>
      <c r="E16" s="686" t="s">
        <v>2541</v>
      </c>
      <c r="F16" s="237">
        <v>190611.85999999996</v>
      </c>
      <c r="G16" s="682">
        <v>0.64970791379191917</v>
      </c>
      <c r="H16" s="238">
        <v>105</v>
      </c>
      <c r="I16" s="242">
        <v>0.56756756756756754</v>
      </c>
      <c r="J16" s="689">
        <v>102768.98999999999</v>
      </c>
      <c r="K16" s="682">
        <v>0.35029208620808072</v>
      </c>
      <c r="L16" s="238">
        <v>80</v>
      </c>
      <c r="M16" s="242">
        <v>0.43243243243243246</v>
      </c>
    </row>
    <row r="17" spans="1:13" ht="14.4" customHeight="1" x14ac:dyDescent="0.3">
      <c r="A17" s="666" t="s">
        <v>2542</v>
      </c>
      <c r="B17" s="237">
        <v>245843.95</v>
      </c>
      <c r="C17" s="671">
        <v>1</v>
      </c>
      <c r="D17" s="676">
        <v>119</v>
      </c>
      <c r="E17" s="686" t="s">
        <v>2542</v>
      </c>
      <c r="F17" s="237">
        <v>194497.27</v>
      </c>
      <c r="G17" s="682">
        <v>0.79114116902205645</v>
      </c>
      <c r="H17" s="238">
        <v>77</v>
      </c>
      <c r="I17" s="242">
        <v>0.6470588235294118</v>
      </c>
      <c r="J17" s="689">
        <v>51346.680000000015</v>
      </c>
      <c r="K17" s="682">
        <v>0.20885883097794358</v>
      </c>
      <c r="L17" s="238">
        <v>42</v>
      </c>
      <c r="M17" s="242">
        <v>0.35294117647058826</v>
      </c>
    </row>
    <row r="18" spans="1:13" ht="14.4" customHeight="1" x14ac:dyDescent="0.3">
      <c r="A18" s="666" t="s">
        <v>2543</v>
      </c>
      <c r="B18" s="237">
        <v>342516.52999999997</v>
      </c>
      <c r="C18" s="671">
        <v>1</v>
      </c>
      <c r="D18" s="676">
        <v>62</v>
      </c>
      <c r="E18" s="686" t="s">
        <v>2543</v>
      </c>
      <c r="F18" s="237">
        <v>237914.50999999998</v>
      </c>
      <c r="G18" s="682">
        <v>0.69460738143061296</v>
      </c>
      <c r="H18" s="238">
        <v>32</v>
      </c>
      <c r="I18" s="242">
        <v>0.5161290322580645</v>
      </c>
      <c r="J18" s="689">
        <v>104602.01999999997</v>
      </c>
      <c r="K18" s="682">
        <v>0.30539261856938693</v>
      </c>
      <c r="L18" s="238">
        <v>30</v>
      </c>
      <c r="M18" s="242">
        <v>0.4838709677419355</v>
      </c>
    </row>
    <row r="19" spans="1:13" ht="14.4" customHeight="1" x14ac:dyDescent="0.3">
      <c r="A19" s="666" t="s">
        <v>2544</v>
      </c>
      <c r="B19" s="237">
        <v>136202.10999999999</v>
      </c>
      <c r="C19" s="671">
        <v>1</v>
      </c>
      <c r="D19" s="676">
        <v>64</v>
      </c>
      <c r="E19" s="686" t="s">
        <v>2544</v>
      </c>
      <c r="F19" s="237">
        <v>125413.33</v>
      </c>
      <c r="G19" s="682">
        <v>0.92078845180885971</v>
      </c>
      <c r="H19" s="238">
        <v>49</v>
      </c>
      <c r="I19" s="242">
        <v>0.765625</v>
      </c>
      <c r="J19" s="689">
        <v>10788.779999999999</v>
      </c>
      <c r="K19" s="682">
        <v>7.921154819114036E-2</v>
      </c>
      <c r="L19" s="238">
        <v>15</v>
      </c>
      <c r="M19" s="242">
        <v>0.234375</v>
      </c>
    </row>
    <row r="20" spans="1:13" ht="14.4" customHeight="1" x14ac:dyDescent="0.3">
      <c r="A20" s="666" t="s">
        <v>2545</v>
      </c>
      <c r="B20" s="237">
        <v>100993.75</v>
      </c>
      <c r="C20" s="671">
        <v>1</v>
      </c>
      <c r="D20" s="676">
        <v>125</v>
      </c>
      <c r="E20" s="686" t="s">
        <v>2545</v>
      </c>
      <c r="F20" s="237">
        <v>83549.259999999995</v>
      </c>
      <c r="G20" s="682">
        <v>0.82727158858840266</v>
      </c>
      <c r="H20" s="238">
        <v>79</v>
      </c>
      <c r="I20" s="242">
        <v>0.63200000000000001</v>
      </c>
      <c r="J20" s="689">
        <v>17444.490000000005</v>
      </c>
      <c r="K20" s="682">
        <v>0.17272841141159731</v>
      </c>
      <c r="L20" s="238">
        <v>46</v>
      </c>
      <c r="M20" s="242">
        <v>0.36799999999999999</v>
      </c>
    </row>
    <row r="21" spans="1:13" ht="14.4" customHeight="1" x14ac:dyDescent="0.3">
      <c r="A21" s="666" t="s">
        <v>2546</v>
      </c>
      <c r="B21" s="237">
        <v>80506.76999999999</v>
      </c>
      <c r="C21" s="671">
        <v>1</v>
      </c>
      <c r="D21" s="676">
        <v>48</v>
      </c>
      <c r="E21" s="686" t="s">
        <v>2546</v>
      </c>
      <c r="F21" s="237">
        <v>64341.899999999994</v>
      </c>
      <c r="G21" s="682">
        <v>0.79921104771685669</v>
      </c>
      <c r="H21" s="238">
        <v>31</v>
      </c>
      <c r="I21" s="242">
        <v>0.64583333333333337</v>
      </c>
      <c r="J21" s="689">
        <v>16164.869999999999</v>
      </c>
      <c r="K21" s="682">
        <v>0.20078895228314342</v>
      </c>
      <c r="L21" s="238">
        <v>17</v>
      </c>
      <c r="M21" s="242">
        <v>0.35416666666666669</v>
      </c>
    </row>
    <row r="22" spans="1:13" ht="14.4" customHeight="1" x14ac:dyDescent="0.3">
      <c r="A22" s="666" t="s">
        <v>2547</v>
      </c>
      <c r="B22" s="237">
        <v>91071.37000000001</v>
      </c>
      <c r="C22" s="671">
        <v>1</v>
      </c>
      <c r="D22" s="676">
        <v>55</v>
      </c>
      <c r="E22" s="686" t="s">
        <v>2547</v>
      </c>
      <c r="F22" s="237">
        <v>38167.960000000006</v>
      </c>
      <c r="G22" s="682">
        <v>0.41909943816591322</v>
      </c>
      <c r="H22" s="238">
        <v>35</v>
      </c>
      <c r="I22" s="242">
        <v>0.63636363636363635</v>
      </c>
      <c r="J22" s="689">
        <v>52903.41</v>
      </c>
      <c r="K22" s="682">
        <v>0.58090056183408678</v>
      </c>
      <c r="L22" s="238">
        <v>20</v>
      </c>
      <c r="M22" s="242">
        <v>0.36363636363636365</v>
      </c>
    </row>
    <row r="23" spans="1:13" ht="14.4" customHeight="1" x14ac:dyDescent="0.3">
      <c r="A23" s="666" t="s">
        <v>2548</v>
      </c>
      <c r="B23" s="237">
        <v>90583.97</v>
      </c>
      <c r="C23" s="671">
        <v>1</v>
      </c>
      <c r="D23" s="676">
        <v>92</v>
      </c>
      <c r="E23" s="686" t="s">
        <v>2548</v>
      </c>
      <c r="F23" s="237">
        <v>63345.600000000006</v>
      </c>
      <c r="G23" s="682">
        <v>0.69930253664086484</v>
      </c>
      <c r="H23" s="238">
        <v>54</v>
      </c>
      <c r="I23" s="242">
        <v>0.58695652173913049</v>
      </c>
      <c r="J23" s="689">
        <v>27238.370000000003</v>
      </c>
      <c r="K23" s="682">
        <v>0.30069746335913522</v>
      </c>
      <c r="L23" s="238">
        <v>38</v>
      </c>
      <c r="M23" s="242">
        <v>0.41304347826086957</v>
      </c>
    </row>
    <row r="24" spans="1:13" ht="14.4" customHeight="1" x14ac:dyDescent="0.3">
      <c r="A24" s="666" t="s">
        <v>2549</v>
      </c>
      <c r="B24" s="237">
        <v>129568.68999999999</v>
      </c>
      <c r="C24" s="671">
        <v>1</v>
      </c>
      <c r="D24" s="676">
        <v>44</v>
      </c>
      <c r="E24" s="686" t="s">
        <v>2549</v>
      </c>
      <c r="F24" s="237">
        <v>108761.81999999999</v>
      </c>
      <c r="G24" s="682">
        <v>0.83941436777665968</v>
      </c>
      <c r="H24" s="238">
        <v>23</v>
      </c>
      <c r="I24" s="242">
        <v>0.52272727272727271</v>
      </c>
      <c r="J24" s="689">
        <v>20806.87</v>
      </c>
      <c r="K24" s="682">
        <v>0.16058563222334038</v>
      </c>
      <c r="L24" s="238">
        <v>21</v>
      </c>
      <c r="M24" s="242">
        <v>0.47727272727272729</v>
      </c>
    </row>
    <row r="25" spans="1:13" ht="14.4" customHeight="1" x14ac:dyDescent="0.3">
      <c r="A25" s="666" t="s">
        <v>2550</v>
      </c>
      <c r="B25" s="237">
        <v>47930.5</v>
      </c>
      <c r="C25" s="671">
        <v>1</v>
      </c>
      <c r="D25" s="676">
        <v>33</v>
      </c>
      <c r="E25" s="686" t="s">
        <v>2550</v>
      </c>
      <c r="F25" s="237">
        <v>28700.530000000002</v>
      </c>
      <c r="G25" s="682">
        <v>0.59879471317845634</v>
      </c>
      <c r="H25" s="238">
        <v>20</v>
      </c>
      <c r="I25" s="242">
        <v>0.60606060606060608</v>
      </c>
      <c r="J25" s="689">
        <v>19229.969999999998</v>
      </c>
      <c r="K25" s="682">
        <v>0.40120528682154366</v>
      </c>
      <c r="L25" s="238">
        <v>13</v>
      </c>
      <c r="M25" s="242">
        <v>0.39393939393939392</v>
      </c>
    </row>
    <row r="26" spans="1:13" ht="14.4" customHeight="1" thickBot="1" x14ac:dyDescent="0.35">
      <c r="A26" s="667" t="s">
        <v>2551</v>
      </c>
      <c r="B26" s="672">
        <v>396464.85</v>
      </c>
      <c r="C26" s="673">
        <v>1</v>
      </c>
      <c r="D26" s="677">
        <v>82</v>
      </c>
      <c r="E26" s="687" t="s">
        <v>2551</v>
      </c>
      <c r="F26" s="672">
        <v>322324.68</v>
      </c>
      <c r="G26" s="683">
        <v>0.81299686466530385</v>
      </c>
      <c r="H26" s="674">
        <v>50</v>
      </c>
      <c r="I26" s="684">
        <v>0.6097560975609756</v>
      </c>
      <c r="J26" s="690">
        <v>74140.170000000013</v>
      </c>
      <c r="K26" s="683">
        <v>0.18700313533469617</v>
      </c>
      <c r="L26" s="674">
        <v>32</v>
      </c>
      <c r="M26" s="684">
        <v>0.3902439024390244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81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60" hidden="1" customWidth="1" outlineLevel="1"/>
    <col min="2" max="2" width="28.33203125" style="260" hidden="1" customWidth="1" outlineLevel="1"/>
    <col min="3" max="3" width="9" style="260" customWidth="1" collapsed="1"/>
    <col min="4" max="4" width="18.77734375" style="354" customWidth="1"/>
    <col min="5" max="5" width="13.5546875" style="344" customWidth="1"/>
    <col min="6" max="6" width="6" style="260" bestFit="1" customWidth="1"/>
    <col min="7" max="7" width="8.77734375" style="260" customWidth="1"/>
    <col min="8" max="8" width="5" style="260" bestFit="1" customWidth="1"/>
    <col min="9" max="9" width="8.5546875" style="260" hidden="1" customWidth="1" outlineLevel="1"/>
    <col min="10" max="10" width="25.77734375" style="260" customWidth="1" collapsed="1"/>
    <col min="11" max="11" width="8.77734375" style="260" customWidth="1"/>
    <col min="12" max="12" width="7.77734375" style="345" customWidth="1"/>
    <col min="13" max="13" width="11.109375" style="345" customWidth="1"/>
    <col min="14" max="14" width="7.77734375" style="260" customWidth="1"/>
    <col min="15" max="15" width="7.77734375" style="355" customWidth="1"/>
    <col min="16" max="16" width="11.109375" style="345" customWidth="1"/>
    <col min="17" max="17" width="5.44140625" style="346" bestFit="1" customWidth="1"/>
    <col min="18" max="18" width="7.77734375" style="260" customWidth="1"/>
    <col min="19" max="19" width="5.44140625" style="346" bestFit="1" customWidth="1"/>
    <col min="20" max="20" width="7.77734375" style="355" customWidth="1"/>
    <col min="21" max="21" width="5.44140625" style="346" bestFit="1" customWidth="1"/>
    <col min="22" max="16384" width="8.88671875" style="260"/>
  </cols>
  <sheetData>
    <row r="1" spans="1:21" ht="18.600000000000001" customHeight="1" thickBot="1" x14ac:dyDescent="0.4">
      <c r="A1" s="486" t="s">
        <v>3661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</row>
    <row r="2" spans="1:21" ht="14.4" customHeight="1" thickBot="1" x14ac:dyDescent="0.35">
      <c r="A2" s="389" t="s">
        <v>298</v>
      </c>
      <c r="B2" s="352"/>
      <c r="C2" s="342"/>
      <c r="D2" s="342"/>
      <c r="E2" s="353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</row>
    <row r="3" spans="1:21" ht="14.4" customHeight="1" thickBot="1" x14ac:dyDescent="0.35">
      <c r="A3" s="511"/>
      <c r="B3" s="512"/>
      <c r="C3" s="512"/>
      <c r="D3" s="512"/>
      <c r="E3" s="512"/>
      <c r="F3" s="512"/>
      <c r="G3" s="512"/>
      <c r="H3" s="512"/>
      <c r="I3" s="512"/>
      <c r="J3" s="512"/>
      <c r="K3" s="513" t="s">
        <v>163</v>
      </c>
      <c r="L3" s="514"/>
      <c r="M3" s="70">
        <f>SUBTOTAL(9,M7:M1048576)</f>
        <v>3334289.0200000005</v>
      </c>
      <c r="N3" s="70">
        <f>SUBTOTAL(9,N7:N1048576)</f>
        <v>3490</v>
      </c>
      <c r="O3" s="70">
        <f>SUBTOTAL(9,O7:O1048576)</f>
        <v>1588</v>
      </c>
      <c r="P3" s="70">
        <f>SUBTOTAL(9,P7:P1048576)</f>
        <v>2280669.9199999985</v>
      </c>
      <c r="Q3" s="71">
        <f>IF(M3=0,0,P3/M3)</f>
        <v>0.68400486770040059</v>
      </c>
      <c r="R3" s="70">
        <f>SUBTOTAL(9,R7:R1048576)</f>
        <v>2095</v>
      </c>
      <c r="S3" s="71">
        <f>IF(N3=0,0,R3/N3)</f>
        <v>0.60028653295128942</v>
      </c>
      <c r="T3" s="70">
        <f>SUBTOTAL(9,T7:T1048576)</f>
        <v>930</v>
      </c>
      <c r="U3" s="72">
        <f>IF(O3=0,0,T3/O3)</f>
        <v>0.58564231738035266</v>
      </c>
    </row>
    <row r="4" spans="1:21" ht="14.4" customHeight="1" x14ac:dyDescent="0.3">
      <c r="A4" s="73"/>
      <c r="B4" s="74"/>
      <c r="C4" s="74"/>
      <c r="D4" s="75"/>
      <c r="E4" s="275"/>
      <c r="F4" s="74"/>
      <c r="G4" s="74"/>
      <c r="H4" s="74"/>
      <c r="I4" s="74"/>
      <c r="J4" s="74"/>
      <c r="K4" s="74"/>
      <c r="L4" s="74"/>
      <c r="M4" s="515" t="s">
        <v>18</v>
      </c>
      <c r="N4" s="516"/>
      <c r="O4" s="516"/>
      <c r="P4" s="517" t="s">
        <v>24</v>
      </c>
      <c r="Q4" s="516"/>
      <c r="R4" s="516"/>
      <c r="S4" s="516"/>
      <c r="T4" s="516"/>
      <c r="U4" s="518"/>
    </row>
    <row r="5" spans="1:21" ht="14.4" customHeight="1" thickBot="1" x14ac:dyDescent="0.35">
      <c r="A5" s="76"/>
      <c r="B5" s="77"/>
      <c r="C5" s="74"/>
      <c r="D5" s="75"/>
      <c r="E5" s="275"/>
      <c r="F5" s="74"/>
      <c r="G5" s="74"/>
      <c r="H5" s="74"/>
      <c r="I5" s="74"/>
      <c r="J5" s="74"/>
      <c r="K5" s="74"/>
      <c r="L5" s="74"/>
      <c r="M5" s="110" t="s">
        <v>25</v>
      </c>
      <c r="N5" s="111" t="s">
        <v>16</v>
      </c>
      <c r="O5" s="111" t="s">
        <v>23</v>
      </c>
      <c r="P5" s="508" t="s">
        <v>25</v>
      </c>
      <c r="Q5" s="509"/>
      <c r="R5" s="508" t="s">
        <v>16</v>
      </c>
      <c r="S5" s="509"/>
      <c r="T5" s="508" t="s">
        <v>23</v>
      </c>
      <c r="U5" s="510"/>
    </row>
    <row r="6" spans="1:21" s="344" customFormat="1" ht="14.4" customHeight="1" thickBot="1" x14ac:dyDescent="0.35">
      <c r="A6" s="691" t="s">
        <v>26</v>
      </c>
      <c r="B6" s="692" t="s">
        <v>8</v>
      </c>
      <c r="C6" s="691" t="s">
        <v>27</v>
      </c>
      <c r="D6" s="692" t="s">
        <v>9</v>
      </c>
      <c r="E6" s="692" t="s">
        <v>198</v>
      </c>
      <c r="F6" s="692" t="s">
        <v>28</v>
      </c>
      <c r="G6" s="692" t="s">
        <v>29</v>
      </c>
      <c r="H6" s="692" t="s">
        <v>11</v>
      </c>
      <c r="I6" s="692" t="s">
        <v>13</v>
      </c>
      <c r="J6" s="692" t="s">
        <v>14</v>
      </c>
      <c r="K6" s="692" t="s">
        <v>15</v>
      </c>
      <c r="L6" s="692" t="s">
        <v>30</v>
      </c>
      <c r="M6" s="693" t="s">
        <v>17</v>
      </c>
      <c r="N6" s="694" t="s">
        <v>31</v>
      </c>
      <c r="O6" s="694" t="s">
        <v>31</v>
      </c>
      <c r="P6" s="694" t="s">
        <v>17</v>
      </c>
      <c r="Q6" s="694" t="s">
        <v>5</v>
      </c>
      <c r="R6" s="694" t="s">
        <v>31</v>
      </c>
      <c r="S6" s="694" t="s">
        <v>5</v>
      </c>
      <c r="T6" s="694" t="s">
        <v>31</v>
      </c>
      <c r="U6" s="695" t="s">
        <v>5</v>
      </c>
    </row>
    <row r="7" spans="1:21" ht="14.4" customHeight="1" x14ac:dyDescent="0.3">
      <c r="A7" s="696">
        <v>32</v>
      </c>
      <c r="B7" s="697" t="s">
        <v>529</v>
      </c>
      <c r="C7" s="697">
        <v>89301321</v>
      </c>
      <c r="D7" s="698" t="s">
        <v>3657</v>
      </c>
      <c r="E7" s="699" t="s">
        <v>2534</v>
      </c>
      <c r="F7" s="697" t="s">
        <v>2518</v>
      </c>
      <c r="G7" s="697" t="s">
        <v>2552</v>
      </c>
      <c r="H7" s="697" t="s">
        <v>528</v>
      </c>
      <c r="I7" s="697" t="s">
        <v>2553</v>
      </c>
      <c r="J7" s="697" t="s">
        <v>1008</v>
      </c>
      <c r="K7" s="697" t="s">
        <v>2554</v>
      </c>
      <c r="L7" s="700">
        <v>0</v>
      </c>
      <c r="M7" s="700">
        <v>0</v>
      </c>
      <c r="N7" s="697">
        <v>1</v>
      </c>
      <c r="O7" s="701">
        <v>0.5</v>
      </c>
      <c r="P7" s="700">
        <v>0</v>
      </c>
      <c r="Q7" s="702"/>
      <c r="R7" s="697">
        <v>1</v>
      </c>
      <c r="S7" s="702">
        <v>1</v>
      </c>
      <c r="T7" s="701">
        <v>0.5</v>
      </c>
      <c r="U7" s="241">
        <v>1</v>
      </c>
    </row>
    <row r="8" spans="1:21" ht="14.4" customHeight="1" x14ac:dyDescent="0.3">
      <c r="A8" s="680">
        <v>32</v>
      </c>
      <c r="B8" s="671" t="s">
        <v>529</v>
      </c>
      <c r="C8" s="671">
        <v>89301321</v>
      </c>
      <c r="D8" s="703" t="s">
        <v>3657</v>
      </c>
      <c r="E8" s="704" t="s">
        <v>2534</v>
      </c>
      <c r="F8" s="671" t="s">
        <v>2518</v>
      </c>
      <c r="G8" s="671" t="s">
        <v>2555</v>
      </c>
      <c r="H8" s="671" t="s">
        <v>1321</v>
      </c>
      <c r="I8" s="671" t="s">
        <v>1380</v>
      </c>
      <c r="J8" s="671" t="s">
        <v>1381</v>
      </c>
      <c r="K8" s="671" t="s">
        <v>1382</v>
      </c>
      <c r="L8" s="705">
        <v>95.25</v>
      </c>
      <c r="M8" s="705">
        <v>381</v>
      </c>
      <c r="N8" s="671">
        <v>4</v>
      </c>
      <c r="O8" s="706">
        <v>3</v>
      </c>
      <c r="P8" s="705">
        <v>95.25</v>
      </c>
      <c r="Q8" s="682">
        <v>0.25</v>
      </c>
      <c r="R8" s="671">
        <v>1</v>
      </c>
      <c r="S8" s="682">
        <v>0.25</v>
      </c>
      <c r="T8" s="706">
        <v>1</v>
      </c>
      <c r="U8" s="242">
        <v>0.33333333333333331</v>
      </c>
    </row>
    <row r="9" spans="1:21" ht="14.4" customHeight="1" x14ac:dyDescent="0.3">
      <c r="A9" s="680">
        <v>32</v>
      </c>
      <c r="B9" s="671" t="s">
        <v>529</v>
      </c>
      <c r="C9" s="671">
        <v>89301321</v>
      </c>
      <c r="D9" s="703" t="s">
        <v>3657</v>
      </c>
      <c r="E9" s="704" t="s">
        <v>2534</v>
      </c>
      <c r="F9" s="671" t="s">
        <v>2518</v>
      </c>
      <c r="G9" s="671" t="s">
        <v>2555</v>
      </c>
      <c r="H9" s="671" t="s">
        <v>528</v>
      </c>
      <c r="I9" s="671" t="s">
        <v>623</v>
      </c>
      <c r="J9" s="671" t="s">
        <v>624</v>
      </c>
      <c r="K9" s="671" t="s">
        <v>2556</v>
      </c>
      <c r="L9" s="705">
        <v>85.72</v>
      </c>
      <c r="M9" s="705">
        <v>85.72</v>
      </c>
      <c r="N9" s="671">
        <v>1</v>
      </c>
      <c r="O9" s="706">
        <v>0.5</v>
      </c>
      <c r="P9" s="705">
        <v>85.72</v>
      </c>
      <c r="Q9" s="682">
        <v>1</v>
      </c>
      <c r="R9" s="671">
        <v>1</v>
      </c>
      <c r="S9" s="682">
        <v>1</v>
      </c>
      <c r="T9" s="706">
        <v>0.5</v>
      </c>
      <c r="U9" s="242">
        <v>1</v>
      </c>
    </row>
    <row r="10" spans="1:21" ht="14.4" customHeight="1" x14ac:dyDescent="0.3">
      <c r="A10" s="680">
        <v>32</v>
      </c>
      <c r="B10" s="671" t="s">
        <v>529</v>
      </c>
      <c r="C10" s="671">
        <v>89301321</v>
      </c>
      <c r="D10" s="703" t="s">
        <v>3657</v>
      </c>
      <c r="E10" s="704" t="s">
        <v>2534</v>
      </c>
      <c r="F10" s="671" t="s">
        <v>2518</v>
      </c>
      <c r="G10" s="671" t="s">
        <v>2557</v>
      </c>
      <c r="H10" s="671" t="s">
        <v>1321</v>
      </c>
      <c r="I10" s="671" t="s">
        <v>2558</v>
      </c>
      <c r="J10" s="671" t="s">
        <v>2559</v>
      </c>
      <c r="K10" s="671" t="s">
        <v>2560</v>
      </c>
      <c r="L10" s="705">
        <v>6.98</v>
      </c>
      <c r="M10" s="705">
        <v>6.98</v>
      </c>
      <c r="N10" s="671">
        <v>1</v>
      </c>
      <c r="O10" s="706">
        <v>0.5</v>
      </c>
      <c r="P10" s="705"/>
      <c r="Q10" s="682">
        <v>0</v>
      </c>
      <c r="R10" s="671"/>
      <c r="S10" s="682">
        <v>0</v>
      </c>
      <c r="T10" s="706"/>
      <c r="U10" s="242">
        <v>0</v>
      </c>
    </row>
    <row r="11" spans="1:21" ht="14.4" customHeight="1" x14ac:dyDescent="0.3">
      <c r="A11" s="680">
        <v>32</v>
      </c>
      <c r="B11" s="671" t="s">
        <v>529</v>
      </c>
      <c r="C11" s="671">
        <v>89301321</v>
      </c>
      <c r="D11" s="703" t="s">
        <v>3657</v>
      </c>
      <c r="E11" s="704" t="s">
        <v>2534</v>
      </c>
      <c r="F11" s="671" t="s">
        <v>2518</v>
      </c>
      <c r="G11" s="671" t="s">
        <v>2561</v>
      </c>
      <c r="H11" s="671" t="s">
        <v>1321</v>
      </c>
      <c r="I11" s="671" t="s">
        <v>1556</v>
      </c>
      <c r="J11" s="671" t="s">
        <v>2413</v>
      </c>
      <c r="K11" s="671" t="s">
        <v>2414</v>
      </c>
      <c r="L11" s="705">
        <v>333.31</v>
      </c>
      <c r="M11" s="705">
        <v>333.31</v>
      </c>
      <c r="N11" s="671">
        <v>1</v>
      </c>
      <c r="O11" s="706">
        <v>0.5</v>
      </c>
      <c r="P11" s="705">
        <v>333.31</v>
      </c>
      <c r="Q11" s="682">
        <v>1</v>
      </c>
      <c r="R11" s="671">
        <v>1</v>
      </c>
      <c r="S11" s="682">
        <v>1</v>
      </c>
      <c r="T11" s="706">
        <v>0.5</v>
      </c>
      <c r="U11" s="242">
        <v>1</v>
      </c>
    </row>
    <row r="12" spans="1:21" ht="14.4" customHeight="1" x14ac:dyDescent="0.3">
      <c r="A12" s="680">
        <v>32</v>
      </c>
      <c r="B12" s="671" t="s">
        <v>529</v>
      </c>
      <c r="C12" s="671">
        <v>89301321</v>
      </c>
      <c r="D12" s="703" t="s">
        <v>3657</v>
      </c>
      <c r="E12" s="704" t="s">
        <v>2534</v>
      </c>
      <c r="F12" s="671" t="s">
        <v>2518</v>
      </c>
      <c r="G12" s="671" t="s">
        <v>2562</v>
      </c>
      <c r="H12" s="671" t="s">
        <v>1321</v>
      </c>
      <c r="I12" s="671" t="s">
        <v>2563</v>
      </c>
      <c r="J12" s="671" t="s">
        <v>2564</v>
      </c>
      <c r="K12" s="671" t="s">
        <v>2565</v>
      </c>
      <c r="L12" s="705">
        <v>146.63</v>
      </c>
      <c r="M12" s="705">
        <v>146.63</v>
      </c>
      <c r="N12" s="671">
        <v>1</v>
      </c>
      <c r="O12" s="706">
        <v>0.5</v>
      </c>
      <c r="P12" s="705">
        <v>146.63</v>
      </c>
      <c r="Q12" s="682">
        <v>1</v>
      </c>
      <c r="R12" s="671">
        <v>1</v>
      </c>
      <c r="S12" s="682">
        <v>1</v>
      </c>
      <c r="T12" s="706">
        <v>0.5</v>
      </c>
      <c r="U12" s="242">
        <v>1</v>
      </c>
    </row>
    <row r="13" spans="1:21" ht="14.4" customHeight="1" x14ac:dyDescent="0.3">
      <c r="A13" s="680">
        <v>32</v>
      </c>
      <c r="B13" s="671" t="s">
        <v>529</v>
      </c>
      <c r="C13" s="671">
        <v>89301321</v>
      </c>
      <c r="D13" s="703" t="s">
        <v>3657</v>
      </c>
      <c r="E13" s="704" t="s">
        <v>2534</v>
      </c>
      <c r="F13" s="671" t="s">
        <v>2518</v>
      </c>
      <c r="G13" s="671" t="s">
        <v>2566</v>
      </c>
      <c r="H13" s="671" t="s">
        <v>528</v>
      </c>
      <c r="I13" s="671" t="s">
        <v>1217</v>
      </c>
      <c r="J13" s="671" t="s">
        <v>2567</v>
      </c>
      <c r="K13" s="671" t="s">
        <v>2568</v>
      </c>
      <c r="L13" s="705">
        <v>1012.96</v>
      </c>
      <c r="M13" s="705">
        <v>1012.96</v>
      </c>
      <c r="N13" s="671">
        <v>1</v>
      </c>
      <c r="O13" s="706">
        <v>0.5</v>
      </c>
      <c r="P13" s="705">
        <v>1012.96</v>
      </c>
      <c r="Q13" s="682">
        <v>1</v>
      </c>
      <c r="R13" s="671">
        <v>1</v>
      </c>
      <c r="S13" s="682">
        <v>1</v>
      </c>
      <c r="T13" s="706">
        <v>0.5</v>
      </c>
      <c r="U13" s="242">
        <v>1</v>
      </c>
    </row>
    <row r="14" spans="1:21" ht="14.4" customHeight="1" x14ac:dyDescent="0.3">
      <c r="A14" s="680">
        <v>32</v>
      </c>
      <c r="B14" s="671" t="s">
        <v>529</v>
      </c>
      <c r="C14" s="671">
        <v>89301321</v>
      </c>
      <c r="D14" s="703" t="s">
        <v>3657</v>
      </c>
      <c r="E14" s="704" t="s">
        <v>2534</v>
      </c>
      <c r="F14" s="671" t="s">
        <v>2518</v>
      </c>
      <c r="G14" s="671" t="s">
        <v>2569</v>
      </c>
      <c r="H14" s="671" t="s">
        <v>1321</v>
      </c>
      <c r="I14" s="671" t="s">
        <v>1599</v>
      </c>
      <c r="J14" s="671" t="s">
        <v>1600</v>
      </c>
      <c r="K14" s="671" t="s">
        <v>2432</v>
      </c>
      <c r="L14" s="705">
        <v>3127.19</v>
      </c>
      <c r="M14" s="705">
        <v>3127.19</v>
      </c>
      <c r="N14" s="671">
        <v>1</v>
      </c>
      <c r="O14" s="706">
        <v>0.5</v>
      </c>
      <c r="P14" s="705">
        <v>3127.19</v>
      </c>
      <c r="Q14" s="682">
        <v>1</v>
      </c>
      <c r="R14" s="671">
        <v>1</v>
      </c>
      <c r="S14" s="682">
        <v>1</v>
      </c>
      <c r="T14" s="706">
        <v>0.5</v>
      </c>
      <c r="U14" s="242">
        <v>1</v>
      </c>
    </row>
    <row r="15" spans="1:21" ht="14.4" customHeight="1" x14ac:dyDescent="0.3">
      <c r="A15" s="680">
        <v>32</v>
      </c>
      <c r="B15" s="671" t="s">
        <v>529</v>
      </c>
      <c r="C15" s="671">
        <v>89301321</v>
      </c>
      <c r="D15" s="703" t="s">
        <v>3657</v>
      </c>
      <c r="E15" s="704" t="s">
        <v>2534</v>
      </c>
      <c r="F15" s="671" t="s">
        <v>2518</v>
      </c>
      <c r="G15" s="671" t="s">
        <v>2570</v>
      </c>
      <c r="H15" s="671" t="s">
        <v>1321</v>
      </c>
      <c r="I15" s="671" t="s">
        <v>2571</v>
      </c>
      <c r="J15" s="671" t="s">
        <v>2572</v>
      </c>
      <c r="K15" s="671" t="s">
        <v>2573</v>
      </c>
      <c r="L15" s="705">
        <v>1359.61</v>
      </c>
      <c r="M15" s="705">
        <v>1359.61</v>
      </c>
      <c r="N15" s="671">
        <v>1</v>
      </c>
      <c r="O15" s="706">
        <v>1</v>
      </c>
      <c r="P15" s="705"/>
      <c r="Q15" s="682">
        <v>0</v>
      </c>
      <c r="R15" s="671"/>
      <c r="S15" s="682">
        <v>0</v>
      </c>
      <c r="T15" s="706"/>
      <c r="U15" s="242">
        <v>0</v>
      </c>
    </row>
    <row r="16" spans="1:21" ht="14.4" customHeight="1" x14ac:dyDescent="0.3">
      <c r="A16" s="680">
        <v>32</v>
      </c>
      <c r="B16" s="671" t="s">
        <v>529</v>
      </c>
      <c r="C16" s="671">
        <v>89301321</v>
      </c>
      <c r="D16" s="703" t="s">
        <v>3657</v>
      </c>
      <c r="E16" s="704" t="s">
        <v>2534</v>
      </c>
      <c r="F16" s="671" t="s">
        <v>2518</v>
      </c>
      <c r="G16" s="671" t="s">
        <v>2574</v>
      </c>
      <c r="H16" s="671" t="s">
        <v>1321</v>
      </c>
      <c r="I16" s="671" t="s">
        <v>2575</v>
      </c>
      <c r="J16" s="671" t="s">
        <v>1584</v>
      </c>
      <c r="K16" s="671" t="s">
        <v>2576</v>
      </c>
      <c r="L16" s="705">
        <v>87.6</v>
      </c>
      <c r="M16" s="705">
        <v>87.6</v>
      </c>
      <c r="N16" s="671">
        <v>1</v>
      </c>
      <c r="O16" s="706">
        <v>1</v>
      </c>
      <c r="P16" s="705"/>
      <c r="Q16" s="682">
        <v>0</v>
      </c>
      <c r="R16" s="671"/>
      <c r="S16" s="682">
        <v>0</v>
      </c>
      <c r="T16" s="706"/>
      <c r="U16" s="242">
        <v>0</v>
      </c>
    </row>
    <row r="17" spans="1:21" ht="14.4" customHeight="1" x14ac:dyDescent="0.3">
      <c r="A17" s="680">
        <v>32</v>
      </c>
      <c r="B17" s="671" t="s">
        <v>529</v>
      </c>
      <c r="C17" s="671">
        <v>89301321</v>
      </c>
      <c r="D17" s="703" t="s">
        <v>3657</v>
      </c>
      <c r="E17" s="704" t="s">
        <v>2534</v>
      </c>
      <c r="F17" s="671" t="s">
        <v>2518</v>
      </c>
      <c r="G17" s="671" t="s">
        <v>2577</v>
      </c>
      <c r="H17" s="671" t="s">
        <v>528</v>
      </c>
      <c r="I17" s="671" t="s">
        <v>2578</v>
      </c>
      <c r="J17" s="671" t="s">
        <v>2579</v>
      </c>
      <c r="K17" s="671" t="s">
        <v>2447</v>
      </c>
      <c r="L17" s="705">
        <v>0</v>
      </c>
      <c r="M17" s="705">
        <v>0</v>
      </c>
      <c r="N17" s="671">
        <v>1</v>
      </c>
      <c r="O17" s="706">
        <v>0.5</v>
      </c>
      <c r="P17" s="705">
        <v>0</v>
      </c>
      <c r="Q17" s="682"/>
      <c r="R17" s="671">
        <v>1</v>
      </c>
      <c r="S17" s="682">
        <v>1</v>
      </c>
      <c r="T17" s="706">
        <v>0.5</v>
      </c>
      <c r="U17" s="242">
        <v>1</v>
      </c>
    </row>
    <row r="18" spans="1:21" ht="14.4" customHeight="1" x14ac:dyDescent="0.3">
      <c r="A18" s="680">
        <v>32</v>
      </c>
      <c r="B18" s="671" t="s">
        <v>529</v>
      </c>
      <c r="C18" s="671">
        <v>89301321</v>
      </c>
      <c r="D18" s="703" t="s">
        <v>3657</v>
      </c>
      <c r="E18" s="704" t="s">
        <v>2534</v>
      </c>
      <c r="F18" s="671" t="s">
        <v>2518</v>
      </c>
      <c r="G18" s="671" t="s">
        <v>2580</v>
      </c>
      <c r="H18" s="671" t="s">
        <v>528</v>
      </c>
      <c r="I18" s="671" t="s">
        <v>679</v>
      </c>
      <c r="J18" s="671" t="s">
        <v>680</v>
      </c>
      <c r="K18" s="671" t="s">
        <v>2581</v>
      </c>
      <c r="L18" s="705">
        <v>314.89999999999998</v>
      </c>
      <c r="M18" s="705">
        <v>629.79999999999995</v>
      </c>
      <c r="N18" s="671">
        <v>2</v>
      </c>
      <c r="O18" s="706">
        <v>1</v>
      </c>
      <c r="P18" s="705"/>
      <c r="Q18" s="682">
        <v>0</v>
      </c>
      <c r="R18" s="671"/>
      <c r="S18" s="682">
        <v>0</v>
      </c>
      <c r="T18" s="706"/>
      <c r="U18" s="242">
        <v>0</v>
      </c>
    </row>
    <row r="19" spans="1:21" ht="14.4" customHeight="1" x14ac:dyDescent="0.3">
      <c r="A19" s="680">
        <v>32</v>
      </c>
      <c r="B19" s="671" t="s">
        <v>529</v>
      </c>
      <c r="C19" s="671">
        <v>89301321</v>
      </c>
      <c r="D19" s="703" t="s">
        <v>3657</v>
      </c>
      <c r="E19" s="704" t="s">
        <v>2534</v>
      </c>
      <c r="F19" s="671" t="s">
        <v>2518</v>
      </c>
      <c r="G19" s="671" t="s">
        <v>2582</v>
      </c>
      <c r="H19" s="671" t="s">
        <v>528</v>
      </c>
      <c r="I19" s="671" t="s">
        <v>972</v>
      </c>
      <c r="J19" s="671" t="s">
        <v>2583</v>
      </c>
      <c r="K19" s="671" t="s">
        <v>2584</v>
      </c>
      <c r="L19" s="705">
        <v>91.52</v>
      </c>
      <c r="M19" s="705">
        <v>91.52</v>
      </c>
      <c r="N19" s="671">
        <v>1</v>
      </c>
      <c r="O19" s="706">
        <v>1</v>
      </c>
      <c r="P19" s="705">
        <v>91.52</v>
      </c>
      <c r="Q19" s="682">
        <v>1</v>
      </c>
      <c r="R19" s="671">
        <v>1</v>
      </c>
      <c r="S19" s="682">
        <v>1</v>
      </c>
      <c r="T19" s="706">
        <v>1</v>
      </c>
      <c r="U19" s="242">
        <v>1</v>
      </c>
    </row>
    <row r="20" spans="1:21" ht="14.4" customHeight="1" x14ac:dyDescent="0.3">
      <c r="A20" s="680">
        <v>32</v>
      </c>
      <c r="B20" s="671" t="s">
        <v>529</v>
      </c>
      <c r="C20" s="671">
        <v>89301321</v>
      </c>
      <c r="D20" s="703" t="s">
        <v>3657</v>
      </c>
      <c r="E20" s="704" t="s">
        <v>2534</v>
      </c>
      <c r="F20" s="671" t="s">
        <v>2518</v>
      </c>
      <c r="G20" s="671" t="s">
        <v>2585</v>
      </c>
      <c r="H20" s="671" t="s">
        <v>528</v>
      </c>
      <c r="I20" s="671" t="s">
        <v>858</v>
      </c>
      <c r="J20" s="671" t="s">
        <v>1748</v>
      </c>
      <c r="K20" s="671" t="s">
        <v>2586</v>
      </c>
      <c r="L20" s="705">
        <v>0</v>
      </c>
      <c r="M20" s="705">
        <v>0</v>
      </c>
      <c r="N20" s="671">
        <v>1</v>
      </c>
      <c r="O20" s="706">
        <v>0.5</v>
      </c>
      <c r="P20" s="705">
        <v>0</v>
      </c>
      <c r="Q20" s="682"/>
      <c r="R20" s="671">
        <v>1</v>
      </c>
      <c r="S20" s="682">
        <v>1</v>
      </c>
      <c r="T20" s="706">
        <v>0.5</v>
      </c>
      <c r="U20" s="242">
        <v>1</v>
      </c>
    </row>
    <row r="21" spans="1:21" ht="14.4" customHeight="1" x14ac:dyDescent="0.3">
      <c r="A21" s="680">
        <v>32</v>
      </c>
      <c r="B21" s="671" t="s">
        <v>529</v>
      </c>
      <c r="C21" s="671">
        <v>89301321</v>
      </c>
      <c r="D21" s="703" t="s">
        <v>3657</v>
      </c>
      <c r="E21" s="704" t="s">
        <v>2534</v>
      </c>
      <c r="F21" s="671" t="s">
        <v>2518</v>
      </c>
      <c r="G21" s="671" t="s">
        <v>2587</v>
      </c>
      <c r="H21" s="671" t="s">
        <v>528</v>
      </c>
      <c r="I21" s="671" t="s">
        <v>1155</v>
      </c>
      <c r="J21" s="671" t="s">
        <v>1156</v>
      </c>
      <c r="K21" s="671" t="s">
        <v>1157</v>
      </c>
      <c r="L21" s="705">
        <v>64.13</v>
      </c>
      <c r="M21" s="705">
        <v>64.13</v>
      </c>
      <c r="N21" s="671">
        <v>1</v>
      </c>
      <c r="O21" s="706">
        <v>0.5</v>
      </c>
      <c r="P21" s="705">
        <v>64.13</v>
      </c>
      <c r="Q21" s="682">
        <v>1</v>
      </c>
      <c r="R21" s="671">
        <v>1</v>
      </c>
      <c r="S21" s="682">
        <v>1</v>
      </c>
      <c r="T21" s="706">
        <v>0.5</v>
      </c>
      <c r="U21" s="242">
        <v>1</v>
      </c>
    </row>
    <row r="22" spans="1:21" ht="14.4" customHeight="1" x14ac:dyDescent="0.3">
      <c r="A22" s="680">
        <v>32</v>
      </c>
      <c r="B22" s="671" t="s">
        <v>529</v>
      </c>
      <c r="C22" s="671">
        <v>89301321</v>
      </c>
      <c r="D22" s="703" t="s">
        <v>3657</v>
      </c>
      <c r="E22" s="704" t="s">
        <v>2534</v>
      </c>
      <c r="F22" s="671" t="s">
        <v>2518</v>
      </c>
      <c r="G22" s="671" t="s">
        <v>2588</v>
      </c>
      <c r="H22" s="671" t="s">
        <v>528</v>
      </c>
      <c r="I22" s="671" t="s">
        <v>1108</v>
      </c>
      <c r="J22" s="671" t="s">
        <v>1109</v>
      </c>
      <c r="K22" s="671" t="s">
        <v>2589</v>
      </c>
      <c r="L22" s="705">
        <v>34140.99</v>
      </c>
      <c r="M22" s="705">
        <v>34140.99</v>
      </c>
      <c r="N22" s="671">
        <v>1</v>
      </c>
      <c r="O22" s="706">
        <v>0.5</v>
      </c>
      <c r="P22" s="705">
        <v>34140.99</v>
      </c>
      <c r="Q22" s="682">
        <v>1</v>
      </c>
      <c r="R22" s="671">
        <v>1</v>
      </c>
      <c r="S22" s="682">
        <v>1</v>
      </c>
      <c r="T22" s="706">
        <v>0.5</v>
      </c>
      <c r="U22" s="242">
        <v>1</v>
      </c>
    </row>
    <row r="23" spans="1:21" ht="14.4" customHeight="1" x14ac:dyDescent="0.3">
      <c r="A23" s="680">
        <v>32</v>
      </c>
      <c r="B23" s="671" t="s">
        <v>529</v>
      </c>
      <c r="C23" s="671">
        <v>89301321</v>
      </c>
      <c r="D23" s="703" t="s">
        <v>3657</v>
      </c>
      <c r="E23" s="704" t="s">
        <v>2534</v>
      </c>
      <c r="F23" s="671" t="s">
        <v>2518</v>
      </c>
      <c r="G23" s="671" t="s">
        <v>2590</v>
      </c>
      <c r="H23" s="671" t="s">
        <v>528</v>
      </c>
      <c r="I23" s="671" t="s">
        <v>2591</v>
      </c>
      <c r="J23" s="671" t="s">
        <v>2592</v>
      </c>
      <c r="K23" s="671" t="s">
        <v>2593</v>
      </c>
      <c r="L23" s="705">
        <v>286.63</v>
      </c>
      <c r="M23" s="705">
        <v>286.63</v>
      </c>
      <c r="N23" s="671">
        <v>1</v>
      </c>
      <c r="O23" s="706">
        <v>0.5</v>
      </c>
      <c r="P23" s="705"/>
      <c r="Q23" s="682">
        <v>0</v>
      </c>
      <c r="R23" s="671"/>
      <c r="S23" s="682">
        <v>0</v>
      </c>
      <c r="T23" s="706"/>
      <c r="U23" s="242">
        <v>0</v>
      </c>
    </row>
    <row r="24" spans="1:21" ht="14.4" customHeight="1" x14ac:dyDescent="0.3">
      <c r="A24" s="680">
        <v>32</v>
      </c>
      <c r="B24" s="671" t="s">
        <v>529</v>
      </c>
      <c r="C24" s="671">
        <v>89301321</v>
      </c>
      <c r="D24" s="703" t="s">
        <v>3657</v>
      </c>
      <c r="E24" s="704" t="s">
        <v>2534</v>
      </c>
      <c r="F24" s="671" t="s">
        <v>2518</v>
      </c>
      <c r="G24" s="671" t="s">
        <v>2594</v>
      </c>
      <c r="H24" s="671" t="s">
        <v>1321</v>
      </c>
      <c r="I24" s="671" t="s">
        <v>2595</v>
      </c>
      <c r="J24" s="671" t="s">
        <v>2596</v>
      </c>
      <c r="K24" s="671" t="s">
        <v>2597</v>
      </c>
      <c r="L24" s="705">
        <v>156.25</v>
      </c>
      <c r="M24" s="705">
        <v>156.25</v>
      </c>
      <c r="N24" s="671">
        <v>1</v>
      </c>
      <c r="O24" s="706">
        <v>1</v>
      </c>
      <c r="P24" s="705"/>
      <c r="Q24" s="682">
        <v>0</v>
      </c>
      <c r="R24" s="671"/>
      <c r="S24" s="682">
        <v>0</v>
      </c>
      <c r="T24" s="706"/>
      <c r="U24" s="242">
        <v>0</v>
      </c>
    </row>
    <row r="25" spans="1:21" ht="14.4" customHeight="1" x14ac:dyDescent="0.3">
      <c r="A25" s="680">
        <v>32</v>
      </c>
      <c r="B25" s="671" t="s">
        <v>529</v>
      </c>
      <c r="C25" s="671">
        <v>89301321</v>
      </c>
      <c r="D25" s="703" t="s">
        <v>3657</v>
      </c>
      <c r="E25" s="704" t="s">
        <v>2537</v>
      </c>
      <c r="F25" s="671" t="s">
        <v>2518</v>
      </c>
      <c r="G25" s="671" t="s">
        <v>2555</v>
      </c>
      <c r="H25" s="671" t="s">
        <v>1321</v>
      </c>
      <c r="I25" s="671" t="s">
        <v>1380</v>
      </c>
      <c r="J25" s="671" t="s">
        <v>1381</v>
      </c>
      <c r="K25" s="671" t="s">
        <v>1382</v>
      </c>
      <c r="L25" s="705">
        <v>95.25</v>
      </c>
      <c r="M25" s="705">
        <v>95.25</v>
      </c>
      <c r="N25" s="671">
        <v>1</v>
      </c>
      <c r="O25" s="706">
        <v>0.5</v>
      </c>
      <c r="P25" s="705"/>
      <c r="Q25" s="682">
        <v>0</v>
      </c>
      <c r="R25" s="671"/>
      <c r="S25" s="682">
        <v>0</v>
      </c>
      <c r="T25" s="706"/>
      <c r="U25" s="242">
        <v>0</v>
      </c>
    </row>
    <row r="26" spans="1:21" ht="14.4" customHeight="1" x14ac:dyDescent="0.3">
      <c r="A26" s="680">
        <v>32</v>
      </c>
      <c r="B26" s="671" t="s">
        <v>529</v>
      </c>
      <c r="C26" s="671">
        <v>89301321</v>
      </c>
      <c r="D26" s="703" t="s">
        <v>3657</v>
      </c>
      <c r="E26" s="704" t="s">
        <v>2537</v>
      </c>
      <c r="F26" s="671" t="s">
        <v>2518</v>
      </c>
      <c r="G26" s="671" t="s">
        <v>2561</v>
      </c>
      <c r="H26" s="671" t="s">
        <v>528</v>
      </c>
      <c r="I26" s="671" t="s">
        <v>2598</v>
      </c>
      <c r="J26" s="671" t="s">
        <v>2599</v>
      </c>
      <c r="K26" s="671" t="s">
        <v>2600</v>
      </c>
      <c r="L26" s="705">
        <v>0</v>
      </c>
      <c r="M26" s="705">
        <v>0</v>
      </c>
      <c r="N26" s="671">
        <v>1</v>
      </c>
      <c r="O26" s="706">
        <v>0.5</v>
      </c>
      <c r="P26" s="705"/>
      <c r="Q26" s="682"/>
      <c r="R26" s="671"/>
      <c r="S26" s="682">
        <v>0</v>
      </c>
      <c r="T26" s="706"/>
      <c r="U26" s="242">
        <v>0</v>
      </c>
    </row>
    <row r="27" spans="1:21" ht="14.4" customHeight="1" x14ac:dyDescent="0.3">
      <c r="A27" s="680">
        <v>32</v>
      </c>
      <c r="B27" s="671" t="s">
        <v>529</v>
      </c>
      <c r="C27" s="671">
        <v>89301321</v>
      </c>
      <c r="D27" s="703" t="s">
        <v>3657</v>
      </c>
      <c r="E27" s="704" t="s">
        <v>2537</v>
      </c>
      <c r="F27" s="671" t="s">
        <v>2518</v>
      </c>
      <c r="G27" s="671" t="s">
        <v>2601</v>
      </c>
      <c r="H27" s="671" t="s">
        <v>1321</v>
      </c>
      <c r="I27" s="671" t="s">
        <v>1402</v>
      </c>
      <c r="J27" s="671" t="s">
        <v>1347</v>
      </c>
      <c r="K27" s="671" t="s">
        <v>1403</v>
      </c>
      <c r="L27" s="705">
        <v>468.96</v>
      </c>
      <c r="M27" s="705">
        <v>468.96</v>
      </c>
      <c r="N27" s="671">
        <v>1</v>
      </c>
      <c r="O27" s="706">
        <v>1</v>
      </c>
      <c r="P27" s="705"/>
      <c r="Q27" s="682">
        <v>0</v>
      </c>
      <c r="R27" s="671"/>
      <c r="S27" s="682">
        <v>0</v>
      </c>
      <c r="T27" s="706"/>
      <c r="U27" s="242">
        <v>0</v>
      </c>
    </row>
    <row r="28" spans="1:21" ht="14.4" customHeight="1" x14ac:dyDescent="0.3">
      <c r="A28" s="680">
        <v>32</v>
      </c>
      <c r="B28" s="671" t="s">
        <v>529</v>
      </c>
      <c r="C28" s="671">
        <v>89301321</v>
      </c>
      <c r="D28" s="703" t="s">
        <v>3657</v>
      </c>
      <c r="E28" s="704" t="s">
        <v>2537</v>
      </c>
      <c r="F28" s="671" t="s">
        <v>2518</v>
      </c>
      <c r="G28" s="671" t="s">
        <v>2580</v>
      </c>
      <c r="H28" s="671" t="s">
        <v>528</v>
      </c>
      <c r="I28" s="671" t="s">
        <v>2602</v>
      </c>
      <c r="J28" s="671" t="s">
        <v>680</v>
      </c>
      <c r="K28" s="671" t="s">
        <v>2603</v>
      </c>
      <c r="L28" s="705">
        <v>97.97</v>
      </c>
      <c r="M28" s="705">
        <v>97.97</v>
      </c>
      <c r="N28" s="671">
        <v>1</v>
      </c>
      <c r="O28" s="706">
        <v>0.5</v>
      </c>
      <c r="P28" s="705"/>
      <c r="Q28" s="682">
        <v>0</v>
      </c>
      <c r="R28" s="671"/>
      <c r="S28" s="682">
        <v>0</v>
      </c>
      <c r="T28" s="706"/>
      <c r="U28" s="242">
        <v>0</v>
      </c>
    </row>
    <row r="29" spans="1:21" ht="14.4" customHeight="1" x14ac:dyDescent="0.3">
      <c r="A29" s="680">
        <v>32</v>
      </c>
      <c r="B29" s="671" t="s">
        <v>529</v>
      </c>
      <c r="C29" s="671">
        <v>89301321</v>
      </c>
      <c r="D29" s="703" t="s">
        <v>3657</v>
      </c>
      <c r="E29" s="704" t="s">
        <v>2537</v>
      </c>
      <c r="F29" s="671" t="s">
        <v>2518</v>
      </c>
      <c r="G29" s="671" t="s">
        <v>2582</v>
      </c>
      <c r="H29" s="671" t="s">
        <v>528</v>
      </c>
      <c r="I29" s="671" t="s">
        <v>972</v>
      </c>
      <c r="J29" s="671" t="s">
        <v>2583</v>
      </c>
      <c r="K29" s="671" t="s">
        <v>2584</v>
      </c>
      <c r="L29" s="705">
        <v>91.52</v>
      </c>
      <c r="M29" s="705">
        <v>91.52</v>
      </c>
      <c r="N29" s="671">
        <v>1</v>
      </c>
      <c r="O29" s="706">
        <v>0.5</v>
      </c>
      <c r="P29" s="705"/>
      <c r="Q29" s="682">
        <v>0</v>
      </c>
      <c r="R29" s="671"/>
      <c r="S29" s="682">
        <v>0</v>
      </c>
      <c r="T29" s="706"/>
      <c r="U29" s="242">
        <v>0</v>
      </c>
    </row>
    <row r="30" spans="1:21" ht="14.4" customHeight="1" x14ac:dyDescent="0.3">
      <c r="A30" s="680">
        <v>32</v>
      </c>
      <c r="B30" s="671" t="s">
        <v>529</v>
      </c>
      <c r="C30" s="671">
        <v>89301321</v>
      </c>
      <c r="D30" s="703" t="s">
        <v>3657</v>
      </c>
      <c r="E30" s="704" t="s">
        <v>2538</v>
      </c>
      <c r="F30" s="671" t="s">
        <v>2518</v>
      </c>
      <c r="G30" s="671" t="s">
        <v>2552</v>
      </c>
      <c r="H30" s="671" t="s">
        <v>528</v>
      </c>
      <c r="I30" s="671" t="s">
        <v>2604</v>
      </c>
      <c r="J30" s="671" t="s">
        <v>2605</v>
      </c>
      <c r="K30" s="671" t="s">
        <v>2606</v>
      </c>
      <c r="L30" s="705">
        <v>1354.54</v>
      </c>
      <c r="M30" s="705">
        <v>1354.54</v>
      </c>
      <c r="N30" s="671">
        <v>1</v>
      </c>
      <c r="O30" s="706">
        <v>1</v>
      </c>
      <c r="P30" s="705">
        <v>1354.54</v>
      </c>
      <c r="Q30" s="682">
        <v>1</v>
      </c>
      <c r="R30" s="671">
        <v>1</v>
      </c>
      <c r="S30" s="682">
        <v>1</v>
      </c>
      <c r="T30" s="706">
        <v>1</v>
      </c>
      <c r="U30" s="242">
        <v>1</v>
      </c>
    </row>
    <row r="31" spans="1:21" ht="14.4" customHeight="1" x14ac:dyDescent="0.3">
      <c r="A31" s="680">
        <v>32</v>
      </c>
      <c r="B31" s="671" t="s">
        <v>529</v>
      </c>
      <c r="C31" s="671">
        <v>89301321</v>
      </c>
      <c r="D31" s="703" t="s">
        <v>3657</v>
      </c>
      <c r="E31" s="704" t="s">
        <v>2538</v>
      </c>
      <c r="F31" s="671" t="s">
        <v>2518</v>
      </c>
      <c r="G31" s="671" t="s">
        <v>2555</v>
      </c>
      <c r="H31" s="671" t="s">
        <v>528</v>
      </c>
      <c r="I31" s="671" t="s">
        <v>2607</v>
      </c>
      <c r="J31" s="671" t="s">
        <v>1381</v>
      </c>
      <c r="K31" s="671" t="s">
        <v>2608</v>
      </c>
      <c r="L31" s="705">
        <v>0</v>
      </c>
      <c r="M31" s="705">
        <v>0</v>
      </c>
      <c r="N31" s="671">
        <v>1</v>
      </c>
      <c r="O31" s="706">
        <v>0.5</v>
      </c>
      <c r="P31" s="705"/>
      <c r="Q31" s="682"/>
      <c r="R31" s="671"/>
      <c r="S31" s="682">
        <v>0</v>
      </c>
      <c r="T31" s="706"/>
      <c r="U31" s="242">
        <v>0</v>
      </c>
    </row>
    <row r="32" spans="1:21" ht="14.4" customHeight="1" x14ac:dyDescent="0.3">
      <c r="A32" s="680">
        <v>32</v>
      </c>
      <c r="B32" s="671" t="s">
        <v>529</v>
      </c>
      <c r="C32" s="671">
        <v>89301321</v>
      </c>
      <c r="D32" s="703" t="s">
        <v>3657</v>
      </c>
      <c r="E32" s="704" t="s">
        <v>2538</v>
      </c>
      <c r="F32" s="671" t="s">
        <v>2518</v>
      </c>
      <c r="G32" s="671" t="s">
        <v>2555</v>
      </c>
      <c r="H32" s="671" t="s">
        <v>1321</v>
      </c>
      <c r="I32" s="671" t="s">
        <v>1380</v>
      </c>
      <c r="J32" s="671" t="s">
        <v>1381</v>
      </c>
      <c r="K32" s="671" t="s">
        <v>1382</v>
      </c>
      <c r="L32" s="705">
        <v>95.25</v>
      </c>
      <c r="M32" s="705">
        <v>95.25</v>
      </c>
      <c r="N32" s="671">
        <v>1</v>
      </c>
      <c r="O32" s="706">
        <v>1</v>
      </c>
      <c r="P32" s="705">
        <v>95.25</v>
      </c>
      <c r="Q32" s="682">
        <v>1</v>
      </c>
      <c r="R32" s="671">
        <v>1</v>
      </c>
      <c r="S32" s="682">
        <v>1</v>
      </c>
      <c r="T32" s="706">
        <v>1</v>
      </c>
      <c r="U32" s="242">
        <v>1</v>
      </c>
    </row>
    <row r="33" spans="1:21" ht="14.4" customHeight="1" x14ac:dyDescent="0.3">
      <c r="A33" s="680">
        <v>32</v>
      </c>
      <c r="B33" s="671" t="s">
        <v>529</v>
      </c>
      <c r="C33" s="671">
        <v>89301321</v>
      </c>
      <c r="D33" s="703" t="s">
        <v>3657</v>
      </c>
      <c r="E33" s="704" t="s">
        <v>2538</v>
      </c>
      <c r="F33" s="671" t="s">
        <v>2518</v>
      </c>
      <c r="G33" s="671" t="s">
        <v>2555</v>
      </c>
      <c r="H33" s="671" t="s">
        <v>528</v>
      </c>
      <c r="I33" s="671" t="s">
        <v>2609</v>
      </c>
      <c r="J33" s="671" t="s">
        <v>2610</v>
      </c>
      <c r="K33" s="671" t="s">
        <v>1382</v>
      </c>
      <c r="L33" s="705">
        <v>95.25</v>
      </c>
      <c r="M33" s="705">
        <v>95.25</v>
      </c>
      <c r="N33" s="671">
        <v>1</v>
      </c>
      <c r="O33" s="706">
        <v>0.5</v>
      </c>
      <c r="P33" s="705">
        <v>95.25</v>
      </c>
      <c r="Q33" s="682">
        <v>1</v>
      </c>
      <c r="R33" s="671">
        <v>1</v>
      </c>
      <c r="S33" s="682">
        <v>1</v>
      </c>
      <c r="T33" s="706">
        <v>0.5</v>
      </c>
      <c r="U33" s="242">
        <v>1</v>
      </c>
    </row>
    <row r="34" spans="1:21" ht="14.4" customHeight="1" x14ac:dyDescent="0.3">
      <c r="A34" s="680">
        <v>32</v>
      </c>
      <c r="B34" s="671" t="s">
        <v>529</v>
      </c>
      <c r="C34" s="671">
        <v>89301321</v>
      </c>
      <c r="D34" s="703" t="s">
        <v>3657</v>
      </c>
      <c r="E34" s="704" t="s">
        <v>2538</v>
      </c>
      <c r="F34" s="671" t="s">
        <v>2518</v>
      </c>
      <c r="G34" s="671" t="s">
        <v>2555</v>
      </c>
      <c r="H34" s="671" t="s">
        <v>528</v>
      </c>
      <c r="I34" s="671" t="s">
        <v>623</v>
      </c>
      <c r="J34" s="671" t="s">
        <v>624</v>
      </c>
      <c r="K34" s="671" t="s">
        <v>2556</v>
      </c>
      <c r="L34" s="705">
        <v>85.72</v>
      </c>
      <c r="M34" s="705">
        <v>85.72</v>
      </c>
      <c r="N34" s="671">
        <v>1</v>
      </c>
      <c r="O34" s="706">
        <v>0.5</v>
      </c>
      <c r="P34" s="705"/>
      <c r="Q34" s="682">
        <v>0</v>
      </c>
      <c r="R34" s="671"/>
      <c r="S34" s="682">
        <v>0</v>
      </c>
      <c r="T34" s="706"/>
      <c r="U34" s="242">
        <v>0</v>
      </c>
    </row>
    <row r="35" spans="1:21" ht="14.4" customHeight="1" x14ac:dyDescent="0.3">
      <c r="A35" s="680">
        <v>32</v>
      </c>
      <c r="B35" s="671" t="s">
        <v>529</v>
      </c>
      <c r="C35" s="671">
        <v>89301321</v>
      </c>
      <c r="D35" s="703" t="s">
        <v>3657</v>
      </c>
      <c r="E35" s="704" t="s">
        <v>2538</v>
      </c>
      <c r="F35" s="671" t="s">
        <v>2518</v>
      </c>
      <c r="G35" s="671" t="s">
        <v>2555</v>
      </c>
      <c r="H35" s="671" t="s">
        <v>528</v>
      </c>
      <c r="I35" s="671" t="s">
        <v>2611</v>
      </c>
      <c r="J35" s="671" t="s">
        <v>624</v>
      </c>
      <c r="K35" s="671" t="s">
        <v>2612</v>
      </c>
      <c r="L35" s="705">
        <v>285.75</v>
      </c>
      <c r="M35" s="705">
        <v>285.75</v>
      </c>
      <c r="N35" s="671">
        <v>1</v>
      </c>
      <c r="O35" s="706">
        <v>0.5</v>
      </c>
      <c r="P35" s="705"/>
      <c r="Q35" s="682">
        <v>0</v>
      </c>
      <c r="R35" s="671"/>
      <c r="S35" s="682">
        <v>0</v>
      </c>
      <c r="T35" s="706"/>
      <c r="U35" s="242">
        <v>0</v>
      </c>
    </row>
    <row r="36" spans="1:21" ht="14.4" customHeight="1" x14ac:dyDescent="0.3">
      <c r="A36" s="680">
        <v>32</v>
      </c>
      <c r="B36" s="671" t="s">
        <v>529</v>
      </c>
      <c r="C36" s="671">
        <v>89301321</v>
      </c>
      <c r="D36" s="703" t="s">
        <v>3657</v>
      </c>
      <c r="E36" s="704" t="s">
        <v>2538</v>
      </c>
      <c r="F36" s="671" t="s">
        <v>2518</v>
      </c>
      <c r="G36" s="671" t="s">
        <v>2555</v>
      </c>
      <c r="H36" s="671" t="s">
        <v>528</v>
      </c>
      <c r="I36" s="671" t="s">
        <v>2613</v>
      </c>
      <c r="J36" s="671" t="s">
        <v>2610</v>
      </c>
      <c r="K36" s="671" t="s">
        <v>2608</v>
      </c>
      <c r="L36" s="705">
        <v>47.63</v>
      </c>
      <c r="M36" s="705">
        <v>190.52</v>
      </c>
      <c r="N36" s="671">
        <v>4</v>
      </c>
      <c r="O36" s="706">
        <v>2.5</v>
      </c>
      <c r="P36" s="705">
        <v>190.52</v>
      </c>
      <c r="Q36" s="682">
        <v>1</v>
      </c>
      <c r="R36" s="671">
        <v>4</v>
      </c>
      <c r="S36" s="682">
        <v>1</v>
      </c>
      <c r="T36" s="706">
        <v>2.5</v>
      </c>
      <c r="U36" s="242">
        <v>1</v>
      </c>
    </row>
    <row r="37" spans="1:21" ht="14.4" customHeight="1" x14ac:dyDescent="0.3">
      <c r="A37" s="680">
        <v>32</v>
      </c>
      <c r="B37" s="671" t="s">
        <v>529</v>
      </c>
      <c r="C37" s="671">
        <v>89301321</v>
      </c>
      <c r="D37" s="703" t="s">
        <v>3657</v>
      </c>
      <c r="E37" s="704" t="s">
        <v>2538</v>
      </c>
      <c r="F37" s="671" t="s">
        <v>2518</v>
      </c>
      <c r="G37" s="671" t="s">
        <v>2614</v>
      </c>
      <c r="H37" s="671" t="s">
        <v>528</v>
      </c>
      <c r="I37" s="671" t="s">
        <v>828</v>
      </c>
      <c r="J37" s="671" t="s">
        <v>829</v>
      </c>
      <c r="K37" s="671" t="s">
        <v>830</v>
      </c>
      <c r="L37" s="705">
        <v>0</v>
      </c>
      <c r="M37" s="705">
        <v>0</v>
      </c>
      <c r="N37" s="671">
        <v>1</v>
      </c>
      <c r="O37" s="706">
        <v>0.5</v>
      </c>
      <c r="P37" s="705">
        <v>0</v>
      </c>
      <c r="Q37" s="682"/>
      <c r="R37" s="671">
        <v>1</v>
      </c>
      <c r="S37" s="682">
        <v>1</v>
      </c>
      <c r="T37" s="706">
        <v>0.5</v>
      </c>
      <c r="U37" s="242">
        <v>1</v>
      </c>
    </row>
    <row r="38" spans="1:21" ht="14.4" customHeight="1" x14ac:dyDescent="0.3">
      <c r="A38" s="680">
        <v>32</v>
      </c>
      <c r="B38" s="671" t="s">
        <v>529</v>
      </c>
      <c r="C38" s="671">
        <v>89301321</v>
      </c>
      <c r="D38" s="703" t="s">
        <v>3657</v>
      </c>
      <c r="E38" s="704" t="s">
        <v>2538</v>
      </c>
      <c r="F38" s="671" t="s">
        <v>2518</v>
      </c>
      <c r="G38" s="671" t="s">
        <v>2561</v>
      </c>
      <c r="H38" s="671" t="s">
        <v>528</v>
      </c>
      <c r="I38" s="671" t="s">
        <v>2615</v>
      </c>
      <c r="J38" s="671" t="s">
        <v>2599</v>
      </c>
      <c r="K38" s="671" t="s">
        <v>2414</v>
      </c>
      <c r="L38" s="705">
        <v>333.31</v>
      </c>
      <c r="M38" s="705">
        <v>333.31</v>
      </c>
      <c r="N38" s="671">
        <v>1</v>
      </c>
      <c r="O38" s="706">
        <v>0.5</v>
      </c>
      <c r="P38" s="705"/>
      <c r="Q38" s="682">
        <v>0</v>
      </c>
      <c r="R38" s="671"/>
      <c r="S38" s="682">
        <v>0</v>
      </c>
      <c r="T38" s="706"/>
      <c r="U38" s="242">
        <v>0</v>
      </c>
    </row>
    <row r="39" spans="1:21" ht="14.4" customHeight="1" x14ac:dyDescent="0.3">
      <c r="A39" s="680">
        <v>32</v>
      </c>
      <c r="B39" s="671" t="s">
        <v>529</v>
      </c>
      <c r="C39" s="671">
        <v>89301321</v>
      </c>
      <c r="D39" s="703" t="s">
        <v>3657</v>
      </c>
      <c r="E39" s="704" t="s">
        <v>2538</v>
      </c>
      <c r="F39" s="671" t="s">
        <v>2518</v>
      </c>
      <c r="G39" s="671" t="s">
        <v>2561</v>
      </c>
      <c r="H39" s="671" t="s">
        <v>1321</v>
      </c>
      <c r="I39" s="671" t="s">
        <v>1556</v>
      </c>
      <c r="J39" s="671" t="s">
        <v>2413</v>
      </c>
      <c r="K39" s="671" t="s">
        <v>2414</v>
      </c>
      <c r="L39" s="705">
        <v>333.31</v>
      </c>
      <c r="M39" s="705">
        <v>333.31</v>
      </c>
      <c r="N39" s="671">
        <v>1</v>
      </c>
      <c r="O39" s="706">
        <v>0.5</v>
      </c>
      <c r="P39" s="705">
        <v>333.31</v>
      </c>
      <c r="Q39" s="682">
        <v>1</v>
      </c>
      <c r="R39" s="671">
        <v>1</v>
      </c>
      <c r="S39" s="682">
        <v>1</v>
      </c>
      <c r="T39" s="706">
        <v>0.5</v>
      </c>
      <c r="U39" s="242">
        <v>1</v>
      </c>
    </row>
    <row r="40" spans="1:21" ht="14.4" customHeight="1" x14ac:dyDescent="0.3">
      <c r="A40" s="680">
        <v>32</v>
      </c>
      <c r="B40" s="671" t="s">
        <v>529</v>
      </c>
      <c r="C40" s="671">
        <v>89301321</v>
      </c>
      <c r="D40" s="703" t="s">
        <v>3657</v>
      </c>
      <c r="E40" s="704" t="s">
        <v>2538</v>
      </c>
      <c r="F40" s="671" t="s">
        <v>2518</v>
      </c>
      <c r="G40" s="671" t="s">
        <v>2616</v>
      </c>
      <c r="H40" s="671" t="s">
        <v>528</v>
      </c>
      <c r="I40" s="671" t="s">
        <v>764</v>
      </c>
      <c r="J40" s="671" t="s">
        <v>2617</v>
      </c>
      <c r="K40" s="671" t="s">
        <v>2618</v>
      </c>
      <c r="L40" s="705">
        <v>0</v>
      </c>
      <c r="M40" s="705">
        <v>0</v>
      </c>
      <c r="N40" s="671">
        <v>2</v>
      </c>
      <c r="O40" s="706">
        <v>1.5</v>
      </c>
      <c r="P40" s="705">
        <v>0</v>
      </c>
      <c r="Q40" s="682"/>
      <c r="R40" s="671">
        <v>1</v>
      </c>
      <c r="S40" s="682">
        <v>0.5</v>
      </c>
      <c r="T40" s="706">
        <v>1</v>
      </c>
      <c r="U40" s="242">
        <v>0.66666666666666663</v>
      </c>
    </row>
    <row r="41" spans="1:21" ht="14.4" customHeight="1" x14ac:dyDescent="0.3">
      <c r="A41" s="680">
        <v>32</v>
      </c>
      <c r="B41" s="671" t="s">
        <v>529</v>
      </c>
      <c r="C41" s="671">
        <v>89301321</v>
      </c>
      <c r="D41" s="703" t="s">
        <v>3657</v>
      </c>
      <c r="E41" s="704" t="s">
        <v>2538</v>
      </c>
      <c r="F41" s="671" t="s">
        <v>2518</v>
      </c>
      <c r="G41" s="671" t="s">
        <v>2619</v>
      </c>
      <c r="H41" s="671" t="s">
        <v>528</v>
      </c>
      <c r="I41" s="671" t="s">
        <v>2620</v>
      </c>
      <c r="J41" s="671" t="s">
        <v>1225</v>
      </c>
      <c r="K41" s="671" t="s">
        <v>1303</v>
      </c>
      <c r="L41" s="705">
        <v>0</v>
      </c>
      <c r="M41" s="705">
        <v>0</v>
      </c>
      <c r="N41" s="671">
        <v>2</v>
      </c>
      <c r="O41" s="706">
        <v>1</v>
      </c>
      <c r="P41" s="705">
        <v>0</v>
      </c>
      <c r="Q41" s="682"/>
      <c r="R41" s="671">
        <v>2</v>
      </c>
      <c r="S41" s="682">
        <v>1</v>
      </c>
      <c r="T41" s="706">
        <v>1</v>
      </c>
      <c r="U41" s="242">
        <v>1</v>
      </c>
    </row>
    <row r="42" spans="1:21" ht="14.4" customHeight="1" x14ac:dyDescent="0.3">
      <c r="A42" s="680">
        <v>32</v>
      </c>
      <c r="B42" s="671" t="s">
        <v>529</v>
      </c>
      <c r="C42" s="671">
        <v>89301321</v>
      </c>
      <c r="D42" s="703" t="s">
        <v>3657</v>
      </c>
      <c r="E42" s="704" t="s">
        <v>2538</v>
      </c>
      <c r="F42" s="671" t="s">
        <v>2518</v>
      </c>
      <c r="G42" s="671" t="s">
        <v>2621</v>
      </c>
      <c r="H42" s="671" t="s">
        <v>528</v>
      </c>
      <c r="I42" s="671" t="s">
        <v>2622</v>
      </c>
      <c r="J42" s="671" t="s">
        <v>1561</v>
      </c>
      <c r="K42" s="671" t="s">
        <v>2418</v>
      </c>
      <c r="L42" s="705">
        <v>184.22</v>
      </c>
      <c r="M42" s="705">
        <v>184.22</v>
      </c>
      <c r="N42" s="671">
        <v>1</v>
      </c>
      <c r="O42" s="706">
        <v>0.5</v>
      </c>
      <c r="P42" s="705">
        <v>184.22</v>
      </c>
      <c r="Q42" s="682">
        <v>1</v>
      </c>
      <c r="R42" s="671">
        <v>1</v>
      </c>
      <c r="S42" s="682">
        <v>1</v>
      </c>
      <c r="T42" s="706">
        <v>0.5</v>
      </c>
      <c r="U42" s="242">
        <v>1</v>
      </c>
    </row>
    <row r="43" spans="1:21" ht="14.4" customHeight="1" x14ac:dyDescent="0.3">
      <c r="A43" s="680">
        <v>32</v>
      </c>
      <c r="B43" s="671" t="s">
        <v>529</v>
      </c>
      <c r="C43" s="671">
        <v>89301321</v>
      </c>
      <c r="D43" s="703" t="s">
        <v>3657</v>
      </c>
      <c r="E43" s="704" t="s">
        <v>2538</v>
      </c>
      <c r="F43" s="671" t="s">
        <v>2518</v>
      </c>
      <c r="G43" s="671" t="s">
        <v>2623</v>
      </c>
      <c r="H43" s="671" t="s">
        <v>1321</v>
      </c>
      <c r="I43" s="671" t="s">
        <v>1330</v>
      </c>
      <c r="J43" s="671" t="s">
        <v>1331</v>
      </c>
      <c r="K43" s="671" t="s">
        <v>2462</v>
      </c>
      <c r="L43" s="705">
        <v>275.48</v>
      </c>
      <c r="M43" s="705">
        <v>275.48</v>
      </c>
      <c r="N43" s="671">
        <v>1</v>
      </c>
      <c r="O43" s="706">
        <v>0.5</v>
      </c>
      <c r="P43" s="705"/>
      <c r="Q43" s="682">
        <v>0</v>
      </c>
      <c r="R43" s="671"/>
      <c r="S43" s="682">
        <v>0</v>
      </c>
      <c r="T43" s="706"/>
      <c r="U43" s="242">
        <v>0</v>
      </c>
    </row>
    <row r="44" spans="1:21" ht="14.4" customHeight="1" x14ac:dyDescent="0.3">
      <c r="A44" s="680">
        <v>32</v>
      </c>
      <c r="B44" s="671" t="s">
        <v>529</v>
      </c>
      <c r="C44" s="671">
        <v>89301321</v>
      </c>
      <c r="D44" s="703" t="s">
        <v>3657</v>
      </c>
      <c r="E44" s="704" t="s">
        <v>2538</v>
      </c>
      <c r="F44" s="671" t="s">
        <v>2518</v>
      </c>
      <c r="G44" s="671" t="s">
        <v>2624</v>
      </c>
      <c r="H44" s="671" t="s">
        <v>528</v>
      </c>
      <c r="I44" s="671" t="s">
        <v>2625</v>
      </c>
      <c r="J44" s="671" t="s">
        <v>2626</v>
      </c>
      <c r="K44" s="671" t="s">
        <v>2418</v>
      </c>
      <c r="L44" s="705">
        <v>69.86</v>
      </c>
      <c r="M44" s="705">
        <v>139.72</v>
      </c>
      <c r="N44" s="671">
        <v>2</v>
      </c>
      <c r="O44" s="706">
        <v>1</v>
      </c>
      <c r="P44" s="705">
        <v>139.72</v>
      </c>
      <c r="Q44" s="682">
        <v>1</v>
      </c>
      <c r="R44" s="671">
        <v>2</v>
      </c>
      <c r="S44" s="682">
        <v>1</v>
      </c>
      <c r="T44" s="706">
        <v>1</v>
      </c>
      <c r="U44" s="242">
        <v>1</v>
      </c>
    </row>
    <row r="45" spans="1:21" ht="14.4" customHeight="1" x14ac:dyDescent="0.3">
      <c r="A45" s="680">
        <v>32</v>
      </c>
      <c r="B45" s="671" t="s">
        <v>529</v>
      </c>
      <c r="C45" s="671">
        <v>89301321</v>
      </c>
      <c r="D45" s="703" t="s">
        <v>3657</v>
      </c>
      <c r="E45" s="704" t="s">
        <v>2538</v>
      </c>
      <c r="F45" s="671" t="s">
        <v>2518</v>
      </c>
      <c r="G45" s="671" t="s">
        <v>2624</v>
      </c>
      <c r="H45" s="671" t="s">
        <v>1321</v>
      </c>
      <c r="I45" s="671" t="s">
        <v>1564</v>
      </c>
      <c r="J45" s="671" t="s">
        <v>1565</v>
      </c>
      <c r="K45" s="671" t="s">
        <v>2418</v>
      </c>
      <c r="L45" s="705">
        <v>69.86</v>
      </c>
      <c r="M45" s="705">
        <v>279.44</v>
      </c>
      <c r="N45" s="671">
        <v>4</v>
      </c>
      <c r="O45" s="706">
        <v>2</v>
      </c>
      <c r="P45" s="705">
        <v>139.72</v>
      </c>
      <c r="Q45" s="682">
        <v>0.5</v>
      </c>
      <c r="R45" s="671">
        <v>2</v>
      </c>
      <c r="S45" s="682">
        <v>0.5</v>
      </c>
      <c r="T45" s="706">
        <v>1</v>
      </c>
      <c r="U45" s="242">
        <v>0.5</v>
      </c>
    </row>
    <row r="46" spans="1:21" ht="14.4" customHeight="1" x14ac:dyDescent="0.3">
      <c r="A46" s="680">
        <v>32</v>
      </c>
      <c r="B46" s="671" t="s">
        <v>529</v>
      </c>
      <c r="C46" s="671">
        <v>89301321</v>
      </c>
      <c r="D46" s="703" t="s">
        <v>3657</v>
      </c>
      <c r="E46" s="704" t="s">
        <v>2538</v>
      </c>
      <c r="F46" s="671" t="s">
        <v>2518</v>
      </c>
      <c r="G46" s="671" t="s">
        <v>2624</v>
      </c>
      <c r="H46" s="671" t="s">
        <v>528</v>
      </c>
      <c r="I46" s="671" t="s">
        <v>2627</v>
      </c>
      <c r="J46" s="671" t="s">
        <v>2628</v>
      </c>
      <c r="K46" s="671" t="s">
        <v>2418</v>
      </c>
      <c r="L46" s="705">
        <v>69.86</v>
      </c>
      <c r="M46" s="705">
        <v>69.86</v>
      </c>
      <c r="N46" s="671">
        <v>1</v>
      </c>
      <c r="O46" s="706">
        <v>0.5</v>
      </c>
      <c r="P46" s="705">
        <v>69.86</v>
      </c>
      <c r="Q46" s="682">
        <v>1</v>
      </c>
      <c r="R46" s="671">
        <v>1</v>
      </c>
      <c r="S46" s="682">
        <v>1</v>
      </c>
      <c r="T46" s="706">
        <v>0.5</v>
      </c>
      <c r="U46" s="242">
        <v>1</v>
      </c>
    </row>
    <row r="47" spans="1:21" ht="14.4" customHeight="1" x14ac:dyDescent="0.3">
      <c r="A47" s="680">
        <v>32</v>
      </c>
      <c r="B47" s="671" t="s">
        <v>529</v>
      </c>
      <c r="C47" s="671">
        <v>89301321</v>
      </c>
      <c r="D47" s="703" t="s">
        <v>3657</v>
      </c>
      <c r="E47" s="704" t="s">
        <v>2538</v>
      </c>
      <c r="F47" s="671" t="s">
        <v>2518</v>
      </c>
      <c r="G47" s="671" t="s">
        <v>2569</v>
      </c>
      <c r="H47" s="671" t="s">
        <v>528</v>
      </c>
      <c r="I47" s="671" t="s">
        <v>2629</v>
      </c>
      <c r="J47" s="671" t="s">
        <v>1600</v>
      </c>
      <c r="K47" s="671" t="s">
        <v>2630</v>
      </c>
      <c r="L47" s="705">
        <v>0</v>
      </c>
      <c r="M47" s="705">
        <v>0</v>
      </c>
      <c r="N47" s="671">
        <v>3</v>
      </c>
      <c r="O47" s="706">
        <v>1.5</v>
      </c>
      <c r="P47" s="705">
        <v>0</v>
      </c>
      <c r="Q47" s="682"/>
      <c r="R47" s="671">
        <v>2</v>
      </c>
      <c r="S47" s="682">
        <v>0.66666666666666663</v>
      </c>
      <c r="T47" s="706">
        <v>1</v>
      </c>
      <c r="U47" s="242">
        <v>0.66666666666666663</v>
      </c>
    </row>
    <row r="48" spans="1:21" ht="14.4" customHeight="1" x14ac:dyDescent="0.3">
      <c r="A48" s="680">
        <v>32</v>
      </c>
      <c r="B48" s="671" t="s">
        <v>529</v>
      </c>
      <c r="C48" s="671">
        <v>89301321</v>
      </c>
      <c r="D48" s="703" t="s">
        <v>3657</v>
      </c>
      <c r="E48" s="704" t="s">
        <v>2538</v>
      </c>
      <c r="F48" s="671" t="s">
        <v>2518</v>
      </c>
      <c r="G48" s="671" t="s">
        <v>2569</v>
      </c>
      <c r="H48" s="671" t="s">
        <v>1321</v>
      </c>
      <c r="I48" s="671" t="s">
        <v>1599</v>
      </c>
      <c r="J48" s="671" t="s">
        <v>1600</v>
      </c>
      <c r="K48" s="671" t="s">
        <v>2432</v>
      </c>
      <c r="L48" s="705">
        <v>3127.19</v>
      </c>
      <c r="M48" s="705">
        <v>15635.95</v>
      </c>
      <c r="N48" s="671">
        <v>5</v>
      </c>
      <c r="O48" s="706">
        <v>3</v>
      </c>
      <c r="P48" s="705">
        <v>12508.76</v>
      </c>
      <c r="Q48" s="682">
        <v>0.79999999999999993</v>
      </c>
      <c r="R48" s="671">
        <v>4</v>
      </c>
      <c r="S48" s="682">
        <v>0.8</v>
      </c>
      <c r="T48" s="706">
        <v>2.5</v>
      </c>
      <c r="U48" s="242">
        <v>0.83333333333333337</v>
      </c>
    </row>
    <row r="49" spans="1:21" ht="14.4" customHeight="1" x14ac:dyDescent="0.3">
      <c r="A49" s="680">
        <v>32</v>
      </c>
      <c r="B49" s="671" t="s">
        <v>529</v>
      </c>
      <c r="C49" s="671">
        <v>89301321</v>
      </c>
      <c r="D49" s="703" t="s">
        <v>3657</v>
      </c>
      <c r="E49" s="704" t="s">
        <v>2538</v>
      </c>
      <c r="F49" s="671" t="s">
        <v>2518</v>
      </c>
      <c r="G49" s="671" t="s">
        <v>2631</v>
      </c>
      <c r="H49" s="671" t="s">
        <v>528</v>
      </c>
      <c r="I49" s="671" t="s">
        <v>713</v>
      </c>
      <c r="J49" s="671" t="s">
        <v>2632</v>
      </c>
      <c r="K49" s="671" t="s">
        <v>2633</v>
      </c>
      <c r="L49" s="705">
        <v>54.04</v>
      </c>
      <c r="M49" s="705">
        <v>54.04</v>
      </c>
      <c r="N49" s="671">
        <v>1</v>
      </c>
      <c r="O49" s="706">
        <v>0.5</v>
      </c>
      <c r="P49" s="705">
        <v>54.04</v>
      </c>
      <c r="Q49" s="682">
        <v>1</v>
      </c>
      <c r="R49" s="671">
        <v>1</v>
      </c>
      <c r="S49" s="682">
        <v>1</v>
      </c>
      <c r="T49" s="706">
        <v>0.5</v>
      </c>
      <c r="U49" s="242">
        <v>1</v>
      </c>
    </row>
    <row r="50" spans="1:21" ht="14.4" customHeight="1" x14ac:dyDescent="0.3">
      <c r="A50" s="680">
        <v>32</v>
      </c>
      <c r="B50" s="671" t="s">
        <v>529</v>
      </c>
      <c r="C50" s="671">
        <v>89301321</v>
      </c>
      <c r="D50" s="703" t="s">
        <v>3657</v>
      </c>
      <c r="E50" s="704" t="s">
        <v>2538</v>
      </c>
      <c r="F50" s="671" t="s">
        <v>2518</v>
      </c>
      <c r="G50" s="671" t="s">
        <v>2631</v>
      </c>
      <c r="H50" s="671" t="s">
        <v>528</v>
      </c>
      <c r="I50" s="671" t="s">
        <v>2634</v>
      </c>
      <c r="J50" s="671" t="s">
        <v>2632</v>
      </c>
      <c r="K50" s="671" t="s">
        <v>2633</v>
      </c>
      <c r="L50" s="705">
        <v>0</v>
      </c>
      <c r="M50" s="705">
        <v>0</v>
      </c>
      <c r="N50" s="671">
        <v>4</v>
      </c>
      <c r="O50" s="706">
        <v>1</v>
      </c>
      <c r="P50" s="705">
        <v>0</v>
      </c>
      <c r="Q50" s="682"/>
      <c r="R50" s="671">
        <v>4</v>
      </c>
      <c r="S50" s="682">
        <v>1</v>
      </c>
      <c r="T50" s="706">
        <v>1</v>
      </c>
      <c r="U50" s="242">
        <v>1</v>
      </c>
    </row>
    <row r="51" spans="1:21" ht="14.4" customHeight="1" x14ac:dyDescent="0.3">
      <c r="A51" s="680">
        <v>32</v>
      </c>
      <c r="B51" s="671" t="s">
        <v>529</v>
      </c>
      <c r="C51" s="671">
        <v>89301321</v>
      </c>
      <c r="D51" s="703" t="s">
        <v>3657</v>
      </c>
      <c r="E51" s="704" t="s">
        <v>2538</v>
      </c>
      <c r="F51" s="671" t="s">
        <v>2518</v>
      </c>
      <c r="G51" s="671" t="s">
        <v>2635</v>
      </c>
      <c r="H51" s="671" t="s">
        <v>528</v>
      </c>
      <c r="I51" s="671" t="s">
        <v>2636</v>
      </c>
      <c r="J51" s="671" t="s">
        <v>2637</v>
      </c>
      <c r="K51" s="671" t="s">
        <v>2638</v>
      </c>
      <c r="L51" s="705">
        <v>0</v>
      </c>
      <c r="M51" s="705">
        <v>0</v>
      </c>
      <c r="N51" s="671">
        <v>1</v>
      </c>
      <c r="O51" s="706">
        <v>0.5</v>
      </c>
      <c r="P51" s="705">
        <v>0</v>
      </c>
      <c r="Q51" s="682"/>
      <c r="R51" s="671">
        <v>1</v>
      </c>
      <c r="S51" s="682">
        <v>1</v>
      </c>
      <c r="T51" s="706">
        <v>0.5</v>
      </c>
      <c r="U51" s="242">
        <v>1</v>
      </c>
    </row>
    <row r="52" spans="1:21" ht="14.4" customHeight="1" x14ac:dyDescent="0.3">
      <c r="A52" s="680">
        <v>32</v>
      </c>
      <c r="B52" s="671" t="s">
        <v>529</v>
      </c>
      <c r="C52" s="671">
        <v>89301321</v>
      </c>
      <c r="D52" s="703" t="s">
        <v>3657</v>
      </c>
      <c r="E52" s="704" t="s">
        <v>2538</v>
      </c>
      <c r="F52" s="671" t="s">
        <v>2518</v>
      </c>
      <c r="G52" s="671" t="s">
        <v>2635</v>
      </c>
      <c r="H52" s="671" t="s">
        <v>528</v>
      </c>
      <c r="I52" s="671" t="s">
        <v>820</v>
      </c>
      <c r="J52" s="671" t="s">
        <v>2637</v>
      </c>
      <c r="K52" s="671" t="s">
        <v>2639</v>
      </c>
      <c r="L52" s="705">
        <v>0</v>
      </c>
      <c r="M52" s="705">
        <v>0</v>
      </c>
      <c r="N52" s="671">
        <v>1</v>
      </c>
      <c r="O52" s="706">
        <v>0.5</v>
      </c>
      <c r="P52" s="705">
        <v>0</v>
      </c>
      <c r="Q52" s="682"/>
      <c r="R52" s="671">
        <v>1</v>
      </c>
      <c r="S52" s="682">
        <v>1</v>
      </c>
      <c r="T52" s="706">
        <v>0.5</v>
      </c>
      <c r="U52" s="242">
        <v>1</v>
      </c>
    </row>
    <row r="53" spans="1:21" ht="14.4" customHeight="1" x14ac:dyDescent="0.3">
      <c r="A53" s="680">
        <v>32</v>
      </c>
      <c r="B53" s="671" t="s">
        <v>529</v>
      </c>
      <c r="C53" s="671">
        <v>89301321</v>
      </c>
      <c r="D53" s="703" t="s">
        <v>3657</v>
      </c>
      <c r="E53" s="704" t="s">
        <v>2538</v>
      </c>
      <c r="F53" s="671" t="s">
        <v>2518</v>
      </c>
      <c r="G53" s="671" t="s">
        <v>2601</v>
      </c>
      <c r="H53" s="671" t="s">
        <v>1321</v>
      </c>
      <c r="I53" s="671" t="s">
        <v>1402</v>
      </c>
      <c r="J53" s="671" t="s">
        <v>1347</v>
      </c>
      <c r="K53" s="671" t="s">
        <v>1403</v>
      </c>
      <c r="L53" s="705">
        <v>468.96</v>
      </c>
      <c r="M53" s="705">
        <v>468.96</v>
      </c>
      <c r="N53" s="671">
        <v>1</v>
      </c>
      <c r="O53" s="706">
        <v>1</v>
      </c>
      <c r="P53" s="705">
        <v>468.96</v>
      </c>
      <c r="Q53" s="682">
        <v>1</v>
      </c>
      <c r="R53" s="671">
        <v>1</v>
      </c>
      <c r="S53" s="682">
        <v>1</v>
      </c>
      <c r="T53" s="706">
        <v>1</v>
      </c>
      <c r="U53" s="242">
        <v>1</v>
      </c>
    </row>
    <row r="54" spans="1:21" ht="14.4" customHeight="1" x14ac:dyDescent="0.3">
      <c r="A54" s="680">
        <v>32</v>
      </c>
      <c r="B54" s="671" t="s">
        <v>529</v>
      </c>
      <c r="C54" s="671">
        <v>89301321</v>
      </c>
      <c r="D54" s="703" t="s">
        <v>3657</v>
      </c>
      <c r="E54" s="704" t="s">
        <v>2538</v>
      </c>
      <c r="F54" s="671" t="s">
        <v>2518</v>
      </c>
      <c r="G54" s="671" t="s">
        <v>2601</v>
      </c>
      <c r="H54" s="671" t="s">
        <v>1321</v>
      </c>
      <c r="I54" s="671" t="s">
        <v>1405</v>
      </c>
      <c r="J54" s="671" t="s">
        <v>1347</v>
      </c>
      <c r="K54" s="671" t="s">
        <v>1406</v>
      </c>
      <c r="L54" s="705">
        <v>625.29</v>
      </c>
      <c r="M54" s="705">
        <v>1875.87</v>
      </c>
      <c r="N54" s="671">
        <v>3</v>
      </c>
      <c r="O54" s="706">
        <v>1</v>
      </c>
      <c r="P54" s="705">
        <v>1250.58</v>
      </c>
      <c r="Q54" s="682">
        <v>0.66666666666666663</v>
      </c>
      <c r="R54" s="671">
        <v>2</v>
      </c>
      <c r="S54" s="682">
        <v>0.66666666666666663</v>
      </c>
      <c r="T54" s="706">
        <v>0.5</v>
      </c>
      <c r="U54" s="242">
        <v>0.5</v>
      </c>
    </row>
    <row r="55" spans="1:21" ht="14.4" customHeight="1" x14ac:dyDescent="0.3">
      <c r="A55" s="680">
        <v>32</v>
      </c>
      <c r="B55" s="671" t="s">
        <v>529</v>
      </c>
      <c r="C55" s="671">
        <v>89301321</v>
      </c>
      <c r="D55" s="703" t="s">
        <v>3657</v>
      </c>
      <c r="E55" s="704" t="s">
        <v>2538</v>
      </c>
      <c r="F55" s="671" t="s">
        <v>2518</v>
      </c>
      <c r="G55" s="671" t="s">
        <v>2601</v>
      </c>
      <c r="H55" s="671" t="s">
        <v>1321</v>
      </c>
      <c r="I55" s="671" t="s">
        <v>1346</v>
      </c>
      <c r="J55" s="671" t="s">
        <v>1347</v>
      </c>
      <c r="K55" s="671" t="s">
        <v>1348</v>
      </c>
      <c r="L55" s="705">
        <v>937.93</v>
      </c>
      <c r="M55" s="705">
        <v>937.93</v>
      </c>
      <c r="N55" s="671">
        <v>1</v>
      </c>
      <c r="O55" s="706">
        <v>1</v>
      </c>
      <c r="P55" s="705"/>
      <c r="Q55" s="682">
        <v>0</v>
      </c>
      <c r="R55" s="671"/>
      <c r="S55" s="682">
        <v>0</v>
      </c>
      <c r="T55" s="706"/>
      <c r="U55" s="242">
        <v>0</v>
      </c>
    </row>
    <row r="56" spans="1:21" ht="14.4" customHeight="1" x14ac:dyDescent="0.3">
      <c r="A56" s="680">
        <v>32</v>
      </c>
      <c r="B56" s="671" t="s">
        <v>529</v>
      </c>
      <c r="C56" s="671">
        <v>89301321</v>
      </c>
      <c r="D56" s="703" t="s">
        <v>3657</v>
      </c>
      <c r="E56" s="704" t="s">
        <v>2538</v>
      </c>
      <c r="F56" s="671" t="s">
        <v>2518</v>
      </c>
      <c r="G56" s="671" t="s">
        <v>2601</v>
      </c>
      <c r="H56" s="671" t="s">
        <v>1321</v>
      </c>
      <c r="I56" s="671" t="s">
        <v>1350</v>
      </c>
      <c r="J56" s="671" t="s">
        <v>1347</v>
      </c>
      <c r="K56" s="671" t="s">
        <v>1351</v>
      </c>
      <c r="L56" s="705">
        <v>1166.47</v>
      </c>
      <c r="M56" s="705">
        <v>1166.47</v>
      </c>
      <c r="N56" s="671">
        <v>1</v>
      </c>
      <c r="O56" s="706">
        <v>0.5</v>
      </c>
      <c r="P56" s="705">
        <v>1166.47</v>
      </c>
      <c r="Q56" s="682">
        <v>1</v>
      </c>
      <c r="R56" s="671">
        <v>1</v>
      </c>
      <c r="S56" s="682">
        <v>1</v>
      </c>
      <c r="T56" s="706">
        <v>0.5</v>
      </c>
      <c r="U56" s="242">
        <v>1</v>
      </c>
    </row>
    <row r="57" spans="1:21" ht="14.4" customHeight="1" x14ac:dyDescent="0.3">
      <c r="A57" s="680">
        <v>32</v>
      </c>
      <c r="B57" s="671" t="s">
        <v>529</v>
      </c>
      <c r="C57" s="671">
        <v>89301321</v>
      </c>
      <c r="D57" s="703" t="s">
        <v>3657</v>
      </c>
      <c r="E57" s="704" t="s">
        <v>2538</v>
      </c>
      <c r="F57" s="671" t="s">
        <v>2518</v>
      </c>
      <c r="G57" s="671" t="s">
        <v>2580</v>
      </c>
      <c r="H57" s="671" t="s">
        <v>528</v>
      </c>
      <c r="I57" s="671" t="s">
        <v>2640</v>
      </c>
      <c r="J57" s="671" t="s">
        <v>2641</v>
      </c>
      <c r="K57" s="671" t="s">
        <v>2642</v>
      </c>
      <c r="L57" s="705">
        <v>97.97</v>
      </c>
      <c r="M57" s="705">
        <v>97.97</v>
      </c>
      <c r="N57" s="671">
        <v>1</v>
      </c>
      <c r="O57" s="706">
        <v>0.5</v>
      </c>
      <c r="P57" s="705">
        <v>97.97</v>
      </c>
      <c r="Q57" s="682">
        <v>1</v>
      </c>
      <c r="R57" s="671">
        <v>1</v>
      </c>
      <c r="S57" s="682">
        <v>1</v>
      </c>
      <c r="T57" s="706">
        <v>0.5</v>
      </c>
      <c r="U57" s="242">
        <v>1</v>
      </c>
    </row>
    <row r="58" spans="1:21" ht="14.4" customHeight="1" x14ac:dyDescent="0.3">
      <c r="A58" s="680">
        <v>32</v>
      </c>
      <c r="B58" s="671" t="s">
        <v>529</v>
      </c>
      <c r="C58" s="671">
        <v>89301321</v>
      </c>
      <c r="D58" s="703" t="s">
        <v>3657</v>
      </c>
      <c r="E58" s="704" t="s">
        <v>2538</v>
      </c>
      <c r="F58" s="671" t="s">
        <v>2518</v>
      </c>
      <c r="G58" s="671" t="s">
        <v>2580</v>
      </c>
      <c r="H58" s="671" t="s">
        <v>528</v>
      </c>
      <c r="I58" s="671" t="s">
        <v>2643</v>
      </c>
      <c r="J58" s="671" t="s">
        <v>2641</v>
      </c>
      <c r="K58" s="671" t="s">
        <v>681</v>
      </c>
      <c r="L58" s="705">
        <v>314.89999999999998</v>
      </c>
      <c r="M58" s="705">
        <v>629.79999999999995</v>
      </c>
      <c r="N58" s="671">
        <v>2</v>
      </c>
      <c r="O58" s="706">
        <v>1</v>
      </c>
      <c r="P58" s="705">
        <v>629.79999999999995</v>
      </c>
      <c r="Q58" s="682">
        <v>1</v>
      </c>
      <c r="R58" s="671">
        <v>2</v>
      </c>
      <c r="S58" s="682">
        <v>1</v>
      </c>
      <c r="T58" s="706">
        <v>1</v>
      </c>
      <c r="U58" s="242">
        <v>1</v>
      </c>
    </row>
    <row r="59" spans="1:21" ht="14.4" customHeight="1" x14ac:dyDescent="0.3">
      <c r="A59" s="680">
        <v>32</v>
      </c>
      <c r="B59" s="671" t="s">
        <v>529</v>
      </c>
      <c r="C59" s="671">
        <v>89301321</v>
      </c>
      <c r="D59" s="703" t="s">
        <v>3657</v>
      </c>
      <c r="E59" s="704" t="s">
        <v>2538</v>
      </c>
      <c r="F59" s="671" t="s">
        <v>2518</v>
      </c>
      <c r="G59" s="671" t="s">
        <v>2580</v>
      </c>
      <c r="H59" s="671" t="s">
        <v>528</v>
      </c>
      <c r="I59" s="671" t="s">
        <v>679</v>
      </c>
      <c r="J59" s="671" t="s">
        <v>680</v>
      </c>
      <c r="K59" s="671" t="s">
        <v>2581</v>
      </c>
      <c r="L59" s="705">
        <v>314.89999999999998</v>
      </c>
      <c r="M59" s="705">
        <v>314.89999999999998</v>
      </c>
      <c r="N59" s="671">
        <v>1</v>
      </c>
      <c r="O59" s="706">
        <v>1</v>
      </c>
      <c r="P59" s="705"/>
      <c r="Q59" s="682">
        <v>0</v>
      </c>
      <c r="R59" s="671"/>
      <c r="S59" s="682">
        <v>0</v>
      </c>
      <c r="T59" s="706"/>
      <c r="U59" s="242">
        <v>0</v>
      </c>
    </row>
    <row r="60" spans="1:21" ht="14.4" customHeight="1" x14ac:dyDescent="0.3">
      <c r="A60" s="680">
        <v>32</v>
      </c>
      <c r="B60" s="671" t="s">
        <v>529</v>
      </c>
      <c r="C60" s="671">
        <v>89301321</v>
      </c>
      <c r="D60" s="703" t="s">
        <v>3657</v>
      </c>
      <c r="E60" s="704" t="s">
        <v>2538</v>
      </c>
      <c r="F60" s="671" t="s">
        <v>2518</v>
      </c>
      <c r="G60" s="671" t="s">
        <v>2644</v>
      </c>
      <c r="H60" s="671" t="s">
        <v>1321</v>
      </c>
      <c r="I60" s="671" t="s">
        <v>2645</v>
      </c>
      <c r="J60" s="671" t="s">
        <v>2646</v>
      </c>
      <c r="K60" s="671" t="s">
        <v>2647</v>
      </c>
      <c r="L60" s="705">
        <v>1359.61</v>
      </c>
      <c r="M60" s="705">
        <v>1359.61</v>
      </c>
      <c r="N60" s="671">
        <v>1</v>
      </c>
      <c r="O60" s="706">
        <v>0.5</v>
      </c>
      <c r="P60" s="705">
        <v>1359.61</v>
      </c>
      <c r="Q60" s="682">
        <v>1</v>
      </c>
      <c r="R60" s="671">
        <v>1</v>
      </c>
      <c r="S60" s="682">
        <v>1</v>
      </c>
      <c r="T60" s="706">
        <v>0.5</v>
      </c>
      <c r="U60" s="242">
        <v>1</v>
      </c>
    </row>
    <row r="61" spans="1:21" ht="14.4" customHeight="1" x14ac:dyDescent="0.3">
      <c r="A61" s="680">
        <v>32</v>
      </c>
      <c r="B61" s="671" t="s">
        <v>529</v>
      </c>
      <c r="C61" s="671">
        <v>89301321</v>
      </c>
      <c r="D61" s="703" t="s">
        <v>3657</v>
      </c>
      <c r="E61" s="704" t="s">
        <v>2538</v>
      </c>
      <c r="F61" s="671" t="s">
        <v>2518</v>
      </c>
      <c r="G61" s="671" t="s">
        <v>2648</v>
      </c>
      <c r="H61" s="671" t="s">
        <v>528</v>
      </c>
      <c r="I61" s="671" t="s">
        <v>2649</v>
      </c>
      <c r="J61" s="671" t="s">
        <v>2650</v>
      </c>
      <c r="K61" s="671" t="s">
        <v>2651</v>
      </c>
      <c r="L61" s="705">
        <v>1359.61</v>
      </c>
      <c r="M61" s="705">
        <v>1359.61</v>
      </c>
      <c r="N61" s="671">
        <v>1</v>
      </c>
      <c r="O61" s="706">
        <v>0.5</v>
      </c>
      <c r="P61" s="705">
        <v>1359.61</v>
      </c>
      <c r="Q61" s="682">
        <v>1</v>
      </c>
      <c r="R61" s="671">
        <v>1</v>
      </c>
      <c r="S61" s="682">
        <v>1</v>
      </c>
      <c r="T61" s="706">
        <v>0.5</v>
      </c>
      <c r="U61" s="242">
        <v>1</v>
      </c>
    </row>
    <row r="62" spans="1:21" ht="14.4" customHeight="1" x14ac:dyDescent="0.3">
      <c r="A62" s="680">
        <v>32</v>
      </c>
      <c r="B62" s="671" t="s">
        <v>529</v>
      </c>
      <c r="C62" s="671">
        <v>89301321</v>
      </c>
      <c r="D62" s="703" t="s">
        <v>3657</v>
      </c>
      <c r="E62" s="704" t="s">
        <v>2538</v>
      </c>
      <c r="F62" s="671" t="s">
        <v>2518</v>
      </c>
      <c r="G62" s="671" t="s">
        <v>2582</v>
      </c>
      <c r="H62" s="671" t="s">
        <v>528</v>
      </c>
      <c r="I62" s="671" t="s">
        <v>972</v>
      </c>
      <c r="J62" s="671" t="s">
        <v>2583</v>
      </c>
      <c r="K62" s="671" t="s">
        <v>2584</v>
      </c>
      <c r="L62" s="705">
        <v>91.52</v>
      </c>
      <c r="M62" s="705">
        <v>1006.7199999999999</v>
      </c>
      <c r="N62" s="671">
        <v>11</v>
      </c>
      <c r="O62" s="706">
        <v>4.5</v>
      </c>
      <c r="P62" s="705">
        <v>823.68</v>
      </c>
      <c r="Q62" s="682">
        <v>0.81818181818181823</v>
      </c>
      <c r="R62" s="671">
        <v>9</v>
      </c>
      <c r="S62" s="682">
        <v>0.81818181818181823</v>
      </c>
      <c r="T62" s="706">
        <v>4</v>
      </c>
      <c r="U62" s="242">
        <v>0.88888888888888884</v>
      </c>
    </row>
    <row r="63" spans="1:21" ht="14.4" customHeight="1" x14ac:dyDescent="0.3">
      <c r="A63" s="680">
        <v>32</v>
      </c>
      <c r="B63" s="671" t="s">
        <v>529</v>
      </c>
      <c r="C63" s="671">
        <v>89301321</v>
      </c>
      <c r="D63" s="703" t="s">
        <v>3657</v>
      </c>
      <c r="E63" s="704" t="s">
        <v>2538</v>
      </c>
      <c r="F63" s="671" t="s">
        <v>2518</v>
      </c>
      <c r="G63" s="671" t="s">
        <v>2652</v>
      </c>
      <c r="H63" s="671" t="s">
        <v>528</v>
      </c>
      <c r="I63" s="671" t="s">
        <v>2653</v>
      </c>
      <c r="J63" s="671" t="s">
        <v>2654</v>
      </c>
      <c r="K63" s="671" t="s">
        <v>2655</v>
      </c>
      <c r="L63" s="705">
        <v>110.66</v>
      </c>
      <c r="M63" s="705">
        <v>110.66</v>
      </c>
      <c r="N63" s="671">
        <v>1</v>
      </c>
      <c r="O63" s="706">
        <v>1</v>
      </c>
      <c r="P63" s="705">
        <v>110.66</v>
      </c>
      <c r="Q63" s="682">
        <v>1</v>
      </c>
      <c r="R63" s="671">
        <v>1</v>
      </c>
      <c r="S63" s="682">
        <v>1</v>
      </c>
      <c r="T63" s="706">
        <v>1</v>
      </c>
      <c r="U63" s="242">
        <v>1</v>
      </c>
    </row>
    <row r="64" spans="1:21" ht="14.4" customHeight="1" x14ac:dyDescent="0.3">
      <c r="A64" s="680">
        <v>32</v>
      </c>
      <c r="B64" s="671" t="s">
        <v>529</v>
      </c>
      <c r="C64" s="671">
        <v>89301321</v>
      </c>
      <c r="D64" s="703" t="s">
        <v>3657</v>
      </c>
      <c r="E64" s="704" t="s">
        <v>2538</v>
      </c>
      <c r="F64" s="671" t="s">
        <v>2518</v>
      </c>
      <c r="G64" s="671" t="s">
        <v>2594</v>
      </c>
      <c r="H64" s="671" t="s">
        <v>1321</v>
      </c>
      <c r="I64" s="671" t="s">
        <v>2595</v>
      </c>
      <c r="J64" s="671" t="s">
        <v>2596</v>
      </c>
      <c r="K64" s="671" t="s">
        <v>2597</v>
      </c>
      <c r="L64" s="705">
        <v>156.25</v>
      </c>
      <c r="M64" s="705">
        <v>156.25</v>
      </c>
      <c r="N64" s="671">
        <v>1</v>
      </c>
      <c r="O64" s="706">
        <v>0.5</v>
      </c>
      <c r="P64" s="705">
        <v>156.25</v>
      </c>
      <c r="Q64" s="682">
        <v>1</v>
      </c>
      <c r="R64" s="671">
        <v>1</v>
      </c>
      <c r="S64" s="682">
        <v>1</v>
      </c>
      <c r="T64" s="706">
        <v>0.5</v>
      </c>
      <c r="U64" s="242">
        <v>1</v>
      </c>
    </row>
    <row r="65" spans="1:21" ht="14.4" customHeight="1" x14ac:dyDescent="0.3">
      <c r="A65" s="680">
        <v>32</v>
      </c>
      <c r="B65" s="671" t="s">
        <v>529</v>
      </c>
      <c r="C65" s="671">
        <v>89301321</v>
      </c>
      <c r="D65" s="703" t="s">
        <v>3657</v>
      </c>
      <c r="E65" s="704" t="s">
        <v>2539</v>
      </c>
      <c r="F65" s="671" t="s">
        <v>2518</v>
      </c>
      <c r="G65" s="671" t="s">
        <v>2552</v>
      </c>
      <c r="H65" s="671" t="s">
        <v>528</v>
      </c>
      <c r="I65" s="671" t="s">
        <v>2656</v>
      </c>
      <c r="J65" s="671" t="s">
        <v>1008</v>
      </c>
      <c r="K65" s="671" t="s">
        <v>2554</v>
      </c>
      <c r="L65" s="705">
        <v>0</v>
      </c>
      <c r="M65" s="705">
        <v>0</v>
      </c>
      <c r="N65" s="671">
        <v>2</v>
      </c>
      <c r="O65" s="706">
        <v>0.5</v>
      </c>
      <c r="P65" s="705">
        <v>0</v>
      </c>
      <c r="Q65" s="682"/>
      <c r="R65" s="671">
        <v>2</v>
      </c>
      <c r="S65" s="682">
        <v>1</v>
      </c>
      <c r="T65" s="706">
        <v>0.5</v>
      </c>
      <c r="U65" s="242">
        <v>1</v>
      </c>
    </row>
    <row r="66" spans="1:21" ht="14.4" customHeight="1" x14ac:dyDescent="0.3">
      <c r="A66" s="680">
        <v>32</v>
      </c>
      <c r="B66" s="671" t="s">
        <v>529</v>
      </c>
      <c r="C66" s="671">
        <v>89301321</v>
      </c>
      <c r="D66" s="703" t="s">
        <v>3657</v>
      </c>
      <c r="E66" s="704" t="s">
        <v>2539</v>
      </c>
      <c r="F66" s="671" t="s">
        <v>2518</v>
      </c>
      <c r="G66" s="671" t="s">
        <v>2555</v>
      </c>
      <c r="H66" s="671" t="s">
        <v>1321</v>
      </c>
      <c r="I66" s="671" t="s">
        <v>1380</v>
      </c>
      <c r="J66" s="671" t="s">
        <v>1381</v>
      </c>
      <c r="K66" s="671" t="s">
        <v>1382</v>
      </c>
      <c r="L66" s="705">
        <v>95.25</v>
      </c>
      <c r="M66" s="705">
        <v>95.25</v>
      </c>
      <c r="N66" s="671">
        <v>1</v>
      </c>
      <c r="O66" s="706">
        <v>0.5</v>
      </c>
      <c r="P66" s="705">
        <v>95.25</v>
      </c>
      <c r="Q66" s="682">
        <v>1</v>
      </c>
      <c r="R66" s="671">
        <v>1</v>
      </c>
      <c r="S66" s="682">
        <v>1</v>
      </c>
      <c r="T66" s="706">
        <v>0.5</v>
      </c>
      <c r="U66" s="242">
        <v>1</v>
      </c>
    </row>
    <row r="67" spans="1:21" ht="14.4" customHeight="1" x14ac:dyDescent="0.3">
      <c r="A67" s="680">
        <v>32</v>
      </c>
      <c r="B67" s="671" t="s">
        <v>529</v>
      </c>
      <c r="C67" s="671">
        <v>89301321</v>
      </c>
      <c r="D67" s="703" t="s">
        <v>3657</v>
      </c>
      <c r="E67" s="704" t="s">
        <v>2539</v>
      </c>
      <c r="F67" s="671" t="s">
        <v>2518</v>
      </c>
      <c r="G67" s="671" t="s">
        <v>2555</v>
      </c>
      <c r="H67" s="671" t="s">
        <v>528</v>
      </c>
      <c r="I67" s="671" t="s">
        <v>2611</v>
      </c>
      <c r="J67" s="671" t="s">
        <v>624</v>
      </c>
      <c r="K67" s="671" t="s">
        <v>2612</v>
      </c>
      <c r="L67" s="705">
        <v>285.75</v>
      </c>
      <c r="M67" s="705">
        <v>1428.75</v>
      </c>
      <c r="N67" s="671">
        <v>5</v>
      </c>
      <c r="O67" s="706">
        <v>3.5</v>
      </c>
      <c r="P67" s="705">
        <v>1143</v>
      </c>
      <c r="Q67" s="682">
        <v>0.8</v>
      </c>
      <c r="R67" s="671">
        <v>4</v>
      </c>
      <c r="S67" s="682">
        <v>0.8</v>
      </c>
      <c r="T67" s="706">
        <v>2.5</v>
      </c>
      <c r="U67" s="242">
        <v>0.7142857142857143</v>
      </c>
    </row>
    <row r="68" spans="1:21" ht="14.4" customHeight="1" x14ac:dyDescent="0.3">
      <c r="A68" s="680">
        <v>32</v>
      </c>
      <c r="B68" s="671" t="s">
        <v>529</v>
      </c>
      <c r="C68" s="671">
        <v>89301321</v>
      </c>
      <c r="D68" s="703" t="s">
        <v>3657</v>
      </c>
      <c r="E68" s="704" t="s">
        <v>2539</v>
      </c>
      <c r="F68" s="671" t="s">
        <v>2518</v>
      </c>
      <c r="G68" s="671" t="s">
        <v>2557</v>
      </c>
      <c r="H68" s="671" t="s">
        <v>1321</v>
      </c>
      <c r="I68" s="671" t="s">
        <v>2657</v>
      </c>
      <c r="J68" s="671" t="s">
        <v>2658</v>
      </c>
      <c r="K68" s="671" t="s">
        <v>2659</v>
      </c>
      <c r="L68" s="705">
        <v>17.690000000000001</v>
      </c>
      <c r="M68" s="705">
        <v>17.690000000000001</v>
      </c>
      <c r="N68" s="671">
        <v>1</v>
      </c>
      <c r="O68" s="706">
        <v>0.5</v>
      </c>
      <c r="P68" s="705">
        <v>17.690000000000001</v>
      </c>
      <c r="Q68" s="682">
        <v>1</v>
      </c>
      <c r="R68" s="671">
        <v>1</v>
      </c>
      <c r="S68" s="682">
        <v>1</v>
      </c>
      <c r="T68" s="706">
        <v>0.5</v>
      </c>
      <c r="U68" s="242">
        <v>1</v>
      </c>
    </row>
    <row r="69" spans="1:21" ht="14.4" customHeight="1" x14ac:dyDescent="0.3">
      <c r="A69" s="680">
        <v>32</v>
      </c>
      <c r="B69" s="671" t="s">
        <v>529</v>
      </c>
      <c r="C69" s="671">
        <v>89301321</v>
      </c>
      <c r="D69" s="703" t="s">
        <v>3657</v>
      </c>
      <c r="E69" s="704" t="s">
        <v>2539</v>
      </c>
      <c r="F69" s="671" t="s">
        <v>2518</v>
      </c>
      <c r="G69" s="671" t="s">
        <v>2624</v>
      </c>
      <c r="H69" s="671" t="s">
        <v>1321</v>
      </c>
      <c r="I69" s="671" t="s">
        <v>1564</v>
      </c>
      <c r="J69" s="671" t="s">
        <v>1565</v>
      </c>
      <c r="K69" s="671" t="s">
        <v>2418</v>
      </c>
      <c r="L69" s="705">
        <v>69.86</v>
      </c>
      <c r="M69" s="705">
        <v>139.72</v>
      </c>
      <c r="N69" s="671">
        <v>2</v>
      </c>
      <c r="O69" s="706">
        <v>1</v>
      </c>
      <c r="P69" s="705"/>
      <c r="Q69" s="682">
        <v>0</v>
      </c>
      <c r="R69" s="671"/>
      <c r="S69" s="682">
        <v>0</v>
      </c>
      <c r="T69" s="706"/>
      <c r="U69" s="242">
        <v>0</v>
      </c>
    </row>
    <row r="70" spans="1:21" ht="14.4" customHeight="1" x14ac:dyDescent="0.3">
      <c r="A70" s="680">
        <v>32</v>
      </c>
      <c r="B70" s="671" t="s">
        <v>529</v>
      </c>
      <c r="C70" s="671">
        <v>89301321</v>
      </c>
      <c r="D70" s="703" t="s">
        <v>3657</v>
      </c>
      <c r="E70" s="704" t="s">
        <v>2539</v>
      </c>
      <c r="F70" s="671" t="s">
        <v>2518</v>
      </c>
      <c r="G70" s="671" t="s">
        <v>2660</v>
      </c>
      <c r="H70" s="671" t="s">
        <v>1321</v>
      </c>
      <c r="I70" s="671" t="s">
        <v>2021</v>
      </c>
      <c r="J70" s="671" t="s">
        <v>1413</v>
      </c>
      <c r="K70" s="671" t="s">
        <v>2503</v>
      </c>
      <c r="L70" s="705">
        <v>432.32</v>
      </c>
      <c r="M70" s="705">
        <v>432.32</v>
      </c>
      <c r="N70" s="671">
        <v>1</v>
      </c>
      <c r="O70" s="706">
        <v>0.5</v>
      </c>
      <c r="P70" s="705">
        <v>432.32</v>
      </c>
      <c r="Q70" s="682">
        <v>1</v>
      </c>
      <c r="R70" s="671">
        <v>1</v>
      </c>
      <c r="S70" s="682">
        <v>1</v>
      </c>
      <c r="T70" s="706">
        <v>0.5</v>
      </c>
      <c r="U70" s="242">
        <v>1</v>
      </c>
    </row>
    <row r="71" spans="1:21" ht="14.4" customHeight="1" x14ac:dyDescent="0.3">
      <c r="A71" s="680">
        <v>32</v>
      </c>
      <c r="B71" s="671" t="s">
        <v>529</v>
      </c>
      <c r="C71" s="671">
        <v>89301321</v>
      </c>
      <c r="D71" s="703" t="s">
        <v>3657</v>
      </c>
      <c r="E71" s="704" t="s">
        <v>2539</v>
      </c>
      <c r="F71" s="671" t="s">
        <v>2518</v>
      </c>
      <c r="G71" s="671" t="s">
        <v>2661</v>
      </c>
      <c r="H71" s="671" t="s">
        <v>528</v>
      </c>
      <c r="I71" s="671" t="s">
        <v>2662</v>
      </c>
      <c r="J71" s="671" t="s">
        <v>684</v>
      </c>
      <c r="K71" s="671" t="s">
        <v>840</v>
      </c>
      <c r="L71" s="705">
        <v>137.74</v>
      </c>
      <c r="M71" s="705">
        <v>137.74</v>
      </c>
      <c r="N71" s="671">
        <v>1</v>
      </c>
      <c r="O71" s="706">
        <v>0.5</v>
      </c>
      <c r="P71" s="705">
        <v>137.74</v>
      </c>
      <c r="Q71" s="682">
        <v>1</v>
      </c>
      <c r="R71" s="671">
        <v>1</v>
      </c>
      <c r="S71" s="682">
        <v>1</v>
      </c>
      <c r="T71" s="706">
        <v>0.5</v>
      </c>
      <c r="U71" s="242">
        <v>1</v>
      </c>
    </row>
    <row r="72" spans="1:21" ht="14.4" customHeight="1" x14ac:dyDescent="0.3">
      <c r="A72" s="680">
        <v>32</v>
      </c>
      <c r="B72" s="671" t="s">
        <v>529</v>
      </c>
      <c r="C72" s="671">
        <v>89301321</v>
      </c>
      <c r="D72" s="703" t="s">
        <v>3657</v>
      </c>
      <c r="E72" s="704" t="s">
        <v>2539</v>
      </c>
      <c r="F72" s="671" t="s">
        <v>2518</v>
      </c>
      <c r="G72" s="671" t="s">
        <v>2663</v>
      </c>
      <c r="H72" s="671" t="s">
        <v>528</v>
      </c>
      <c r="I72" s="671" t="s">
        <v>656</v>
      </c>
      <c r="J72" s="671" t="s">
        <v>657</v>
      </c>
      <c r="K72" s="671" t="s">
        <v>2664</v>
      </c>
      <c r="L72" s="705">
        <v>115.3</v>
      </c>
      <c r="M72" s="705">
        <v>115.3</v>
      </c>
      <c r="N72" s="671">
        <v>1</v>
      </c>
      <c r="O72" s="706">
        <v>0.5</v>
      </c>
      <c r="P72" s="705"/>
      <c r="Q72" s="682">
        <v>0</v>
      </c>
      <c r="R72" s="671"/>
      <c r="S72" s="682">
        <v>0</v>
      </c>
      <c r="T72" s="706"/>
      <c r="U72" s="242">
        <v>0</v>
      </c>
    </row>
    <row r="73" spans="1:21" ht="14.4" customHeight="1" x14ac:dyDescent="0.3">
      <c r="A73" s="680">
        <v>32</v>
      </c>
      <c r="B73" s="671" t="s">
        <v>529</v>
      </c>
      <c r="C73" s="671">
        <v>89301321</v>
      </c>
      <c r="D73" s="703" t="s">
        <v>3657</v>
      </c>
      <c r="E73" s="704" t="s">
        <v>2539</v>
      </c>
      <c r="F73" s="671" t="s">
        <v>2518</v>
      </c>
      <c r="G73" s="671" t="s">
        <v>2665</v>
      </c>
      <c r="H73" s="671" t="s">
        <v>528</v>
      </c>
      <c r="I73" s="671" t="s">
        <v>2666</v>
      </c>
      <c r="J73" s="671" t="s">
        <v>2667</v>
      </c>
      <c r="K73" s="671" t="s">
        <v>1769</v>
      </c>
      <c r="L73" s="705">
        <v>13168.84</v>
      </c>
      <c r="M73" s="705">
        <v>13168.84</v>
      </c>
      <c r="N73" s="671">
        <v>1</v>
      </c>
      <c r="O73" s="706">
        <v>1</v>
      </c>
      <c r="P73" s="705">
        <v>13168.84</v>
      </c>
      <c r="Q73" s="682">
        <v>1</v>
      </c>
      <c r="R73" s="671">
        <v>1</v>
      </c>
      <c r="S73" s="682">
        <v>1</v>
      </c>
      <c r="T73" s="706">
        <v>1</v>
      </c>
      <c r="U73" s="242">
        <v>1</v>
      </c>
    </row>
    <row r="74" spans="1:21" ht="14.4" customHeight="1" x14ac:dyDescent="0.3">
      <c r="A74" s="680">
        <v>32</v>
      </c>
      <c r="B74" s="671" t="s">
        <v>529</v>
      </c>
      <c r="C74" s="671">
        <v>89301321</v>
      </c>
      <c r="D74" s="703" t="s">
        <v>3657</v>
      </c>
      <c r="E74" s="704" t="s">
        <v>2539</v>
      </c>
      <c r="F74" s="671" t="s">
        <v>2518</v>
      </c>
      <c r="G74" s="671" t="s">
        <v>2569</v>
      </c>
      <c r="H74" s="671" t="s">
        <v>1321</v>
      </c>
      <c r="I74" s="671" t="s">
        <v>1599</v>
      </c>
      <c r="J74" s="671" t="s">
        <v>1600</v>
      </c>
      <c r="K74" s="671" t="s">
        <v>2432</v>
      </c>
      <c r="L74" s="705">
        <v>3127.19</v>
      </c>
      <c r="M74" s="705">
        <v>9381.57</v>
      </c>
      <c r="N74" s="671">
        <v>3</v>
      </c>
      <c r="O74" s="706">
        <v>1.5</v>
      </c>
      <c r="P74" s="705">
        <v>3127.19</v>
      </c>
      <c r="Q74" s="682">
        <v>0.33333333333333337</v>
      </c>
      <c r="R74" s="671">
        <v>1</v>
      </c>
      <c r="S74" s="682">
        <v>0.33333333333333331</v>
      </c>
      <c r="T74" s="706">
        <v>0.5</v>
      </c>
      <c r="U74" s="242">
        <v>0.33333333333333331</v>
      </c>
    </row>
    <row r="75" spans="1:21" ht="14.4" customHeight="1" x14ac:dyDescent="0.3">
      <c r="A75" s="680">
        <v>32</v>
      </c>
      <c r="B75" s="671" t="s">
        <v>529</v>
      </c>
      <c r="C75" s="671">
        <v>89301321</v>
      </c>
      <c r="D75" s="703" t="s">
        <v>3657</v>
      </c>
      <c r="E75" s="704" t="s">
        <v>2539</v>
      </c>
      <c r="F75" s="671" t="s">
        <v>2518</v>
      </c>
      <c r="G75" s="671" t="s">
        <v>2570</v>
      </c>
      <c r="H75" s="671" t="s">
        <v>1321</v>
      </c>
      <c r="I75" s="671" t="s">
        <v>2571</v>
      </c>
      <c r="J75" s="671" t="s">
        <v>2572</v>
      </c>
      <c r="K75" s="671" t="s">
        <v>2573</v>
      </c>
      <c r="L75" s="705">
        <v>1359.61</v>
      </c>
      <c r="M75" s="705">
        <v>1359.61</v>
      </c>
      <c r="N75" s="671">
        <v>1</v>
      </c>
      <c r="O75" s="706">
        <v>1</v>
      </c>
      <c r="P75" s="705"/>
      <c r="Q75" s="682">
        <v>0</v>
      </c>
      <c r="R75" s="671"/>
      <c r="S75" s="682">
        <v>0</v>
      </c>
      <c r="T75" s="706"/>
      <c r="U75" s="242">
        <v>0</v>
      </c>
    </row>
    <row r="76" spans="1:21" ht="14.4" customHeight="1" x14ac:dyDescent="0.3">
      <c r="A76" s="680">
        <v>32</v>
      </c>
      <c r="B76" s="671" t="s">
        <v>529</v>
      </c>
      <c r="C76" s="671">
        <v>89301321</v>
      </c>
      <c r="D76" s="703" t="s">
        <v>3657</v>
      </c>
      <c r="E76" s="704" t="s">
        <v>2539</v>
      </c>
      <c r="F76" s="671" t="s">
        <v>2518</v>
      </c>
      <c r="G76" s="671" t="s">
        <v>2668</v>
      </c>
      <c r="H76" s="671" t="s">
        <v>528</v>
      </c>
      <c r="I76" s="671" t="s">
        <v>736</v>
      </c>
      <c r="J76" s="671" t="s">
        <v>737</v>
      </c>
      <c r="K76" s="671" t="s">
        <v>2669</v>
      </c>
      <c r="L76" s="705">
        <v>163.9</v>
      </c>
      <c r="M76" s="705">
        <v>163.9</v>
      </c>
      <c r="N76" s="671">
        <v>1</v>
      </c>
      <c r="O76" s="706">
        <v>0.5</v>
      </c>
      <c r="P76" s="705"/>
      <c r="Q76" s="682">
        <v>0</v>
      </c>
      <c r="R76" s="671"/>
      <c r="S76" s="682">
        <v>0</v>
      </c>
      <c r="T76" s="706"/>
      <c r="U76" s="242">
        <v>0</v>
      </c>
    </row>
    <row r="77" spans="1:21" ht="14.4" customHeight="1" x14ac:dyDescent="0.3">
      <c r="A77" s="680">
        <v>32</v>
      </c>
      <c r="B77" s="671" t="s">
        <v>529</v>
      </c>
      <c r="C77" s="671">
        <v>89301321</v>
      </c>
      <c r="D77" s="703" t="s">
        <v>3657</v>
      </c>
      <c r="E77" s="704" t="s">
        <v>2539</v>
      </c>
      <c r="F77" s="671" t="s">
        <v>2518</v>
      </c>
      <c r="G77" s="671" t="s">
        <v>2670</v>
      </c>
      <c r="H77" s="671" t="s">
        <v>528</v>
      </c>
      <c r="I77" s="671" t="s">
        <v>2671</v>
      </c>
      <c r="J77" s="671" t="s">
        <v>2672</v>
      </c>
      <c r="K77" s="671" t="s">
        <v>2673</v>
      </c>
      <c r="L77" s="705">
        <v>24.22</v>
      </c>
      <c r="M77" s="705">
        <v>24.22</v>
      </c>
      <c r="N77" s="671">
        <v>1</v>
      </c>
      <c r="O77" s="706">
        <v>1</v>
      </c>
      <c r="P77" s="705"/>
      <c r="Q77" s="682">
        <v>0</v>
      </c>
      <c r="R77" s="671"/>
      <c r="S77" s="682">
        <v>0</v>
      </c>
      <c r="T77" s="706"/>
      <c r="U77" s="242">
        <v>0</v>
      </c>
    </row>
    <row r="78" spans="1:21" ht="14.4" customHeight="1" x14ac:dyDescent="0.3">
      <c r="A78" s="680">
        <v>32</v>
      </c>
      <c r="B78" s="671" t="s">
        <v>529</v>
      </c>
      <c r="C78" s="671">
        <v>89301321</v>
      </c>
      <c r="D78" s="703" t="s">
        <v>3657</v>
      </c>
      <c r="E78" s="704" t="s">
        <v>2539</v>
      </c>
      <c r="F78" s="671" t="s">
        <v>2518</v>
      </c>
      <c r="G78" s="671" t="s">
        <v>2674</v>
      </c>
      <c r="H78" s="671" t="s">
        <v>528</v>
      </c>
      <c r="I78" s="671" t="s">
        <v>1595</v>
      </c>
      <c r="J78" s="671" t="s">
        <v>1596</v>
      </c>
      <c r="K78" s="671" t="s">
        <v>2432</v>
      </c>
      <c r="L78" s="705">
        <v>614.78</v>
      </c>
      <c r="M78" s="705">
        <v>614.78</v>
      </c>
      <c r="N78" s="671">
        <v>1</v>
      </c>
      <c r="O78" s="706">
        <v>0.5</v>
      </c>
      <c r="P78" s="705">
        <v>614.78</v>
      </c>
      <c r="Q78" s="682">
        <v>1</v>
      </c>
      <c r="R78" s="671">
        <v>1</v>
      </c>
      <c r="S78" s="682">
        <v>1</v>
      </c>
      <c r="T78" s="706">
        <v>0.5</v>
      </c>
      <c r="U78" s="242">
        <v>1</v>
      </c>
    </row>
    <row r="79" spans="1:21" ht="14.4" customHeight="1" x14ac:dyDescent="0.3">
      <c r="A79" s="680">
        <v>32</v>
      </c>
      <c r="B79" s="671" t="s">
        <v>529</v>
      </c>
      <c r="C79" s="671">
        <v>89301321</v>
      </c>
      <c r="D79" s="703" t="s">
        <v>3657</v>
      </c>
      <c r="E79" s="704" t="s">
        <v>2539</v>
      </c>
      <c r="F79" s="671" t="s">
        <v>2518</v>
      </c>
      <c r="G79" s="671" t="s">
        <v>2675</v>
      </c>
      <c r="H79" s="671" t="s">
        <v>528</v>
      </c>
      <c r="I79" s="671" t="s">
        <v>1242</v>
      </c>
      <c r="J79" s="671" t="s">
        <v>2676</v>
      </c>
      <c r="K79" s="671" t="s">
        <v>2677</v>
      </c>
      <c r="L79" s="705">
        <v>6196.71</v>
      </c>
      <c r="M79" s="705">
        <v>12393.42</v>
      </c>
      <c r="N79" s="671">
        <v>2</v>
      </c>
      <c r="O79" s="706">
        <v>0.5</v>
      </c>
      <c r="P79" s="705"/>
      <c r="Q79" s="682">
        <v>0</v>
      </c>
      <c r="R79" s="671"/>
      <c r="S79" s="682">
        <v>0</v>
      </c>
      <c r="T79" s="706"/>
      <c r="U79" s="242">
        <v>0</v>
      </c>
    </row>
    <row r="80" spans="1:21" ht="14.4" customHeight="1" x14ac:dyDescent="0.3">
      <c r="A80" s="680">
        <v>32</v>
      </c>
      <c r="B80" s="671" t="s">
        <v>529</v>
      </c>
      <c r="C80" s="671">
        <v>89301321</v>
      </c>
      <c r="D80" s="703" t="s">
        <v>3657</v>
      </c>
      <c r="E80" s="704" t="s">
        <v>2539</v>
      </c>
      <c r="F80" s="671" t="s">
        <v>2518</v>
      </c>
      <c r="G80" s="671" t="s">
        <v>2678</v>
      </c>
      <c r="H80" s="671" t="s">
        <v>528</v>
      </c>
      <c r="I80" s="671" t="s">
        <v>652</v>
      </c>
      <c r="J80" s="671" t="s">
        <v>653</v>
      </c>
      <c r="K80" s="671" t="s">
        <v>2679</v>
      </c>
      <c r="L80" s="705">
        <v>709.97</v>
      </c>
      <c r="M80" s="705">
        <v>709.97</v>
      </c>
      <c r="N80" s="671">
        <v>1</v>
      </c>
      <c r="O80" s="706">
        <v>0.5</v>
      </c>
      <c r="P80" s="705"/>
      <c r="Q80" s="682">
        <v>0</v>
      </c>
      <c r="R80" s="671"/>
      <c r="S80" s="682">
        <v>0</v>
      </c>
      <c r="T80" s="706"/>
      <c r="U80" s="242">
        <v>0</v>
      </c>
    </row>
    <row r="81" spans="1:21" ht="14.4" customHeight="1" x14ac:dyDescent="0.3">
      <c r="A81" s="680">
        <v>32</v>
      </c>
      <c r="B81" s="671" t="s">
        <v>529</v>
      </c>
      <c r="C81" s="671">
        <v>89301321</v>
      </c>
      <c r="D81" s="703" t="s">
        <v>3657</v>
      </c>
      <c r="E81" s="704" t="s">
        <v>2539</v>
      </c>
      <c r="F81" s="671" t="s">
        <v>2518</v>
      </c>
      <c r="G81" s="671" t="s">
        <v>2680</v>
      </c>
      <c r="H81" s="671" t="s">
        <v>1321</v>
      </c>
      <c r="I81" s="671" t="s">
        <v>1361</v>
      </c>
      <c r="J81" s="671" t="s">
        <v>1362</v>
      </c>
      <c r="K81" s="671" t="s">
        <v>2409</v>
      </c>
      <c r="L81" s="705">
        <v>38.130000000000003</v>
      </c>
      <c r="M81" s="705">
        <v>38.130000000000003</v>
      </c>
      <c r="N81" s="671">
        <v>1</v>
      </c>
      <c r="O81" s="706">
        <v>0.5</v>
      </c>
      <c r="P81" s="705">
        <v>38.130000000000003</v>
      </c>
      <c r="Q81" s="682">
        <v>1</v>
      </c>
      <c r="R81" s="671">
        <v>1</v>
      </c>
      <c r="S81" s="682">
        <v>1</v>
      </c>
      <c r="T81" s="706">
        <v>0.5</v>
      </c>
      <c r="U81" s="242">
        <v>1</v>
      </c>
    </row>
    <row r="82" spans="1:21" ht="14.4" customHeight="1" x14ac:dyDescent="0.3">
      <c r="A82" s="680">
        <v>32</v>
      </c>
      <c r="B82" s="671" t="s">
        <v>529</v>
      </c>
      <c r="C82" s="671">
        <v>89301321</v>
      </c>
      <c r="D82" s="703" t="s">
        <v>3657</v>
      </c>
      <c r="E82" s="704" t="s">
        <v>2539</v>
      </c>
      <c r="F82" s="671" t="s">
        <v>2518</v>
      </c>
      <c r="G82" s="671" t="s">
        <v>2681</v>
      </c>
      <c r="H82" s="671" t="s">
        <v>528</v>
      </c>
      <c r="I82" s="671" t="s">
        <v>2682</v>
      </c>
      <c r="J82" s="671" t="s">
        <v>942</v>
      </c>
      <c r="K82" s="671" t="s">
        <v>2683</v>
      </c>
      <c r="L82" s="705">
        <v>33.68</v>
      </c>
      <c r="M82" s="705">
        <v>33.68</v>
      </c>
      <c r="N82" s="671">
        <v>1</v>
      </c>
      <c r="O82" s="706">
        <v>0.5</v>
      </c>
      <c r="P82" s="705"/>
      <c r="Q82" s="682">
        <v>0</v>
      </c>
      <c r="R82" s="671"/>
      <c r="S82" s="682">
        <v>0</v>
      </c>
      <c r="T82" s="706"/>
      <c r="U82" s="242">
        <v>0</v>
      </c>
    </row>
    <row r="83" spans="1:21" ht="14.4" customHeight="1" x14ac:dyDescent="0.3">
      <c r="A83" s="680">
        <v>32</v>
      </c>
      <c r="B83" s="671" t="s">
        <v>529</v>
      </c>
      <c r="C83" s="671">
        <v>89301321</v>
      </c>
      <c r="D83" s="703" t="s">
        <v>3657</v>
      </c>
      <c r="E83" s="704" t="s">
        <v>2539</v>
      </c>
      <c r="F83" s="671" t="s">
        <v>2518</v>
      </c>
      <c r="G83" s="671" t="s">
        <v>2684</v>
      </c>
      <c r="H83" s="671" t="s">
        <v>1321</v>
      </c>
      <c r="I83" s="671" t="s">
        <v>2685</v>
      </c>
      <c r="J83" s="671" t="s">
        <v>561</v>
      </c>
      <c r="K83" s="671" t="s">
        <v>2686</v>
      </c>
      <c r="L83" s="705">
        <v>418.37</v>
      </c>
      <c r="M83" s="705">
        <v>418.37</v>
      </c>
      <c r="N83" s="671">
        <v>1</v>
      </c>
      <c r="O83" s="706">
        <v>0.5</v>
      </c>
      <c r="P83" s="705">
        <v>418.37</v>
      </c>
      <c r="Q83" s="682">
        <v>1</v>
      </c>
      <c r="R83" s="671">
        <v>1</v>
      </c>
      <c r="S83" s="682">
        <v>1</v>
      </c>
      <c r="T83" s="706">
        <v>0.5</v>
      </c>
      <c r="U83" s="242">
        <v>1</v>
      </c>
    </row>
    <row r="84" spans="1:21" ht="14.4" customHeight="1" x14ac:dyDescent="0.3">
      <c r="A84" s="680">
        <v>32</v>
      </c>
      <c r="B84" s="671" t="s">
        <v>529</v>
      </c>
      <c r="C84" s="671">
        <v>89301321</v>
      </c>
      <c r="D84" s="703" t="s">
        <v>3657</v>
      </c>
      <c r="E84" s="704" t="s">
        <v>2539</v>
      </c>
      <c r="F84" s="671" t="s">
        <v>2518</v>
      </c>
      <c r="G84" s="671" t="s">
        <v>2601</v>
      </c>
      <c r="H84" s="671" t="s">
        <v>1321</v>
      </c>
      <c r="I84" s="671" t="s">
        <v>1402</v>
      </c>
      <c r="J84" s="671" t="s">
        <v>1347</v>
      </c>
      <c r="K84" s="671" t="s">
        <v>1403</v>
      </c>
      <c r="L84" s="705">
        <v>468.96</v>
      </c>
      <c r="M84" s="705">
        <v>468.96</v>
      </c>
      <c r="N84" s="671">
        <v>1</v>
      </c>
      <c r="O84" s="706">
        <v>0.5</v>
      </c>
      <c r="P84" s="705">
        <v>468.96</v>
      </c>
      <c r="Q84" s="682">
        <v>1</v>
      </c>
      <c r="R84" s="671">
        <v>1</v>
      </c>
      <c r="S84" s="682">
        <v>1</v>
      </c>
      <c r="T84" s="706">
        <v>0.5</v>
      </c>
      <c r="U84" s="242">
        <v>1</v>
      </c>
    </row>
    <row r="85" spans="1:21" ht="14.4" customHeight="1" x14ac:dyDescent="0.3">
      <c r="A85" s="680">
        <v>32</v>
      </c>
      <c r="B85" s="671" t="s">
        <v>529</v>
      </c>
      <c r="C85" s="671">
        <v>89301321</v>
      </c>
      <c r="D85" s="703" t="s">
        <v>3657</v>
      </c>
      <c r="E85" s="704" t="s">
        <v>2539</v>
      </c>
      <c r="F85" s="671" t="s">
        <v>2518</v>
      </c>
      <c r="G85" s="671" t="s">
        <v>2601</v>
      </c>
      <c r="H85" s="671" t="s">
        <v>1321</v>
      </c>
      <c r="I85" s="671" t="s">
        <v>1405</v>
      </c>
      <c r="J85" s="671" t="s">
        <v>1347</v>
      </c>
      <c r="K85" s="671" t="s">
        <v>1406</v>
      </c>
      <c r="L85" s="705">
        <v>625.29</v>
      </c>
      <c r="M85" s="705">
        <v>625.29</v>
      </c>
      <c r="N85" s="671">
        <v>1</v>
      </c>
      <c r="O85" s="706">
        <v>0.5</v>
      </c>
      <c r="P85" s="705"/>
      <c r="Q85" s="682">
        <v>0</v>
      </c>
      <c r="R85" s="671"/>
      <c r="S85" s="682">
        <v>0</v>
      </c>
      <c r="T85" s="706"/>
      <c r="U85" s="242">
        <v>0</v>
      </c>
    </row>
    <row r="86" spans="1:21" ht="14.4" customHeight="1" x14ac:dyDescent="0.3">
      <c r="A86" s="680">
        <v>32</v>
      </c>
      <c r="B86" s="671" t="s">
        <v>529</v>
      </c>
      <c r="C86" s="671">
        <v>89301321</v>
      </c>
      <c r="D86" s="703" t="s">
        <v>3657</v>
      </c>
      <c r="E86" s="704" t="s">
        <v>2539</v>
      </c>
      <c r="F86" s="671" t="s">
        <v>2518</v>
      </c>
      <c r="G86" s="671" t="s">
        <v>2601</v>
      </c>
      <c r="H86" s="671" t="s">
        <v>1321</v>
      </c>
      <c r="I86" s="671" t="s">
        <v>1346</v>
      </c>
      <c r="J86" s="671" t="s">
        <v>1347</v>
      </c>
      <c r="K86" s="671" t="s">
        <v>1348</v>
      </c>
      <c r="L86" s="705">
        <v>937.93</v>
      </c>
      <c r="M86" s="705">
        <v>937.93</v>
      </c>
      <c r="N86" s="671">
        <v>1</v>
      </c>
      <c r="O86" s="706">
        <v>0.5</v>
      </c>
      <c r="P86" s="705"/>
      <c r="Q86" s="682">
        <v>0</v>
      </c>
      <c r="R86" s="671"/>
      <c r="S86" s="682">
        <v>0</v>
      </c>
      <c r="T86" s="706"/>
      <c r="U86" s="242">
        <v>0</v>
      </c>
    </row>
    <row r="87" spans="1:21" ht="14.4" customHeight="1" x14ac:dyDescent="0.3">
      <c r="A87" s="680">
        <v>32</v>
      </c>
      <c r="B87" s="671" t="s">
        <v>529</v>
      </c>
      <c r="C87" s="671">
        <v>89301321</v>
      </c>
      <c r="D87" s="703" t="s">
        <v>3657</v>
      </c>
      <c r="E87" s="704" t="s">
        <v>2539</v>
      </c>
      <c r="F87" s="671" t="s">
        <v>2518</v>
      </c>
      <c r="G87" s="671" t="s">
        <v>2580</v>
      </c>
      <c r="H87" s="671" t="s">
        <v>528</v>
      </c>
      <c r="I87" s="671" t="s">
        <v>2643</v>
      </c>
      <c r="J87" s="671" t="s">
        <v>2641</v>
      </c>
      <c r="K87" s="671" t="s">
        <v>681</v>
      </c>
      <c r="L87" s="705">
        <v>314.89999999999998</v>
      </c>
      <c r="M87" s="705">
        <v>314.89999999999998</v>
      </c>
      <c r="N87" s="671">
        <v>1</v>
      </c>
      <c r="O87" s="706">
        <v>0.5</v>
      </c>
      <c r="P87" s="705">
        <v>314.89999999999998</v>
      </c>
      <c r="Q87" s="682">
        <v>1</v>
      </c>
      <c r="R87" s="671">
        <v>1</v>
      </c>
      <c r="S87" s="682">
        <v>1</v>
      </c>
      <c r="T87" s="706">
        <v>0.5</v>
      </c>
      <c r="U87" s="242">
        <v>1</v>
      </c>
    </row>
    <row r="88" spans="1:21" ht="14.4" customHeight="1" x14ac:dyDescent="0.3">
      <c r="A88" s="680">
        <v>32</v>
      </c>
      <c r="B88" s="671" t="s">
        <v>529</v>
      </c>
      <c r="C88" s="671">
        <v>89301321</v>
      </c>
      <c r="D88" s="703" t="s">
        <v>3657</v>
      </c>
      <c r="E88" s="704" t="s">
        <v>2539</v>
      </c>
      <c r="F88" s="671" t="s">
        <v>2518</v>
      </c>
      <c r="G88" s="671" t="s">
        <v>2580</v>
      </c>
      <c r="H88" s="671" t="s">
        <v>528</v>
      </c>
      <c r="I88" s="671" t="s">
        <v>679</v>
      </c>
      <c r="J88" s="671" t="s">
        <v>680</v>
      </c>
      <c r="K88" s="671" t="s">
        <v>2581</v>
      </c>
      <c r="L88" s="705">
        <v>314.89999999999998</v>
      </c>
      <c r="M88" s="705">
        <v>629.79999999999995</v>
      </c>
      <c r="N88" s="671">
        <v>2</v>
      </c>
      <c r="O88" s="706">
        <v>1</v>
      </c>
      <c r="P88" s="705">
        <v>314.89999999999998</v>
      </c>
      <c r="Q88" s="682">
        <v>0.5</v>
      </c>
      <c r="R88" s="671">
        <v>1</v>
      </c>
      <c r="S88" s="682">
        <v>0.5</v>
      </c>
      <c r="T88" s="706">
        <v>0.5</v>
      </c>
      <c r="U88" s="242">
        <v>0.5</v>
      </c>
    </row>
    <row r="89" spans="1:21" ht="14.4" customHeight="1" x14ac:dyDescent="0.3">
      <c r="A89" s="680">
        <v>32</v>
      </c>
      <c r="B89" s="671" t="s">
        <v>529</v>
      </c>
      <c r="C89" s="671">
        <v>89301321</v>
      </c>
      <c r="D89" s="703" t="s">
        <v>3657</v>
      </c>
      <c r="E89" s="704" t="s">
        <v>2539</v>
      </c>
      <c r="F89" s="671" t="s">
        <v>2518</v>
      </c>
      <c r="G89" s="671" t="s">
        <v>2687</v>
      </c>
      <c r="H89" s="671" t="s">
        <v>528</v>
      </c>
      <c r="I89" s="671" t="s">
        <v>838</v>
      </c>
      <c r="J89" s="671" t="s">
        <v>839</v>
      </c>
      <c r="K89" s="671" t="s">
        <v>840</v>
      </c>
      <c r="L89" s="705">
        <v>67.42</v>
      </c>
      <c r="M89" s="705">
        <v>67.42</v>
      </c>
      <c r="N89" s="671">
        <v>1</v>
      </c>
      <c r="O89" s="706">
        <v>0.5</v>
      </c>
      <c r="P89" s="705">
        <v>67.42</v>
      </c>
      <c r="Q89" s="682">
        <v>1</v>
      </c>
      <c r="R89" s="671">
        <v>1</v>
      </c>
      <c r="S89" s="682">
        <v>1</v>
      </c>
      <c r="T89" s="706">
        <v>0.5</v>
      </c>
      <c r="U89" s="242">
        <v>1</v>
      </c>
    </row>
    <row r="90" spans="1:21" ht="14.4" customHeight="1" x14ac:dyDescent="0.3">
      <c r="A90" s="680">
        <v>32</v>
      </c>
      <c r="B90" s="671" t="s">
        <v>529</v>
      </c>
      <c r="C90" s="671">
        <v>89301321</v>
      </c>
      <c r="D90" s="703" t="s">
        <v>3657</v>
      </c>
      <c r="E90" s="704" t="s">
        <v>2539</v>
      </c>
      <c r="F90" s="671" t="s">
        <v>2518</v>
      </c>
      <c r="G90" s="671" t="s">
        <v>2582</v>
      </c>
      <c r="H90" s="671" t="s">
        <v>528</v>
      </c>
      <c r="I90" s="671" t="s">
        <v>972</v>
      </c>
      <c r="J90" s="671" t="s">
        <v>2583</v>
      </c>
      <c r="K90" s="671" t="s">
        <v>2584</v>
      </c>
      <c r="L90" s="705">
        <v>91.52</v>
      </c>
      <c r="M90" s="705">
        <v>640.64</v>
      </c>
      <c r="N90" s="671">
        <v>7</v>
      </c>
      <c r="O90" s="706">
        <v>2</v>
      </c>
      <c r="P90" s="705">
        <v>183.04</v>
      </c>
      <c r="Q90" s="682">
        <v>0.2857142857142857</v>
      </c>
      <c r="R90" s="671">
        <v>2</v>
      </c>
      <c r="S90" s="682">
        <v>0.2857142857142857</v>
      </c>
      <c r="T90" s="706">
        <v>0.5</v>
      </c>
      <c r="U90" s="242">
        <v>0.25</v>
      </c>
    </row>
    <row r="91" spans="1:21" ht="14.4" customHeight="1" x14ac:dyDescent="0.3">
      <c r="A91" s="680">
        <v>32</v>
      </c>
      <c r="B91" s="671" t="s">
        <v>529</v>
      </c>
      <c r="C91" s="671">
        <v>89301321</v>
      </c>
      <c r="D91" s="703" t="s">
        <v>3657</v>
      </c>
      <c r="E91" s="704" t="s">
        <v>2539</v>
      </c>
      <c r="F91" s="671" t="s">
        <v>2518</v>
      </c>
      <c r="G91" s="671" t="s">
        <v>2688</v>
      </c>
      <c r="H91" s="671" t="s">
        <v>528</v>
      </c>
      <c r="I91" s="671" t="s">
        <v>1718</v>
      </c>
      <c r="J91" s="671" t="s">
        <v>780</v>
      </c>
      <c r="K91" s="671" t="s">
        <v>2689</v>
      </c>
      <c r="L91" s="705">
        <v>57.85</v>
      </c>
      <c r="M91" s="705">
        <v>115.7</v>
      </c>
      <c r="N91" s="671">
        <v>2</v>
      </c>
      <c r="O91" s="706">
        <v>1.5</v>
      </c>
      <c r="P91" s="705">
        <v>57.85</v>
      </c>
      <c r="Q91" s="682">
        <v>0.5</v>
      </c>
      <c r="R91" s="671">
        <v>1</v>
      </c>
      <c r="S91" s="682">
        <v>0.5</v>
      </c>
      <c r="T91" s="706">
        <v>0.5</v>
      </c>
      <c r="U91" s="242">
        <v>0.33333333333333331</v>
      </c>
    </row>
    <row r="92" spans="1:21" ht="14.4" customHeight="1" x14ac:dyDescent="0.3">
      <c r="A92" s="680">
        <v>32</v>
      </c>
      <c r="B92" s="671" t="s">
        <v>529</v>
      </c>
      <c r="C92" s="671">
        <v>89301321</v>
      </c>
      <c r="D92" s="703" t="s">
        <v>3657</v>
      </c>
      <c r="E92" s="704" t="s">
        <v>2539</v>
      </c>
      <c r="F92" s="671" t="s">
        <v>2518</v>
      </c>
      <c r="G92" s="671" t="s">
        <v>2690</v>
      </c>
      <c r="H92" s="671" t="s">
        <v>1321</v>
      </c>
      <c r="I92" s="671" t="s">
        <v>1353</v>
      </c>
      <c r="J92" s="671" t="s">
        <v>1354</v>
      </c>
      <c r="K92" s="671" t="s">
        <v>1355</v>
      </c>
      <c r="L92" s="705">
        <v>32.74</v>
      </c>
      <c r="M92" s="705">
        <v>32.74</v>
      </c>
      <c r="N92" s="671">
        <v>1</v>
      </c>
      <c r="O92" s="706">
        <v>1</v>
      </c>
      <c r="P92" s="705">
        <v>32.74</v>
      </c>
      <c r="Q92" s="682">
        <v>1</v>
      </c>
      <c r="R92" s="671">
        <v>1</v>
      </c>
      <c r="S92" s="682">
        <v>1</v>
      </c>
      <c r="T92" s="706">
        <v>1</v>
      </c>
      <c r="U92" s="242">
        <v>1</v>
      </c>
    </row>
    <row r="93" spans="1:21" ht="14.4" customHeight="1" x14ac:dyDescent="0.3">
      <c r="A93" s="680">
        <v>32</v>
      </c>
      <c r="B93" s="671" t="s">
        <v>529</v>
      </c>
      <c r="C93" s="671">
        <v>89301321</v>
      </c>
      <c r="D93" s="703" t="s">
        <v>3657</v>
      </c>
      <c r="E93" s="704" t="s">
        <v>2539</v>
      </c>
      <c r="F93" s="671" t="s">
        <v>2518</v>
      </c>
      <c r="G93" s="671" t="s">
        <v>2691</v>
      </c>
      <c r="H93" s="671" t="s">
        <v>528</v>
      </c>
      <c r="I93" s="671" t="s">
        <v>2692</v>
      </c>
      <c r="J93" s="671" t="s">
        <v>2693</v>
      </c>
      <c r="K93" s="671" t="s">
        <v>2694</v>
      </c>
      <c r="L93" s="705">
        <v>162.13</v>
      </c>
      <c r="M93" s="705">
        <v>162.13</v>
      </c>
      <c r="N93" s="671">
        <v>1</v>
      </c>
      <c r="O93" s="706">
        <v>0.5</v>
      </c>
      <c r="P93" s="705">
        <v>162.13</v>
      </c>
      <c r="Q93" s="682">
        <v>1</v>
      </c>
      <c r="R93" s="671">
        <v>1</v>
      </c>
      <c r="S93" s="682">
        <v>1</v>
      </c>
      <c r="T93" s="706">
        <v>0.5</v>
      </c>
      <c r="U93" s="242">
        <v>1</v>
      </c>
    </row>
    <row r="94" spans="1:21" ht="14.4" customHeight="1" x14ac:dyDescent="0.3">
      <c r="A94" s="680">
        <v>32</v>
      </c>
      <c r="B94" s="671" t="s">
        <v>529</v>
      </c>
      <c r="C94" s="671">
        <v>89301321</v>
      </c>
      <c r="D94" s="703" t="s">
        <v>3657</v>
      </c>
      <c r="E94" s="704" t="s">
        <v>2539</v>
      </c>
      <c r="F94" s="671" t="s">
        <v>2518</v>
      </c>
      <c r="G94" s="671" t="s">
        <v>2695</v>
      </c>
      <c r="H94" s="671" t="s">
        <v>528</v>
      </c>
      <c r="I94" s="671" t="s">
        <v>668</v>
      </c>
      <c r="J94" s="671" t="s">
        <v>669</v>
      </c>
      <c r="K94" s="671" t="s">
        <v>670</v>
      </c>
      <c r="L94" s="705">
        <v>82.67</v>
      </c>
      <c r="M94" s="705">
        <v>82.67</v>
      </c>
      <c r="N94" s="671">
        <v>1</v>
      </c>
      <c r="O94" s="706">
        <v>0.5</v>
      </c>
      <c r="P94" s="705">
        <v>82.67</v>
      </c>
      <c r="Q94" s="682">
        <v>1</v>
      </c>
      <c r="R94" s="671">
        <v>1</v>
      </c>
      <c r="S94" s="682">
        <v>1</v>
      </c>
      <c r="T94" s="706">
        <v>0.5</v>
      </c>
      <c r="U94" s="242">
        <v>1</v>
      </c>
    </row>
    <row r="95" spans="1:21" ht="14.4" customHeight="1" x14ac:dyDescent="0.3">
      <c r="A95" s="680">
        <v>32</v>
      </c>
      <c r="B95" s="671" t="s">
        <v>529</v>
      </c>
      <c r="C95" s="671">
        <v>89301321</v>
      </c>
      <c r="D95" s="703" t="s">
        <v>3657</v>
      </c>
      <c r="E95" s="704" t="s">
        <v>2539</v>
      </c>
      <c r="F95" s="671" t="s">
        <v>2518</v>
      </c>
      <c r="G95" s="671" t="s">
        <v>2590</v>
      </c>
      <c r="H95" s="671" t="s">
        <v>528</v>
      </c>
      <c r="I95" s="671" t="s">
        <v>2696</v>
      </c>
      <c r="J95" s="671" t="s">
        <v>2697</v>
      </c>
      <c r="K95" s="671" t="s">
        <v>658</v>
      </c>
      <c r="L95" s="705">
        <v>0</v>
      </c>
      <c r="M95" s="705">
        <v>0</v>
      </c>
      <c r="N95" s="671">
        <v>1</v>
      </c>
      <c r="O95" s="706">
        <v>0.5</v>
      </c>
      <c r="P95" s="705"/>
      <c r="Q95" s="682"/>
      <c r="R95" s="671"/>
      <c r="S95" s="682">
        <v>0</v>
      </c>
      <c r="T95" s="706"/>
      <c r="U95" s="242">
        <v>0</v>
      </c>
    </row>
    <row r="96" spans="1:21" ht="14.4" customHeight="1" x14ac:dyDescent="0.3">
      <c r="A96" s="680">
        <v>32</v>
      </c>
      <c r="B96" s="671" t="s">
        <v>529</v>
      </c>
      <c r="C96" s="671">
        <v>89301321</v>
      </c>
      <c r="D96" s="703" t="s">
        <v>3657</v>
      </c>
      <c r="E96" s="704" t="s">
        <v>2539</v>
      </c>
      <c r="F96" s="671" t="s">
        <v>2518</v>
      </c>
      <c r="G96" s="671" t="s">
        <v>2698</v>
      </c>
      <c r="H96" s="671" t="s">
        <v>528</v>
      </c>
      <c r="I96" s="671" t="s">
        <v>2699</v>
      </c>
      <c r="J96" s="671" t="s">
        <v>2700</v>
      </c>
      <c r="K96" s="671" t="s">
        <v>2701</v>
      </c>
      <c r="L96" s="705">
        <v>0</v>
      </c>
      <c r="M96" s="705">
        <v>0</v>
      </c>
      <c r="N96" s="671">
        <v>1</v>
      </c>
      <c r="O96" s="706">
        <v>1</v>
      </c>
      <c r="P96" s="705">
        <v>0</v>
      </c>
      <c r="Q96" s="682"/>
      <c r="R96" s="671">
        <v>1</v>
      </c>
      <c r="S96" s="682">
        <v>1</v>
      </c>
      <c r="T96" s="706">
        <v>1</v>
      </c>
      <c r="U96" s="242">
        <v>1</v>
      </c>
    </row>
    <row r="97" spans="1:21" ht="14.4" customHeight="1" x14ac:dyDescent="0.3">
      <c r="A97" s="680">
        <v>32</v>
      </c>
      <c r="B97" s="671" t="s">
        <v>529</v>
      </c>
      <c r="C97" s="671">
        <v>89301321</v>
      </c>
      <c r="D97" s="703" t="s">
        <v>3657</v>
      </c>
      <c r="E97" s="704" t="s">
        <v>2548</v>
      </c>
      <c r="F97" s="671" t="s">
        <v>2518</v>
      </c>
      <c r="G97" s="671" t="s">
        <v>2555</v>
      </c>
      <c r="H97" s="671" t="s">
        <v>528</v>
      </c>
      <c r="I97" s="671" t="s">
        <v>2611</v>
      </c>
      <c r="J97" s="671" t="s">
        <v>624</v>
      </c>
      <c r="K97" s="671" t="s">
        <v>2612</v>
      </c>
      <c r="L97" s="705">
        <v>285.75</v>
      </c>
      <c r="M97" s="705">
        <v>285.75</v>
      </c>
      <c r="N97" s="671">
        <v>1</v>
      </c>
      <c r="O97" s="706">
        <v>0.5</v>
      </c>
      <c r="P97" s="705"/>
      <c r="Q97" s="682">
        <v>0</v>
      </c>
      <c r="R97" s="671"/>
      <c r="S97" s="682">
        <v>0</v>
      </c>
      <c r="T97" s="706"/>
      <c r="U97" s="242">
        <v>0</v>
      </c>
    </row>
    <row r="98" spans="1:21" ht="14.4" customHeight="1" x14ac:dyDescent="0.3">
      <c r="A98" s="680">
        <v>32</v>
      </c>
      <c r="B98" s="671" t="s">
        <v>529</v>
      </c>
      <c r="C98" s="671">
        <v>89301321</v>
      </c>
      <c r="D98" s="703" t="s">
        <v>3657</v>
      </c>
      <c r="E98" s="704" t="s">
        <v>2548</v>
      </c>
      <c r="F98" s="671" t="s">
        <v>2518</v>
      </c>
      <c r="G98" s="671" t="s">
        <v>2702</v>
      </c>
      <c r="H98" s="671" t="s">
        <v>1321</v>
      </c>
      <c r="I98" s="671" t="s">
        <v>2703</v>
      </c>
      <c r="J98" s="671" t="s">
        <v>2704</v>
      </c>
      <c r="K98" s="671" t="s">
        <v>1913</v>
      </c>
      <c r="L98" s="705">
        <v>0</v>
      </c>
      <c r="M98" s="705">
        <v>0</v>
      </c>
      <c r="N98" s="671">
        <v>1</v>
      </c>
      <c r="O98" s="706">
        <v>1</v>
      </c>
      <c r="P98" s="705"/>
      <c r="Q98" s="682"/>
      <c r="R98" s="671"/>
      <c r="S98" s="682">
        <v>0</v>
      </c>
      <c r="T98" s="706"/>
      <c r="U98" s="242">
        <v>0</v>
      </c>
    </row>
    <row r="99" spans="1:21" ht="14.4" customHeight="1" x14ac:dyDescent="0.3">
      <c r="A99" s="680">
        <v>32</v>
      </c>
      <c r="B99" s="671" t="s">
        <v>529</v>
      </c>
      <c r="C99" s="671">
        <v>89301321</v>
      </c>
      <c r="D99" s="703" t="s">
        <v>3657</v>
      </c>
      <c r="E99" s="704" t="s">
        <v>2548</v>
      </c>
      <c r="F99" s="671" t="s">
        <v>2518</v>
      </c>
      <c r="G99" s="671" t="s">
        <v>2561</v>
      </c>
      <c r="H99" s="671" t="s">
        <v>1321</v>
      </c>
      <c r="I99" s="671" t="s">
        <v>1556</v>
      </c>
      <c r="J99" s="671" t="s">
        <v>2413</v>
      </c>
      <c r="K99" s="671" t="s">
        <v>2414</v>
      </c>
      <c r="L99" s="705">
        <v>333.31</v>
      </c>
      <c r="M99" s="705">
        <v>333.31</v>
      </c>
      <c r="N99" s="671">
        <v>1</v>
      </c>
      <c r="O99" s="706">
        <v>0.5</v>
      </c>
      <c r="P99" s="705">
        <v>333.31</v>
      </c>
      <c r="Q99" s="682">
        <v>1</v>
      </c>
      <c r="R99" s="671">
        <v>1</v>
      </c>
      <c r="S99" s="682">
        <v>1</v>
      </c>
      <c r="T99" s="706">
        <v>0.5</v>
      </c>
      <c r="U99" s="242">
        <v>1</v>
      </c>
    </row>
    <row r="100" spans="1:21" ht="14.4" customHeight="1" x14ac:dyDescent="0.3">
      <c r="A100" s="680">
        <v>32</v>
      </c>
      <c r="B100" s="671" t="s">
        <v>529</v>
      </c>
      <c r="C100" s="671">
        <v>89301321</v>
      </c>
      <c r="D100" s="703" t="s">
        <v>3657</v>
      </c>
      <c r="E100" s="704" t="s">
        <v>2548</v>
      </c>
      <c r="F100" s="671" t="s">
        <v>2518</v>
      </c>
      <c r="G100" s="671" t="s">
        <v>2621</v>
      </c>
      <c r="H100" s="671" t="s">
        <v>1321</v>
      </c>
      <c r="I100" s="671" t="s">
        <v>1560</v>
      </c>
      <c r="J100" s="671" t="s">
        <v>1561</v>
      </c>
      <c r="K100" s="671" t="s">
        <v>2418</v>
      </c>
      <c r="L100" s="705">
        <v>184.22</v>
      </c>
      <c r="M100" s="705">
        <v>1105.32</v>
      </c>
      <c r="N100" s="671">
        <v>6</v>
      </c>
      <c r="O100" s="706">
        <v>2</v>
      </c>
      <c r="P100" s="705">
        <v>736.88</v>
      </c>
      <c r="Q100" s="682">
        <v>0.66666666666666674</v>
      </c>
      <c r="R100" s="671">
        <v>4</v>
      </c>
      <c r="S100" s="682">
        <v>0.66666666666666663</v>
      </c>
      <c r="T100" s="706">
        <v>1.5</v>
      </c>
      <c r="U100" s="242">
        <v>0.75</v>
      </c>
    </row>
    <row r="101" spans="1:21" ht="14.4" customHeight="1" x14ac:dyDescent="0.3">
      <c r="A101" s="680">
        <v>32</v>
      </c>
      <c r="B101" s="671" t="s">
        <v>529</v>
      </c>
      <c r="C101" s="671">
        <v>89301321</v>
      </c>
      <c r="D101" s="703" t="s">
        <v>3657</v>
      </c>
      <c r="E101" s="704" t="s">
        <v>2548</v>
      </c>
      <c r="F101" s="671" t="s">
        <v>2518</v>
      </c>
      <c r="G101" s="671" t="s">
        <v>2624</v>
      </c>
      <c r="H101" s="671" t="s">
        <v>1321</v>
      </c>
      <c r="I101" s="671" t="s">
        <v>1564</v>
      </c>
      <c r="J101" s="671" t="s">
        <v>1565</v>
      </c>
      <c r="K101" s="671" t="s">
        <v>2418</v>
      </c>
      <c r="L101" s="705">
        <v>69.86</v>
      </c>
      <c r="M101" s="705">
        <v>139.72</v>
      </c>
      <c r="N101" s="671">
        <v>2</v>
      </c>
      <c r="O101" s="706">
        <v>1</v>
      </c>
      <c r="P101" s="705">
        <v>139.72</v>
      </c>
      <c r="Q101" s="682">
        <v>1</v>
      </c>
      <c r="R101" s="671">
        <v>2</v>
      </c>
      <c r="S101" s="682">
        <v>1</v>
      </c>
      <c r="T101" s="706">
        <v>1</v>
      </c>
      <c r="U101" s="242">
        <v>1</v>
      </c>
    </row>
    <row r="102" spans="1:21" ht="14.4" customHeight="1" x14ac:dyDescent="0.3">
      <c r="A102" s="680">
        <v>32</v>
      </c>
      <c r="B102" s="671" t="s">
        <v>529</v>
      </c>
      <c r="C102" s="671">
        <v>89301321</v>
      </c>
      <c r="D102" s="703" t="s">
        <v>3657</v>
      </c>
      <c r="E102" s="704" t="s">
        <v>2548</v>
      </c>
      <c r="F102" s="671" t="s">
        <v>2518</v>
      </c>
      <c r="G102" s="671" t="s">
        <v>2569</v>
      </c>
      <c r="H102" s="671" t="s">
        <v>1321</v>
      </c>
      <c r="I102" s="671" t="s">
        <v>1599</v>
      </c>
      <c r="J102" s="671" t="s">
        <v>1600</v>
      </c>
      <c r="K102" s="671" t="s">
        <v>2432</v>
      </c>
      <c r="L102" s="705">
        <v>3127.19</v>
      </c>
      <c r="M102" s="705">
        <v>12508.76</v>
      </c>
      <c r="N102" s="671">
        <v>4</v>
      </c>
      <c r="O102" s="706">
        <v>2</v>
      </c>
      <c r="P102" s="705">
        <v>9381.57</v>
      </c>
      <c r="Q102" s="682">
        <v>0.75</v>
      </c>
      <c r="R102" s="671">
        <v>3</v>
      </c>
      <c r="S102" s="682">
        <v>0.75</v>
      </c>
      <c r="T102" s="706">
        <v>1.5</v>
      </c>
      <c r="U102" s="242">
        <v>0.75</v>
      </c>
    </row>
    <row r="103" spans="1:21" ht="14.4" customHeight="1" x14ac:dyDescent="0.3">
      <c r="A103" s="680">
        <v>32</v>
      </c>
      <c r="B103" s="671" t="s">
        <v>529</v>
      </c>
      <c r="C103" s="671">
        <v>89301321</v>
      </c>
      <c r="D103" s="703" t="s">
        <v>3657</v>
      </c>
      <c r="E103" s="704" t="s">
        <v>2548</v>
      </c>
      <c r="F103" s="671" t="s">
        <v>2518</v>
      </c>
      <c r="G103" s="671" t="s">
        <v>2569</v>
      </c>
      <c r="H103" s="671" t="s">
        <v>1321</v>
      </c>
      <c r="I103" s="671" t="s">
        <v>2705</v>
      </c>
      <c r="J103" s="671" t="s">
        <v>1600</v>
      </c>
      <c r="K103" s="671" t="s">
        <v>2706</v>
      </c>
      <c r="L103" s="705">
        <v>782.22</v>
      </c>
      <c r="M103" s="705">
        <v>1564.44</v>
      </c>
      <c r="N103" s="671">
        <v>2</v>
      </c>
      <c r="O103" s="706">
        <v>1</v>
      </c>
      <c r="P103" s="705">
        <v>1564.44</v>
      </c>
      <c r="Q103" s="682">
        <v>1</v>
      </c>
      <c r="R103" s="671">
        <v>2</v>
      </c>
      <c r="S103" s="682">
        <v>1</v>
      </c>
      <c r="T103" s="706">
        <v>1</v>
      </c>
      <c r="U103" s="242">
        <v>1</v>
      </c>
    </row>
    <row r="104" spans="1:21" ht="14.4" customHeight="1" x14ac:dyDescent="0.3">
      <c r="A104" s="680">
        <v>32</v>
      </c>
      <c r="B104" s="671" t="s">
        <v>529</v>
      </c>
      <c r="C104" s="671">
        <v>89301321</v>
      </c>
      <c r="D104" s="703" t="s">
        <v>3657</v>
      </c>
      <c r="E104" s="704" t="s">
        <v>2548</v>
      </c>
      <c r="F104" s="671" t="s">
        <v>2518</v>
      </c>
      <c r="G104" s="671" t="s">
        <v>2668</v>
      </c>
      <c r="H104" s="671" t="s">
        <v>528</v>
      </c>
      <c r="I104" s="671" t="s">
        <v>736</v>
      </c>
      <c r="J104" s="671" t="s">
        <v>737</v>
      </c>
      <c r="K104" s="671" t="s">
        <v>2669</v>
      </c>
      <c r="L104" s="705">
        <v>163.9</v>
      </c>
      <c r="M104" s="705">
        <v>163.9</v>
      </c>
      <c r="N104" s="671">
        <v>1</v>
      </c>
      <c r="O104" s="706">
        <v>0.5</v>
      </c>
      <c r="P104" s="705">
        <v>163.9</v>
      </c>
      <c r="Q104" s="682">
        <v>1</v>
      </c>
      <c r="R104" s="671">
        <v>1</v>
      </c>
      <c r="S104" s="682">
        <v>1</v>
      </c>
      <c r="T104" s="706">
        <v>0.5</v>
      </c>
      <c r="U104" s="242">
        <v>1</v>
      </c>
    </row>
    <row r="105" spans="1:21" ht="14.4" customHeight="1" x14ac:dyDescent="0.3">
      <c r="A105" s="680">
        <v>32</v>
      </c>
      <c r="B105" s="671" t="s">
        <v>529</v>
      </c>
      <c r="C105" s="671">
        <v>89301321</v>
      </c>
      <c r="D105" s="703" t="s">
        <v>3657</v>
      </c>
      <c r="E105" s="704" t="s">
        <v>2548</v>
      </c>
      <c r="F105" s="671" t="s">
        <v>2518</v>
      </c>
      <c r="G105" s="671" t="s">
        <v>2670</v>
      </c>
      <c r="H105" s="671" t="s">
        <v>528</v>
      </c>
      <c r="I105" s="671" t="s">
        <v>2707</v>
      </c>
      <c r="J105" s="671" t="s">
        <v>2708</v>
      </c>
      <c r="K105" s="671" t="s">
        <v>2283</v>
      </c>
      <c r="L105" s="705">
        <v>0</v>
      </c>
      <c r="M105" s="705">
        <v>0</v>
      </c>
      <c r="N105" s="671">
        <v>1</v>
      </c>
      <c r="O105" s="706">
        <v>0.5</v>
      </c>
      <c r="P105" s="705">
        <v>0</v>
      </c>
      <c r="Q105" s="682"/>
      <c r="R105" s="671">
        <v>1</v>
      </c>
      <c r="S105" s="682">
        <v>1</v>
      </c>
      <c r="T105" s="706">
        <v>0.5</v>
      </c>
      <c r="U105" s="242">
        <v>1</v>
      </c>
    </row>
    <row r="106" spans="1:21" ht="14.4" customHeight="1" x14ac:dyDescent="0.3">
      <c r="A106" s="680">
        <v>32</v>
      </c>
      <c r="B106" s="671" t="s">
        <v>529</v>
      </c>
      <c r="C106" s="671">
        <v>89301321</v>
      </c>
      <c r="D106" s="703" t="s">
        <v>3657</v>
      </c>
      <c r="E106" s="704" t="s">
        <v>2548</v>
      </c>
      <c r="F106" s="671" t="s">
        <v>2518</v>
      </c>
      <c r="G106" s="671" t="s">
        <v>2709</v>
      </c>
      <c r="H106" s="671" t="s">
        <v>1321</v>
      </c>
      <c r="I106" s="671" t="s">
        <v>2710</v>
      </c>
      <c r="J106" s="671" t="s">
        <v>2711</v>
      </c>
      <c r="K106" s="671" t="s">
        <v>2712</v>
      </c>
      <c r="L106" s="705">
        <v>154.01</v>
      </c>
      <c r="M106" s="705">
        <v>308.02</v>
      </c>
      <c r="N106" s="671">
        <v>2</v>
      </c>
      <c r="O106" s="706">
        <v>0.5</v>
      </c>
      <c r="P106" s="705">
        <v>308.02</v>
      </c>
      <c r="Q106" s="682">
        <v>1</v>
      </c>
      <c r="R106" s="671">
        <v>2</v>
      </c>
      <c r="S106" s="682">
        <v>1</v>
      </c>
      <c r="T106" s="706">
        <v>0.5</v>
      </c>
      <c r="U106" s="242">
        <v>1</v>
      </c>
    </row>
    <row r="107" spans="1:21" ht="14.4" customHeight="1" x14ac:dyDescent="0.3">
      <c r="A107" s="680">
        <v>32</v>
      </c>
      <c r="B107" s="671" t="s">
        <v>529</v>
      </c>
      <c r="C107" s="671">
        <v>89301321</v>
      </c>
      <c r="D107" s="703" t="s">
        <v>3657</v>
      </c>
      <c r="E107" s="704" t="s">
        <v>2548</v>
      </c>
      <c r="F107" s="671" t="s">
        <v>2518</v>
      </c>
      <c r="G107" s="671" t="s">
        <v>2713</v>
      </c>
      <c r="H107" s="671" t="s">
        <v>528</v>
      </c>
      <c r="I107" s="671" t="s">
        <v>604</v>
      </c>
      <c r="J107" s="671" t="s">
        <v>2714</v>
      </c>
      <c r="K107" s="671" t="s">
        <v>2715</v>
      </c>
      <c r="L107" s="705">
        <v>41.83</v>
      </c>
      <c r="M107" s="705">
        <v>41.83</v>
      </c>
      <c r="N107" s="671">
        <v>1</v>
      </c>
      <c r="O107" s="706">
        <v>1</v>
      </c>
      <c r="P107" s="705">
        <v>41.83</v>
      </c>
      <c r="Q107" s="682">
        <v>1</v>
      </c>
      <c r="R107" s="671">
        <v>1</v>
      </c>
      <c r="S107" s="682">
        <v>1</v>
      </c>
      <c r="T107" s="706">
        <v>1</v>
      </c>
      <c r="U107" s="242">
        <v>1</v>
      </c>
    </row>
    <row r="108" spans="1:21" ht="14.4" customHeight="1" x14ac:dyDescent="0.3">
      <c r="A108" s="680">
        <v>32</v>
      </c>
      <c r="B108" s="671" t="s">
        <v>529</v>
      </c>
      <c r="C108" s="671">
        <v>89301321</v>
      </c>
      <c r="D108" s="703" t="s">
        <v>3657</v>
      </c>
      <c r="E108" s="704" t="s">
        <v>2548</v>
      </c>
      <c r="F108" s="671" t="s">
        <v>2518</v>
      </c>
      <c r="G108" s="671" t="s">
        <v>2716</v>
      </c>
      <c r="H108" s="671" t="s">
        <v>528</v>
      </c>
      <c r="I108" s="671" t="s">
        <v>740</v>
      </c>
      <c r="J108" s="671" t="s">
        <v>2717</v>
      </c>
      <c r="K108" s="671" t="s">
        <v>2718</v>
      </c>
      <c r="L108" s="705">
        <v>91.14</v>
      </c>
      <c r="M108" s="705">
        <v>182.28</v>
      </c>
      <c r="N108" s="671">
        <v>2</v>
      </c>
      <c r="O108" s="706">
        <v>2</v>
      </c>
      <c r="P108" s="705"/>
      <c r="Q108" s="682">
        <v>0</v>
      </c>
      <c r="R108" s="671"/>
      <c r="S108" s="682">
        <v>0</v>
      </c>
      <c r="T108" s="706"/>
      <c r="U108" s="242">
        <v>0</v>
      </c>
    </row>
    <row r="109" spans="1:21" ht="14.4" customHeight="1" x14ac:dyDescent="0.3">
      <c r="A109" s="680">
        <v>32</v>
      </c>
      <c r="B109" s="671" t="s">
        <v>529</v>
      </c>
      <c r="C109" s="671">
        <v>89301321</v>
      </c>
      <c r="D109" s="703" t="s">
        <v>3657</v>
      </c>
      <c r="E109" s="704" t="s">
        <v>2548</v>
      </c>
      <c r="F109" s="671" t="s">
        <v>2518</v>
      </c>
      <c r="G109" s="671" t="s">
        <v>2678</v>
      </c>
      <c r="H109" s="671" t="s">
        <v>528</v>
      </c>
      <c r="I109" s="671" t="s">
        <v>652</v>
      </c>
      <c r="J109" s="671" t="s">
        <v>653</v>
      </c>
      <c r="K109" s="671" t="s">
        <v>2679</v>
      </c>
      <c r="L109" s="705">
        <v>709.97</v>
      </c>
      <c r="M109" s="705">
        <v>709.97</v>
      </c>
      <c r="N109" s="671">
        <v>1</v>
      </c>
      <c r="O109" s="706">
        <v>0.5</v>
      </c>
      <c r="P109" s="705">
        <v>709.97</v>
      </c>
      <c r="Q109" s="682">
        <v>1</v>
      </c>
      <c r="R109" s="671">
        <v>1</v>
      </c>
      <c r="S109" s="682">
        <v>1</v>
      </c>
      <c r="T109" s="706">
        <v>0.5</v>
      </c>
      <c r="U109" s="242">
        <v>1</v>
      </c>
    </row>
    <row r="110" spans="1:21" ht="14.4" customHeight="1" x14ac:dyDescent="0.3">
      <c r="A110" s="680">
        <v>32</v>
      </c>
      <c r="B110" s="671" t="s">
        <v>529</v>
      </c>
      <c r="C110" s="671">
        <v>89301321</v>
      </c>
      <c r="D110" s="703" t="s">
        <v>3657</v>
      </c>
      <c r="E110" s="704" t="s">
        <v>2548</v>
      </c>
      <c r="F110" s="671" t="s">
        <v>2518</v>
      </c>
      <c r="G110" s="671" t="s">
        <v>2601</v>
      </c>
      <c r="H110" s="671" t="s">
        <v>1321</v>
      </c>
      <c r="I110" s="671" t="s">
        <v>1405</v>
      </c>
      <c r="J110" s="671" t="s">
        <v>1347</v>
      </c>
      <c r="K110" s="671" t="s">
        <v>1406</v>
      </c>
      <c r="L110" s="705">
        <v>625.29</v>
      </c>
      <c r="M110" s="705">
        <v>1875.87</v>
      </c>
      <c r="N110" s="671">
        <v>3</v>
      </c>
      <c r="O110" s="706">
        <v>0.5</v>
      </c>
      <c r="P110" s="705">
        <v>1875.87</v>
      </c>
      <c r="Q110" s="682">
        <v>1</v>
      </c>
      <c r="R110" s="671">
        <v>3</v>
      </c>
      <c r="S110" s="682">
        <v>1</v>
      </c>
      <c r="T110" s="706">
        <v>0.5</v>
      </c>
      <c r="U110" s="242">
        <v>1</v>
      </c>
    </row>
    <row r="111" spans="1:21" ht="14.4" customHeight="1" x14ac:dyDescent="0.3">
      <c r="A111" s="680">
        <v>32</v>
      </c>
      <c r="B111" s="671" t="s">
        <v>529</v>
      </c>
      <c r="C111" s="671">
        <v>89301321</v>
      </c>
      <c r="D111" s="703" t="s">
        <v>3657</v>
      </c>
      <c r="E111" s="704" t="s">
        <v>2548</v>
      </c>
      <c r="F111" s="671" t="s">
        <v>2518</v>
      </c>
      <c r="G111" s="671" t="s">
        <v>2601</v>
      </c>
      <c r="H111" s="671" t="s">
        <v>1321</v>
      </c>
      <c r="I111" s="671" t="s">
        <v>2271</v>
      </c>
      <c r="J111" s="671" t="s">
        <v>1370</v>
      </c>
      <c r="K111" s="671" t="s">
        <v>1348</v>
      </c>
      <c r="L111" s="705">
        <v>1749.69</v>
      </c>
      <c r="M111" s="705">
        <v>1749.69</v>
      </c>
      <c r="N111" s="671">
        <v>1</v>
      </c>
      <c r="O111" s="706">
        <v>0.5</v>
      </c>
      <c r="P111" s="705">
        <v>1749.69</v>
      </c>
      <c r="Q111" s="682">
        <v>1</v>
      </c>
      <c r="R111" s="671">
        <v>1</v>
      </c>
      <c r="S111" s="682">
        <v>1</v>
      </c>
      <c r="T111" s="706">
        <v>0.5</v>
      </c>
      <c r="U111" s="242">
        <v>1</v>
      </c>
    </row>
    <row r="112" spans="1:21" ht="14.4" customHeight="1" x14ac:dyDescent="0.3">
      <c r="A112" s="680">
        <v>32</v>
      </c>
      <c r="B112" s="671" t="s">
        <v>529</v>
      </c>
      <c r="C112" s="671">
        <v>89301321</v>
      </c>
      <c r="D112" s="703" t="s">
        <v>3657</v>
      </c>
      <c r="E112" s="704" t="s">
        <v>2548</v>
      </c>
      <c r="F112" s="671" t="s">
        <v>2518</v>
      </c>
      <c r="G112" s="671" t="s">
        <v>2580</v>
      </c>
      <c r="H112" s="671" t="s">
        <v>528</v>
      </c>
      <c r="I112" s="671" t="s">
        <v>2640</v>
      </c>
      <c r="J112" s="671" t="s">
        <v>2641</v>
      </c>
      <c r="K112" s="671" t="s">
        <v>2642</v>
      </c>
      <c r="L112" s="705">
        <v>97.97</v>
      </c>
      <c r="M112" s="705">
        <v>195.94</v>
      </c>
      <c r="N112" s="671">
        <v>2</v>
      </c>
      <c r="O112" s="706">
        <v>1.5</v>
      </c>
      <c r="P112" s="705">
        <v>97.97</v>
      </c>
      <c r="Q112" s="682">
        <v>0.5</v>
      </c>
      <c r="R112" s="671">
        <v>1</v>
      </c>
      <c r="S112" s="682">
        <v>0.5</v>
      </c>
      <c r="T112" s="706">
        <v>0.5</v>
      </c>
      <c r="U112" s="242">
        <v>0.33333333333333331</v>
      </c>
    </row>
    <row r="113" spans="1:21" ht="14.4" customHeight="1" x14ac:dyDescent="0.3">
      <c r="A113" s="680">
        <v>32</v>
      </c>
      <c r="B113" s="671" t="s">
        <v>529</v>
      </c>
      <c r="C113" s="671">
        <v>89301321</v>
      </c>
      <c r="D113" s="703" t="s">
        <v>3657</v>
      </c>
      <c r="E113" s="704" t="s">
        <v>2548</v>
      </c>
      <c r="F113" s="671" t="s">
        <v>2518</v>
      </c>
      <c r="G113" s="671" t="s">
        <v>2719</v>
      </c>
      <c r="H113" s="671" t="s">
        <v>1321</v>
      </c>
      <c r="I113" s="671" t="s">
        <v>2720</v>
      </c>
      <c r="J113" s="671" t="s">
        <v>2721</v>
      </c>
      <c r="K113" s="671" t="s">
        <v>2722</v>
      </c>
      <c r="L113" s="705">
        <v>174.94</v>
      </c>
      <c r="M113" s="705">
        <v>174.94</v>
      </c>
      <c r="N113" s="671">
        <v>1</v>
      </c>
      <c r="O113" s="706">
        <v>0.5</v>
      </c>
      <c r="P113" s="705">
        <v>174.94</v>
      </c>
      <c r="Q113" s="682">
        <v>1</v>
      </c>
      <c r="R113" s="671">
        <v>1</v>
      </c>
      <c r="S113" s="682">
        <v>1</v>
      </c>
      <c r="T113" s="706">
        <v>0.5</v>
      </c>
      <c r="U113" s="242">
        <v>1</v>
      </c>
    </row>
    <row r="114" spans="1:21" ht="14.4" customHeight="1" x14ac:dyDescent="0.3">
      <c r="A114" s="680">
        <v>32</v>
      </c>
      <c r="B114" s="671" t="s">
        <v>529</v>
      </c>
      <c r="C114" s="671">
        <v>89301321</v>
      </c>
      <c r="D114" s="703" t="s">
        <v>3657</v>
      </c>
      <c r="E114" s="704" t="s">
        <v>2548</v>
      </c>
      <c r="F114" s="671" t="s">
        <v>2518</v>
      </c>
      <c r="G114" s="671" t="s">
        <v>2582</v>
      </c>
      <c r="H114" s="671" t="s">
        <v>528</v>
      </c>
      <c r="I114" s="671" t="s">
        <v>972</v>
      </c>
      <c r="J114" s="671" t="s">
        <v>2583</v>
      </c>
      <c r="K114" s="671" t="s">
        <v>2584</v>
      </c>
      <c r="L114" s="705">
        <v>91.52</v>
      </c>
      <c r="M114" s="705">
        <v>366.08</v>
      </c>
      <c r="N114" s="671">
        <v>4</v>
      </c>
      <c r="O114" s="706">
        <v>1</v>
      </c>
      <c r="P114" s="705">
        <v>366.08</v>
      </c>
      <c r="Q114" s="682">
        <v>1</v>
      </c>
      <c r="R114" s="671">
        <v>4</v>
      </c>
      <c r="S114" s="682">
        <v>1</v>
      </c>
      <c r="T114" s="706">
        <v>1</v>
      </c>
      <c r="U114" s="242">
        <v>1</v>
      </c>
    </row>
    <row r="115" spans="1:21" ht="14.4" customHeight="1" x14ac:dyDescent="0.3">
      <c r="A115" s="680">
        <v>32</v>
      </c>
      <c r="B115" s="671" t="s">
        <v>529</v>
      </c>
      <c r="C115" s="671">
        <v>89301321</v>
      </c>
      <c r="D115" s="703" t="s">
        <v>3657</v>
      </c>
      <c r="E115" s="704" t="s">
        <v>2548</v>
      </c>
      <c r="F115" s="671" t="s">
        <v>2518</v>
      </c>
      <c r="G115" s="671" t="s">
        <v>2723</v>
      </c>
      <c r="H115" s="671" t="s">
        <v>528</v>
      </c>
      <c r="I115" s="671" t="s">
        <v>854</v>
      </c>
      <c r="J115" s="671" t="s">
        <v>2724</v>
      </c>
      <c r="K115" s="671" t="s">
        <v>2584</v>
      </c>
      <c r="L115" s="705">
        <v>0</v>
      </c>
      <c r="M115" s="705">
        <v>0</v>
      </c>
      <c r="N115" s="671">
        <v>1</v>
      </c>
      <c r="O115" s="706">
        <v>0.5</v>
      </c>
      <c r="P115" s="705"/>
      <c r="Q115" s="682"/>
      <c r="R115" s="671"/>
      <c r="S115" s="682">
        <v>0</v>
      </c>
      <c r="T115" s="706"/>
      <c r="U115" s="242">
        <v>0</v>
      </c>
    </row>
    <row r="116" spans="1:21" ht="14.4" customHeight="1" x14ac:dyDescent="0.3">
      <c r="A116" s="680">
        <v>32</v>
      </c>
      <c r="B116" s="671" t="s">
        <v>529</v>
      </c>
      <c r="C116" s="671">
        <v>89301321</v>
      </c>
      <c r="D116" s="703" t="s">
        <v>3657</v>
      </c>
      <c r="E116" s="704" t="s">
        <v>2548</v>
      </c>
      <c r="F116" s="671" t="s">
        <v>2518</v>
      </c>
      <c r="G116" s="671" t="s">
        <v>2594</v>
      </c>
      <c r="H116" s="671" t="s">
        <v>1321</v>
      </c>
      <c r="I116" s="671" t="s">
        <v>2595</v>
      </c>
      <c r="J116" s="671" t="s">
        <v>2596</v>
      </c>
      <c r="K116" s="671" t="s">
        <v>2597</v>
      </c>
      <c r="L116" s="705">
        <v>156.25</v>
      </c>
      <c r="M116" s="705">
        <v>156.25</v>
      </c>
      <c r="N116" s="671">
        <v>1</v>
      </c>
      <c r="O116" s="706">
        <v>0.5</v>
      </c>
      <c r="P116" s="705">
        <v>156.25</v>
      </c>
      <c r="Q116" s="682">
        <v>1</v>
      </c>
      <c r="R116" s="671">
        <v>1</v>
      </c>
      <c r="S116" s="682">
        <v>1</v>
      </c>
      <c r="T116" s="706">
        <v>0.5</v>
      </c>
      <c r="U116" s="242">
        <v>1</v>
      </c>
    </row>
    <row r="117" spans="1:21" ht="14.4" customHeight="1" x14ac:dyDescent="0.3">
      <c r="A117" s="680">
        <v>32</v>
      </c>
      <c r="B117" s="671" t="s">
        <v>529</v>
      </c>
      <c r="C117" s="671">
        <v>89301321</v>
      </c>
      <c r="D117" s="703" t="s">
        <v>3657</v>
      </c>
      <c r="E117" s="704" t="s">
        <v>2549</v>
      </c>
      <c r="F117" s="671" t="s">
        <v>2518</v>
      </c>
      <c r="G117" s="671" t="s">
        <v>2555</v>
      </c>
      <c r="H117" s="671" t="s">
        <v>528</v>
      </c>
      <c r="I117" s="671" t="s">
        <v>2607</v>
      </c>
      <c r="J117" s="671" t="s">
        <v>1381</v>
      </c>
      <c r="K117" s="671" t="s">
        <v>2608</v>
      </c>
      <c r="L117" s="705">
        <v>0</v>
      </c>
      <c r="M117" s="705">
        <v>0</v>
      </c>
      <c r="N117" s="671">
        <v>1</v>
      </c>
      <c r="O117" s="706">
        <v>0.5</v>
      </c>
      <c r="P117" s="705"/>
      <c r="Q117" s="682"/>
      <c r="R117" s="671"/>
      <c r="S117" s="682">
        <v>0</v>
      </c>
      <c r="T117" s="706"/>
      <c r="U117" s="242">
        <v>0</v>
      </c>
    </row>
    <row r="118" spans="1:21" ht="14.4" customHeight="1" x14ac:dyDescent="0.3">
      <c r="A118" s="680">
        <v>32</v>
      </c>
      <c r="B118" s="671" t="s">
        <v>529</v>
      </c>
      <c r="C118" s="671">
        <v>89301321</v>
      </c>
      <c r="D118" s="703" t="s">
        <v>3657</v>
      </c>
      <c r="E118" s="704" t="s">
        <v>2549</v>
      </c>
      <c r="F118" s="671" t="s">
        <v>2518</v>
      </c>
      <c r="G118" s="671" t="s">
        <v>2555</v>
      </c>
      <c r="H118" s="671" t="s">
        <v>1321</v>
      </c>
      <c r="I118" s="671" t="s">
        <v>1380</v>
      </c>
      <c r="J118" s="671" t="s">
        <v>1381</v>
      </c>
      <c r="K118" s="671" t="s">
        <v>1382</v>
      </c>
      <c r="L118" s="705">
        <v>95.25</v>
      </c>
      <c r="M118" s="705">
        <v>95.25</v>
      </c>
      <c r="N118" s="671">
        <v>1</v>
      </c>
      <c r="O118" s="706">
        <v>1</v>
      </c>
      <c r="P118" s="705">
        <v>95.25</v>
      </c>
      <c r="Q118" s="682">
        <v>1</v>
      </c>
      <c r="R118" s="671">
        <v>1</v>
      </c>
      <c r="S118" s="682">
        <v>1</v>
      </c>
      <c r="T118" s="706">
        <v>1</v>
      </c>
      <c r="U118" s="242">
        <v>1</v>
      </c>
    </row>
    <row r="119" spans="1:21" ht="14.4" customHeight="1" x14ac:dyDescent="0.3">
      <c r="A119" s="680">
        <v>32</v>
      </c>
      <c r="B119" s="671" t="s">
        <v>529</v>
      </c>
      <c r="C119" s="671">
        <v>89301321</v>
      </c>
      <c r="D119" s="703" t="s">
        <v>3657</v>
      </c>
      <c r="E119" s="704" t="s">
        <v>2549</v>
      </c>
      <c r="F119" s="671" t="s">
        <v>2518</v>
      </c>
      <c r="G119" s="671" t="s">
        <v>2561</v>
      </c>
      <c r="H119" s="671" t="s">
        <v>1321</v>
      </c>
      <c r="I119" s="671" t="s">
        <v>1556</v>
      </c>
      <c r="J119" s="671" t="s">
        <v>2413</v>
      </c>
      <c r="K119" s="671" t="s">
        <v>2414</v>
      </c>
      <c r="L119" s="705">
        <v>333.31</v>
      </c>
      <c r="M119" s="705">
        <v>333.31</v>
      </c>
      <c r="N119" s="671">
        <v>1</v>
      </c>
      <c r="O119" s="706">
        <v>1</v>
      </c>
      <c r="P119" s="705"/>
      <c r="Q119" s="682">
        <v>0</v>
      </c>
      <c r="R119" s="671"/>
      <c r="S119" s="682">
        <v>0</v>
      </c>
      <c r="T119" s="706"/>
      <c r="U119" s="242">
        <v>0</v>
      </c>
    </row>
    <row r="120" spans="1:21" ht="14.4" customHeight="1" x14ac:dyDescent="0.3">
      <c r="A120" s="680">
        <v>32</v>
      </c>
      <c r="B120" s="671" t="s">
        <v>529</v>
      </c>
      <c r="C120" s="671">
        <v>89301321</v>
      </c>
      <c r="D120" s="703" t="s">
        <v>3657</v>
      </c>
      <c r="E120" s="704" t="s">
        <v>2549</v>
      </c>
      <c r="F120" s="671" t="s">
        <v>2518</v>
      </c>
      <c r="G120" s="671" t="s">
        <v>2601</v>
      </c>
      <c r="H120" s="671" t="s">
        <v>1321</v>
      </c>
      <c r="I120" s="671" t="s">
        <v>1346</v>
      </c>
      <c r="J120" s="671" t="s">
        <v>1347</v>
      </c>
      <c r="K120" s="671" t="s">
        <v>1348</v>
      </c>
      <c r="L120" s="705">
        <v>937.93</v>
      </c>
      <c r="M120" s="705">
        <v>937.93</v>
      </c>
      <c r="N120" s="671">
        <v>1</v>
      </c>
      <c r="O120" s="706">
        <v>1</v>
      </c>
      <c r="P120" s="705"/>
      <c r="Q120" s="682">
        <v>0</v>
      </c>
      <c r="R120" s="671"/>
      <c r="S120" s="682">
        <v>0</v>
      </c>
      <c r="T120" s="706"/>
      <c r="U120" s="242">
        <v>0</v>
      </c>
    </row>
    <row r="121" spans="1:21" ht="14.4" customHeight="1" x14ac:dyDescent="0.3">
      <c r="A121" s="680">
        <v>32</v>
      </c>
      <c r="B121" s="671" t="s">
        <v>529</v>
      </c>
      <c r="C121" s="671">
        <v>89301321</v>
      </c>
      <c r="D121" s="703" t="s">
        <v>3657</v>
      </c>
      <c r="E121" s="704" t="s">
        <v>2549</v>
      </c>
      <c r="F121" s="671" t="s">
        <v>2518</v>
      </c>
      <c r="G121" s="671" t="s">
        <v>2580</v>
      </c>
      <c r="H121" s="671" t="s">
        <v>528</v>
      </c>
      <c r="I121" s="671" t="s">
        <v>2640</v>
      </c>
      <c r="J121" s="671" t="s">
        <v>2641</v>
      </c>
      <c r="K121" s="671" t="s">
        <v>2642</v>
      </c>
      <c r="L121" s="705">
        <v>97.97</v>
      </c>
      <c r="M121" s="705">
        <v>97.97</v>
      </c>
      <c r="N121" s="671">
        <v>1</v>
      </c>
      <c r="O121" s="706">
        <v>1</v>
      </c>
      <c r="P121" s="705"/>
      <c r="Q121" s="682">
        <v>0</v>
      </c>
      <c r="R121" s="671"/>
      <c r="S121" s="682">
        <v>0</v>
      </c>
      <c r="T121" s="706"/>
      <c r="U121" s="242">
        <v>0</v>
      </c>
    </row>
    <row r="122" spans="1:21" ht="14.4" customHeight="1" x14ac:dyDescent="0.3">
      <c r="A122" s="680">
        <v>32</v>
      </c>
      <c r="B122" s="671" t="s">
        <v>529</v>
      </c>
      <c r="C122" s="671">
        <v>89301321</v>
      </c>
      <c r="D122" s="703" t="s">
        <v>3657</v>
      </c>
      <c r="E122" s="704" t="s">
        <v>2549</v>
      </c>
      <c r="F122" s="671" t="s">
        <v>2518</v>
      </c>
      <c r="G122" s="671" t="s">
        <v>2582</v>
      </c>
      <c r="H122" s="671" t="s">
        <v>528</v>
      </c>
      <c r="I122" s="671" t="s">
        <v>972</v>
      </c>
      <c r="J122" s="671" t="s">
        <v>2583</v>
      </c>
      <c r="K122" s="671" t="s">
        <v>2584</v>
      </c>
      <c r="L122" s="705">
        <v>91.52</v>
      </c>
      <c r="M122" s="705">
        <v>91.52</v>
      </c>
      <c r="N122" s="671">
        <v>1</v>
      </c>
      <c r="O122" s="706">
        <v>0.5</v>
      </c>
      <c r="P122" s="705"/>
      <c r="Q122" s="682">
        <v>0</v>
      </c>
      <c r="R122" s="671"/>
      <c r="S122" s="682">
        <v>0</v>
      </c>
      <c r="T122" s="706"/>
      <c r="U122" s="242">
        <v>0</v>
      </c>
    </row>
    <row r="123" spans="1:21" ht="14.4" customHeight="1" x14ac:dyDescent="0.3">
      <c r="A123" s="680">
        <v>32</v>
      </c>
      <c r="B123" s="671" t="s">
        <v>529</v>
      </c>
      <c r="C123" s="671">
        <v>89301321</v>
      </c>
      <c r="D123" s="703" t="s">
        <v>3657</v>
      </c>
      <c r="E123" s="704" t="s">
        <v>2550</v>
      </c>
      <c r="F123" s="671" t="s">
        <v>2518</v>
      </c>
      <c r="G123" s="671" t="s">
        <v>2552</v>
      </c>
      <c r="H123" s="671" t="s">
        <v>528</v>
      </c>
      <c r="I123" s="671" t="s">
        <v>2604</v>
      </c>
      <c r="J123" s="671" t="s">
        <v>2605</v>
      </c>
      <c r="K123" s="671" t="s">
        <v>2606</v>
      </c>
      <c r="L123" s="705">
        <v>1354.54</v>
      </c>
      <c r="M123" s="705">
        <v>2709.08</v>
      </c>
      <c r="N123" s="671">
        <v>2</v>
      </c>
      <c r="O123" s="706">
        <v>1</v>
      </c>
      <c r="P123" s="705">
        <v>2709.08</v>
      </c>
      <c r="Q123" s="682">
        <v>1</v>
      </c>
      <c r="R123" s="671">
        <v>2</v>
      </c>
      <c r="S123" s="682">
        <v>1</v>
      </c>
      <c r="T123" s="706">
        <v>1</v>
      </c>
      <c r="U123" s="242">
        <v>1</v>
      </c>
    </row>
    <row r="124" spans="1:21" ht="14.4" customHeight="1" x14ac:dyDescent="0.3">
      <c r="A124" s="680">
        <v>32</v>
      </c>
      <c r="B124" s="671" t="s">
        <v>529</v>
      </c>
      <c r="C124" s="671">
        <v>89301321</v>
      </c>
      <c r="D124" s="703" t="s">
        <v>3657</v>
      </c>
      <c r="E124" s="704" t="s">
        <v>2550</v>
      </c>
      <c r="F124" s="671" t="s">
        <v>2518</v>
      </c>
      <c r="G124" s="671" t="s">
        <v>2552</v>
      </c>
      <c r="H124" s="671" t="s">
        <v>528</v>
      </c>
      <c r="I124" s="671" t="s">
        <v>1007</v>
      </c>
      <c r="J124" s="671" t="s">
        <v>1008</v>
      </c>
      <c r="K124" s="671" t="s">
        <v>1009</v>
      </c>
      <c r="L124" s="705">
        <v>483.76</v>
      </c>
      <c r="M124" s="705">
        <v>483.76</v>
      </c>
      <c r="N124" s="671">
        <v>1</v>
      </c>
      <c r="O124" s="706">
        <v>0.5</v>
      </c>
      <c r="P124" s="705">
        <v>483.76</v>
      </c>
      <c r="Q124" s="682">
        <v>1</v>
      </c>
      <c r="R124" s="671">
        <v>1</v>
      </c>
      <c r="S124" s="682">
        <v>1</v>
      </c>
      <c r="T124" s="706">
        <v>0.5</v>
      </c>
      <c r="U124" s="242">
        <v>1</v>
      </c>
    </row>
    <row r="125" spans="1:21" ht="14.4" customHeight="1" x14ac:dyDescent="0.3">
      <c r="A125" s="680">
        <v>32</v>
      </c>
      <c r="B125" s="671" t="s">
        <v>529</v>
      </c>
      <c r="C125" s="671">
        <v>89301321</v>
      </c>
      <c r="D125" s="703" t="s">
        <v>3657</v>
      </c>
      <c r="E125" s="704" t="s">
        <v>2550</v>
      </c>
      <c r="F125" s="671" t="s">
        <v>2518</v>
      </c>
      <c r="G125" s="671" t="s">
        <v>2555</v>
      </c>
      <c r="H125" s="671" t="s">
        <v>1321</v>
      </c>
      <c r="I125" s="671" t="s">
        <v>1380</v>
      </c>
      <c r="J125" s="671" t="s">
        <v>1381</v>
      </c>
      <c r="K125" s="671" t="s">
        <v>1382</v>
      </c>
      <c r="L125" s="705">
        <v>95.25</v>
      </c>
      <c r="M125" s="705">
        <v>190.5</v>
      </c>
      <c r="N125" s="671">
        <v>2</v>
      </c>
      <c r="O125" s="706">
        <v>1.5</v>
      </c>
      <c r="P125" s="705">
        <v>95.25</v>
      </c>
      <c r="Q125" s="682">
        <v>0.5</v>
      </c>
      <c r="R125" s="671">
        <v>1</v>
      </c>
      <c r="S125" s="682">
        <v>0.5</v>
      </c>
      <c r="T125" s="706">
        <v>0.5</v>
      </c>
      <c r="U125" s="242">
        <v>0.33333333333333331</v>
      </c>
    </row>
    <row r="126" spans="1:21" ht="14.4" customHeight="1" x14ac:dyDescent="0.3">
      <c r="A126" s="680">
        <v>32</v>
      </c>
      <c r="B126" s="671" t="s">
        <v>529</v>
      </c>
      <c r="C126" s="671">
        <v>89301321</v>
      </c>
      <c r="D126" s="703" t="s">
        <v>3657</v>
      </c>
      <c r="E126" s="704" t="s">
        <v>2550</v>
      </c>
      <c r="F126" s="671" t="s">
        <v>2518</v>
      </c>
      <c r="G126" s="671" t="s">
        <v>2555</v>
      </c>
      <c r="H126" s="671" t="s">
        <v>528</v>
      </c>
      <c r="I126" s="671" t="s">
        <v>623</v>
      </c>
      <c r="J126" s="671" t="s">
        <v>624</v>
      </c>
      <c r="K126" s="671" t="s">
        <v>2556</v>
      </c>
      <c r="L126" s="705">
        <v>85.72</v>
      </c>
      <c r="M126" s="705">
        <v>85.72</v>
      </c>
      <c r="N126" s="671">
        <v>1</v>
      </c>
      <c r="O126" s="706">
        <v>0.5</v>
      </c>
      <c r="P126" s="705">
        <v>85.72</v>
      </c>
      <c r="Q126" s="682">
        <v>1</v>
      </c>
      <c r="R126" s="671">
        <v>1</v>
      </c>
      <c r="S126" s="682">
        <v>1</v>
      </c>
      <c r="T126" s="706">
        <v>0.5</v>
      </c>
      <c r="U126" s="242">
        <v>1</v>
      </c>
    </row>
    <row r="127" spans="1:21" ht="14.4" customHeight="1" x14ac:dyDescent="0.3">
      <c r="A127" s="680">
        <v>32</v>
      </c>
      <c r="B127" s="671" t="s">
        <v>529</v>
      </c>
      <c r="C127" s="671">
        <v>89301321</v>
      </c>
      <c r="D127" s="703" t="s">
        <v>3657</v>
      </c>
      <c r="E127" s="704" t="s">
        <v>2550</v>
      </c>
      <c r="F127" s="671" t="s">
        <v>2518</v>
      </c>
      <c r="G127" s="671" t="s">
        <v>2561</v>
      </c>
      <c r="H127" s="671" t="s">
        <v>1321</v>
      </c>
      <c r="I127" s="671" t="s">
        <v>1556</v>
      </c>
      <c r="J127" s="671" t="s">
        <v>2413</v>
      </c>
      <c r="K127" s="671" t="s">
        <v>2414</v>
      </c>
      <c r="L127" s="705">
        <v>333.31</v>
      </c>
      <c r="M127" s="705">
        <v>333.31</v>
      </c>
      <c r="N127" s="671">
        <v>1</v>
      </c>
      <c r="O127" s="706">
        <v>0.5</v>
      </c>
      <c r="P127" s="705"/>
      <c r="Q127" s="682">
        <v>0</v>
      </c>
      <c r="R127" s="671"/>
      <c r="S127" s="682">
        <v>0</v>
      </c>
      <c r="T127" s="706"/>
      <c r="U127" s="242">
        <v>0</v>
      </c>
    </row>
    <row r="128" spans="1:21" ht="14.4" customHeight="1" x14ac:dyDescent="0.3">
      <c r="A128" s="680">
        <v>32</v>
      </c>
      <c r="B128" s="671" t="s">
        <v>529</v>
      </c>
      <c r="C128" s="671">
        <v>89301321</v>
      </c>
      <c r="D128" s="703" t="s">
        <v>3657</v>
      </c>
      <c r="E128" s="704" t="s">
        <v>2550</v>
      </c>
      <c r="F128" s="671" t="s">
        <v>2518</v>
      </c>
      <c r="G128" s="671" t="s">
        <v>2725</v>
      </c>
      <c r="H128" s="671" t="s">
        <v>1321</v>
      </c>
      <c r="I128" s="671" t="s">
        <v>2726</v>
      </c>
      <c r="J128" s="671" t="s">
        <v>2727</v>
      </c>
      <c r="K128" s="671" t="s">
        <v>840</v>
      </c>
      <c r="L128" s="705">
        <v>44.89</v>
      </c>
      <c r="M128" s="705">
        <v>44.89</v>
      </c>
      <c r="N128" s="671">
        <v>1</v>
      </c>
      <c r="O128" s="706">
        <v>0.5</v>
      </c>
      <c r="P128" s="705"/>
      <c r="Q128" s="682">
        <v>0</v>
      </c>
      <c r="R128" s="671"/>
      <c r="S128" s="682">
        <v>0</v>
      </c>
      <c r="T128" s="706"/>
      <c r="U128" s="242">
        <v>0</v>
      </c>
    </row>
    <row r="129" spans="1:21" ht="14.4" customHeight="1" x14ac:dyDescent="0.3">
      <c r="A129" s="680">
        <v>32</v>
      </c>
      <c r="B129" s="671" t="s">
        <v>529</v>
      </c>
      <c r="C129" s="671">
        <v>89301321</v>
      </c>
      <c r="D129" s="703" t="s">
        <v>3657</v>
      </c>
      <c r="E129" s="704" t="s">
        <v>2550</v>
      </c>
      <c r="F129" s="671" t="s">
        <v>2518</v>
      </c>
      <c r="G129" s="671" t="s">
        <v>2621</v>
      </c>
      <c r="H129" s="671" t="s">
        <v>1321</v>
      </c>
      <c r="I129" s="671" t="s">
        <v>1560</v>
      </c>
      <c r="J129" s="671" t="s">
        <v>1561</v>
      </c>
      <c r="K129" s="671" t="s">
        <v>2418</v>
      </c>
      <c r="L129" s="705">
        <v>184.22</v>
      </c>
      <c r="M129" s="705">
        <v>368.44</v>
      </c>
      <c r="N129" s="671">
        <v>2</v>
      </c>
      <c r="O129" s="706">
        <v>1</v>
      </c>
      <c r="P129" s="705">
        <v>368.44</v>
      </c>
      <c r="Q129" s="682">
        <v>1</v>
      </c>
      <c r="R129" s="671">
        <v>2</v>
      </c>
      <c r="S129" s="682">
        <v>1</v>
      </c>
      <c r="T129" s="706">
        <v>1</v>
      </c>
      <c r="U129" s="242">
        <v>1</v>
      </c>
    </row>
    <row r="130" spans="1:21" ht="14.4" customHeight="1" x14ac:dyDescent="0.3">
      <c r="A130" s="680">
        <v>32</v>
      </c>
      <c r="B130" s="671" t="s">
        <v>529</v>
      </c>
      <c r="C130" s="671">
        <v>89301321</v>
      </c>
      <c r="D130" s="703" t="s">
        <v>3657</v>
      </c>
      <c r="E130" s="704" t="s">
        <v>2550</v>
      </c>
      <c r="F130" s="671" t="s">
        <v>2518</v>
      </c>
      <c r="G130" s="671" t="s">
        <v>2624</v>
      </c>
      <c r="H130" s="671" t="s">
        <v>1321</v>
      </c>
      <c r="I130" s="671" t="s">
        <v>1564</v>
      </c>
      <c r="J130" s="671" t="s">
        <v>1565</v>
      </c>
      <c r="K130" s="671" t="s">
        <v>2418</v>
      </c>
      <c r="L130" s="705">
        <v>69.86</v>
      </c>
      <c r="M130" s="705">
        <v>139.72</v>
      </c>
      <c r="N130" s="671">
        <v>2</v>
      </c>
      <c r="O130" s="706">
        <v>0.5</v>
      </c>
      <c r="P130" s="705">
        <v>139.72</v>
      </c>
      <c r="Q130" s="682">
        <v>1</v>
      </c>
      <c r="R130" s="671">
        <v>2</v>
      </c>
      <c r="S130" s="682">
        <v>1</v>
      </c>
      <c r="T130" s="706">
        <v>0.5</v>
      </c>
      <c r="U130" s="242">
        <v>1</v>
      </c>
    </row>
    <row r="131" spans="1:21" ht="14.4" customHeight="1" x14ac:dyDescent="0.3">
      <c r="A131" s="680">
        <v>32</v>
      </c>
      <c r="B131" s="671" t="s">
        <v>529</v>
      </c>
      <c r="C131" s="671">
        <v>89301321</v>
      </c>
      <c r="D131" s="703" t="s">
        <v>3657</v>
      </c>
      <c r="E131" s="704" t="s">
        <v>2550</v>
      </c>
      <c r="F131" s="671" t="s">
        <v>2518</v>
      </c>
      <c r="G131" s="671" t="s">
        <v>2660</v>
      </c>
      <c r="H131" s="671" t="s">
        <v>1321</v>
      </c>
      <c r="I131" s="671" t="s">
        <v>2728</v>
      </c>
      <c r="J131" s="671" t="s">
        <v>1413</v>
      </c>
      <c r="K131" s="671" t="s">
        <v>2022</v>
      </c>
      <c r="L131" s="705">
        <v>432.32</v>
      </c>
      <c r="M131" s="705">
        <v>432.32</v>
      </c>
      <c r="N131" s="671">
        <v>1</v>
      </c>
      <c r="O131" s="706">
        <v>0.5</v>
      </c>
      <c r="P131" s="705"/>
      <c r="Q131" s="682">
        <v>0</v>
      </c>
      <c r="R131" s="671"/>
      <c r="S131" s="682">
        <v>0</v>
      </c>
      <c r="T131" s="706"/>
      <c r="U131" s="242">
        <v>0</v>
      </c>
    </row>
    <row r="132" spans="1:21" ht="14.4" customHeight="1" x14ac:dyDescent="0.3">
      <c r="A132" s="680">
        <v>32</v>
      </c>
      <c r="B132" s="671" t="s">
        <v>529</v>
      </c>
      <c r="C132" s="671">
        <v>89301321</v>
      </c>
      <c r="D132" s="703" t="s">
        <v>3657</v>
      </c>
      <c r="E132" s="704" t="s">
        <v>2550</v>
      </c>
      <c r="F132" s="671" t="s">
        <v>2518</v>
      </c>
      <c r="G132" s="671" t="s">
        <v>2665</v>
      </c>
      <c r="H132" s="671" t="s">
        <v>528</v>
      </c>
      <c r="I132" s="671" t="s">
        <v>2666</v>
      </c>
      <c r="J132" s="671" t="s">
        <v>2667</v>
      </c>
      <c r="K132" s="671" t="s">
        <v>1769</v>
      </c>
      <c r="L132" s="705">
        <v>13168.84</v>
      </c>
      <c r="M132" s="705">
        <v>13168.84</v>
      </c>
      <c r="N132" s="671">
        <v>1</v>
      </c>
      <c r="O132" s="706">
        <v>0.5</v>
      </c>
      <c r="P132" s="705">
        <v>13168.84</v>
      </c>
      <c r="Q132" s="682">
        <v>1</v>
      </c>
      <c r="R132" s="671">
        <v>1</v>
      </c>
      <c r="S132" s="682">
        <v>1</v>
      </c>
      <c r="T132" s="706">
        <v>0.5</v>
      </c>
      <c r="U132" s="242">
        <v>1</v>
      </c>
    </row>
    <row r="133" spans="1:21" ht="14.4" customHeight="1" x14ac:dyDescent="0.3">
      <c r="A133" s="680">
        <v>32</v>
      </c>
      <c r="B133" s="671" t="s">
        <v>529</v>
      </c>
      <c r="C133" s="671">
        <v>89301321</v>
      </c>
      <c r="D133" s="703" t="s">
        <v>3657</v>
      </c>
      <c r="E133" s="704" t="s">
        <v>2550</v>
      </c>
      <c r="F133" s="671" t="s">
        <v>2518</v>
      </c>
      <c r="G133" s="671" t="s">
        <v>2569</v>
      </c>
      <c r="H133" s="671" t="s">
        <v>1321</v>
      </c>
      <c r="I133" s="671" t="s">
        <v>1599</v>
      </c>
      <c r="J133" s="671" t="s">
        <v>1600</v>
      </c>
      <c r="K133" s="671" t="s">
        <v>2432</v>
      </c>
      <c r="L133" s="705">
        <v>3127.19</v>
      </c>
      <c r="M133" s="705">
        <v>15635.95</v>
      </c>
      <c r="N133" s="671">
        <v>5</v>
      </c>
      <c r="O133" s="706">
        <v>2.5</v>
      </c>
      <c r="P133" s="705">
        <v>9381.57</v>
      </c>
      <c r="Q133" s="682">
        <v>0.6</v>
      </c>
      <c r="R133" s="671">
        <v>3</v>
      </c>
      <c r="S133" s="682">
        <v>0.6</v>
      </c>
      <c r="T133" s="706">
        <v>1.5</v>
      </c>
      <c r="U133" s="242">
        <v>0.6</v>
      </c>
    </row>
    <row r="134" spans="1:21" ht="14.4" customHeight="1" x14ac:dyDescent="0.3">
      <c r="A134" s="680">
        <v>32</v>
      </c>
      <c r="B134" s="671" t="s">
        <v>529</v>
      </c>
      <c r="C134" s="671">
        <v>89301321</v>
      </c>
      <c r="D134" s="703" t="s">
        <v>3657</v>
      </c>
      <c r="E134" s="704" t="s">
        <v>2550</v>
      </c>
      <c r="F134" s="671" t="s">
        <v>2518</v>
      </c>
      <c r="G134" s="671" t="s">
        <v>2569</v>
      </c>
      <c r="H134" s="671" t="s">
        <v>1321</v>
      </c>
      <c r="I134" s="671" t="s">
        <v>2705</v>
      </c>
      <c r="J134" s="671" t="s">
        <v>1600</v>
      </c>
      <c r="K134" s="671" t="s">
        <v>2706</v>
      </c>
      <c r="L134" s="705">
        <v>782.22</v>
      </c>
      <c r="M134" s="705">
        <v>782.22</v>
      </c>
      <c r="N134" s="671">
        <v>1</v>
      </c>
      <c r="O134" s="706">
        <v>0.5</v>
      </c>
      <c r="P134" s="705"/>
      <c r="Q134" s="682">
        <v>0</v>
      </c>
      <c r="R134" s="671"/>
      <c r="S134" s="682">
        <v>0</v>
      </c>
      <c r="T134" s="706"/>
      <c r="U134" s="242">
        <v>0</v>
      </c>
    </row>
    <row r="135" spans="1:21" ht="14.4" customHeight="1" x14ac:dyDescent="0.3">
      <c r="A135" s="680">
        <v>32</v>
      </c>
      <c r="B135" s="671" t="s">
        <v>529</v>
      </c>
      <c r="C135" s="671">
        <v>89301321</v>
      </c>
      <c r="D135" s="703" t="s">
        <v>3657</v>
      </c>
      <c r="E135" s="704" t="s">
        <v>2550</v>
      </c>
      <c r="F135" s="671" t="s">
        <v>2518</v>
      </c>
      <c r="G135" s="671" t="s">
        <v>2729</v>
      </c>
      <c r="H135" s="671" t="s">
        <v>528</v>
      </c>
      <c r="I135" s="671" t="s">
        <v>2730</v>
      </c>
      <c r="J135" s="671" t="s">
        <v>2731</v>
      </c>
      <c r="K135" s="671" t="s">
        <v>2732</v>
      </c>
      <c r="L135" s="705">
        <v>26.64</v>
      </c>
      <c r="M135" s="705">
        <v>26.64</v>
      </c>
      <c r="N135" s="671">
        <v>1</v>
      </c>
      <c r="O135" s="706">
        <v>0.5</v>
      </c>
      <c r="P135" s="705">
        <v>26.64</v>
      </c>
      <c r="Q135" s="682">
        <v>1</v>
      </c>
      <c r="R135" s="671">
        <v>1</v>
      </c>
      <c r="S135" s="682">
        <v>1</v>
      </c>
      <c r="T135" s="706">
        <v>0.5</v>
      </c>
      <c r="U135" s="242">
        <v>1</v>
      </c>
    </row>
    <row r="136" spans="1:21" ht="14.4" customHeight="1" x14ac:dyDescent="0.3">
      <c r="A136" s="680">
        <v>32</v>
      </c>
      <c r="B136" s="671" t="s">
        <v>529</v>
      </c>
      <c r="C136" s="671">
        <v>89301321</v>
      </c>
      <c r="D136" s="703" t="s">
        <v>3657</v>
      </c>
      <c r="E136" s="704" t="s">
        <v>2550</v>
      </c>
      <c r="F136" s="671" t="s">
        <v>2518</v>
      </c>
      <c r="G136" s="671" t="s">
        <v>2729</v>
      </c>
      <c r="H136" s="671" t="s">
        <v>528</v>
      </c>
      <c r="I136" s="671" t="s">
        <v>2733</v>
      </c>
      <c r="J136" s="671" t="s">
        <v>2734</v>
      </c>
      <c r="K136" s="671" t="s">
        <v>2735</v>
      </c>
      <c r="L136" s="705">
        <v>66.599999999999994</v>
      </c>
      <c r="M136" s="705">
        <v>66.599999999999994</v>
      </c>
      <c r="N136" s="671">
        <v>1</v>
      </c>
      <c r="O136" s="706">
        <v>1</v>
      </c>
      <c r="P136" s="705">
        <v>66.599999999999994</v>
      </c>
      <c r="Q136" s="682">
        <v>1</v>
      </c>
      <c r="R136" s="671">
        <v>1</v>
      </c>
      <c r="S136" s="682">
        <v>1</v>
      </c>
      <c r="T136" s="706">
        <v>1</v>
      </c>
      <c r="U136" s="242">
        <v>1</v>
      </c>
    </row>
    <row r="137" spans="1:21" ht="14.4" customHeight="1" x14ac:dyDescent="0.3">
      <c r="A137" s="680">
        <v>32</v>
      </c>
      <c r="B137" s="671" t="s">
        <v>529</v>
      </c>
      <c r="C137" s="671">
        <v>89301321</v>
      </c>
      <c r="D137" s="703" t="s">
        <v>3657</v>
      </c>
      <c r="E137" s="704" t="s">
        <v>2550</v>
      </c>
      <c r="F137" s="671" t="s">
        <v>2518</v>
      </c>
      <c r="G137" s="671" t="s">
        <v>2729</v>
      </c>
      <c r="H137" s="671" t="s">
        <v>528</v>
      </c>
      <c r="I137" s="671" t="s">
        <v>2736</v>
      </c>
      <c r="J137" s="671" t="s">
        <v>2737</v>
      </c>
      <c r="K137" s="671" t="s">
        <v>2732</v>
      </c>
      <c r="L137" s="705">
        <v>0</v>
      </c>
      <c r="M137" s="705">
        <v>0</v>
      </c>
      <c r="N137" s="671">
        <v>1</v>
      </c>
      <c r="O137" s="706">
        <v>0.5</v>
      </c>
      <c r="P137" s="705">
        <v>0</v>
      </c>
      <c r="Q137" s="682"/>
      <c r="R137" s="671">
        <v>1</v>
      </c>
      <c r="S137" s="682">
        <v>1</v>
      </c>
      <c r="T137" s="706">
        <v>0.5</v>
      </c>
      <c r="U137" s="242">
        <v>1</v>
      </c>
    </row>
    <row r="138" spans="1:21" ht="14.4" customHeight="1" x14ac:dyDescent="0.3">
      <c r="A138" s="680">
        <v>32</v>
      </c>
      <c r="B138" s="671" t="s">
        <v>529</v>
      </c>
      <c r="C138" s="671">
        <v>89301321</v>
      </c>
      <c r="D138" s="703" t="s">
        <v>3657</v>
      </c>
      <c r="E138" s="704" t="s">
        <v>2550</v>
      </c>
      <c r="F138" s="671" t="s">
        <v>2518</v>
      </c>
      <c r="G138" s="671" t="s">
        <v>2738</v>
      </c>
      <c r="H138" s="671" t="s">
        <v>528</v>
      </c>
      <c r="I138" s="671" t="s">
        <v>2739</v>
      </c>
      <c r="J138" s="671" t="s">
        <v>2740</v>
      </c>
      <c r="K138" s="671" t="s">
        <v>2741</v>
      </c>
      <c r="L138" s="705">
        <v>42.18</v>
      </c>
      <c r="M138" s="705">
        <v>42.18</v>
      </c>
      <c r="N138" s="671">
        <v>1</v>
      </c>
      <c r="O138" s="706">
        <v>0.5</v>
      </c>
      <c r="P138" s="705">
        <v>42.18</v>
      </c>
      <c r="Q138" s="682">
        <v>1</v>
      </c>
      <c r="R138" s="671">
        <v>1</v>
      </c>
      <c r="S138" s="682">
        <v>1</v>
      </c>
      <c r="T138" s="706">
        <v>0.5</v>
      </c>
      <c r="U138" s="242">
        <v>1</v>
      </c>
    </row>
    <row r="139" spans="1:21" ht="14.4" customHeight="1" x14ac:dyDescent="0.3">
      <c r="A139" s="680">
        <v>32</v>
      </c>
      <c r="B139" s="671" t="s">
        <v>529</v>
      </c>
      <c r="C139" s="671">
        <v>89301321</v>
      </c>
      <c r="D139" s="703" t="s">
        <v>3657</v>
      </c>
      <c r="E139" s="704" t="s">
        <v>2550</v>
      </c>
      <c r="F139" s="671" t="s">
        <v>2518</v>
      </c>
      <c r="G139" s="671" t="s">
        <v>2670</v>
      </c>
      <c r="H139" s="671" t="s">
        <v>528</v>
      </c>
      <c r="I139" s="671" t="s">
        <v>2671</v>
      </c>
      <c r="J139" s="671" t="s">
        <v>2672</v>
      </c>
      <c r="K139" s="671" t="s">
        <v>2673</v>
      </c>
      <c r="L139" s="705">
        <v>24.22</v>
      </c>
      <c r="M139" s="705">
        <v>48.44</v>
      </c>
      <c r="N139" s="671">
        <v>2</v>
      </c>
      <c r="O139" s="706">
        <v>1</v>
      </c>
      <c r="P139" s="705">
        <v>24.22</v>
      </c>
      <c r="Q139" s="682">
        <v>0.5</v>
      </c>
      <c r="R139" s="671">
        <v>1</v>
      </c>
      <c r="S139" s="682">
        <v>0.5</v>
      </c>
      <c r="T139" s="706">
        <v>0.5</v>
      </c>
      <c r="U139" s="242">
        <v>0.5</v>
      </c>
    </row>
    <row r="140" spans="1:21" ht="14.4" customHeight="1" x14ac:dyDescent="0.3">
      <c r="A140" s="680">
        <v>32</v>
      </c>
      <c r="B140" s="671" t="s">
        <v>529</v>
      </c>
      <c r="C140" s="671">
        <v>89301321</v>
      </c>
      <c r="D140" s="703" t="s">
        <v>3657</v>
      </c>
      <c r="E140" s="704" t="s">
        <v>2550</v>
      </c>
      <c r="F140" s="671" t="s">
        <v>2518</v>
      </c>
      <c r="G140" s="671" t="s">
        <v>2742</v>
      </c>
      <c r="H140" s="671" t="s">
        <v>528</v>
      </c>
      <c r="I140" s="671" t="s">
        <v>1808</v>
      </c>
      <c r="J140" s="671" t="s">
        <v>1809</v>
      </c>
      <c r="K140" s="671" t="s">
        <v>2743</v>
      </c>
      <c r="L140" s="705">
        <v>63.67</v>
      </c>
      <c r="M140" s="705">
        <v>63.67</v>
      </c>
      <c r="N140" s="671">
        <v>1</v>
      </c>
      <c r="O140" s="706">
        <v>0.5</v>
      </c>
      <c r="P140" s="705"/>
      <c r="Q140" s="682">
        <v>0</v>
      </c>
      <c r="R140" s="671"/>
      <c r="S140" s="682">
        <v>0</v>
      </c>
      <c r="T140" s="706"/>
      <c r="U140" s="242">
        <v>0</v>
      </c>
    </row>
    <row r="141" spans="1:21" ht="14.4" customHeight="1" x14ac:dyDescent="0.3">
      <c r="A141" s="680">
        <v>32</v>
      </c>
      <c r="B141" s="671" t="s">
        <v>529</v>
      </c>
      <c r="C141" s="671">
        <v>89301321</v>
      </c>
      <c r="D141" s="703" t="s">
        <v>3657</v>
      </c>
      <c r="E141" s="704" t="s">
        <v>2550</v>
      </c>
      <c r="F141" s="671" t="s">
        <v>2518</v>
      </c>
      <c r="G141" s="671" t="s">
        <v>2674</v>
      </c>
      <c r="H141" s="671" t="s">
        <v>528</v>
      </c>
      <c r="I141" s="671" t="s">
        <v>2744</v>
      </c>
      <c r="J141" s="671" t="s">
        <v>1596</v>
      </c>
      <c r="K141" s="671" t="s">
        <v>2745</v>
      </c>
      <c r="L141" s="705">
        <v>0</v>
      </c>
      <c r="M141" s="705">
        <v>0</v>
      </c>
      <c r="N141" s="671">
        <v>1</v>
      </c>
      <c r="O141" s="706">
        <v>0.5</v>
      </c>
      <c r="P141" s="705">
        <v>0</v>
      </c>
      <c r="Q141" s="682"/>
      <c r="R141" s="671">
        <v>1</v>
      </c>
      <c r="S141" s="682">
        <v>1</v>
      </c>
      <c r="T141" s="706">
        <v>0.5</v>
      </c>
      <c r="U141" s="242">
        <v>1</v>
      </c>
    </row>
    <row r="142" spans="1:21" ht="14.4" customHeight="1" x14ac:dyDescent="0.3">
      <c r="A142" s="680">
        <v>32</v>
      </c>
      <c r="B142" s="671" t="s">
        <v>529</v>
      </c>
      <c r="C142" s="671">
        <v>89301321</v>
      </c>
      <c r="D142" s="703" t="s">
        <v>3657</v>
      </c>
      <c r="E142" s="704" t="s">
        <v>2550</v>
      </c>
      <c r="F142" s="671" t="s">
        <v>2518</v>
      </c>
      <c r="G142" s="671" t="s">
        <v>2574</v>
      </c>
      <c r="H142" s="671" t="s">
        <v>1321</v>
      </c>
      <c r="I142" s="671" t="s">
        <v>1567</v>
      </c>
      <c r="J142" s="671" t="s">
        <v>1568</v>
      </c>
      <c r="K142" s="671" t="s">
        <v>2423</v>
      </c>
      <c r="L142" s="705">
        <v>116.8</v>
      </c>
      <c r="M142" s="705">
        <v>116.8</v>
      </c>
      <c r="N142" s="671">
        <v>1</v>
      </c>
      <c r="O142" s="706">
        <v>0.5</v>
      </c>
      <c r="P142" s="705">
        <v>116.8</v>
      </c>
      <c r="Q142" s="682">
        <v>1</v>
      </c>
      <c r="R142" s="671">
        <v>1</v>
      </c>
      <c r="S142" s="682">
        <v>1</v>
      </c>
      <c r="T142" s="706">
        <v>0.5</v>
      </c>
      <c r="U142" s="242">
        <v>1</v>
      </c>
    </row>
    <row r="143" spans="1:21" ht="14.4" customHeight="1" x14ac:dyDescent="0.3">
      <c r="A143" s="680">
        <v>32</v>
      </c>
      <c r="B143" s="671" t="s">
        <v>529</v>
      </c>
      <c r="C143" s="671">
        <v>89301321</v>
      </c>
      <c r="D143" s="703" t="s">
        <v>3657</v>
      </c>
      <c r="E143" s="704" t="s">
        <v>2550</v>
      </c>
      <c r="F143" s="671" t="s">
        <v>2518</v>
      </c>
      <c r="G143" s="671" t="s">
        <v>2709</v>
      </c>
      <c r="H143" s="671" t="s">
        <v>1321</v>
      </c>
      <c r="I143" s="671" t="s">
        <v>2710</v>
      </c>
      <c r="J143" s="671" t="s">
        <v>2711</v>
      </c>
      <c r="K143" s="671" t="s">
        <v>2712</v>
      </c>
      <c r="L143" s="705">
        <v>154.01</v>
      </c>
      <c r="M143" s="705">
        <v>462.03</v>
      </c>
      <c r="N143" s="671">
        <v>3</v>
      </c>
      <c r="O143" s="706">
        <v>1.5</v>
      </c>
      <c r="P143" s="705"/>
      <c r="Q143" s="682">
        <v>0</v>
      </c>
      <c r="R143" s="671"/>
      <c r="S143" s="682">
        <v>0</v>
      </c>
      <c r="T143" s="706"/>
      <c r="U143" s="242">
        <v>0</v>
      </c>
    </row>
    <row r="144" spans="1:21" ht="14.4" customHeight="1" x14ac:dyDescent="0.3">
      <c r="A144" s="680">
        <v>32</v>
      </c>
      <c r="B144" s="671" t="s">
        <v>529</v>
      </c>
      <c r="C144" s="671">
        <v>89301321</v>
      </c>
      <c r="D144" s="703" t="s">
        <v>3657</v>
      </c>
      <c r="E144" s="704" t="s">
        <v>2550</v>
      </c>
      <c r="F144" s="671" t="s">
        <v>2518</v>
      </c>
      <c r="G144" s="671" t="s">
        <v>2675</v>
      </c>
      <c r="H144" s="671" t="s">
        <v>528</v>
      </c>
      <c r="I144" s="671" t="s">
        <v>1242</v>
      </c>
      <c r="J144" s="671" t="s">
        <v>2676</v>
      </c>
      <c r="K144" s="671" t="s">
        <v>2677</v>
      </c>
      <c r="L144" s="705">
        <v>6196.71</v>
      </c>
      <c r="M144" s="705">
        <v>6196.71</v>
      </c>
      <c r="N144" s="671">
        <v>1</v>
      </c>
      <c r="O144" s="706">
        <v>0.5</v>
      </c>
      <c r="P144" s="705"/>
      <c r="Q144" s="682">
        <v>0</v>
      </c>
      <c r="R144" s="671"/>
      <c r="S144" s="682">
        <v>0</v>
      </c>
      <c r="T144" s="706"/>
      <c r="U144" s="242">
        <v>0</v>
      </c>
    </row>
    <row r="145" spans="1:21" ht="14.4" customHeight="1" x14ac:dyDescent="0.3">
      <c r="A145" s="680">
        <v>32</v>
      </c>
      <c r="B145" s="671" t="s">
        <v>529</v>
      </c>
      <c r="C145" s="671">
        <v>89301321</v>
      </c>
      <c r="D145" s="703" t="s">
        <v>3657</v>
      </c>
      <c r="E145" s="704" t="s">
        <v>2550</v>
      </c>
      <c r="F145" s="671" t="s">
        <v>2518</v>
      </c>
      <c r="G145" s="671" t="s">
        <v>2716</v>
      </c>
      <c r="H145" s="671" t="s">
        <v>528</v>
      </c>
      <c r="I145" s="671" t="s">
        <v>740</v>
      </c>
      <c r="J145" s="671" t="s">
        <v>2717</v>
      </c>
      <c r="K145" s="671" t="s">
        <v>2718</v>
      </c>
      <c r="L145" s="705">
        <v>91.14</v>
      </c>
      <c r="M145" s="705">
        <v>455.7</v>
      </c>
      <c r="N145" s="671">
        <v>5</v>
      </c>
      <c r="O145" s="706">
        <v>3</v>
      </c>
      <c r="P145" s="705">
        <v>455.7</v>
      </c>
      <c r="Q145" s="682">
        <v>1</v>
      </c>
      <c r="R145" s="671">
        <v>5</v>
      </c>
      <c r="S145" s="682">
        <v>1</v>
      </c>
      <c r="T145" s="706">
        <v>3</v>
      </c>
      <c r="U145" s="242">
        <v>1</v>
      </c>
    </row>
    <row r="146" spans="1:21" ht="14.4" customHeight="1" x14ac:dyDescent="0.3">
      <c r="A146" s="680">
        <v>32</v>
      </c>
      <c r="B146" s="671" t="s">
        <v>529</v>
      </c>
      <c r="C146" s="671">
        <v>89301321</v>
      </c>
      <c r="D146" s="703" t="s">
        <v>3657</v>
      </c>
      <c r="E146" s="704" t="s">
        <v>2550</v>
      </c>
      <c r="F146" s="671" t="s">
        <v>2518</v>
      </c>
      <c r="G146" s="671" t="s">
        <v>2635</v>
      </c>
      <c r="H146" s="671" t="s">
        <v>528</v>
      </c>
      <c r="I146" s="671" t="s">
        <v>820</v>
      </c>
      <c r="J146" s="671" t="s">
        <v>2637</v>
      </c>
      <c r="K146" s="671" t="s">
        <v>2639</v>
      </c>
      <c r="L146" s="705">
        <v>0</v>
      </c>
      <c r="M146" s="705">
        <v>0</v>
      </c>
      <c r="N146" s="671">
        <v>1</v>
      </c>
      <c r="O146" s="706">
        <v>0.5</v>
      </c>
      <c r="P146" s="705"/>
      <c r="Q146" s="682"/>
      <c r="R146" s="671"/>
      <c r="S146" s="682">
        <v>0</v>
      </c>
      <c r="T146" s="706"/>
      <c r="U146" s="242">
        <v>0</v>
      </c>
    </row>
    <row r="147" spans="1:21" ht="14.4" customHeight="1" x14ac:dyDescent="0.3">
      <c r="A147" s="680">
        <v>32</v>
      </c>
      <c r="B147" s="671" t="s">
        <v>529</v>
      </c>
      <c r="C147" s="671">
        <v>89301321</v>
      </c>
      <c r="D147" s="703" t="s">
        <v>3657</v>
      </c>
      <c r="E147" s="704" t="s">
        <v>2550</v>
      </c>
      <c r="F147" s="671" t="s">
        <v>2518</v>
      </c>
      <c r="G147" s="671" t="s">
        <v>2746</v>
      </c>
      <c r="H147" s="671" t="s">
        <v>1321</v>
      </c>
      <c r="I147" s="671" t="s">
        <v>2747</v>
      </c>
      <c r="J147" s="671" t="s">
        <v>2748</v>
      </c>
      <c r="K147" s="671" t="s">
        <v>2749</v>
      </c>
      <c r="L147" s="705">
        <v>107.66</v>
      </c>
      <c r="M147" s="705">
        <v>107.66</v>
      </c>
      <c r="N147" s="671">
        <v>1</v>
      </c>
      <c r="O147" s="706">
        <v>0.5</v>
      </c>
      <c r="P147" s="705"/>
      <c r="Q147" s="682">
        <v>0</v>
      </c>
      <c r="R147" s="671"/>
      <c r="S147" s="682">
        <v>0</v>
      </c>
      <c r="T147" s="706"/>
      <c r="U147" s="242">
        <v>0</v>
      </c>
    </row>
    <row r="148" spans="1:21" ht="14.4" customHeight="1" x14ac:dyDescent="0.3">
      <c r="A148" s="680">
        <v>32</v>
      </c>
      <c r="B148" s="671" t="s">
        <v>529</v>
      </c>
      <c r="C148" s="671">
        <v>89301321</v>
      </c>
      <c r="D148" s="703" t="s">
        <v>3657</v>
      </c>
      <c r="E148" s="704" t="s">
        <v>2550</v>
      </c>
      <c r="F148" s="671" t="s">
        <v>2518</v>
      </c>
      <c r="G148" s="671" t="s">
        <v>2750</v>
      </c>
      <c r="H148" s="671" t="s">
        <v>528</v>
      </c>
      <c r="I148" s="671" t="s">
        <v>2751</v>
      </c>
      <c r="J148" s="671" t="s">
        <v>2110</v>
      </c>
      <c r="K148" s="671" t="s">
        <v>2752</v>
      </c>
      <c r="L148" s="705">
        <v>31.54</v>
      </c>
      <c r="M148" s="705">
        <v>63.08</v>
      </c>
      <c r="N148" s="671">
        <v>2</v>
      </c>
      <c r="O148" s="706">
        <v>1</v>
      </c>
      <c r="P148" s="705"/>
      <c r="Q148" s="682">
        <v>0</v>
      </c>
      <c r="R148" s="671"/>
      <c r="S148" s="682">
        <v>0</v>
      </c>
      <c r="T148" s="706"/>
      <c r="U148" s="242">
        <v>0</v>
      </c>
    </row>
    <row r="149" spans="1:21" ht="14.4" customHeight="1" x14ac:dyDescent="0.3">
      <c r="A149" s="680">
        <v>32</v>
      </c>
      <c r="B149" s="671" t="s">
        <v>529</v>
      </c>
      <c r="C149" s="671">
        <v>89301321</v>
      </c>
      <c r="D149" s="703" t="s">
        <v>3657</v>
      </c>
      <c r="E149" s="704" t="s">
        <v>2550</v>
      </c>
      <c r="F149" s="671" t="s">
        <v>2518</v>
      </c>
      <c r="G149" s="671" t="s">
        <v>2580</v>
      </c>
      <c r="H149" s="671" t="s">
        <v>528</v>
      </c>
      <c r="I149" s="671" t="s">
        <v>2640</v>
      </c>
      <c r="J149" s="671" t="s">
        <v>2641</v>
      </c>
      <c r="K149" s="671" t="s">
        <v>2642</v>
      </c>
      <c r="L149" s="705">
        <v>97.97</v>
      </c>
      <c r="M149" s="705">
        <v>97.97</v>
      </c>
      <c r="N149" s="671">
        <v>1</v>
      </c>
      <c r="O149" s="706">
        <v>0.5</v>
      </c>
      <c r="P149" s="705">
        <v>97.97</v>
      </c>
      <c r="Q149" s="682">
        <v>1</v>
      </c>
      <c r="R149" s="671">
        <v>1</v>
      </c>
      <c r="S149" s="682">
        <v>1</v>
      </c>
      <c r="T149" s="706">
        <v>0.5</v>
      </c>
      <c r="U149" s="242">
        <v>1</v>
      </c>
    </row>
    <row r="150" spans="1:21" ht="14.4" customHeight="1" x14ac:dyDescent="0.3">
      <c r="A150" s="680">
        <v>32</v>
      </c>
      <c r="B150" s="671" t="s">
        <v>529</v>
      </c>
      <c r="C150" s="671">
        <v>89301321</v>
      </c>
      <c r="D150" s="703" t="s">
        <v>3657</v>
      </c>
      <c r="E150" s="704" t="s">
        <v>2550</v>
      </c>
      <c r="F150" s="671" t="s">
        <v>2518</v>
      </c>
      <c r="G150" s="671" t="s">
        <v>2580</v>
      </c>
      <c r="H150" s="671" t="s">
        <v>528</v>
      </c>
      <c r="I150" s="671" t="s">
        <v>2643</v>
      </c>
      <c r="J150" s="671" t="s">
        <v>2641</v>
      </c>
      <c r="K150" s="671" t="s">
        <v>681</v>
      </c>
      <c r="L150" s="705">
        <v>314.89999999999998</v>
      </c>
      <c r="M150" s="705">
        <v>944.69999999999993</v>
      </c>
      <c r="N150" s="671">
        <v>3</v>
      </c>
      <c r="O150" s="706">
        <v>1.5</v>
      </c>
      <c r="P150" s="705">
        <v>629.79999999999995</v>
      </c>
      <c r="Q150" s="682">
        <v>0.66666666666666663</v>
      </c>
      <c r="R150" s="671">
        <v>2</v>
      </c>
      <c r="S150" s="682">
        <v>0.66666666666666663</v>
      </c>
      <c r="T150" s="706">
        <v>1</v>
      </c>
      <c r="U150" s="242">
        <v>0.66666666666666663</v>
      </c>
    </row>
    <row r="151" spans="1:21" ht="14.4" customHeight="1" x14ac:dyDescent="0.3">
      <c r="A151" s="680">
        <v>32</v>
      </c>
      <c r="B151" s="671" t="s">
        <v>529</v>
      </c>
      <c r="C151" s="671">
        <v>89301321</v>
      </c>
      <c r="D151" s="703" t="s">
        <v>3657</v>
      </c>
      <c r="E151" s="704" t="s">
        <v>2550</v>
      </c>
      <c r="F151" s="671" t="s">
        <v>2518</v>
      </c>
      <c r="G151" s="671" t="s">
        <v>2687</v>
      </c>
      <c r="H151" s="671" t="s">
        <v>1321</v>
      </c>
      <c r="I151" s="671" t="s">
        <v>2753</v>
      </c>
      <c r="J151" s="671" t="s">
        <v>2754</v>
      </c>
      <c r="K151" s="671" t="s">
        <v>2409</v>
      </c>
      <c r="L151" s="705">
        <v>67.42</v>
      </c>
      <c r="M151" s="705">
        <v>67.42</v>
      </c>
      <c r="N151" s="671">
        <v>1</v>
      </c>
      <c r="O151" s="706">
        <v>0.5</v>
      </c>
      <c r="P151" s="705">
        <v>67.42</v>
      </c>
      <c r="Q151" s="682">
        <v>1</v>
      </c>
      <c r="R151" s="671">
        <v>1</v>
      </c>
      <c r="S151" s="682">
        <v>1</v>
      </c>
      <c r="T151" s="706">
        <v>0.5</v>
      </c>
      <c r="U151" s="242">
        <v>1</v>
      </c>
    </row>
    <row r="152" spans="1:21" ht="14.4" customHeight="1" x14ac:dyDescent="0.3">
      <c r="A152" s="680">
        <v>32</v>
      </c>
      <c r="B152" s="671" t="s">
        <v>529</v>
      </c>
      <c r="C152" s="671">
        <v>89301321</v>
      </c>
      <c r="D152" s="703" t="s">
        <v>3657</v>
      </c>
      <c r="E152" s="704" t="s">
        <v>2550</v>
      </c>
      <c r="F152" s="671" t="s">
        <v>2518</v>
      </c>
      <c r="G152" s="671" t="s">
        <v>2582</v>
      </c>
      <c r="H152" s="671" t="s">
        <v>528</v>
      </c>
      <c r="I152" s="671" t="s">
        <v>972</v>
      </c>
      <c r="J152" s="671" t="s">
        <v>2583</v>
      </c>
      <c r="K152" s="671" t="s">
        <v>2584</v>
      </c>
      <c r="L152" s="705">
        <v>91.52</v>
      </c>
      <c r="M152" s="705">
        <v>823.68000000000006</v>
      </c>
      <c r="N152" s="671">
        <v>9</v>
      </c>
      <c r="O152" s="706">
        <v>3.5</v>
      </c>
      <c r="P152" s="705">
        <v>549.12</v>
      </c>
      <c r="Q152" s="682">
        <v>0.66666666666666663</v>
      </c>
      <c r="R152" s="671">
        <v>6</v>
      </c>
      <c r="S152" s="682">
        <v>0.66666666666666663</v>
      </c>
      <c r="T152" s="706">
        <v>2</v>
      </c>
      <c r="U152" s="242">
        <v>0.5714285714285714</v>
      </c>
    </row>
    <row r="153" spans="1:21" ht="14.4" customHeight="1" x14ac:dyDescent="0.3">
      <c r="A153" s="680">
        <v>32</v>
      </c>
      <c r="B153" s="671" t="s">
        <v>529</v>
      </c>
      <c r="C153" s="671">
        <v>89301321</v>
      </c>
      <c r="D153" s="703" t="s">
        <v>3657</v>
      </c>
      <c r="E153" s="704" t="s">
        <v>2550</v>
      </c>
      <c r="F153" s="671" t="s">
        <v>2518</v>
      </c>
      <c r="G153" s="671" t="s">
        <v>2755</v>
      </c>
      <c r="H153" s="671" t="s">
        <v>528</v>
      </c>
      <c r="I153" s="671" t="s">
        <v>698</v>
      </c>
      <c r="J153" s="671" t="s">
        <v>699</v>
      </c>
      <c r="K153" s="671" t="s">
        <v>700</v>
      </c>
      <c r="L153" s="705">
        <v>156.54</v>
      </c>
      <c r="M153" s="705">
        <v>156.54</v>
      </c>
      <c r="N153" s="671">
        <v>1</v>
      </c>
      <c r="O153" s="706">
        <v>0.5</v>
      </c>
      <c r="P153" s="705"/>
      <c r="Q153" s="682">
        <v>0</v>
      </c>
      <c r="R153" s="671"/>
      <c r="S153" s="682">
        <v>0</v>
      </c>
      <c r="T153" s="706"/>
      <c r="U153" s="242">
        <v>0</v>
      </c>
    </row>
    <row r="154" spans="1:21" ht="14.4" customHeight="1" x14ac:dyDescent="0.3">
      <c r="A154" s="680">
        <v>32</v>
      </c>
      <c r="B154" s="671" t="s">
        <v>529</v>
      </c>
      <c r="C154" s="671">
        <v>89301321</v>
      </c>
      <c r="D154" s="703" t="s">
        <v>3657</v>
      </c>
      <c r="E154" s="704" t="s">
        <v>2550</v>
      </c>
      <c r="F154" s="671" t="s">
        <v>2518</v>
      </c>
      <c r="G154" s="671" t="s">
        <v>2756</v>
      </c>
      <c r="H154" s="671" t="s">
        <v>528</v>
      </c>
      <c r="I154" s="671" t="s">
        <v>2757</v>
      </c>
      <c r="J154" s="671" t="s">
        <v>1531</v>
      </c>
      <c r="K154" s="671" t="s">
        <v>2758</v>
      </c>
      <c r="L154" s="705">
        <v>0</v>
      </c>
      <c r="M154" s="705">
        <v>0</v>
      </c>
      <c r="N154" s="671">
        <v>1</v>
      </c>
      <c r="O154" s="706">
        <v>0.5</v>
      </c>
      <c r="P154" s="705">
        <v>0</v>
      </c>
      <c r="Q154" s="682"/>
      <c r="R154" s="671">
        <v>1</v>
      </c>
      <c r="S154" s="682">
        <v>1</v>
      </c>
      <c r="T154" s="706">
        <v>0.5</v>
      </c>
      <c r="U154" s="242">
        <v>1</v>
      </c>
    </row>
    <row r="155" spans="1:21" ht="14.4" customHeight="1" x14ac:dyDescent="0.3">
      <c r="A155" s="680">
        <v>32</v>
      </c>
      <c r="B155" s="671" t="s">
        <v>529</v>
      </c>
      <c r="C155" s="671">
        <v>89301321</v>
      </c>
      <c r="D155" s="703" t="s">
        <v>3657</v>
      </c>
      <c r="E155" s="704" t="s">
        <v>2550</v>
      </c>
      <c r="F155" s="671" t="s">
        <v>2518</v>
      </c>
      <c r="G155" s="671" t="s">
        <v>2759</v>
      </c>
      <c r="H155" s="671" t="s">
        <v>528</v>
      </c>
      <c r="I155" s="671" t="s">
        <v>2760</v>
      </c>
      <c r="J155" s="671" t="s">
        <v>1535</v>
      </c>
      <c r="K155" s="671" t="s">
        <v>2761</v>
      </c>
      <c r="L155" s="705">
        <v>26.77</v>
      </c>
      <c r="M155" s="705">
        <v>26.77</v>
      </c>
      <c r="N155" s="671">
        <v>1</v>
      </c>
      <c r="O155" s="706">
        <v>0.5</v>
      </c>
      <c r="P155" s="705">
        <v>26.77</v>
      </c>
      <c r="Q155" s="682">
        <v>1</v>
      </c>
      <c r="R155" s="671">
        <v>1</v>
      </c>
      <c r="S155" s="682">
        <v>1</v>
      </c>
      <c r="T155" s="706">
        <v>0.5</v>
      </c>
      <c r="U155" s="242">
        <v>1</v>
      </c>
    </row>
    <row r="156" spans="1:21" ht="14.4" customHeight="1" x14ac:dyDescent="0.3">
      <c r="A156" s="680">
        <v>32</v>
      </c>
      <c r="B156" s="671" t="s">
        <v>529</v>
      </c>
      <c r="C156" s="671">
        <v>89301321</v>
      </c>
      <c r="D156" s="703" t="s">
        <v>3657</v>
      </c>
      <c r="E156" s="704" t="s">
        <v>2550</v>
      </c>
      <c r="F156" s="671" t="s">
        <v>2518</v>
      </c>
      <c r="G156" s="671" t="s">
        <v>2759</v>
      </c>
      <c r="H156" s="671" t="s">
        <v>528</v>
      </c>
      <c r="I156" s="671" t="s">
        <v>1534</v>
      </c>
      <c r="J156" s="671" t="s">
        <v>1535</v>
      </c>
      <c r="K156" s="671" t="s">
        <v>2762</v>
      </c>
      <c r="L156" s="705">
        <v>53.54</v>
      </c>
      <c r="M156" s="705">
        <v>107.08</v>
      </c>
      <c r="N156" s="671">
        <v>2</v>
      </c>
      <c r="O156" s="706">
        <v>0.5</v>
      </c>
      <c r="P156" s="705">
        <v>107.08</v>
      </c>
      <c r="Q156" s="682">
        <v>1</v>
      </c>
      <c r="R156" s="671">
        <v>2</v>
      </c>
      <c r="S156" s="682">
        <v>1</v>
      </c>
      <c r="T156" s="706">
        <v>0.5</v>
      </c>
      <c r="U156" s="242">
        <v>1</v>
      </c>
    </row>
    <row r="157" spans="1:21" ht="14.4" customHeight="1" x14ac:dyDescent="0.3">
      <c r="A157" s="680">
        <v>32</v>
      </c>
      <c r="B157" s="671" t="s">
        <v>529</v>
      </c>
      <c r="C157" s="671">
        <v>89301321</v>
      </c>
      <c r="D157" s="703" t="s">
        <v>3657</v>
      </c>
      <c r="E157" s="704" t="s">
        <v>2550</v>
      </c>
      <c r="F157" s="671" t="s">
        <v>2518</v>
      </c>
      <c r="G157" s="671" t="s">
        <v>2688</v>
      </c>
      <c r="H157" s="671" t="s">
        <v>528</v>
      </c>
      <c r="I157" s="671" t="s">
        <v>1718</v>
      </c>
      <c r="J157" s="671" t="s">
        <v>780</v>
      </c>
      <c r="K157" s="671" t="s">
        <v>2689</v>
      </c>
      <c r="L157" s="705">
        <v>57.85</v>
      </c>
      <c r="M157" s="705">
        <v>57.85</v>
      </c>
      <c r="N157" s="671">
        <v>1</v>
      </c>
      <c r="O157" s="706">
        <v>0.5</v>
      </c>
      <c r="P157" s="705">
        <v>57.85</v>
      </c>
      <c r="Q157" s="682">
        <v>1</v>
      </c>
      <c r="R157" s="671">
        <v>1</v>
      </c>
      <c r="S157" s="682">
        <v>1</v>
      </c>
      <c r="T157" s="706">
        <v>0.5</v>
      </c>
      <c r="U157" s="242">
        <v>1</v>
      </c>
    </row>
    <row r="158" spans="1:21" ht="14.4" customHeight="1" x14ac:dyDescent="0.3">
      <c r="A158" s="680">
        <v>32</v>
      </c>
      <c r="B158" s="671" t="s">
        <v>529</v>
      </c>
      <c r="C158" s="671">
        <v>89301321</v>
      </c>
      <c r="D158" s="703" t="s">
        <v>3657</v>
      </c>
      <c r="E158" s="704" t="s">
        <v>2550</v>
      </c>
      <c r="F158" s="671" t="s">
        <v>2518</v>
      </c>
      <c r="G158" s="671" t="s">
        <v>2690</v>
      </c>
      <c r="H158" s="671" t="s">
        <v>1321</v>
      </c>
      <c r="I158" s="671" t="s">
        <v>2763</v>
      </c>
      <c r="J158" s="671" t="s">
        <v>2764</v>
      </c>
      <c r="K158" s="671" t="s">
        <v>2765</v>
      </c>
      <c r="L158" s="705">
        <v>163.72999999999999</v>
      </c>
      <c r="M158" s="705">
        <v>163.72999999999999</v>
      </c>
      <c r="N158" s="671">
        <v>1</v>
      </c>
      <c r="O158" s="706">
        <v>0.5</v>
      </c>
      <c r="P158" s="705"/>
      <c r="Q158" s="682">
        <v>0</v>
      </c>
      <c r="R158" s="671"/>
      <c r="S158" s="682">
        <v>0</v>
      </c>
      <c r="T158" s="706"/>
      <c r="U158" s="242">
        <v>0</v>
      </c>
    </row>
    <row r="159" spans="1:21" ht="14.4" customHeight="1" x14ac:dyDescent="0.3">
      <c r="A159" s="680">
        <v>32</v>
      </c>
      <c r="B159" s="671" t="s">
        <v>529</v>
      </c>
      <c r="C159" s="671">
        <v>89301322</v>
      </c>
      <c r="D159" s="703" t="s">
        <v>3658</v>
      </c>
      <c r="E159" s="704" t="s">
        <v>2530</v>
      </c>
      <c r="F159" s="671" t="s">
        <v>2518</v>
      </c>
      <c r="G159" s="671" t="s">
        <v>2552</v>
      </c>
      <c r="H159" s="671" t="s">
        <v>528</v>
      </c>
      <c r="I159" s="671" t="s">
        <v>2604</v>
      </c>
      <c r="J159" s="671" t="s">
        <v>2605</v>
      </c>
      <c r="K159" s="671" t="s">
        <v>2606</v>
      </c>
      <c r="L159" s="705">
        <v>1354.54</v>
      </c>
      <c r="M159" s="705">
        <v>8127.24</v>
      </c>
      <c r="N159" s="671">
        <v>6</v>
      </c>
      <c r="O159" s="706">
        <v>2.5</v>
      </c>
      <c r="P159" s="705">
        <v>4063.62</v>
      </c>
      <c r="Q159" s="682">
        <v>0.5</v>
      </c>
      <c r="R159" s="671">
        <v>3</v>
      </c>
      <c r="S159" s="682">
        <v>0.5</v>
      </c>
      <c r="T159" s="706">
        <v>1.5</v>
      </c>
      <c r="U159" s="242">
        <v>0.6</v>
      </c>
    </row>
    <row r="160" spans="1:21" ht="14.4" customHeight="1" x14ac:dyDescent="0.3">
      <c r="A160" s="680">
        <v>32</v>
      </c>
      <c r="B160" s="671" t="s">
        <v>529</v>
      </c>
      <c r="C160" s="671">
        <v>89301322</v>
      </c>
      <c r="D160" s="703" t="s">
        <v>3658</v>
      </c>
      <c r="E160" s="704" t="s">
        <v>2530</v>
      </c>
      <c r="F160" s="671" t="s">
        <v>2518</v>
      </c>
      <c r="G160" s="671" t="s">
        <v>2552</v>
      </c>
      <c r="H160" s="671" t="s">
        <v>528</v>
      </c>
      <c r="I160" s="671" t="s">
        <v>2656</v>
      </c>
      <c r="J160" s="671" t="s">
        <v>1008</v>
      </c>
      <c r="K160" s="671" t="s">
        <v>2554</v>
      </c>
      <c r="L160" s="705">
        <v>0</v>
      </c>
      <c r="M160" s="705">
        <v>0</v>
      </c>
      <c r="N160" s="671">
        <v>2</v>
      </c>
      <c r="O160" s="706">
        <v>1</v>
      </c>
      <c r="P160" s="705">
        <v>0</v>
      </c>
      <c r="Q160" s="682"/>
      <c r="R160" s="671">
        <v>1</v>
      </c>
      <c r="S160" s="682">
        <v>0.5</v>
      </c>
      <c r="T160" s="706">
        <v>0.5</v>
      </c>
      <c r="U160" s="242">
        <v>0.5</v>
      </c>
    </row>
    <row r="161" spans="1:21" ht="14.4" customHeight="1" x14ac:dyDescent="0.3">
      <c r="A161" s="680">
        <v>32</v>
      </c>
      <c r="B161" s="671" t="s">
        <v>529</v>
      </c>
      <c r="C161" s="671">
        <v>89301322</v>
      </c>
      <c r="D161" s="703" t="s">
        <v>3658</v>
      </c>
      <c r="E161" s="704" t="s">
        <v>2530</v>
      </c>
      <c r="F161" s="671" t="s">
        <v>2518</v>
      </c>
      <c r="G161" s="671" t="s">
        <v>2555</v>
      </c>
      <c r="H161" s="671" t="s">
        <v>1321</v>
      </c>
      <c r="I161" s="671" t="s">
        <v>1380</v>
      </c>
      <c r="J161" s="671" t="s">
        <v>1381</v>
      </c>
      <c r="K161" s="671" t="s">
        <v>1382</v>
      </c>
      <c r="L161" s="705">
        <v>95.25</v>
      </c>
      <c r="M161" s="705">
        <v>666.75</v>
      </c>
      <c r="N161" s="671">
        <v>7</v>
      </c>
      <c r="O161" s="706">
        <v>5</v>
      </c>
      <c r="P161" s="705">
        <v>190.5</v>
      </c>
      <c r="Q161" s="682">
        <v>0.2857142857142857</v>
      </c>
      <c r="R161" s="671">
        <v>2</v>
      </c>
      <c r="S161" s="682">
        <v>0.2857142857142857</v>
      </c>
      <c r="T161" s="706">
        <v>1.5</v>
      </c>
      <c r="U161" s="242">
        <v>0.3</v>
      </c>
    </row>
    <row r="162" spans="1:21" ht="14.4" customHeight="1" x14ac:dyDescent="0.3">
      <c r="A162" s="680">
        <v>32</v>
      </c>
      <c r="B162" s="671" t="s">
        <v>529</v>
      </c>
      <c r="C162" s="671">
        <v>89301322</v>
      </c>
      <c r="D162" s="703" t="s">
        <v>3658</v>
      </c>
      <c r="E162" s="704" t="s">
        <v>2530</v>
      </c>
      <c r="F162" s="671" t="s">
        <v>2518</v>
      </c>
      <c r="G162" s="671" t="s">
        <v>2555</v>
      </c>
      <c r="H162" s="671" t="s">
        <v>528</v>
      </c>
      <c r="I162" s="671" t="s">
        <v>623</v>
      </c>
      <c r="J162" s="671" t="s">
        <v>624</v>
      </c>
      <c r="K162" s="671" t="s">
        <v>2556</v>
      </c>
      <c r="L162" s="705">
        <v>85.72</v>
      </c>
      <c r="M162" s="705">
        <v>257.15999999999997</v>
      </c>
      <c r="N162" s="671">
        <v>3</v>
      </c>
      <c r="O162" s="706">
        <v>2.5</v>
      </c>
      <c r="P162" s="705">
        <v>171.44</v>
      </c>
      <c r="Q162" s="682">
        <v>0.66666666666666674</v>
      </c>
      <c r="R162" s="671">
        <v>2</v>
      </c>
      <c r="S162" s="682">
        <v>0.66666666666666663</v>
      </c>
      <c r="T162" s="706">
        <v>1.5</v>
      </c>
      <c r="U162" s="242">
        <v>0.6</v>
      </c>
    </row>
    <row r="163" spans="1:21" ht="14.4" customHeight="1" x14ac:dyDescent="0.3">
      <c r="A163" s="680">
        <v>32</v>
      </c>
      <c r="B163" s="671" t="s">
        <v>529</v>
      </c>
      <c r="C163" s="671">
        <v>89301322</v>
      </c>
      <c r="D163" s="703" t="s">
        <v>3658</v>
      </c>
      <c r="E163" s="704" t="s">
        <v>2530</v>
      </c>
      <c r="F163" s="671" t="s">
        <v>2518</v>
      </c>
      <c r="G163" s="671" t="s">
        <v>2555</v>
      </c>
      <c r="H163" s="671" t="s">
        <v>528</v>
      </c>
      <c r="I163" s="671" t="s">
        <v>2611</v>
      </c>
      <c r="J163" s="671" t="s">
        <v>624</v>
      </c>
      <c r="K163" s="671" t="s">
        <v>2612</v>
      </c>
      <c r="L163" s="705">
        <v>285.75</v>
      </c>
      <c r="M163" s="705">
        <v>285.75</v>
      </c>
      <c r="N163" s="671">
        <v>1</v>
      </c>
      <c r="O163" s="706">
        <v>0.5</v>
      </c>
      <c r="P163" s="705">
        <v>285.75</v>
      </c>
      <c r="Q163" s="682">
        <v>1</v>
      </c>
      <c r="R163" s="671">
        <v>1</v>
      </c>
      <c r="S163" s="682">
        <v>1</v>
      </c>
      <c r="T163" s="706">
        <v>0.5</v>
      </c>
      <c r="U163" s="242">
        <v>1</v>
      </c>
    </row>
    <row r="164" spans="1:21" ht="14.4" customHeight="1" x14ac:dyDescent="0.3">
      <c r="A164" s="680">
        <v>32</v>
      </c>
      <c r="B164" s="671" t="s">
        <v>529</v>
      </c>
      <c r="C164" s="671">
        <v>89301322</v>
      </c>
      <c r="D164" s="703" t="s">
        <v>3658</v>
      </c>
      <c r="E164" s="704" t="s">
        <v>2530</v>
      </c>
      <c r="F164" s="671" t="s">
        <v>2518</v>
      </c>
      <c r="G164" s="671" t="s">
        <v>2557</v>
      </c>
      <c r="H164" s="671" t="s">
        <v>528</v>
      </c>
      <c r="I164" s="671" t="s">
        <v>2766</v>
      </c>
      <c r="J164" s="671" t="s">
        <v>2767</v>
      </c>
      <c r="K164" s="671" t="s">
        <v>2659</v>
      </c>
      <c r="L164" s="705">
        <v>17.690000000000001</v>
      </c>
      <c r="M164" s="705">
        <v>17.690000000000001</v>
      </c>
      <c r="N164" s="671">
        <v>1</v>
      </c>
      <c r="O164" s="706">
        <v>0.5</v>
      </c>
      <c r="P164" s="705"/>
      <c r="Q164" s="682">
        <v>0</v>
      </c>
      <c r="R164" s="671"/>
      <c r="S164" s="682">
        <v>0</v>
      </c>
      <c r="T164" s="706"/>
      <c r="U164" s="242">
        <v>0</v>
      </c>
    </row>
    <row r="165" spans="1:21" ht="14.4" customHeight="1" x14ac:dyDescent="0.3">
      <c r="A165" s="680">
        <v>32</v>
      </c>
      <c r="B165" s="671" t="s">
        <v>529</v>
      </c>
      <c r="C165" s="671">
        <v>89301322</v>
      </c>
      <c r="D165" s="703" t="s">
        <v>3658</v>
      </c>
      <c r="E165" s="704" t="s">
        <v>2530</v>
      </c>
      <c r="F165" s="671" t="s">
        <v>2518</v>
      </c>
      <c r="G165" s="671" t="s">
        <v>2768</v>
      </c>
      <c r="H165" s="671" t="s">
        <v>1321</v>
      </c>
      <c r="I165" s="671" t="s">
        <v>2769</v>
      </c>
      <c r="J165" s="671" t="s">
        <v>2278</v>
      </c>
      <c r="K165" s="671" t="s">
        <v>2770</v>
      </c>
      <c r="L165" s="705">
        <v>150.55000000000001</v>
      </c>
      <c r="M165" s="705">
        <v>301.10000000000002</v>
      </c>
      <c r="N165" s="671">
        <v>2</v>
      </c>
      <c r="O165" s="706">
        <v>1</v>
      </c>
      <c r="P165" s="705">
        <v>150.55000000000001</v>
      </c>
      <c r="Q165" s="682">
        <v>0.5</v>
      </c>
      <c r="R165" s="671">
        <v>1</v>
      </c>
      <c r="S165" s="682">
        <v>0.5</v>
      </c>
      <c r="T165" s="706">
        <v>0.5</v>
      </c>
      <c r="U165" s="242">
        <v>0.5</v>
      </c>
    </row>
    <row r="166" spans="1:21" ht="14.4" customHeight="1" x14ac:dyDescent="0.3">
      <c r="A166" s="680">
        <v>32</v>
      </c>
      <c r="B166" s="671" t="s">
        <v>529</v>
      </c>
      <c r="C166" s="671">
        <v>89301322</v>
      </c>
      <c r="D166" s="703" t="s">
        <v>3658</v>
      </c>
      <c r="E166" s="704" t="s">
        <v>2530</v>
      </c>
      <c r="F166" s="671" t="s">
        <v>2518</v>
      </c>
      <c r="G166" s="671" t="s">
        <v>2561</v>
      </c>
      <c r="H166" s="671" t="s">
        <v>1321</v>
      </c>
      <c r="I166" s="671" t="s">
        <v>1556</v>
      </c>
      <c r="J166" s="671" t="s">
        <v>2413</v>
      </c>
      <c r="K166" s="671" t="s">
        <v>2414</v>
      </c>
      <c r="L166" s="705">
        <v>333.31</v>
      </c>
      <c r="M166" s="705">
        <v>2333.17</v>
      </c>
      <c r="N166" s="671">
        <v>7</v>
      </c>
      <c r="O166" s="706">
        <v>4</v>
      </c>
      <c r="P166" s="705">
        <v>1333.24</v>
      </c>
      <c r="Q166" s="682">
        <v>0.5714285714285714</v>
      </c>
      <c r="R166" s="671">
        <v>4</v>
      </c>
      <c r="S166" s="682">
        <v>0.5714285714285714</v>
      </c>
      <c r="T166" s="706">
        <v>2.5</v>
      </c>
      <c r="U166" s="242">
        <v>0.625</v>
      </c>
    </row>
    <row r="167" spans="1:21" ht="14.4" customHeight="1" x14ac:dyDescent="0.3">
      <c r="A167" s="680">
        <v>32</v>
      </c>
      <c r="B167" s="671" t="s">
        <v>529</v>
      </c>
      <c r="C167" s="671">
        <v>89301322</v>
      </c>
      <c r="D167" s="703" t="s">
        <v>3658</v>
      </c>
      <c r="E167" s="704" t="s">
        <v>2530</v>
      </c>
      <c r="F167" s="671" t="s">
        <v>2518</v>
      </c>
      <c r="G167" s="671" t="s">
        <v>2771</v>
      </c>
      <c r="H167" s="671" t="s">
        <v>528</v>
      </c>
      <c r="I167" s="671" t="s">
        <v>2772</v>
      </c>
      <c r="J167" s="671" t="s">
        <v>2773</v>
      </c>
      <c r="K167" s="671" t="s">
        <v>2774</v>
      </c>
      <c r="L167" s="705">
        <v>10744.75</v>
      </c>
      <c r="M167" s="705">
        <v>42979</v>
      </c>
      <c r="N167" s="671">
        <v>4</v>
      </c>
      <c r="O167" s="706">
        <v>2</v>
      </c>
      <c r="P167" s="705"/>
      <c r="Q167" s="682">
        <v>0</v>
      </c>
      <c r="R167" s="671"/>
      <c r="S167" s="682">
        <v>0</v>
      </c>
      <c r="T167" s="706"/>
      <c r="U167" s="242">
        <v>0</v>
      </c>
    </row>
    <row r="168" spans="1:21" ht="14.4" customHeight="1" x14ac:dyDescent="0.3">
      <c r="A168" s="680">
        <v>32</v>
      </c>
      <c r="B168" s="671" t="s">
        <v>529</v>
      </c>
      <c r="C168" s="671">
        <v>89301322</v>
      </c>
      <c r="D168" s="703" t="s">
        <v>3658</v>
      </c>
      <c r="E168" s="704" t="s">
        <v>2530</v>
      </c>
      <c r="F168" s="671" t="s">
        <v>2518</v>
      </c>
      <c r="G168" s="671" t="s">
        <v>2775</v>
      </c>
      <c r="H168" s="671" t="s">
        <v>1321</v>
      </c>
      <c r="I168" s="671" t="s">
        <v>2141</v>
      </c>
      <c r="J168" s="671" t="s">
        <v>2142</v>
      </c>
      <c r="K168" s="671" t="s">
        <v>2143</v>
      </c>
      <c r="L168" s="705">
        <v>222.25</v>
      </c>
      <c r="M168" s="705">
        <v>222.25</v>
      </c>
      <c r="N168" s="671">
        <v>1</v>
      </c>
      <c r="O168" s="706">
        <v>1</v>
      </c>
      <c r="P168" s="705"/>
      <c r="Q168" s="682">
        <v>0</v>
      </c>
      <c r="R168" s="671"/>
      <c r="S168" s="682">
        <v>0</v>
      </c>
      <c r="T168" s="706"/>
      <c r="U168" s="242">
        <v>0</v>
      </c>
    </row>
    <row r="169" spans="1:21" ht="14.4" customHeight="1" x14ac:dyDescent="0.3">
      <c r="A169" s="680">
        <v>32</v>
      </c>
      <c r="B169" s="671" t="s">
        <v>529</v>
      </c>
      <c r="C169" s="671">
        <v>89301322</v>
      </c>
      <c r="D169" s="703" t="s">
        <v>3658</v>
      </c>
      <c r="E169" s="704" t="s">
        <v>2530</v>
      </c>
      <c r="F169" s="671" t="s">
        <v>2518</v>
      </c>
      <c r="G169" s="671" t="s">
        <v>2619</v>
      </c>
      <c r="H169" s="671" t="s">
        <v>528</v>
      </c>
      <c r="I169" s="671" t="s">
        <v>1224</v>
      </c>
      <c r="J169" s="671" t="s">
        <v>1225</v>
      </c>
      <c r="K169" s="671" t="s">
        <v>2776</v>
      </c>
      <c r="L169" s="705">
        <v>0</v>
      </c>
      <c r="M169" s="705">
        <v>0</v>
      </c>
      <c r="N169" s="671">
        <v>1</v>
      </c>
      <c r="O169" s="706">
        <v>0.5</v>
      </c>
      <c r="P169" s="705">
        <v>0</v>
      </c>
      <c r="Q169" s="682"/>
      <c r="R169" s="671">
        <v>1</v>
      </c>
      <c r="S169" s="682">
        <v>1</v>
      </c>
      <c r="T169" s="706">
        <v>0.5</v>
      </c>
      <c r="U169" s="242">
        <v>1</v>
      </c>
    </row>
    <row r="170" spans="1:21" ht="14.4" customHeight="1" x14ac:dyDescent="0.3">
      <c r="A170" s="680">
        <v>32</v>
      </c>
      <c r="B170" s="671" t="s">
        <v>529</v>
      </c>
      <c r="C170" s="671">
        <v>89301322</v>
      </c>
      <c r="D170" s="703" t="s">
        <v>3658</v>
      </c>
      <c r="E170" s="704" t="s">
        <v>2530</v>
      </c>
      <c r="F170" s="671" t="s">
        <v>2518</v>
      </c>
      <c r="G170" s="671" t="s">
        <v>2623</v>
      </c>
      <c r="H170" s="671" t="s">
        <v>528</v>
      </c>
      <c r="I170" s="671" t="s">
        <v>2777</v>
      </c>
      <c r="J170" s="671" t="s">
        <v>2778</v>
      </c>
      <c r="K170" s="671" t="s">
        <v>2463</v>
      </c>
      <c r="L170" s="705">
        <v>137.74</v>
      </c>
      <c r="M170" s="705">
        <v>275.48</v>
      </c>
      <c r="N170" s="671">
        <v>2</v>
      </c>
      <c r="O170" s="706">
        <v>1.5</v>
      </c>
      <c r="P170" s="705"/>
      <c r="Q170" s="682">
        <v>0</v>
      </c>
      <c r="R170" s="671"/>
      <c r="S170" s="682">
        <v>0</v>
      </c>
      <c r="T170" s="706"/>
      <c r="U170" s="242">
        <v>0</v>
      </c>
    </row>
    <row r="171" spans="1:21" ht="14.4" customHeight="1" x14ac:dyDescent="0.3">
      <c r="A171" s="680">
        <v>32</v>
      </c>
      <c r="B171" s="671" t="s">
        <v>529</v>
      </c>
      <c r="C171" s="671">
        <v>89301322</v>
      </c>
      <c r="D171" s="703" t="s">
        <v>3658</v>
      </c>
      <c r="E171" s="704" t="s">
        <v>2530</v>
      </c>
      <c r="F171" s="671" t="s">
        <v>2518</v>
      </c>
      <c r="G171" s="671" t="s">
        <v>2624</v>
      </c>
      <c r="H171" s="671" t="s">
        <v>1321</v>
      </c>
      <c r="I171" s="671" t="s">
        <v>1564</v>
      </c>
      <c r="J171" s="671" t="s">
        <v>1565</v>
      </c>
      <c r="K171" s="671" t="s">
        <v>2418</v>
      </c>
      <c r="L171" s="705">
        <v>69.86</v>
      </c>
      <c r="M171" s="705">
        <v>279.44</v>
      </c>
      <c r="N171" s="671">
        <v>4</v>
      </c>
      <c r="O171" s="706">
        <v>1.5</v>
      </c>
      <c r="P171" s="705">
        <v>139.72</v>
      </c>
      <c r="Q171" s="682">
        <v>0.5</v>
      </c>
      <c r="R171" s="671">
        <v>2</v>
      </c>
      <c r="S171" s="682">
        <v>0.5</v>
      </c>
      <c r="T171" s="706">
        <v>1</v>
      </c>
      <c r="U171" s="242">
        <v>0.66666666666666663</v>
      </c>
    </row>
    <row r="172" spans="1:21" ht="14.4" customHeight="1" x14ac:dyDescent="0.3">
      <c r="A172" s="680">
        <v>32</v>
      </c>
      <c r="B172" s="671" t="s">
        <v>529</v>
      </c>
      <c r="C172" s="671">
        <v>89301322</v>
      </c>
      <c r="D172" s="703" t="s">
        <v>3658</v>
      </c>
      <c r="E172" s="704" t="s">
        <v>2530</v>
      </c>
      <c r="F172" s="671" t="s">
        <v>2518</v>
      </c>
      <c r="G172" s="671" t="s">
        <v>2660</v>
      </c>
      <c r="H172" s="671" t="s">
        <v>1321</v>
      </c>
      <c r="I172" s="671" t="s">
        <v>2021</v>
      </c>
      <c r="J172" s="671" t="s">
        <v>1413</v>
      </c>
      <c r="K172" s="671" t="s">
        <v>2503</v>
      </c>
      <c r="L172" s="705">
        <v>432.32</v>
      </c>
      <c r="M172" s="705">
        <v>864.64</v>
      </c>
      <c r="N172" s="671">
        <v>2</v>
      </c>
      <c r="O172" s="706">
        <v>1</v>
      </c>
      <c r="P172" s="705"/>
      <c r="Q172" s="682">
        <v>0</v>
      </c>
      <c r="R172" s="671"/>
      <c r="S172" s="682">
        <v>0</v>
      </c>
      <c r="T172" s="706"/>
      <c r="U172" s="242">
        <v>0</v>
      </c>
    </row>
    <row r="173" spans="1:21" ht="14.4" customHeight="1" x14ac:dyDescent="0.3">
      <c r="A173" s="680">
        <v>32</v>
      </c>
      <c r="B173" s="671" t="s">
        <v>529</v>
      </c>
      <c r="C173" s="671">
        <v>89301322</v>
      </c>
      <c r="D173" s="703" t="s">
        <v>3658</v>
      </c>
      <c r="E173" s="704" t="s">
        <v>2530</v>
      </c>
      <c r="F173" s="671" t="s">
        <v>2518</v>
      </c>
      <c r="G173" s="671" t="s">
        <v>2566</v>
      </c>
      <c r="H173" s="671" t="s">
        <v>528</v>
      </c>
      <c r="I173" s="671" t="s">
        <v>1132</v>
      </c>
      <c r="J173" s="671" t="s">
        <v>1133</v>
      </c>
      <c r="K173" s="671" t="s">
        <v>2779</v>
      </c>
      <c r="L173" s="705">
        <v>2025.92</v>
      </c>
      <c r="M173" s="705">
        <v>6077.76</v>
      </c>
      <c r="N173" s="671">
        <v>3</v>
      </c>
      <c r="O173" s="706">
        <v>0.5</v>
      </c>
      <c r="P173" s="705">
        <v>6077.76</v>
      </c>
      <c r="Q173" s="682">
        <v>1</v>
      </c>
      <c r="R173" s="671">
        <v>3</v>
      </c>
      <c r="S173" s="682">
        <v>1</v>
      </c>
      <c r="T173" s="706">
        <v>0.5</v>
      </c>
      <c r="U173" s="242">
        <v>1</v>
      </c>
    </row>
    <row r="174" spans="1:21" ht="14.4" customHeight="1" x14ac:dyDescent="0.3">
      <c r="A174" s="680">
        <v>32</v>
      </c>
      <c r="B174" s="671" t="s">
        <v>529</v>
      </c>
      <c r="C174" s="671">
        <v>89301322</v>
      </c>
      <c r="D174" s="703" t="s">
        <v>3658</v>
      </c>
      <c r="E174" s="704" t="s">
        <v>2530</v>
      </c>
      <c r="F174" s="671" t="s">
        <v>2518</v>
      </c>
      <c r="G174" s="671" t="s">
        <v>2780</v>
      </c>
      <c r="H174" s="671" t="s">
        <v>528</v>
      </c>
      <c r="I174" s="671" t="s">
        <v>2781</v>
      </c>
      <c r="J174" s="671" t="s">
        <v>2782</v>
      </c>
      <c r="K174" s="671" t="s">
        <v>2783</v>
      </c>
      <c r="L174" s="705">
        <v>6492.48</v>
      </c>
      <c r="M174" s="705">
        <v>19477.439999999999</v>
      </c>
      <c r="N174" s="671">
        <v>3</v>
      </c>
      <c r="O174" s="706">
        <v>0.5</v>
      </c>
      <c r="P174" s="705">
        <v>19477.439999999999</v>
      </c>
      <c r="Q174" s="682">
        <v>1</v>
      </c>
      <c r="R174" s="671">
        <v>3</v>
      </c>
      <c r="S174" s="682">
        <v>1</v>
      </c>
      <c r="T174" s="706">
        <v>0.5</v>
      </c>
      <c r="U174" s="242">
        <v>1</v>
      </c>
    </row>
    <row r="175" spans="1:21" ht="14.4" customHeight="1" x14ac:dyDescent="0.3">
      <c r="A175" s="680">
        <v>32</v>
      </c>
      <c r="B175" s="671" t="s">
        <v>529</v>
      </c>
      <c r="C175" s="671">
        <v>89301322</v>
      </c>
      <c r="D175" s="703" t="s">
        <v>3658</v>
      </c>
      <c r="E175" s="704" t="s">
        <v>2530</v>
      </c>
      <c r="F175" s="671" t="s">
        <v>2518</v>
      </c>
      <c r="G175" s="671" t="s">
        <v>2784</v>
      </c>
      <c r="H175" s="671" t="s">
        <v>528</v>
      </c>
      <c r="I175" s="671" t="s">
        <v>631</v>
      </c>
      <c r="J175" s="671" t="s">
        <v>2785</v>
      </c>
      <c r="K175" s="671" t="s">
        <v>2786</v>
      </c>
      <c r="L175" s="705">
        <v>14.2</v>
      </c>
      <c r="M175" s="705">
        <v>28.4</v>
      </c>
      <c r="N175" s="671">
        <v>2</v>
      </c>
      <c r="O175" s="706">
        <v>1</v>
      </c>
      <c r="P175" s="705"/>
      <c r="Q175" s="682">
        <v>0</v>
      </c>
      <c r="R175" s="671"/>
      <c r="S175" s="682">
        <v>0</v>
      </c>
      <c r="T175" s="706"/>
      <c r="U175" s="242">
        <v>0</v>
      </c>
    </row>
    <row r="176" spans="1:21" ht="14.4" customHeight="1" x14ac:dyDescent="0.3">
      <c r="A176" s="680">
        <v>32</v>
      </c>
      <c r="B176" s="671" t="s">
        <v>529</v>
      </c>
      <c r="C176" s="671">
        <v>89301322</v>
      </c>
      <c r="D176" s="703" t="s">
        <v>3658</v>
      </c>
      <c r="E176" s="704" t="s">
        <v>2530</v>
      </c>
      <c r="F176" s="671" t="s">
        <v>2518</v>
      </c>
      <c r="G176" s="671" t="s">
        <v>2663</v>
      </c>
      <c r="H176" s="671" t="s">
        <v>528</v>
      </c>
      <c r="I176" s="671" t="s">
        <v>2787</v>
      </c>
      <c r="J176" s="671" t="s">
        <v>657</v>
      </c>
      <c r="K176" s="671" t="s">
        <v>2664</v>
      </c>
      <c r="L176" s="705">
        <v>115.3</v>
      </c>
      <c r="M176" s="705">
        <v>115.3</v>
      </c>
      <c r="N176" s="671">
        <v>1</v>
      </c>
      <c r="O176" s="706">
        <v>0.5</v>
      </c>
      <c r="P176" s="705">
        <v>115.3</v>
      </c>
      <c r="Q176" s="682">
        <v>1</v>
      </c>
      <c r="R176" s="671">
        <v>1</v>
      </c>
      <c r="S176" s="682">
        <v>1</v>
      </c>
      <c r="T176" s="706">
        <v>0.5</v>
      </c>
      <c r="U176" s="242">
        <v>1</v>
      </c>
    </row>
    <row r="177" spans="1:21" ht="14.4" customHeight="1" x14ac:dyDescent="0.3">
      <c r="A177" s="680">
        <v>32</v>
      </c>
      <c r="B177" s="671" t="s">
        <v>529</v>
      </c>
      <c r="C177" s="671">
        <v>89301322</v>
      </c>
      <c r="D177" s="703" t="s">
        <v>3658</v>
      </c>
      <c r="E177" s="704" t="s">
        <v>2530</v>
      </c>
      <c r="F177" s="671" t="s">
        <v>2518</v>
      </c>
      <c r="G177" s="671" t="s">
        <v>2788</v>
      </c>
      <c r="H177" s="671" t="s">
        <v>528</v>
      </c>
      <c r="I177" s="671" t="s">
        <v>2789</v>
      </c>
      <c r="J177" s="671" t="s">
        <v>1771</v>
      </c>
      <c r="K177" s="671" t="s">
        <v>2790</v>
      </c>
      <c r="L177" s="705">
        <v>0</v>
      </c>
      <c r="M177" s="705">
        <v>0</v>
      </c>
      <c r="N177" s="671">
        <v>1</v>
      </c>
      <c r="O177" s="706">
        <v>0.5</v>
      </c>
      <c r="P177" s="705">
        <v>0</v>
      </c>
      <c r="Q177" s="682"/>
      <c r="R177" s="671">
        <v>1</v>
      </c>
      <c r="S177" s="682">
        <v>1</v>
      </c>
      <c r="T177" s="706">
        <v>0.5</v>
      </c>
      <c r="U177" s="242">
        <v>1</v>
      </c>
    </row>
    <row r="178" spans="1:21" ht="14.4" customHeight="1" x14ac:dyDescent="0.3">
      <c r="A178" s="680">
        <v>32</v>
      </c>
      <c r="B178" s="671" t="s">
        <v>529</v>
      </c>
      <c r="C178" s="671">
        <v>89301322</v>
      </c>
      <c r="D178" s="703" t="s">
        <v>3658</v>
      </c>
      <c r="E178" s="704" t="s">
        <v>2530</v>
      </c>
      <c r="F178" s="671" t="s">
        <v>2518</v>
      </c>
      <c r="G178" s="671" t="s">
        <v>2788</v>
      </c>
      <c r="H178" s="671" t="s">
        <v>528</v>
      </c>
      <c r="I178" s="671" t="s">
        <v>1770</v>
      </c>
      <c r="J178" s="671" t="s">
        <v>1771</v>
      </c>
      <c r="K178" s="671" t="s">
        <v>1772</v>
      </c>
      <c r="L178" s="705">
        <v>386.72</v>
      </c>
      <c r="M178" s="705">
        <v>773.44</v>
      </c>
      <c r="N178" s="671">
        <v>2</v>
      </c>
      <c r="O178" s="706">
        <v>1</v>
      </c>
      <c r="P178" s="705">
        <v>386.72</v>
      </c>
      <c r="Q178" s="682">
        <v>0.5</v>
      </c>
      <c r="R178" s="671">
        <v>1</v>
      </c>
      <c r="S178" s="682">
        <v>0.5</v>
      </c>
      <c r="T178" s="706">
        <v>0.5</v>
      </c>
      <c r="U178" s="242">
        <v>0.5</v>
      </c>
    </row>
    <row r="179" spans="1:21" ht="14.4" customHeight="1" x14ac:dyDescent="0.3">
      <c r="A179" s="680">
        <v>32</v>
      </c>
      <c r="B179" s="671" t="s">
        <v>529</v>
      </c>
      <c r="C179" s="671">
        <v>89301322</v>
      </c>
      <c r="D179" s="703" t="s">
        <v>3658</v>
      </c>
      <c r="E179" s="704" t="s">
        <v>2530</v>
      </c>
      <c r="F179" s="671" t="s">
        <v>2518</v>
      </c>
      <c r="G179" s="671" t="s">
        <v>2791</v>
      </c>
      <c r="H179" s="671" t="s">
        <v>528</v>
      </c>
      <c r="I179" s="671" t="s">
        <v>2792</v>
      </c>
      <c r="J179" s="671" t="s">
        <v>2793</v>
      </c>
      <c r="K179" s="671" t="s">
        <v>2794</v>
      </c>
      <c r="L179" s="705">
        <v>28.87</v>
      </c>
      <c r="M179" s="705">
        <v>144.35</v>
      </c>
      <c r="N179" s="671">
        <v>5</v>
      </c>
      <c r="O179" s="706">
        <v>0.5</v>
      </c>
      <c r="P179" s="705">
        <v>144.35</v>
      </c>
      <c r="Q179" s="682">
        <v>1</v>
      </c>
      <c r="R179" s="671">
        <v>5</v>
      </c>
      <c r="S179" s="682">
        <v>1</v>
      </c>
      <c r="T179" s="706">
        <v>0.5</v>
      </c>
      <c r="U179" s="242">
        <v>1</v>
      </c>
    </row>
    <row r="180" spans="1:21" ht="14.4" customHeight="1" x14ac:dyDescent="0.3">
      <c r="A180" s="680">
        <v>32</v>
      </c>
      <c r="B180" s="671" t="s">
        <v>529</v>
      </c>
      <c r="C180" s="671">
        <v>89301322</v>
      </c>
      <c r="D180" s="703" t="s">
        <v>3658</v>
      </c>
      <c r="E180" s="704" t="s">
        <v>2530</v>
      </c>
      <c r="F180" s="671" t="s">
        <v>2518</v>
      </c>
      <c r="G180" s="671" t="s">
        <v>2795</v>
      </c>
      <c r="H180" s="671" t="s">
        <v>528</v>
      </c>
      <c r="I180" s="671" t="s">
        <v>2796</v>
      </c>
      <c r="J180" s="671" t="s">
        <v>2797</v>
      </c>
      <c r="K180" s="671" t="s">
        <v>2798</v>
      </c>
      <c r="L180" s="705">
        <v>350.86</v>
      </c>
      <c r="M180" s="705">
        <v>350.86</v>
      </c>
      <c r="N180" s="671">
        <v>1</v>
      </c>
      <c r="O180" s="706">
        <v>0.5</v>
      </c>
      <c r="P180" s="705"/>
      <c r="Q180" s="682">
        <v>0</v>
      </c>
      <c r="R180" s="671"/>
      <c r="S180" s="682">
        <v>0</v>
      </c>
      <c r="T180" s="706"/>
      <c r="U180" s="242">
        <v>0</v>
      </c>
    </row>
    <row r="181" spans="1:21" ht="14.4" customHeight="1" x14ac:dyDescent="0.3">
      <c r="A181" s="680">
        <v>32</v>
      </c>
      <c r="B181" s="671" t="s">
        <v>529</v>
      </c>
      <c r="C181" s="671">
        <v>89301322</v>
      </c>
      <c r="D181" s="703" t="s">
        <v>3658</v>
      </c>
      <c r="E181" s="704" t="s">
        <v>2530</v>
      </c>
      <c r="F181" s="671" t="s">
        <v>2518</v>
      </c>
      <c r="G181" s="671" t="s">
        <v>2569</v>
      </c>
      <c r="H181" s="671" t="s">
        <v>1321</v>
      </c>
      <c r="I181" s="671" t="s">
        <v>1599</v>
      </c>
      <c r="J181" s="671" t="s">
        <v>1600</v>
      </c>
      <c r="K181" s="671" t="s">
        <v>2432</v>
      </c>
      <c r="L181" s="705">
        <v>3127.19</v>
      </c>
      <c r="M181" s="705">
        <v>3127.19</v>
      </c>
      <c r="N181" s="671">
        <v>1</v>
      </c>
      <c r="O181" s="706">
        <v>0.5</v>
      </c>
      <c r="P181" s="705">
        <v>3127.19</v>
      </c>
      <c r="Q181" s="682">
        <v>1</v>
      </c>
      <c r="R181" s="671">
        <v>1</v>
      </c>
      <c r="S181" s="682">
        <v>1</v>
      </c>
      <c r="T181" s="706">
        <v>0.5</v>
      </c>
      <c r="U181" s="242">
        <v>1</v>
      </c>
    </row>
    <row r="182" spans="1:21" ht="14.4" customHeight="1" x14ac:dyDescent="0.3">
      <c r="A182" s="680">
        <v>32</v>
      </c>
      <c r="B182" s="671" t="s">
        <v>529</v>
      </c>
      <c r="C182" s="671">
        <v>89301322</v>
      </c>
      <c r="D182" s="703" t="s">
        <v>3658</v>
      </c>
      <c r="E182" s="704" t="s">
        <v>2530</v>
      </c>
      <c r="F182" s="671" t="s">
        <v>2518</v>
      </c>
      <c r="G182" s="671" t="s">
        <v>2729</v>
      </c>
      <c r="H182" s="671" t="s">
        <v>528</v>
      </c>
      <c r="I182" s="671" t="s">
        <v>808</v>
      </c>
      <c r="J182" s="671" t="s">
        <v>2737</v>
      </c>
      <c r="K182" s="671" t="s">
        <v>2735</v>
      </c>
      <c r="L182" s="705">
        <v>66.599999999999994</v>
      </c>
      <c r="M182" s="705">
        <v>133.19999999999999</v>
      </c>
      <c r="N182" s="671">
        <v>2</v>
      </c>
      <c r="O182" s="706">
        <v>1.5</v>
      </c>
      <c r="P182" s="705"/>
      <c r="Q182" s="682">
        <v>0</v>
      </c>
      <c r="R182" s="671"/>
      <c r="S182" s="682">
        <v>0</v>
      </c>
      <c r="T182" s="706"/>
      <c r="U182" s="242">
        <v>0</v>
      </c>
    </row>
    <row r="183" spans="1:21" ht="14.4" customHeight="1" x14ac:dyDescent="0.3">
      <c r="A183" s="680">
        <v>32</v>
      </c>
      <c r="B183" s="671" t="s">
        <v>529</v>
      </c>
      <c r="C183" s="671">
        <v>89301322</v>
      </c>
      <c r="D183" s="703" t="s">
        <v>3658</v>
      </c>
      <c r="E183" s="704" t="s">
        <v>2530</v>
      </c>
      <c r="F183" s="671" t="s">
        <v>2518</v>
      </c>
      <c r="G183" s="671" t="s">
        <v>2799</v>
      </c>
      <c r="H183" s="671" t="s">
        <v>528</v>
      </c>
      <c r="I183" s="671" t="s">
        <v>2800</v>
      </c>
      <c r="J183" s="671" t="s">
        <v>2801</v>
      </c>
      <c r="K183" s="671" t="s">
        <v>2802</v>
      </c>
      <c r="L183" s="705">
        <v>0</v>
      </c>
      <c r="M183" s="705">
        <v>0</v>
      </c>
      <c r="N183" s="671">
        <v>1</v>
      </c>
      <c r="O183" s="706">
        <v>1</v>
      </c>
      <c r="P183" s="705"/>
      <c r="Q183" s="682"/>
      <c r="R183" s="671"/>
      <c r="S183" s="682">
        <v>0</v>
      </c>
      <c r="T183" s="706"/>
      <c r="U183" s="242">
        <v>0</v>
      </c>
    </row>
    <row r="184" spans="1:21" ht="14.4" customHeight="1" x14ac:dyDescent="0.3">
      <c r="A184" s="680">
        <v>32</v>
      </c>
      <c r="B184" s="671" t="s">
        <v>529</v>
      </c>
      <c r="C184" s="671">
        <v>89301322</v>
      </c>
      <c r="D184" s="703" t="s">
        <v>3658</v>
      </c>
      <c r="E184" s="704" t="s">
        <v>2530</v>
      </c>
      <c r="F184" s="671" t="s">
        <v>2518</v>
      </c>
      <c r="G184" s="671" t="s">
        <v>2668</v>
      </c>
      <c r="H184" s="671" t="s">
        <v>528</v>
      </c>
      <c r="I184" s="671" t="s">
        <v>736</v>
      </c>
      <c r="J184" s="671" t="s">
        <v>737</v>
      </c>
      <c r="K184" s="671" t="s">
        <v>2669</v>
      </c>
      <c r="L184" s="705">
        <v>163.9</v>
      </c>
      <c r="M184" s="705">
        <v>2130.6999999999998</v>
      </c>
      <c r="N184" s="671">
        <v>13</v>
      </c>
      <c r="O184" s="706">
        <v>3.5</v>
      </c>
      <c r="P184" s="705">
        <v>1311.2</v>
      </c>
      <c r="Q184" s="682">
        <v>0.61538461538461542</v>
      </c>
      <c r="R184" s="671">
        <v>8</v>
      </c>
      <c r="S184" s="682">
        <v>0.61538461538461542</v>
      </c>
      <c r="T184" s="706">
        <v>2.5</v>
      </c>
      <c r="U184" s="242">
        <v>0.7142857142857143</v>
      </c>
    </row>
    <row r="185" spans="1:21" ht="14.4" customHeight="1" x14ac:dyDescent="0.3">
      <c r="A185" s="680">
        <v>32</v>
      </c>
      <c r="B185" s="671" t="s">
        <v>529</v>
      </c>
      <c r="C185" s="671">
        <v>89301322</v>
      </c>
      <c r="D185" s="703" t="s">
        <v>3658</v>
      </c>
      <c r="E185" s="704" t="s">
        <v>2530</v>
      </c>
      <c r="F185" s="671" t="s">
        <v>2518</v>
      </c>
      <c r="G185" s="671" t="s">
        <v>2738</v>
      </c>
      <c r="H185" s="671" t="s">
        <v>528</v>
      </c>
      <c r="I185" s="671" t="s">
        <v>2803</v>
      </c>
      <c r="J185" s="671" t="s">
        <v>2804</v>
      </c>
      <c r="K185" s="671" t="s">
        <v>2040</v>
      </c>
      <c r="L185" s="705">
        <v>33.729999999999997</v>
      </c>
      <c r="M185" s="705">
        <v>33.729999999999997</v>
      </c>
      <c r="N185" s="671">
        <v>1</v>
      </c>
      <c r="O185" s="706">
        <v>1</v>
      </c>
      <c r="P185" s="705"/>
      <c r="Q185" s="682">
        <v>0</v>
      </c>
      <c r="R185" s="671"/>
      <c r="S185" s="682">
        <v>0</v>
      </c>
      <c r="T185" s="706"/>
      <c r="U185" s="242">
        <v>0</v>
      </c>
    </row>
    <row r="186" spans="1:21" ht="14.4" customHeight="1" x14ac:dyDescent="0.3">
      <c r="A186" s="680">
        <v>32</v>
      </c>
      <c r="B186" s="671" t="s">
        <v>529</v>
      </c>
      <c r="C186" s="671">
        <v>89301322</v>
      </c>
      <c r="D186" s="703" t="s">
        <v>3658</v>
      </c>
      <c r="E186" s="704" t="s">
        <v>2530</v>
      </c>
      <c r="F186" s="671" t="s">
        <v>2518</v>
      </c>
      <c r="G186" s="671" t="s">
        <v>2805</v>
      </c>
      <c r="H186" s="671" t="s">
        <v>528</v>
      </c>
      <c r="I186" s="671" t="s">
        <v>2806</v>
      </c>
      <c r="J186" s="671" t="s">
        <v>2807</v>
      </c>
      <c r="K186" s="671" t="s">
        <v>2808</v>
      </c>
      <c r="L186" s="705">
        <v>1023.02</v>
      </c>
      <c r="M186" s="705">
        <v>11253.22</v>
      </c>
      <c r="N186" s="671">
        <v>11</v>
      </c>
      <c r="O186" s="706">
        <v>8.5</v>
      </c>
      <c r="P186" s="705">
        <v>3069.06</v>
      </c>
      <c r="Q186" s="682">
        <v>0.27272727272727276</v>
      </c>
      <c r="R186" s="671">
        <v>3</v>
      </c>
      <c r="S186" s="682">
        <v>0.27272727272727271</v>
      </c>
      <c r="T186" s="706">
        <v>2.5</v>
      </c>
      <c r="U186" s="242">
        <v>0.29411764705882354</v>
      </c>
    </row>
    <row r="187" spans="1:21" ht="14.4" customHeight="1" x14ac:dyDescent="0.3">
      <c r="A187" s="680">
        <v>32</v>
      </c>
      <c r="B187" s="671" t="s">
        <v>529</v>
      </c>
      <c r="C187" s="671">
        <v>89301322</v>
      </c>
      <c r="D187" s="703" t="s">
        <v>3658</v>
      </c>
      <c r="E187" s="704" t="s">
        <v>2530</v>
      </c>
      <c r="F187" s="671" t="s">
        <v>2518</v>
      </c>
      <c r="G187" s="671" t="s">
        <v>2809</v>
      </c>
      <c r="H187" s="671" t="s">
        <v>528</v>
      </c>
      <c r="I187" s="671" t="s">
        <v>2810</v>
      </c>
      <c r="J187" s="671" t="s">
        <v>2811</v>
      </c>
      <c r="K187" s="671" t="s">
        <v>2812</v>
      </c>
      <c r="L187" s="705">
        <v>70.38</v>
      </c>
      <c r="M187" s="705">
        <v>422.28</v>
      </c>
      <c r="N187" s="671">
        <v>6</v>
      </c>
      <c r="O187" s="706">
        <v>1</v>
      </c>
      <c r="P187" s="705">
        <v>211.14</v>
      </c>
      <c r="Q187" s="682">
        <v>0.5</v>
      </c>
      <c r="R187" s="671">
        <v>3</v>
      </c>
      <c r="S187" s="682">
        <v>0.5</v>
      </c>
      <c r="T187" s="706">
        <v>0.5</v>
      </c>
      <c r="U187" s="242">
        <v>0.5</v>
      </c>
    </row>
    <row r="188" spans="1:21" ht="14.4" customHeight="1" x14ac:dyDescent="0.3">
      <c r="A188" s="680">
        <v>32</v>
      </c>
      <c r="B188" s="671" t="s">
        <v>529</v>
      </c>
      <c r="C188" s="671">
        <v>89301322</v>
      </c>
      <c r="D188" s="703" t="s">
        <v>3658</v>
      </c>
      <c r="E188" s="704" t="s">
        <v>2530</v>
      </c>
      <c r="F188" s="671" t="s">
        <v>2518</v>
      </c>
      <c r="G188" s="671" t="s">
        <v>2670</v>
      </c>
      <c r="H188" s="671" t="s">
        <v>528</v>
      </c>
      <c r="I188" s="671" t="s">
        <v>2671</v>
      </c>
      <c r="J188" s="671" t="s">
        <v>2672</v>
      </c>
      <c r="K188" s="671" t="s">
        <v>2673</v>
      </c>
      <c r="L188" s="705">
        <v>24.22</v>
      </c>
      <c r="M188" s="705">
        <v>145.32</v>
      </c>
      <c r="N188" s="671">
        <v>6</v>
      </c>
      <c r="O188" s="706">
        <v>1</v>
      </c>
      <c r="P188" s="705">
        <v>145.32</v>
      </c>
      <c r="Q188" s="682">
        <v>1</v>
      </c>
      <c r="R188" s="671">
        <v>6</v>
      </c>
      <c r="S188" s="682">
        <v>1</v>
      </c>
      <c r="T188" s="706">
        <v>1</v>
      </c>
      <c r="U188" s="242">
        <v>1</v>
      </c>
    </row>
    <row r="189" spans="1:21" ht="14.4" customHeight="1" x14ac:dyDescent="0.3">
      <c r="A189" s="680">
        <v>32</v>
      </c>
      <c r="B189" s="671" t="s">
        <v>529</v>
      </c>
      <c r="C189" s="671">
        <v>89301322</v>
      </c>
      <c r="D189" s="703" t="s">
        <v>3658</v>
      </c>
      <c r="E189" s="704" t="s">
        <v>2530</v>
      </c>
      <c r="F189" s="671" t="s">
        <v>2518</v>
      </c>
      <c r="G189" s="671" t="s">
        <v>2813</v>
      </c>
      <c r="H189" s="671" t="s">
        <v>528</v>
      </c>
      <c r="I189" s="671" t="s">
        <v>1740</v>
      </c>
      <c r="J189" s="671" t="s">
        <v>1741</v>
      </c>
      <c r="K189" s="671" t="s">
        <v>2814</v>
      </c>
      <c r="L189" s="705">
        <v>0</v>
      </c>
      <c r="M189" s="705">
        <v>0</v>
      </c>
      <c r="N189" s="671">
        <v>4</v>
      </c>
      <c r="O189" s="706">
        <v>2</v>
      </c>
      <c r="P189" s="705">
        <v>0</v>
      </c>
      <c r="Q189" s="682"/>
      <c r="R189" s="671">
        <v>2</v>
      </c>
      <c r="S189" s="682">
        <v>0.5</v>
      </c>
      <c r="T189" s="706">
        <v>1</v>
      </c>
      <c r="U189" s="242">
        <v>0.5</v>
      </c>
    </row>
    <row r="190" spans="1:21" ht="14.4" customHeight="1" x14ac:dyDescent="0.3">
      <c r="A190" s="680">
        <v>32</v>
      </c>
      <c r="B190" s="671" t="s">
        <v>529</v>
      </c>
      <c r="C190" s="671">
        <v>89301322</v>
      </c>
      <c r="D190" s="703" t="s">
        <v>3658</v>
      </c>
      <c r="E190" s="704" t="s">
        <v>2530</v>
      </c>
      <c r="F190" s="671" t="s">
        <v>2518</v>
      </c>
      <c r="G190" s="671" t="s">
        <v>2815</v>
      </c>
      <c r="H190" s="671" t="s">
        <v>1321</v>
      </c>
      <c r="I190" s="671" t="s">
        <v>2816</v>
      </c>
      <c r="J190" s="671" t="s">
        <v>2817</v>
      </c>
      <c r="K190" s="671" t="s">
        <v>2818</v>
      </c>
      <c r="L190" s="705">
        <v>2449.89</v>
      </c>
      <c r="M190" s="705">
        <v>22049.01</v>
      </c>
      <c r="N190" s="671">
        <v>9</v>
      </c>
      <c r="O190" s="706">
        <v>1.5</v>
      </c>
      <c r="P190" s="705">
        <v>22049.01</v>
      </c>
      <c r="Q190" s="682">
        <v>1</v>
      </c>
      <c r="R190" s="671">
        <v>9</v>
      </c>
      <c r="S190" s="682">
        <v>1</v>
      </c>
      <c r="T190" s="706">
        <v>1.5</v>
      </c>
      <c r="U190" s="242">
        <v>1</v>
      </c>
    </row>
    <row r="191" spans="1:21" ht="14.4" customHeight="1" x14ac:dyDescent="0.3">
      <c r="A191" s="680">
        <v>32</v>
      </c>
      <c r="B191" s="671" t="s">
        <v>529</v>
      </c>
      <c r="C191" s="671">
        <v>89301322</v>
      </c>
      <c r="D191" s="703" t="s">
        <v>3658</v>
      </c>
      <c r="E191" s="704" t="s">
        <v>2530</v>
      </c>
      <c r="F191" s="671" t="s">
        <v>2518</v>
      </c>
      <c r="G191" s="671" t="s">
        <v>2819</v>
      </c>
      <c r="H191" s="671" t="s">
        <v>528</v>
      </c>
      <c r="I191" s="671" t="s">
        <v>2820</v>
      </c>
      <c r="J191" s="671" t="s">
        <v>2821</v>
      </c>
      <c r="K191" s="671" t="s">
        <v>2822</v>
      </c>
      <c r="L191" s="705">
        <v>175.73</v>
      </c>
      <c r="M191" s="705">
        <v>175.73</v>
      </c>
      <c r="N191" s="671">
        <v>1</v>
      </c>
      <c r="O191" s="706">
        <v>0.5</v>
      </c>
      <c r="P191" s="705">
        <v>175.73</v>
      </c>
      <c r="Q191" s="682">
        <v>1</v>
      </c>
      <c r="R191" s="671">
        <v>1</v>
      </c>
      <c r="S191" s="682">
        <v>1</v>
      </c>
      <c r="T191" s="706">
        <v>0.5</v>
      </c>
      <c r="U191" s="242">
        <v>1</v>
      </c>
    </row>
    <row r="192" spans="1:21" ht="14.4" customHeight="1" x14ac:dyDescent="0.3">
      <c r="A192" s="680">
        <v>32</v>
      </c>
      <c r="B192" s="671" t="s">
        <v>529</v>
      </c>
      <c r="C192" s="671">
        <v>89301322</v>
      </c>
      <c r="D192" s="703" t="s">
        <v>3658</v>
      </c>
      <c r="E192" s="704" t="s">
        <v>2530</v>
      </c>
      <c r="F192" s="671" t="s">
        <v>2518</v>
      </c>
      <c r="G192" s="671" t="s">
        <v>2823</v>
      </c>
      <c r="H192" s="671" t="s">
        <v>528</v>
      </c>
      <c r="I192" s="671" t="s">
        <v>2824</v>
      </c>
      <c r="J192" s="671" t="s">
        <v>665</v>
      </c>
      <c r="K192" s="671" t="s">
        <v>2825</v>
      </c>
      <c r="L192" s="705">
        <v>0</v>
      </c>
      <c r="M192" s="705">
        <v>0</v>
      </c>
      <c r="N192" s="671">
        <v>2</v>
      </c>
      <c r="O192" s="706">
        <v>1</v>
      </c>
      <c r="P192" s="705">
        <v>0</v>
      </c>
      <c r="Q192" s="682"/>
      <c r="R192" s="671">
        <v>2</v>
      </c>
      <c r="S192" s="682">
        <v>1</v>
      </c>
      <c r="T192" s="706">
        <v>1</v>
      </c>
      <c r="U192" s="242">
        <v>1</v>
      </c>
    </row>
    <row r="193" spans="1:21" ht="14.4" customHeight="1" x14ac:dyDescent="0.3">
      <c r="A193" s="680">
        <v>32</v>
      </c>
      <c r="B193" s="671" t="s">
        <v>529</v>
      </c>
      <c r="C193" s="671">
        <v>89301322</v>
      </c>
      <c r="D193" s="703" t="s">
        <v>3658</v>
      </c>
      <c r="E193" s="704" t="s">
        <v>2530</v>
      </c>
      <c r="F193" s="671" t="s">
        <v>2518</v>
      </c>
      <c r="G193" s="671" t="s">
        <v>2674</v>
      </c>
      <c r="H193" s="671" t="s">
        <v>528</v>
      </c>
      <c r="I193" s="671" t="s">
        <v>1595</v>
      </c>
      <c r="J193" s="671" t="s">
        <v>1596</v>
      </c>
      <c r="K193" s="671" t="s">
        <v>2432</v>
      </c>
      <c r="L193" s="705">
        <v>614.78</v>
      </c>
      <c r="M193" s="705">
        <v>1229.56</v>
      </c>
      <c r="N193" s="671">
        <v>2</v>
      </c>
      <c r="O193" s="706">
        <v>1</v>
      </c>
      <c r="P193" s="705">
        <v>1229.56</v>
      </c>
      <c r="Q193" s="682">
        <v>1</v>
      </c>
      <c r="R193" s="671">
        <v>2</v>
      </c>
      <c r="S193" s="682">
        <v>1</v>
      </c>
      <c r="T193" s="706">
        <v>1</v>
      </c>
      <c r="U193" s="242">
        <v>1</v>
      </c>
    </row>
    <row r="194" spans="1:21" ht="14.4" customHeight="1" x14ac:dyDescent="0.3">
      <c r="A194" s="680">
        <v>32</v>
      </c>
      <c r="B194" s="671" t="s">
        <v>529</v>
      </c>
      <c r="C194" s="671">
        <v>89301322</v>
      </c>
      <c r="D194" s="703" t="s">
        <v>3658</v>
      </c>
      <c r="E194" s="704" t="s">
        <v>2530</v>
      </c>
      <c r="F194" s="671" t="s">
        <v>2518</v>
      </c>
      <c r="G194" s="671" t="s">
        <v>2826</v>
      </c>
      <c r="H194" s="671" t="s">
        <v>528</v>
      </c>
      <c r="I194" s="671" t="s">
        <v>2827</v>
      </c>
      <c r="J194" s="671" t="s">
        <v>2828</v>
      </c>
      <c r="K194" s="671"/>
      <c r="L194" s="705">
        <v>0</v>
      </c>
      <c r="M194" s="705">
        <v>0</v>
      </c>
      <c r="N194" s="671">
        <v>1</v>
      </c>
      <c r="O194" s="706">
        <v>1</v>
      </c>
      <c r="P194" s="705">
        <v>0</v>
      </c>
      <c r="Q194" s="682"/>
      <c r="R194" s="671">
        <v>1</v>
      </c>
      <c r="S194" s="682">
        <v>1</v>
      </c>
      <c r="T194" s="706">
        <v>1</v>
      </c>
      <c r="U194" s="242">
        <v>1</v>
      </c>
    </row>
    <row r="195" spans="1:21" ht="14.4" customHeight="1" x14ac:dyDescent="0.3">
      <c r="A195" s="680">
        <v>32</v>
      </c>
      <c r="B195" s="671" t="s">
        <v>529</v>
      </c>
      <c r="C195" s="671">
        <v>89301322</v>
      </c>
      <c r="D195" s="703" t="s">
        <v>3658</v>
      </c>
      <c r="E195" s="704" t="s">
        <v>2530</v>
      </c>
      <c r="F195" s="671" t="s">
        <v>2518</v>
      </c>
      <c r="G195" s="671" t="s">
        <v>2829</v>
      </c>
      <c r="H195" s="671" t="s">
        <v>528</v>
      </c>
      <c r="I195" s="671" t="s">
        <v>1490</v>
      </c>
      <c r="J195" s="671" t="s">
        <v>1491</v>
      </c>
      <c r="K195" s="671" t="s">
        <v>2830</v>
      </c>
      <c r="L195" s="705">
        <v>50.27</v>
      </c>
      <c r="M195" s="705">
        <v>50.27</v>
      </c>
      <c r="N195" s="671">
        <v>1</v>
      </c>
      <c r="O195" s="706">
        <v>1</v>
      </c>
      <c r="P195" s="705"/>
      <c r="Q195" s="682">
        <v>0</v>
      </c>
      <c r="R195" s="671"/>
      <c r="S195" s="682">
        <v>0</v>
      </c>
      <c r="T195" s="706"/>
      <c r="U195" s="242">
        <v>0</v>
      </c>
    </row>
    <row r="196" spans="1:21" ht="14.4" customHeight="1" x14ac:dyDescent="0.3">
      <c r="A196" s="680">
        <v>32</v>
      </c>
      <c r="B196" s="671" t="s">
        <v>529</v>
      </c>
      <c r="C196" s="671">
        <v>89301322</v>
      </c>
      <c r="D196" s="703" t="s">
        <v>3658</v>
      </c>
      <c r="E196" s="704" t="s">
        <v>2530</v>
      </c>
      <c r="F196" s="671" t="s">
        <v>2518</v>
      </c>
      <c r="G196" s="671" t="s">
        <v>2831</v>
      </c>
      <c r="H196" s="671" t="s">
        <v>528</v>
      </c>
      <c r="I196" s="671" t="s">
        <v>1118</v>
      </c>
      <c r="J196" s="671" t="s">
        <v>1119</v>
      </c>
      <c r="K196" s="671" t="s">
        <v>2832</v>
      </c>
      <c r="L196" s="705">
        <v>0</v>
      </c>
      <c r="M196" s="705">
        <v>0</v>
      </c>
      <c r="N196" s="671">
        <v>2</v>
      </c>
      <c r="O196" s="706">
        <v>0.5</v>
      </c>
      <c r="P196" s="705"/>
      <c r="Q196" s="682"/>
      <c r="R196" s="671"/>
      <c r="S196" s="682">
        <v>0</v>
      </c>
      <c r="T196" s="706"/>
      <c r="U196" s="242">
        <v>0</v>
      </c>
    </row>
    <row r="197" spans="1:21" ht="14.4" customHeight="1" x14ac:dyDescent="0.3">
      <c r="A197" s="680">
        <v>32</v>
      </c>
      <c r="B197" s="671" t="s">
        <v>529</v>
      </c>
      <c r="C197" s="671">
        <v>89301322</v>
      </c>
      <c r="D197" s="703" t="s">
        <v>3658</v>
      </c>
      <c r="E197" s="704" t="s">
        <v>2530</v>
      </c>
      <c r="F197" s="671" t="s">
        <v>2518</v>
      </c>
      <c r="G197" s="671" t="s">
        <v>2713</v>
      </c>
      <c r="H197" s="671" t="s">
        <v>528</v>
      </c>
      <c r="I197" s="671" t="s">
        <v>604</v>
      </c>
      <c r="J197" s="671" t="s">
        <v>2714</v>
      </c>
      <c r="K197" s="671" t="s">
        <v>2715</v>
      </c>
      <c r="L197" s="705">
        <v>41.83</v>
      </c>
      <c r="M197" s="705">
        <v>83.66</v>
      </c>
      <c r="N197" s="671">
        <v>2</v>
      </c>
      <c r="O197" s="706">
        <v>1.5</v>
      </c>
      <c r="P197" s="705"/>
      <c r="Q197" s="682">
        <v>0</v>
      </c>
      <c r="R197" s="671"/>
      <c r="S197" s="682">
        <v>0</v>
      </c>
      <c r="T197" s="706"/>
      <c r="U197" s="242">
        <v>0</v>
      </c>
    </row>
    <row r="198" spans="1:21" ht="14.4" customHeight="1" x14ac:dyDescent="0.3">
      <c r="A198" s="680">
        <v>32</v>
      </c>
      <c r="B198" s="671" t="s">
        <v>529</v>
      </c>
      <c r="C198" s="671">
        <v>89301322</v>
      </c>
      <c r="D198" s="703" t="s">
        <v>3658</v>
      </c>
      <c r="E198" s="704" t="s">
        <v>2530</v>
      </c>
      <c r="F198" s="671" t="s">
        <v>2518</v>
      </c>
      <c r="G198" s="671" t="s">
        <v>2577</v>
      </c>
      <c r="H198" s="671" t="s">
        <v>528</v>
      </c>
      <c r="I198" s="671" t="s">
        <v>2833</v>
      </c>
      <c r="J198" s="671" t="s">
        <v>2834</v>
      </c>
      <c r="K198" s="671" t="s">
        <v>2835</v>
      </c>
      <c r="L198" s="705">
        <v>61.29</v>
      </c>
      <c r="M198" s="705">
        <v>122.58</v>
      </c>
      <c r="N198" s="671">
        <v>2</v>
      </c>
      <c r="O198" s="706">
        <v>1</v>
      </c>
      <c r="P198" s="705">
        <v>61.29</v>
      </c>
      <c r="Q198" s="682">
        <v>0.5</v>
      </c>
      <c r="R198" s="671">
        <v>1</v>
      </c>
      <c r="S198" s="682">
        <v>0.5</v>
      </c>
      <c r="T198" s="706">
        <v>0.5</v>
      </c>
      <c r="U198" s="242">
        <v>0.5</v>
      </c>
    </row>
    <row r="199" spans="1:21" ht="14.4" customHeight="1" x14ac:dyDescent="0.3">
      <c r="A199" s="680">
        <v>32</v>
      </c>
      <c r="B199" s="671" t="s">
        <v>529</v>
      </c>
      <c r="C199" s="671">
        <v>89301322</v>
      </c>
      <c r="D199" s="703" t="s">
        <v>3658</v>
      </c>
      <c r="E199" s="704" t="s">
        <v>2530</v>
      </c>
      <c r="F199" s="671" t="s">
        <v>2518</v>
      </c>
      <c r="G199" s="671" t="s">
        <v>2577</v>
      </c>
      <c r="H199" s="671" t="s">
        <v>528</v>
      </c>
      <c r="I199" s="671" t="s">
        <v>2836</v>
      </c>
      <c r="J199" s="671" t="s">
        <v>2579</v>
      </c>
      <c r="K199" s="671" t="s">
        <v>2837</v>
      </c>
      <c r="L199" s="705">
        <v>34.31</v>
      </c>
      <c r="M199" s="705">
        <v>34.31</v>
      </c>
      <c r="N199" s="671">
        <v>1</v>
      </c>
      <c r="O199" s="706">
        <v>1</v>
      </c>
      <c r="P199" s="705">
        <v>34.31</v>
      </c>
      <c r="Q199" s="682">
        <v>1</v>
      </c>
      <c r="R199" s="671">
        <v>1</v>
      </c>
      <c r="S199" s="682">
        <v>1</v>
      </c>
      <c r="T199" s="706">
        <v>1</v>
      </c>
      <c r="U199" s="242">
        <v>1</v>
      </c>
    </row>
    <row r="200" spans="1:21" ht="14.4" customHeight="1" x14ac:dyDescent="0.3">
      <c r="A200" s="680">
        <v>32</v>
      </c>
      <c r="B200" s="671" t="s">
        <v>529</v>
      </c>
      <c r="C200" s="671">
        <v>89301322</v>
      </c>
      <c r="D200" s="703" t="s">
        <v>3658</v>
      </c>
      <c r="E200" s="704" t="s">
        <v>2530</v>
      </c>
      <c r="F200" s="671" t="s">
        <v>2518</v>
      </c>
      <c r="G200" s="671" t="s">
        <v>2675</v>
      </c>
      <c r="H200" s="671" t="s">
        <v>528</v>
      </c>
      <c r="I200" s="671" t="s">
        <v>1242</v>
      </c>
      <c r="J200" s="671" t="s">
        <v>2676</v>
      </c>
      <c r="K200" s="671" t="s">
        <v>2677</v>
      </c>
      <c r="L200" s="705">
        <v>6196.71</v>
      </c>
      <c r="M200" s="705">
        <v>24786.84</v>
      </c>
      <c r="N200" s="671">
        <v>4</v>
      </c>
      <c r="O200" s="706">
        <v>0.5</v>
      </c>
      <c r="P200" s="705"/>
      <c r="Q200" s="682">
        <v>0</v>
      </c>
      <c r="R200" s="671"/>
      <c r="S200" s="682">
        <v>0</v>
      </c>
      <c r="T200" s="706"/>
      <c r="U200" s="242">
        <v>0</v>
      </c>
    </row>
    <row r="201" spans="1:21" ht="14.4" customHeight="1" x14ac:dyDescent="0.3">
      <c r="A201" s="680">
        <v>32</v>
      </c>
      <c r="B201" s="671" t="s">
        <v>529</v>
      </c>
      <c r="C201" s="671">
        <v>89301322</v>
      </c>
      <c r="D201" s="703" t="s">
        <v>3658</v>
      </c>
      <c r="E201" s="704" t="s">
        <v>2530</v>
      </c>
      <c r="F201" s="671" t="s">
        <v>2518</v>
      </c>
      <c r="G201" s="671" t="s">
        <v>2716</v>
      </c>
      <c r="H201" s="671" t="s">
        <v>528</v>
      </c>
      <c r="I201" s="671" t="s">
        <v>740</v>
      </c>
      <c r="J201" s="671" t="s">
        <v>2717</v>
      </c>
      <c r="K201" s="671" t="s">
        <v>2718</v>
      </c>
      <c r="L201" s="705">
        <v>91.14</v>
      </c>
      <c r="M201" s="705">
        <v>1458.2400000000002</v>
      </c>
      <c r="N201" s="671">
        <v>16</v>
      </c>
      <c r="O201" s="706">
        <v>4.5</v>
      </c>
      <c r="P201" s="705">
        <v>911.40000000000009</v>
      </c>
      <c r="Q201" s="682">
        <v>0.625</v>
      </c>
      <c r="R201" s="671">
        <v>10</v>
      </c>
      <c r="S201" s="682">
        <v>0.625</v>
      </c>
      <c r="T201" s="706">
        <v>3</v>
      </c>
      <c r="U201" s="242">
        <v>0.66666666666666663</v>
      </c>
    </row>
    <row r="202" spans="1:21" ht="14.4" customHeight="1" x14ac:dyDescent="0.3">
      <c r="A202" s="680">
        <v>32</v>
      </c>
      <c r="B202" s="671" t="s">
        <v>529</v>
      </c>
      <c r="C202" s="671">
        <v>89301322</v>
      </c>
      <c r="D202" s="703" t="s">
        <v>3658</v>
      </c>
      <c r="E202" s="704" t="s">
        <v>2530</v>
      </c>
      <c r="F202" s="671" t="s">
        <v>2518</v>
      </c>
      <c r="G202" s="671" t="s">
        <v>2678</v>
      </c>
      <c r="H202" s="671" t="s">
        <v>528</v>
      </c>
      <c r="I202" s="671" t="s">
        <v>652</v>
      </c>
      <c r="J202" s="671" t="s">
        <v>653</v>
      </c>
      <c r="K202" s="671" t="s">
        <v>2679</v>
      </c>
      <c r="L202" s="705">
        <v>709.97</v>
      </c>
      <c r="M202" s="705">
        <v>2129.91</v>
      </c>
      <c r="N202" s="671">
        <v>3</v>
      </c>
      <c r="O202" s="706">
        <v>1</v>
      </c>
      <c r="P202" s="705">
        <v>2129.91</v>
      </c>
      <c r="Q202" s="682">
        <v>1</v>
      </c>
      <c r="R202" s="671">
        <v>3</v>
      </c>
      <c r="S202" s="682">
        <v>1</v>
      </c>
      <c r="T202" s="706">
        <v>1</v>
      </c>
      <c r="U202" s="242">
        <v>1</v>
      </c>
    </row>
    <row r="203" spans="1:21" ht="14.4" customHeight="1" x14ac:dyDescent="0.3">
      <c r="A203" s="680">
        <v>32</v>
      </c>
      <c r="B203" s="671" t="s">
        <v>529</v>
      </c>
      <c r="C203" s="671">
        <v>89301322</v>
      </c>
      <c r="D203" s="703" t="s">
        <v>3658</v>
      </c>
      <c r="E203" s="704" t="s">
        <v>2530</v>
      </c>
      <c r="F203" s="671" t="s">
        <v>2518</v>
      </c>
      <c r="G203" s="671" t="s">
        <v>2838</v>
      </c>
      <c r="H203" s="671" t="s">
        <v>1321</v>
      </c>
      <c r="I203" s="671" t="s">
        <v>2839</v>
      </c>
      <c r="J203" s="671" t="s">
        <v>2058</v>
      </c>
      <c r="K203" s="671" t="s">
        <v>2840</v>
      </c>
      <c r="L203" s="705">
        <v>0</v>
      </c>
      <c r="M203" s="705">
        <v>0</v>
      </c>
      <c r="N203" s="671">
        <v>1</v>
      </c>
      <c r="O203" s="706">
        <v>1</v>
      </c>
      <c r="P203" s="705"/>
      <c r="Q203" s="682"/>
      <c r="R203" s="671"/>
      <c r="S203" s="682">
        <v>0</v>
      </c>
      <c r="T203" s="706"/>
      <c r="U203" s="242">
        <v>0</v>
      </c>
    </row>
    <row r="204" spans="1:21" ht="14.4" customHeight="1" x14ac:dyDescent="0.3">
      <c r="A204" s="680">
        <v>32</v>
      </c>
      <c r="B204" s="671" t="s">
        <v>529</v>
      </c>
      <c r="C204" s="671">
        <v>89301322</v>
      </c>
      <c r="D204" s="703" t="s">
        <v>3658</v>
      </c>
      <c r="E204" s="704" t="s">
        <v>2530</v>
      </c>
      <c r="F204" s="671" t="s">
        <v>2518</v>
      </c>
      <c r="G204" s="671" t="s">
        <v>2841</v>
      </c>
      <c r="H204" s="671" t="s">
        <v>528</v>
      </c>
      <c r="I204" s="671" t="s">
        <v>2842</v>
      </c>
      <c r="J204" s="671" t="s">
        <v>2843</v>
      </c>
      <c r="K204" s="671" t="s">
        <v>2844</v>
      </c>
      <c r="L204" s="705">
        <v>5445.07</v>
      </c>
      <c r="M204" s="705">
        <v>10890.14</v>
      </c>
      <c r="N204" s="671">
        <v>2</v>
      </c>
      <c r="O204" s="706">
        <v>0.5</v>
      </c>
      <c r="P204" s="705"/>
      <c r="Q204" s="682">
        <v>0</v>
      </c>
      <c r="R204" s="671"/>
      <c r="S204" s="682">
        <v>0</v>
      </c>
      <c r="T204" s="706"/>
      <c r="U204" s="242">
        <v>0</v>
      </c>
    </row>
    <row r="205" spans="1:21" ht="14.4" customHeight="1" x14ac:dyDescent="0.3">
      <c r="A205" s="680">
        <v>32</v>
      </c>
      <c r="B205" s="671" t="s">
        <v>529</v>
      </c>
      <c r="C205" s="671">
        <v>89301322</v>
      </c>
      <c r="D205" s="703" t="s">
        <v>3658</v>
      </c>
      <c r="E205" s="704" t="s">
        <v>2530</v>
      </c>
      <c r="F205" s="671" t="s">
        <v>2518</v>
      </c>
      <c r="G205" s="671" t="s">
        <v>2635</v>
      </c>
      <c r="H205" s="671" t="s">
        <v>528</v>
      </c>
      <c r="I205" s="671" t="s">
        <v>820</v>
      </c>
      <c r="J205" s="671" t="s">
        <v>2637</v>
      </c>
      <c r="K205" s="671" t="s">
        <v>2639</v>
      </c>
      <c r="L205" s="705">
        <v>0</v>
      </c>
      <c r="M205" s="705">
        <v>0</v>
      </c>
      <c r="N205" s="671">
        <v>4</v>
      </c>
      <c r="O205" s="706">
        <v>1.5</v>
      </c>
      <c r="P205" s="705">
        <v>0</v>
      </c>
      <c r="Q205" s="682"/>
      <c r="R205" s="671">
        <v>4</v>
      </c>
      <c r="S205" s="682">
        <v>1</v>
      </c>
      <c r="T205" s="706">
        <v>1.5</v>
      </c>
      <c r="U205" s="242">
        <v>1</v>
      </c>
    </row>
    <row r="206" spans="1:21" ht="14.4" customHeight="1" x14ac:dyDescent="0.3">
      <c r="A206" s="680">
        <v>32</v>
      </c>
      <c r="B206" s="671" t="s">
        <v>529</v>
      </c>
      <c r="C206" s="671">
        <v>89301322</v>
      </c>
      <c r="D206" s="703" t="s">
        <v>3658</v>
      </c>
      <c r="E206" s="704" t="s">
        <v>2530</v>
      </c>
      <c r="F206" s="671" t="s">
        <v>2518</v>
      </c>
      <c r="G206" s="671" t="s">
        <v>2845</v>
      </c>
      <c r="H206" s="671" t="s">
        <v>528</v>
      </c>
      <c r="I206" s="671" t="s">
        <v>672</v>
      </c>
      <c r="J206" s="671" t="s">
        <v>2846</v>
      </c>
      <c r="K206" s="671" t="s">
        <v>2847</v>
      </c>
      <c r="L206" s="705">
        <v>0</v>
      </c>
      <c r="M206" s="705">
        <v>0</v>
      </c>
      <c r="N206" s="671">
        <v>4</v>
      </c>
      <c r="O206" s="706">
        <v>2.5</v>
      </c>
      <c r="P206" s="705">
        <v>0</v>
      </c>
      <c r="Q206" s="682"/>
      <c r="R206" s="671">
        <v>2</v>
      </c>
      <c r="S206" s="682">
        <v>0.5</v>
      </c>
      <c r="T206" s="706">
        <v>1</v>
      </c>
      <c r="U206" s="242">
        <v>0.4</v>
      </c>
    </row>
    <row r="207" spans="1:21" ht="14.4" customHeight="1" x14ac:dyDescent="0.3">
      <c r="A207" s="680">
        <v>32</v>
      </c>
      <c r="B207" s="671" t="s">
        <v>529</v>
      </c>
      <c r="C207" s="671">
        <v>89301322</v>
      </c>
      <c r="D207" s="703" t="s">
        <v>3658</v>
      </c>
      <c r="E207" s="704" t="s">
        <v>2530</v>
      </c>
      <c r="F207" s="671" t="s">
        <v>2518</v>
      </c>
      <c r="G207" s="671" t="s">
        <v>2746</v>
      </c>
      <c r="H207" s="671" t="s">
        <v>1321</v>
      </c>
      <c r="I207" s="671" t="s">
        <v>2848</v>
      </c>
      <c r="J207" s="671" t="s">
        <v>2849</v>
      </c>
      <c r="K207" s="671" t="s">
        <v>2850</v>
      </c>
      <c r="L207" s="705">
        <v>172.82</v>
      </c>
      <c r="M207" s="705">
        <v>345.64</v>
      </c>
      <c r="N207" s="671">
        <v>2</v>
      </c>
      <c r="O207" s="706">
        <v>1.5</v>
      </c>
      <c r="P207" s="705">
        <v>172.82</v>
      </c>
      <c r="Q207" s="682">
        <v>0.5</v>
      </c>
      <c r="R207" s="671">
        <v>1</v>
      </c>
      <c r="S207" s="682">
        <v>0.5</v>
      </c>
      <c r="T207" s="706">
        <v>1</v>
      </c>
      <c r="U207" s="242">
        <v>0.66666666666666663</v>
      </c>
    </row>
    <row r="208" spans="1:21" ht="14.4" customHeight="1" x14ac:dyDescent="0.3">
      <c r="A208" s="680">
        <v>32</v>
      </c>
      <c r="B208" s="671" t="s">
        <v>529</v>
      </c>
      <c r="C208" s="671">
        <v>89301322</v>
      </c>
      <c r="D208" s="703" t="s">
        <v>3658</v>
      </c>
      <c r="E208" s="704" t="s">
        <v>2530</v>
      </c>
      <c r="F208" s="671" t="s">
        <v>2518</v>
      </c>
      <c r="G208" s="671" t="s">
        <v>2851</v>
      </c>
      <c r="H208" s="671" t="s">
        <v>528</v>
      </c>
      <c r="I208" s="671" t="s">
        <v>2852</v>
      </c>
      <c r="J208" s="671" t="s">
        <v>2853</v>
      </c>
      <c r="K208" s="671" t="s">
        <v>2854</v>
      </c>
      <c r="L208" s="705">
        <v>56.01</v>
      </c>
      <c r="M208" s="705">
        <v>112.02</v>
      </c>
      <c r="N208" s="671">
        <v>2</v>
      </c>
      <c r="O208" s="706">
        <v>0.5</v>
      </c>
      <c r="P208" s="705"/>
      <c r="Q208" s="682">
        <v>0</v>
      </c>
      <c r="R208" s="671"/>
      <c r="S208" s="682">
        <v>0</v>
      </c>
      <c r="T208" s="706"/>
      <c r="U208" s="242">
        <v>0</v>
      </c>
    </row>
    <row r="209" spans="1:21" ht="14.4" customHeight="1" x14ac:dyDescent="0.3">
      <c r="A209" s="680">
        <v>32</v>
      </c>
      <c r="B209" s="671" t="s">
        <v>529</v>
      </c>
      <c r="C209" s="671">
        <v>89301322</v>
      </c>
      <c r="D209" s="703" t="s">
        <v>3658</v>
      </c>
      <c r="E209" s="704" t="s">
        <v>2530</v>
      </c>
      <c r="F209" s="671" t="s">
        <v>2518</v>
      </c>
      <c r="G209" s="671" t="s">
        <v>2601</v>
      </c>
      <c r="H209" s="671" t="s">
        <v>1321</v>
      </c>
      <c r="I209" s="671" t="s">
        <v>1402</v>
      </c>
      <c r="J209" s="671" t="s">
        <v>1347</v>
      </c>
      <c r="K209" s="671" t="s">
        <v>1403</v>
      </c>
      <c r="L209" s="705">
        <v>468.96</v>
      </c>
      <c r="M209" s="705">
        <v>1406.8799999999999</v>
      </c>
      <c r="N209" s="671">
        <v>3</v>
      </c>
      <c r="O209" s="706">
        <v>1</v>
      </c>
      <c r="P209" s="705"/>
      <c r="Q209" s="682">
        <v>0</v>
      </c>
      <c r="R209" s="671"/>
      <c r="S209" s="682">
        <v>0</v>
      </c>
      <c r="T209" s="706"/>
      <c r="U209" s="242">
        <v>0</v>
      </c>
    </row>
    <row r="210" spans="1:21" ht="14.4" customHeight="1" x14ac:dyDescent="0.3">
      <c r="A210" s="680">
        <v>32</v>
      </c>
      <c r="B210" s="671" t="s">
        <v>529</v>
      </c>
      <c r="C210" s="671">
        <v>89301322</v>
      </c>
      <c r="D210" s="703" t="s">
        <v>3658</v>
      </c>
      <c r="E210" s="704" t="s">
        <v>2530</v>
      </c>
      <c r="F210" s="671" t="s">
        <v>2518</v>
      </c>
      <c r="G210" s="671" t="s">
        <v>2601</v>
      </c>
      <c r="H210" s="671" t="s">
        <v>1321</v>
      </c>
      <c r="I210" s="671" t="s">
        <v>1405</v>
      </c>
      <c r="J210" s="671" t="s">
        <v>1347</v>
      </c>
      <c r="K210" s="671" t="s">
        <v>1406</v>
      </c>
      <c r="L210" s="705">
        <v>625.29</v>
      </c>
      <c r="M210" s="705">
        <v>5627.61</v>
      </c>
      <c r="N210" s="671">
        <v>9</v>
      </c>
      <c r="O210" s="706">
        <v>2</v>
      </c>
      <c r="P210" s="705">
        <v>1875.87</v>
      </c>
      <c r="Q210" s="682">
        <v>0.33333333333333331</v>
      </c>
      <c r="R210" s="671">
        <v>3</v>
      </c>
      <c r="S210" s="682">
        <v>0.33333333333333331</v>
      </c>
      <c r="T210" s="706">
        <v>0.5</v>
      </c>
      <c r="U210" s="242">
        <v>0.25</v>
      </c>
    </row>
    <row r="211" spans="1:21" ht="14.4" customHeight="1" x14ac:dyDescent="0.3">
      <c r="A211" s="680">
        <v>32</v>
      </c>
      <c r="B211" s="671" t="s">
        <v>529</v>
      </c>
      <c r="C211" s="671">
        <v>89301322</v>
      </c>
      <c r="D211" s="703" t="s">
        <v>3658</v>
      </c>
      <c r="E211" s="704" t="s">
        <v>2530</v>
      </c>
      <c r="F211" s="671" t="s">
        <v>2518</v>
      </c>
      <c r="G211" s="671" t="s">
        <v>2601</v>
      </c>
      <c r="H211" s="671" t="s">
        <v>1321</v>
      </c>
      <c r="I211" s="671" t="s">
        <v>1346</v>
      </c>
      <c r="J211" s="671" t="s">
        <v>1347</v>
      </c>
      <c r="K211" s="671" t="s">
        <v>1348</v>
      </c>
      <c r="L211" s="705">
        <v>937.93</v>
      </c>
      <c r="M211" s="705">
        <v>1875.86</v>
      </c>
      <c r="N211" s="671">
        <v>2</v>
      </c>
      <c r="O211" s="706">
        <v>1</v>
      </c>
      <c r="P211" s="705">
        <v>1875.86</v>
      </c>
      <c r="Q211" s="682">
        <v>1</v>
      </c>
      <c r="R211" s="671">
        <v>2</v>
      </c>
      <c r="S211" s="682">
        <v>1</v>
      </c>
      <c r="T211" s="706">
        <v>1</v>
      </c>
      <c r="U211" s="242">
        <v>1</v>
      </c>
    </row>
    <row r="212" spans="1:21" ht="14.4" customHeight="1" x14ac:dyDescent="0.3">
      <c r="A212" s="680">
        <v>32</v>
      </c>
      <c r="B212" s="671" t="s">
        <v>529</v>
      </c>
      <c r="C212" s="671">
        <v>89301322</v>
      </c>
      <c r="D212" s="703" t="s">
        <v>3658</v>
      </c>
      <c r="E212" s="704" t="s">
        <v>2530</v>
      </c>
      <c r="F212" s="671" t="s">
        <v>2518</v>
      </c>
      <c r="G212" s="671" t="s">
        <v>2855</v>
      </c>
      <c r="H212" s="671" t="s">
        <v>1321</v>
      </c>
      <c r="I212" s="671" t="s">
        <v>2856</v>
      </c>
      <c r="J212" s="671" t="s">
        <v>2857</v>
      </c>
      <c r="K212" s="671" t="s">
        <v>2858</v>
      </c>
      <c r="L212" s="705">
        <v>69.86</v>
      </c>
      <c r="M212" s="705">
        <v>139.72</v>
      </c>
      <c r="N212" s="671">
        <v>2</v>
      </c>
      <c r="O212" s="706">
        <v>1</v>
      </c>
      <c r="P212" s="705"/>
      <c r="Q212" s="682">
        <v>0</v>
      </c>
      <c r="R212" s="671"/>
      <c r="S212" s="682">
        <v>0</v>
      </c>
      <c r="T212" s="706"/>
      <c r="U212" s="242">
        <v>0</v>
      </c>
    </row>
    <row r="213" spans="1:21" ht="14.4" customHeight="1" x14ac:dyDescent="0.3">
      <c r="A213" s="680">
        <v>32</v>
      </c>
      <c r="B213" s="671" t="s">
        <v>529</v>
      </c>
      <c r="C213" s="671">
        <v>89301322</v>
      </c>
      <c r="D213" s="703" t="s">
        <v>3658</v>
      </c>
      <c r="E213" s="704" t="s">
        <v>2530</v>
      </c>
      <c r="F213" s="671" t="s">
        <v>2518</v>
      </c>
      <c r="G213" s="671" t="s">
        <v>2580</v>
      </c>
      <c r="H213" s="671" t="s">
        <v>528</v>
      </c>
      <c r="I213" s="671" t="s">
        <v>2859</v>
      </c>
      <c r="J213" s="671" t="s">
        <v>2860</v>
      </c>
      <c r="K213" s="671" t="s">
        <v>2861</v>
      </c>
      <c r="L213" s="705">
        <v>0</v>
      </c>
      <c r="M213" s="705">
        <v>0</v>
      </c>
      <c r="N213" s="671">
        <v>1</v>
      </c>
      <c r="O213" s="706">
        <v>0.5</v>
      </c>
      <c r="P213" s="705">
        <v>0</v>
      </c>
      <c r="Q213" s="682"/>
      <c r="R213" s="671">
        <v>1</v>
      </c>
      <c r="S213" s="682">
        <v>1</v>
      </c>
      <c r="T213" s="706">
        <v>0.5</v>
      </c>
      <c r="U213" s="242">
        <v>1</v>
      </c>
    </row>
    <row r="214" spans="1:21" ht="14.4" customHeight="1" x14ac:dyDescent="0.3">
      <c r="A214" s="680">
        <v>32</v>
      </c>
      <c r="B214" s="671" t="s">
        <v>529</v>
      </c>
      <c r="C214" s="671">
        <v>89301322</v>
      </c>
      <c r="D214" s="703" t="s">
        <v>3658</v>
      </c>
      <c r="E214" s="704" t="s">
        <v>2530</v>
      </c>
      <c r="F214" s="671" t="s">
        <v>2518</v>
      </c>
      <c r="G214" s="671" t="s">
        <v>2580</v>
      </c>
      <c r="H214" s="671" t="s">
        <v>528</v>
      </c>
      <c r="I214" s="671" t="s">
        <v>2640</v>
      </c>
      <c r="J214" s="671" t="s">
        <v>2641</v>
      </c>
      <c r="K214" s="671" t="s">
        <v>2642</v>
      </c>
      <c r="L214" s="705">
        <v>97.97</v>
      </c>
      <c r="M214" s="705">
        <v>97.97</v>
      </c>
      <c r="N214" s="671">
        <v>1</v>
      </c>
      <c r="O214" s="706">
        <v>0.5</v>
      </c>
      <c r="P214" s="705"/>
      <c r="Q214" s="682">
        <v>0</v>
      </c>
      <c r="R214" s="671"/>
      <c r="S214" s="682">
        <v>0</v>
      </c>
      <c r="T214" s="706"/>
      <c r="U214" s="242">
        <v>0</v>
      </c>
    </row>
    <row r="215" spans="1:21" ht="14.4" customHeight="1" x14ac:dyDescent="0.3">
      <c r="A215" s="680">
        <v>32</v>
      </c>
      <c r="B215" s="671" t="s">
        <v>529</v>
      </c>
      <c r="C215" s="671">
        <v>89301322</v>
      </c>
      <c r="D215" s="703" t="s">
        <v>3658</v>
      </c>
      <c r="E215" s="704" t="s">
        <v>2530</v>
      </c>
      <c r="F215" s="671" t="s">
        <v>2518</v>
      </c>
      <c r="G215" s="671" t="s">
        <v>2580</v>
      </c>
      <c r="H215" s="671" t="s">
        <v>528</v>
      </c>
      <c r="I215" s="671" t="s">
        <v>2643</v>
      </c>
      <c r="J215" s="671" t="s">
        <v>2641</v>
      </c>
      <c r="K215" s="671" t="s">
        <v>681</v>
      </c>
      <c r="L215" s="705">
        <v>314.89999999999998</v>
      </c>
      <c r="M215" s="705">
        <v>314.89999999999998</v>
      </c>
      <c r="N215" s="671">
        <v>1</v>
      </c>
      <c r="O215" s="706">
        <v>0.5</v>
      </c>
      <c r="P215" s="705">
        <v>314.89999999999998</v>
      </c>
      <c r="Q215" s="682">
        <v>1</v>
      </c>
      <c r="R215" s="671">
        <v>1</v>
      </c>
      <c r="S215" s="682">
        <v>1</v>
      </c>
      <c r="T215" s="706">
        <v>0.5</v>
      </c>
      <c r="U215" s="242">
        <v>1</v>
      </c>
    </row>
    <row r="216" spans="1:21" ht="14.4" customHeight="1" x14ac:dyDescent="0.3">
      <c r="A216" s="680">
        <v>32</v>
      </c>
      <c r="B216" s="671" t="s">
        <v>529</v>
      </c>
      <c r="C216" s="671">
        <v>89301322</v>
      </c>
      <c r="D216" s="703" t="s">
        <v>3658</v>
      </c>
      <c r="E216" s="704" t="s">
        <v>2530</v>
      </c>
      <c r="F216" s="671" t="s">
        <v>2518</v>
      </c>
      <c r="G216" s="671" t="s">
        <v>2580</v>
      </c>
      <c r="H216" s="671" t="s">
        <v>528</v>
      </c>
      <c r="I216" s="671" t="s">
        <v>2602</v>
      </c>
      <c r="J216" s="671" t="s">
        <v>680</v>
      </c>
      <c r="K216" s="671" t="s">
        <v>2603</v>
      </c>
      <c r="L216" s="705">
        <v>97.97</v>
      </c>
      <c r="M216" s="705">
        <v>97.97</v>
      </c>
      <c r="N216" s="671">
        <v>1</v>
      </c>
      <c r="O216" s="706">
        <v>0.5</v>
      </c>
      <c r="P216" s="705"/>
      <c r="Q216" s="682">
        <v>0</v>
      </c>
      <c r="R216" s="671"/>
      <c r="S216" s="682">
        <v>0</v>
      </c>
      <c r="T216" s="706"/>
      <c r="U216" s="242">
        <v>0</v>
      </c>
    </row>
    <row r="217" spans="1:21" ht="14.4" customHeight="1" x14ac:dyDescent="0.3">
      <c r="A217" s="680">
        <v>32</v>
      </c>
      <c r="B217" s="671" t="s">
        <v>529</v>
      </c>
      <c r="C217" s="671">
        <v>89301322</v>
      </c>
      <c r="D217" s="703" t="s">
        <v>3658</v>
      </c>
      <c r="E217" s="704" t="s">
        <v>2530</v>
      </c>
      <c r="F217" s="671" t="s">
        <v>2518</v>
      </c>
      <c r="G217" s="671" t="s">
        <v>2719</v>
      </c>
      <c r="H217" s="671" t="s">
        <v>1321</v>
      </c>
      <c r="I217" s="671" t="s">
        <v>2862</v>
      </c>
      <c r="J217" s="671" t="s">
        <v>2721</v>
      </c>
      <c r="K217" s="671" t="s">
        <v>2863</v>
      </c>
      <c r="L217" s="705">
        <v>0</v>
      </c>
      <c r="M217" s="705">
        <v>0</v>
      </c>
      <c r="N217" s="671">
        <v>2</v>
      </c>
      <c r="O217" s="706">
        <v>0.5</v>
      </c>
      <c r="P217" s="705"/>
      <c r="Q217" s="682"/>
      <c r="R217" s="671"/>
      <c r="S217" s="682">
        <v>0</v>
      </c>
      <c r="T217" s="706"/>
      <c r="U217" s="242">
        <v>0</v>
      </c>
    </row>
    <row r="218" spans="1:21" ht="14.4" customHeight="1" x14ac:dyDescent="0.3">
      <c r="A218" s="680">
        <v>32</v>
      </c>
      <c r="B218" s="671" t="s">
        <v>529</v>
      </c>
      <c r="C218" s="671">
        <v>89301322</v>
      </c>
      <c r="D218" s="703" t="s">
        <v>3658</v>
      </c>
      <c r="E218" s="704" t="s">
        <v>2530</v>
      </c>
      <c r="F218" s="671" t="s">
        <v>2518</v>
      </c>
      <c r="G218" s="671" t="s">
        <v>2864</v>
      </c>
      <c r="H218" s="671" t="s">
        <v>528</v>
      </c>
      <c r="I218" s="671" t="s">
        <v>1302</v>
      </c>
      <c r="J218" s="671" t="s">
        <v>703</v>
      </c>
      <c r="K218" s="671" t="s">
        <v>1303</v>
      </c>
      <c r="L218" s="705">
        <v>113.37</v>
      </c>
      <c r="M218" s="705">
        <v>113.37</v>
      </c>
      <c r="N218" s="671">
        <v>1</v>
      </c>
      <c r="O218" s="706">
        <v>1</v>
      </c>
      <c r="P218" s="705">
        <v>113.37</v>
      </c>
      <c r="Q218" s="682">
        <v>1</v>
      </c>
      <c r="R218" s="671">
        <v>1</v>
      </c>
      <c r="S218" s="682">
        <v>1</v>
      </c>
      <c r="T218" s="706">
        <v>1</v>
      </c>
      <c r="U218" s="242">
        <v>1</v>
      </c>
    </row>
    <row r="219" spans="1:21" ht="14.4" customHeight="1" x14ac:dyDescent="0.3">
      <c r="A219" s="680">
        <v>32</v>
      </c>
      <c r="B219" s="671" t="s">
        <v>529</v>
      </c>
      <c r="C219" s="671">
        <v>89301322</v>
      </c>
      <c r="D219" s="703" t="s">
        <v>3658</v>
      </c>
      <c r="E219" s="704" t="s">
        <v>2530</v>
      </c>
      <c r="F219" s="671" t="s">
        <v>2518</v>
      </c>
      <c r="G219" s="671" t="s">
        <v>2864</v>
      </c>
      <c r="H219" s="671" t="s">
        <v>528</v>
      </c>
      <c r="I219" s="671" t="s">
        <v>702</v>
      </c>
      <c r="J219" s="671" t="s">
        <v>703</v>
      </c>
      <c r="K219" s="671" t="s">
        <v>704</v>
      </c>
      <c r="L219" s="705">
        <v>56.69</v>
      </c>
      <c r="M219" s="705">
        <v>56.69</v>
      </c>
      <c r="N219" s="671">
        <v>1</v>
      </c>
      <c r="O219" s="706">
        <v>1</v>
      </c>
      <c r="P219" s="705"/>
      <c r="Q219" s="682">
        <v>0</v>
      </c>
      <c r="R219" s="671"/>
      <c r="S219" s="682">
        <v>0</v>
      </c>
      <c r="T219" s="706"/>
      <c r="U219" s="242">
        <v>0</v>
      </c>
    </row>
    <row r="220" spans="1:21" ht="14.4" customHeight="1" x14ac:dyDescent="0.3">
      <c r="A220" s="680">
        <v>32</v>
      </c>
      <c r="B220" s="671" t="s">
        <v>529</v>
      </c>
      <c r="C220" s="671">
        <v>89301322</v>
      </c>
      <c r="D220" s="703" t="s">
        <v>3658</v>
      </c>
      <c r="E220" s="704" t="s">
        <v>2530</v>
      </c>
      <c r="F220" s="671" t="s">
        <v>2518</v>
      </c>
      <c r="G220" s="671" t="s">
        <v>2582</v>
      </c>
      <c r="H220" s="671" t="s">
        <v>528</v>
      </c>
      <c r="I220" s="671" t="s">
        <v>972</v>
      </c>
      <c r="J220" s="671" t="s">
        <v>2583</v>
      </c>
      <c r="K220" s="671" t="s">
        <v>2584</v>
      </c>
      <c r="L220" s="705">
        <v>91.52</v>
      </c>
      <c r="M220" s="705">
        <v>366.08</v>
      </c>
      <c r="N220" s="671">
        <v>4</v>
      </c>
      <c r="O220" s="706">
        <v>2</v>
      </c>
      <c r="P220" s="705">
        <v>183.04</v>
      </c>
      <c r="Q220" s="682">
        <v>0.5</v>
      </c>
      <c r="R220" s="671">
        <v>2</v>
      </c>
      <c r="S220" s="682">
        <v>0.5</v>
      </c>
      <c r="T220" s="706">
        <v>1</v>
      </c>
      <c r="U220" s="242">
        <v>0.5</v>
      </c>
    </row>
    <row r="221" spans="1:21" ht="14.4" customHeight="1" x14ac:dyDescent="0.3">
      <c r="A221" s="680">
        <v>32</v>
      </c>
      <c r="B221" s="671" t="s">
        <v>529</v>
      </c>
      <c r="C221" s="671">
        <v>89301322</v>
      </c>
      <c r="D221" s="703" t="s">
        <v>3658</v>
      </c>
      <c r="E221" s="704" t="s">
        <v>2530</v>
      </c>
      <c r="F221" s="671" t="s">
        <v>2518</v>
      </c>
      <c r="G221" s="671" t="s">
        <v>2865</v>
      </c>
      <c r="H221" s="671" t="s">
        <v>1321</v>
      </c>
      <c r="I221" s="671" t="s">
        <v>2072</v>
      </c>
      <c r="J221" s="671" t="s">
        <v>2054</v>
      </c>
      <c r="K221" s="671" t="s">
        <v>2501</v>
      </c>
      <c r="L221" s="705">
        <v>1344.66</v>
      </c>
      <c r="M221" s="705">
        <v>1344.66</v>
      </c>
      <c r="N221" s="671">
        <v>1</v>
      </c>
      <c r="O221" s="706">
        <v>0.5</v>
      </c>
      <c r="P221" s="705">
        <v>1344.66</v>
      </c>
      <c r="Q221" s="682">
        <v>1</v>
      </c>
      <c r="R221" s="671">
        <v>1</v>
      </c>
      <c r="S221" s="682">
        <v>1</v>
      </c>
      <c r="T221" s="706">
        <v>0.5</v>
      </c>
      <c r="U221" s="242">
        <v>1</v>
      </c>
    </row>
    <row r="222" spans="1:21" ht="14.4" customHeight="1" x14ac:dyDescent="0.3">
      <c r="A222" s="680">
        <v>32</v>
      </c>
      <c r="B222" s="671" t="s">
        <v>529</v>
      </c>
      <c r="C222" s="671">
        <v>89301322</v>
      </c>
      <c r="D222" s="703" t="s">
        <v>3658</v>
      </c>
      <c r="E222" s="704" t="s">
        <v>2530</v>
      </c>
      <c r="F222" s="671" t="s">
        <v>2518</v>
      </c>
      <c r="G222" s="671" t="s">
        <v>2866</v>
      </c>
      <c r="H222" s="671" t="s">
        <v>528</v>
      </c>
      <c r="I222" s="671" t="s">
        <v>793</v>
      </c>
      <c r="J222" s="671" t="s">
        <v>2867</v>
      </c>
      <c r="K222" s="671" t="s">
        <v>2868</v>
      </c>
      <c r="L222" s="705">
        <v>0</v>
      </c>
      <c r="M222" s="705">
        <v>0</v>
      </c>
      <c r="N222" s="671">
        <v>1</v>
      </c>
      <c r="O222" s="706">
        <v>1</v>
      </c>
      <c r="P222" s="705"/>
      <c r="Q222" s="682"/>
      <c r="R222" s="671"/>
      <c r="S222" s="682">
        <v>0</v>
      </c>
      <c r="T222" s="706"/>
      <c r="U222" s="242">
        <v>0</v>
      </c>
    </row>
    <row r="223" spans="1:21" ht="14.4" customHeight="1" x14ac:dyDescent="0.3">
      <c r="A223" s="680">
        <v>32</v>
      </c>
      <c r="B223" s="671" t="s">
        <v>529</v>
      </c>
      <c r="C223" s="671">
        <v>89301322</v>
      </c>
      <c r="D223" s="703" t="s">
        <v>3658</v>
      </c>
      <c r="E223" s="704" t="s">
        <v>2530</v>
      </c>
      <c r="F223" s="671" t="s">
        <v>2518</v>
      </c>
      <c r="G223" s="671" t="s">
        <v>2869</v>
      </c>
      <c r="H223" s="671" t="s">
        <v>528</v>
      </c>
      <c r="I223" s="671" t="s">
        <v>2870</v>
      </c>
      <c r="J223" s="671" t="s">
        <v>2871</v>
      </c>
      <c r="K223" s="671" t="s">
        <v>2872</v>
      </c>
      <c r="L223" s="705">
        <v>112.13</v>
      </c>
      <c r="M223" s="705">
        <v>1345.56</v>
      </c>
      <c r="N223" s="671">
        <v>12</v>
      </c>
      <c r="O223" s="706">
        <v>4</v>
      </c>
      <c r="P223" s="705">
        <v>672.78</v>
      </c>
      <c r="Q223" s="682">
        <v>0.5</v>
      </c>
      <c r="R223" s="671">
        <v>6</v>
      </c>
      <c r="S223" s="682">
        <v>0.5</v>
      </c>
      <c r="T223" s="706">
        <v>2.5</v>
      </c>
      <c r="U223" s="242">
        <v>0.625</v>
      </c>
    </row>
    <row r="224" spans="1:21" ht="14.4" customHeight="1" x14ac:dyDescent="0.3">
      <c r="A224" s="680">
        <v>32</v>
      </c>
      <c r="B224" s="671" t="s">
        <v>529</v>
      </c>
      <c r="C224" s="671">
        <v>89301322</v>
      </c>
      <c r="D224" s="703" t="s">
        <v>3658</v>
      </c>
      <c r="E224" s="704" t="s">
        <v>2530</v>
      </c>
      <c r="F224" s="671" t="s">
        <v>2518</v>
      </c>
      <c r="G224" s="671" t="s">
        <v>2759</v>
      </c>
      <c r="H224" s="671" t="s">
        <v>528</v>
      </c>
      <c r="I224" s="671" t="s">
        <v>2873</v>
      </c>
      <c r="J224" s="671" t="s">
        <v>1546</v>
      </c>
      <c r="K224" s="671" t="s">
        <v>2874</v>
      </c>
      <c r="L224" s="705">
        <v>23.46</v>
      </c>
      <c r="M224" s="705">
        <v>140.76</v>
      </c>
      <c r="N224" s="671">
        <v>6</v>
      </c>
      <c r="O224" s="706">
        <v>2.5</v>
      </c>
      <c r="P224" s="705">
        <v>46.92</v>
      </c>
      <c r="Q224" s="682">
        <v>0.33333333333333337</v>
      </c>
      <c r="R224" s="671">
        <v>2</v>
      </c>
      <c r="S224" s="682">
        <v>0.33333333333333331</v>
      </c>
      <c r="T224" s="706">
        <v>1</v>
      </c>
      <c r="U224" s="242">
        <v>0.4</v>
      </c>
    </row>
    <row r="225" spans="1:21" ht="14.4" customHeight="1" x14ac:dyDescent="0.3">
      <c r="A225" s="680">
        <v>32</v>
      </c>
      <c r="B225" s="671" t="s">
        <v>529</v>
      </c>
      <c r="C225" s="671">
        <v>89301322</v>
      </c>
      <c r="D225" s="703" t="s">
        <v>3658</v>
      </c>
      <c r="E225" s="704" t="s">
        <v>2530</v>
      </c>
      <c r="F225" s="671" t="s">
        <v>2518</v>
      </c>
      <c r="G225" s="671" t="s">
        <v>2759</v>
      </c>
      <c r="H225" s="671" t="s">
        <v>528</v>
      </c>
      <c r="I225" s="671" t="s">
        <v>1534</v>
      </c>
      <c r="J225" s="671" t="s">
        <v>1535</v>
      </c>
      <c r="K225" s="671" t="s">
        <v>2762</v>
      </c>
      <c r="L225" s="705">
        <v>53.54</v>
      </c>
      <c r="M225" s="705">
        <v>481.86</v>
      </c>
      <c r="N225" s="671">
        <v>9</v>
      </c>
      <c r="O225" s="706">
        <v>2.5</v>
      </c>
      <c r="P225" s="705">
        <v>267.7</v>
      </c>
      <c r="Q225" s="682">
        <v>0.55555555555555547</v>
      </c>
      <c r="R225" s="671">
        <v>5</v>
      </c>
      <c r="S225" s="682">
        <v>0.55555555555555558</v>
      </c>
      <c r="T225" s="706">
        <v>1.5</v>
      </c>
      <c r="U225" s="242">
        <v>0.6</v>
      </c>
    </row>
    <row r="226" spans="1:21" ht="14.4" customHeight="1" x14ac:dyDescent="0.3">
      <c r="A226" s="680">
        <v>32</v>
      </c>
      <c r="B226" s="671" t="s">
        <v>529</v>
      </c>
      <c r="C226" s="671">
        <v>89301322</v>
      </c>
      <c r="D226" s="703" t="s">
        <v>3658</v>
      </c>
      <c r="E226" s="704" t="s">
        <v>2530</v>
      </c>
      <c r="F226" s="671" t="s">
        <v>2518</v>
      </c>
      <c r="G226" s="671" t="s">
        <v>2652</v>
      </c>
      <c r="H226" s="671" t="s">
        <v>528</v>
      </c>
      <c r="I226" s="671" t="s">
        <v>2875</v>
      </c>
      <c r="J226" s="671" t="s">
        <v>2876</v>
      </c>
      <c r="K226" s="671" t="s">
        <v>2877</v>
      </c>
      <c r="L226" s="705">
        <v>83.03</v>
      </c>
      <c r="M226" s="705">
        <v>166.06</v>
      </c>
      <c r="N226" s="671">
        <v>2</v>
      </c>
      <c r="O226" s="706">
        <v>0.5</v>
      </c>
      <c r="P226" s="705">
        <v>166.06</v>
      </c>
      <c r="Q226" s="682">
        <v>1</v>
      </c>
      <c r="R226" s="671">
        <v>2</v>
      </c>
      <c r="S226" s="682">
        <v>1</v>
      </c>
      <c r="T226" s="706">
        <v>0.5</v>
      </c>
      <c r="U226" s="242">
        <v>1</v>
      </c>
    </row>
    <row r="227" spans="1:21" ht="14.4" customHeight="1" x14ac:dyDescent="0.3">
      <c r="A227" s="680">
        <v>32</v>
      </c>
      <c r="B227" s="671" t="s">
        <v>529</v>
      </c>
      <c r="C227" s="671">
        <v>89301322</v>
      </c>
      <c r="D227" s="703" t="s">
        <v>3658</v>
      </c>
      <c r="E227" s="704" t="s">
        <v>2530</v>
      </c>
      <c r="F227" s="671" t="s">
        <v>2518</v>
      </c>
      <c r="G227" s="671" t="s">
        <v>2691</v>
      </c>
      <c r="H227" s="671" t="s">
        <v>528</v>
      </c>
      <c r="I227" s="671" t="s">
        <v>2878</v>
      </c>
      <c r="J227" s="671" t="s">
        <v>1035</v>
      </c>
      <c r="K227" s="671" t="s">
        <v>2879</v>
      </c>
      <c r="L227" s="705">
        <v>144.1</v>
      </c>
      <c r="M227" s="705">
        <v>144.1</v>
      </c>
      <c r="N227" s="671">
        <v>1</v>
      </c>
      <c r="O227" s="706">
        <v>1</v>
      </c>
      <c r="P227" s="705">
        <v>144.1</v>
      </c>
      <c r="Q227" s="682">
        <v>1</v>
      </c>
      <c r="R227" s="671">
        <v>1</v>
      </c>
      <c r="S227" s="682">
        <v>1</v>
      </c>
      <c r="T227" s="706">
        <v>1</v>
      </c>
      <c r="U227" s="242">
        <v>1</v>
      </c>
    </row>
    <row r="228" spans="1:21" ht="14.4" customHeight="1" x14ac:dyDescent="0.3">
      <c r="A228" s="680">
        <v>32</v>
      </c>
      <c r="B228" s="671" t="s">
        <v>529</v>
      </c>
      <c r="C228" s="671">
        <v>89301322</v>
      </c>
      <c r="D228" s="703" t="s">
        <v>3658</v>
      </c>
      <c r="E228" s="704" t="s">
        <v>2530</v>
      </c>
      <c r="F228" s="671" t="s">
        <v>2518</v>
      </c>
      <c r="G228" s="671" t="s">
        <v>2880</v>
      </c>
      <c r="H228" s="671" t="s">
        <v>528</v>
      </c>
      <c r="I228" s="671" t="s">
        <v>927</v>
      </c>
      <c r="J228" s="671" t="s">
        <v>928</v>
      </c>
      <c r="K228" s="671" t="s">
        <v>929</v>
      </c>
      <c r="L228" s="705">
        <v>78.78</v>
      </c>
      <c r="M228" s="705">
        <v>236.34</v>
      </c>
      <c r="N228" s="671">
        <v>3</v>
      </c>
      <c r="O228" s="706">
        <v>2</v>
      </c>
      <c r="P228" s="705"/>
      <c r="Q228" s="682">
        <v>0</v>
      </c>
      <c r="R228" s="671"/>
      <c r="S228" s="682">
        <v>0</v>
      </c>
      <c r="T228" s="706"/>
      <c r="U228" s="242">
        <v>0</v>
      </c>
    </row>
    <row r="229" spans="1:21" ht="14.4" customHeight="1" x14ac:dyDescent="0.3">
      <c r="A229" s="680">
        <v>32</v>
      </c>
      <c r="B229" s="671" t="s">
        <v>529</v>
      </c>
      <c r="C229" s="671">
        <v>89301322</v>
      </c>
      <c r="D229" s="703" t="s">
        <v>3658</v>
      </c>
      <c r="E229" s="704" t="s">
        <v>2530</v>
      </c>
      <c r="F229" s="671" t="s">
        <v>2518</v>
      </c>
      <c r="G229" s="671" t="s">
        <v>2695</v>
      </c>
      <c r="H229" s="671" t="s">
        <v>528</v>
      </c>
      <c r="I229" s="671" t="s">
        <v>668</v>
      </c>
      <c r="J229" s="671" t="s">
        <v>669</v>
      </c>
      <c r="K229" s="671" t="s">
        <v>670</v>
      </c>
      <c r="L229" s="705">
        <v>82.67</v>
      </c>
      <c r="M229" s="705">
        <v>165.34</v>
      </c>
      <c r="N229" s="671">
        <v>2</v>
      </c>
      <c r="O229" s="706">
        <v>1</v>
      </c>
      <c r="P229" s="705">
        <v>82.67</v>
      </c>
      <c r="Q229" s="682">
        <v>0.5</v>
      </c>
      <c r="R229" s="671">
        <v>1</v>
      </c>
      <c r="S229" s="682">
        <v>0.5</v>
      </c>
      <c r="T229" s="706">
        <v>0.5</v>
      </c>
      <c r="U229" s="242">
        <v>0.5</v>
      </c>
    </row>
    <row r="230" spans="1:21" ht="14.4" customHeight="1" x14ac:dyDescent="0.3">
      <c r="A230" s="680">
        <v>32</v>
      </c>
      <c r="B230" s="671" t="s">
        <v>529</v>
      </c>
      <c r="C230" s="671">
        <v>89301322</v>
      </c>
      <c r="D230" s="703" t="s">
        <v>3658</v>
      </c>
      <c r="E230" s="704" t="s">
        <v>2530</v>
      </c>
      <c r="F230" s="671" t="s">
        <v>2518</v>
      </c>
      <c r="G230" s="671" t="s">
        <v>2881</v>
      </c>
      <c r="H230" s="671" t="s">
        <v>1321</v>
      </c>
      <c r="I230" s="671" t="s">
        <v>1447</v>
      </c>
      <c r="J230" s="671" t="s">
        <v>1448</v>
      </c>
      <c r="K230" s="671" t="s">
        <v>2436</v>
      </c>
      <c r="L230" s="705">
        <v>1492.11</v>
      </c>
      <c r="M230" s="705">
        <v>10444.77</v>
      </c>
      <c r="N230" s="671">
        <v>7</v>
      </c>
      <c r="O230" s="706">
        <v>2.5</v>
      </c>
      <c r="P230" s="705">
        <v>8952.66</v>
      </c>
      <c r="Q230" s="682">
        <v>0.8571428571428571</v>
      </c>
      <c r="R230" s="671">
        <v>6</v>
      </c>
      <c r="S230" s="682">
        <v>0.8571428571428571</v>
      </c>
      <c r="T230" s="706">
        <v>2</v>
      </c>
      <c r="U230" s="242">
        <v>0.8</v>
      </c>
    </row>
    <row r="231" spans="1:21" ht="14.4" customHeight="1" x14ac:dyDescent="0.3">
      <c r="A231" s="680">
        <v>32</v>
      </c>
      <c r="B231" s="671" t="s">
        <v>529</v>
      </c>
      <c r="C231" s="671">
        <v>89301322</v>
      </c>
      <c r="D231" s="703" t="s">
        <v>3658</v>
      </c>
      <c r="E231" s="704" t="s">
        <v>2530</v>
      </c>
      <c r="F231" s="671" t="s">
        <v>2518</v>
      </c>
      <c r="G231" s="671" t="s">
        <v>2590</v>
      </c>
      <c r="H231" s="671" t="s">
        <v>528</v>
      </c>
      <c r="I231" s="671" t="s">
        <v>2882</v>
      </c>
      <c r="J231" s="671" t="s">
        <v>2883</v>
      </c>
      <c r="K231" s="671" t="s">
        <v>2884</v>
      </c>
      <c r="L231" s="705">
        <v>0</v>
      </c>
      <c r="M231" s="705">
        <v>0</v>
      </c>
      <c r="N231" s="671">
        <v>2</v>
      </c>
      <c r="O231" s="706">
        <v>0.5</v>
      </c>
      <c r="P231" s="705">
        <v>0</v>
      </c>
      <c r="Q231" s="682"/>
      <c r="R231" s="671">
        <v>2</v>
      </c>
      <c r="S231" s="682">
        <v>1</v>
      </c>
      <c r="T231" s="706">
        <v>0.5</v>
      </c>
      <c r="U231" s="242">
        <v>1</v>
      </c>
    </row>
    <row r="232" spans="1:21" ht="14.4" customHeight="1" x14ac:dyDescent="0.3">
      <c r="A232" s="680">
        <v>32</v>
      </c>
      <c r="B232" s="671" t="s">
        <v>529</v>
      </c>
      <c r="C232" s="671">
        <v>89301322</v>
      </c>
      <c r="D232" s="703" t="s">
        <v>3658</v>
      </c>
      <c r="E232" s="704" t="s">
        <v>2530</v>
      </c>
      <c r="F232" s="671" t="s">
        <v>2518</v>
      </c>
      <c r="G232" s="671" t="s">
        <v>2698</v>
      </c>
      <c r="H232" s="671" t="s">
        <v>528</v>
      </c>
      <c r="I232" s="671" t="s">
        <v>2885</v>
      </c>
      <c r="J232" s="671" t="s">
        <v>2886</v>
      </c>
      <c r="K232" s="671" t="s">
        <v>1769</v>
      </c>
      <c r="L232" s="705">
        <v>0</v>
      </c>
      <c r="M232" s="705">
        <v>0</v>
      </c>
      <c r="N232" s="671">
        <v>1</v>
      </c>
      <c r="O232" s="706">
        <v>0.5</v>
      </c>
      <c r="P232" s="705">
        <v>0</v>
      </c>
      <c r="Q232" s="682"/>
      <c r="R232" s="671">
        <v>1</v>
      </c>
      <c r="S232" s="682">
        <v>1</v>
      </c>
      <c r="T232" s="706">
        <v>0.5</v>
      </c>
      <c r="U232" s="242">
        <v>1</v>
      </c>
    </row>
    <row r="233" spans="1:21" ht="14.4" customHeight="1" x14ac:dyDescent="0.3">
      <c r="A233" s="680">
        <v>32</v>
      </c>
      <c r="B233" s="671" t="s">
        <v>529</v>
      </c>
      <c r="C233" s="671">
        <v>89301322</v>
      </c>
      <c r="D233" s="703" t="s">
        <v>3658</v>
      </c>
      <c r="E233" s="704" t="s">
        <v>2530</v>
      </c>
      <c r="F233" s="671" t="s">
        <v>2518</v>
      </c>
      <c r="G233" s="671" t="s">
        <v>2698</v>
      </c>
      <c r="H233" s="671" t="s">
        <v>528</v>
      </c>
      <c r="I233" s="671" t="s">
        <v>2887</v>
      </c>
      <c r="J233" s="671" t="s">
        <v>2886</v>
      </c>
      <c r="K233" s="671" t="s">
        <v>2888</v>
      </c>
      <c r="L233" s="705">
        <v>0</v>
      </c>
      <c r="M233" s="705">
        <v>0</v>
      </c>
      <c r="N233" s="671">
        <v>1</v>
      </c>
      <c r="O233" s="706">
        <v>1</v>
      </c>
      <c r="P233" s="705">
        <v>0</v>
      </c>
      <c r="Q233" s="682"/>
      <c r="R233" s="671">
        <v>1</v>
      </c>
      <c r="S233" s="682">
        <v>1</v>
      </c>
      <c r="T233" s="706">
        <v>1</v>
      </c>
      <c r="U233" s="242">
        <v>1</v>
      </c>
    </row>
    <row r="234" spans="1:21" ht="14.4" customHeight="1" x14ac:dyDescent="0.3">
      <c r="A234" s="680">
        <v>32</v>
      </c>
      <c r="B234" s="671" t="s">
        <v>529</v>
      </c>
      <c r="C234" s="671">
        <v>89301322</v>
      </c>
      <c r="D234" s="703" t="s">
        <v>3658</v>
      </c>
      <c r="E234" s="704" t="s">
        <v>2530</v>
      </c>
      <c r="F234" s="671" t="s">
        <v>2518</v>
      </c>
      <c r="G234" s="671" t="s">
        <v>2889</v>
      </c>
      <c r="H234" s="671" t="s">
        <v>528</v>
      </c>
      <c r="I234" s="671" t="s">
        <v>2890</v>
      </c>
      <c r="J234" s="671" t="s">
        <v>2891</v>
      </c>
      <c r="K234" s="671" t="s">
        <v>2892</v>
      </c>
      <c r="L234" s="705">
        <v>238.94</v>
      </c>
      <c r="M234" s="705">
        <v>477.88</v>
      </c>
      <c r="N234" s="671">
        <v>2</v>
      </c>
      <c r="O234" s="706">
        <v>1</v>
      </c>
      <c r="P234" s="705">
        <v>477.88</v>
      </c>
      <c r="Q234" s="682">
        <v>1</v>
      </c>
      <c r="R234" s="671">
        <v>2</v>
      </c>
      <c r="S234" s="682">
        <v>1</v>
      </c>
      <c r="T234" s="706">
        <v>1</v>
      </c>
      <c r="U234" s="242">
        <v>1</v>
      </c>
    </row>
    <row r="235" spans="1:21" ht="14.4" customHeight="1" x14ac:dyDescent="0.3">
      <c r="A235" s="680">
        <v>32</v>
      </c>
      <c r="B235" s="671" t="s">
        <v>529</v>
      </c>
      <c r="C235" s="671">
        <v>89301322</v>
      </c>
      <c r="D235" s="703" t="s">
        <v>3658</v>
      </c>
      <c r="E235" s="704" t="s">
        <v>2531</v>
      </c>
      <c r="F235" s="671" t="s">
        <v>2518</v>
      </c>
      <c r="G235" s="671" t="s">
        <v>2552</v>
      </c>
      <c r="H235" s="671" t="s">
        <v>528</v>
      </c>
      <c r="I235" s="671" t="s">
        <v>2893</v>
      </c>
      <c r="J235" s="671" t="s">
        <v>2894</v>
      </c>
      <c r="K235" s="671" t="s">
        <v>1052</v>
      </c>
      <c r="L235" s="705">
        <v>275.23</v>
      </c>
      <c r="M235" s="705">
        <v>550.46</v>
      </c>
      <c r="N235" s="671">
        <v>2</v>
      </c>
      <c r="O235" s="706">
        <v>1.5</v>
      </c>
      <c r="P235" s="705"/>
      <c r="Q235" s="682">
        <v>0</v>
      </c>
      <c r="R235" s="671"/>
      <c r="S235" s="682">
        <v>0</v>
      </c>
      <c r="T235" s="706"/>
      <c r="U235" s="242">
        <v>0</v>
      </c>
    </row>
    <row r="236" spans="1:21" ht="14.4" customHeight="1" x14ac:dyDescent="0.3">
      <c r="A236" s="680">
        <v>32</v>
      </c>
      <c r="B236" s="671" t="s">
        <v>529</v>
      </c>
      <c r="C236" s="671">
        <v>89301322</v>
      </c>
      <c r="D236" s="703" t="s">
        <v>3658</v>
      </c>
      <c r="E236" s="704" t="s">
        <v>2531</v>
      </c>
      <c r="F236" s="671" t="s">
        <v>2518</v>
      </c>
      <c r="G236" s="671" t="s">
        <v>2552</v>
      </c>
      <c r="H236" s="671" t="s">
        <v>528</v>
      </c>
      <c r="I236" s="671" t="s">
        <v>2604</v>
      </c>
      <c r="J236" s="671" t="s">
        <v>2605</v>
      </c>
      <c r="K236" s="671" t="s">
        <v>2606</v>
      </c>
      <c r="L236" s="705">
        <v>1354.54</v>
      </c>
      <c r="M236" s="705">
        <v>9481.7799999999988</v>
      </c>
      <c r="N236" s="671">
        <v>7</v>
      </c>
      <c r="O236" s="706">
        <v>5</v>
      </c>
      <c r="P236" s="705">
        <v>6772.7</v>
      </c>
      <c r="Q236" s="682">
        <v>0.7142857142857143</v>
      </c>
      <c r="R236" s="671">
        <v>5</v>
      </c>
      <c r="S236" s="682">
        <v>0.7142857142857143</v>
      </c>
      <c r="T236" s="706">
        <v>3.5</v>
      </c>
      <c r="U236" s="242">
        <v>0.7</v>
      </c>
    </row>
    <row r="237" spans="1:21" ht="14.4" customHeight="1" x14ac:dyDescent="0.3">
      <c r="A237" s="680">
        <v>32</v>
      </c>
      <c r="B237" s="671" t="s">
        <v>529</v>
      </c>
      <c r="C237" s="671">
        <v>89301322</v>
      </c>
      <c r="D237" s="703" t="s">
        <v>3658</v>
      </c>
      <c r="E237" s="704" t="s">
        <v>2531</v>
      </c>
      <c r="F237" s="671" t="s">
        <v>2518</v>
      </c>
      <c r="G237" s="671" t="s">
        <v>2552</v>
      </c>
      <c r="H237" s="671" t="s">
        <v>528</v>
      </c>
      <c r="I237" s="671" t="s">
        <v>2553</v>
      </c>
      <c r="J237" s="671" t="s">
        <v>1008</v>
      </c>
      <c r="K237" s="671" t="s">
        <v>2554</v>
      </c>
      <c r="L237" s="705">
        <v>0</v>
      </c>
      <c r="M237" s="705">
        <v>0</v>
      </c>
      <c r="N237" s="671">
        <v>2</v>
      </c>
      <c r="O237" s="706">
        <v>1.5</v>
      </c>
      <c r="P237" s="705">
        <v>0</v>
      </c>
      <c r="Q237" s="682"/>
      <c r="R237" s="671">
        <v>1</v>
      </c>
      <c r="S237" s="682">
        <v>0.5</v>
      </c>
      <c r="T237" s="706">
        <v>1</v>
      </c>
      <c r="U237" s="242">
        <v>0.66666666666666663</v>
      </c>
    </row>
    <row r="238" spans="1:21" ht="14.4" customHeight="1" x14ac:dyDescent="0.3">
      <c r="A238" s="680">
        <v>32</v>
      </c>
      <c r="B238" s="671" t="s">
        <v>529</v>
      </c>
      <c r="C238" s="671">
        <v>89301322</v>
      </c>
      <c r="D238" s="703" t="s">
        <v>3658</v>
      </c>
      <c r="E238" s="704" t="s">
        <v>2531</v>
      </c>
      <c r="F238" s="671" t="s">
        <v>2518</v>
      </c>
      <c r="G238" s="671" t="s">
        <v>2555</v>
      </c>
      <c r="H238" s="671" t="s">
        <v>1321</v>
      </c>
      <c r="I238" s="671" t="s">
        <v>1380</v>
      </c>
      <c r="J238" s="671" t="s">
        <v>1381</v>
      </c>
      <c r="K238" s="671" t="s">
        <v>1382</v>
      </c>
      <c r="L238" s="705">
        <v>95.25</v>
      </c>
      <c r="M238" s="705">
        <v>1047.75</v>
      </c>
      <c r="N238" s="671">
        <v>11</v>
      </c>
      <c r="O238" s="706">
        <v>7.5</v>
      </c>
      <c r="P238" s="705">
        <v>476.25</v>
      </c>
      <c r="Q238" s="682">
        <v>0.45454545454545453</v>
      </c>
      <c r="R238" s="671">
        <v>5</v>
      </c>
      <c r="S238" s="682">
        <v>0.45454545454545453</v>
      </c>
      <c r="T238" s="706">
        <v>3.5</v>
      </c>
      <c r="U238" s="242">
        <v>0.46666666666666667</v>
      </c>
    </row>
    <row r="239" spans="1:21" ht="14.4" customHeight="1" x14ac:dyDescent="0.3">
      <c r="A239" s="680">
        <v>32</v>
      </c>
      <c r="B239" s="671" t="s">
        <v>529</v>
      </c>
      <c r="C239" s="671">
        <v>89301322</v>
      </c>
      <c r="D239" s="703" t="s">
        <v>3658</v>
      </c>
      <c r="E239" s="704" t="s">
        <v>2531</v>
      </c>
      <c r="F239" s="671" t="s">
        <v>2518</v>
      </c>
      <c r="G239" s="671" t="s">
        <v>2555</v>
      </c>
      <c r="H239" s="671" t="s">
        <v>528</v>
      </c>
      <c r="I239" s="671" t="s">
        <v>2611</v>
      </c>
      <c r="J239" s="671" t="s">
        <v>624</v>
      </c>
      <c r="K239" s="671" t="s">
        <v>2612</v>
      </c>
      <c r="L239" s="705">
        <v>285.75</v>
      </c>
      <c r="M239" s="705">
        <v>571.5</v>
      </c>
      <c r="N239" s="671">
        <v>2</v>
      </c>
      <c r="O239" s="706">
        <v>1</v>
      </c>
      <c r="P239" s="705">
        <v>285.75</v>
      </c>
      <c r="Q239" s="682">
        <v>0.5</v>
      </c>
      <c r="R239" s="671">
        <v>1</v>
      </c>
      <c r="S239" s="682">
        <v>0.5</v>
      </c>
      <c r="T239" s="706">
        <v>0.5</v>
      </c>
      <c r="U239" s="242">
        <v>0.5</v>
      </c>
    </row>
    <row r="240" spans="1:21" ht="14.4" customHeight="1" x14ac:dyDescent="0.3">
      <c r="A240" s="680">
        <v>32</v>
      </c>
      <c r="B240" s="671" t="s">
        <v>529</v>
      </c>
      <c r="C240" s="671">
        <v>89301322</v>
      </c>
      <c r="D240" s="703" t="s">
        <v>3658</v>
      </c>
      <c r="E240" s="704" t="s">
        <v>2531</v>
      </c>
      <c r="F240" s="671" t="s">
        <v>2518</v>
      </c>
      <c r="G240" s="671" t="s">
        <v>2561</v>
      </c>
      <c r="H240" s="671" t="s">
        <v>1321</v>
      </c>
      <c r="I240" s="671" t="s">
        <v>1556</v>
      </c>
      <c r="J240" s="671" t="s">
        <v>2413</v>
      </c>
      <c r="K240" s="671" t="s">
        <v>2414</v>
      </c>
      <c r="L240" s="705">
        <v>333.31</v>
      </c>
      <c r="M240" s="705">
        <v>1333.24</v>
      </c>
      <c r="N240" s="671">
        <v>4</v>
      </c>
      <c r="O240" s="706">
        <v>1.5</v>
      </c>
      <c r="P240" s="705">
        <v>1333.24</v>
      </c>
      <c r="Q240" s="682">
        <v>1</v>
      </c>
      <c r="R240" s="671">
        <v>4</v>
      </c>
      <c r="S240" s="682">
        <v>1</v>
      </c>
      <c r="T240" s="706">
        <v>1.5</v>
      </c>
      <c r="U240" s="242">
        <v>1</v>
      </c>
    </row>
    <row r="241" spans="1:21" ht="14.4" customHeight="1" x14ac:dyDescent="0.3">
      <c r="A241" s="680">
        <v>32</v>
      </c>
      <c r="B241" s="671" t="s">
        <v>529</v>
      </c>
      <c r="C241" s="671">
        <v>89301322</v>
      </c>
      <c r="D241" s="703" t="s">
        <v>3658</v>
      </c>
      <c r="E241" s="704" t="s">
        <v>2531</v>
      </c>
      <c r="F241" s="671" t="s">
        <v>2518</v>
      </c>
      <c r="G241" s="671" t="s">
        <v>2561</v>
      </c>
      <c r="H241" s="671" t="s">
        <v>1321</v>
      </c>
      <c r="I241" s="671" t="s">
        <v>2895</v>
      </c>
      <c r="J241" s="671" t="s">
        <v>2896</v>
      </c>
      <c r="K241" s="671" t="s">
        <v>2897</v>
      </c>
      <c r="L241" s="705">
        <v>333.31</v>
      </c>
      <c r="M241" s="705">
        <v>333.31</v>
      </c>
      <c r="N241" s="671">
        <v>1</v>
      </c>
      <c r="O241" s="706">
        <v>1</v>
      </c>
      <c r="P241" s="705">
        <v>333.31</v>
      </c>
      <c r="Q241" s="682">
        <v>1</v>
      </c>
      <c r="R241" s="671">
        <v>1</v>
      </c>
      <c r="S241" s="682">
        <v>1</v>
      </c>
      <c r="T241" s="706">
        <v>1</v>
      </c>
      <c r="U241" s="242">
        <v>1</v>
      </c>
    </row>
    <row r="242" spans="1:21" ht="14.4" customHeight="1" x14ac:dyDescent="0.3">
      <c r="A242" s="680">
        <v>32</v>
      </c>
      <c r="B242" s="671" t="s">
        <v>529</v>
      </c>
      <c r="C242" s="671">
        <v>89301322</v>
      </c>
      <c r="D242" s="703" t="s">
        <v>3658</v>
      </c>
      <c r="E242" s="704" t="s">
        <v>2531</v>
      </c>
      <c r="F242" s="671" t="s">
        <v>2518</v>
      </c>
      <c r="G242" s="671" t="s">
        <v>2561</v>
      </c>
      <c r="H242" s="671" t="s">
        <v>1321</v>
      </c>
      <c r="I242" s="671" t="s">
        <v>2898</v>
      </c>
      <c r="J242" s="671" t="s">
        <v>2899</v>
      </c>
      <c r="K242" s="671" t="s">
        <v>2900</v>
      </c>
      <c r="L242" s="705">
        <v>333.31</v>
      </c>
      <c r="M242" s="705">
        <v>666.62</v>
      </c>
      <c r="N242" s="671">
        <v>2</v>
      </c>
      <c r="O242" s="706">
        <v>1.5</v>
      </c>
      <c r="P242" s="705">
        <v>333.31</v>
      </c>
      <c r="Q242" s="682">
        <v>0.5</v>
      </c>
      <c r="R242" s="671">
        <v>1</v>
      </c>
      <c r="S242" s="682">
        <v>0.5</v>
      </c>
      <c r="T242" s="706">
        <v>1</v>
      </c>
      <c r="U242" s="242">
        <v>0.66666666666666663</v>
      </c>
    </row>
    <row r="243" spans="1:21" ht="14.4" customHeight="1" x14ac:dyDescent="0.3">
      <c r="A243" s="680">
        <v>32</v>
      </c>
      <c r="B243" s="671" t="s">
        <v>529</v>
      </c>
      <c r="C243" s="671">
        <v>89301322</v>
      </c>
      <c r="D243" s="703" t="s">
        <v>3658</v>
      </c>
      <c r="E243" s="704" t="s">
        <v>2531</v>
      </c>
      <c r="F243" s="671" t="s">
        <v>2518</v>
      </c>
      <c r="G243" s="671" t="s">
        <v>2561</v>
      </c>
      <c r="H243" s="671" t="s">
        <v>528</v>
      </c>
      <c r="I243" s="671" t="s">
        <v>2901</v>
      </c>
      <c r="J243" s="671" t="s">
        <v>2413</v>
      </c>
      <c r="K243" s="671" t="s">
        <v>2414</v>
      </c>
      <c r="L243" s="705">
        <v>333.31</v>
      </c>
      <c r="M243" s="705">
        <v>1333.24</v>
      </c>
      <c r="N243" s="671">
        <v>4</v>
      </c>
      <c r="O243" s="706">
        <v>1</v>
      </c>
      <c r="P243" s="705">
        <v>1333.24</v>
      </c>
      <c r="Q243" s="682">
        <v>1</v>
      </c>
      <c r="R243" s="671">
        <v>4</v>
      </c>
      <c r="S243" s="682">
        <v>1</v>
      </c>
      <c r="T243" s="706">
        <v>1</v>
      </c>
      <c r="U243" s="242">
        <v>1</v>
      </c>
    </row>
    <row r="244" spans="1:21" ht="14.4" customHeight="1" x14ac:dyDescent="0.3">
      <c r="A244" s="680">
        <v>32</v>
      </c>
      <c r="B244" s="671" t="s">
        <v>529</v>
      </c>
      <c r="C244" s="671">
        <v>89301322</v>
      </c>
      <c r="D244" s="703" t="s">
        <v>3658</v>
      </c>
      <c r="E244" s="704" t="s">
        <v>2531</v>
      </c>
      <c r="F244" s="671" t="s">
        <v>2518</v>
      </c>
      <c r="G244" s="671" t="s">
        <v>2771</v>
      </c>
      <c r="H244" s="671" t="s">
        <v>528</v>
      </c>
      <c r="I244" s="671" t="s">
        <v>2772</v>
      </c>
      <c r="J244" s="671" t="s">
        <v>2773</v>
      </c>
      <c r="K244" s="671" t="s">
        <v>2774</v>
      </c>
      <c r="L244" s="705">
        <v>10744.75</v>
      </c>
      <c r="M244" s="705">
        <v>279363.5</v>
      </c>
      <c r="N244" s="671">
        <v>26</v>
      </c>
      <c r="O244" s="706">
        <v>7</v>
      </c>
      <c r="P244" s="705">
        <v>128937</v>
      </c>
      <c r="Q244" s="682">
        <v>0.46153846153846156</v>
      </c>
      <c r="R244" s="671">
        <v>12</v>
      </c>
      <c r="S244" s="682">
        <v>0.46153846153846156</v>
      </c>
      <c r="T244" s="706">
        <v>4</v>
      </c>
      <c r="U244" s="242">
        <v>0.5714285714285714</v>
      </c>
    </row>
    <row r="245" spans="1:21" ht="14.4" customHeight="1" x14ac:dyDescent="0.3">
      <c r="A245" s="680">
        <v>32</v>
      </c>
      <c r="B245" s="671" t="s">
        <v>529</v>
      </c>
      <c r="C245" s="671">
        <v>89301322</v>
      </c>
      <c r="D245" s="703" t="s">
        <v>3658</v>
      </c>
      <c r="E245" s="704" t="s">
        <v>2531</v>
      </c>
      <c r="F245" s="671" t="s">
        <v>2518</v>
      </c>
      <c r="G245" s="671" t="s">
        <v>2771</v>
      </c>
      <c r="H245" s="671" t="s">
        <v>528</v>
      </c>
      <c r="I245" s="671" t="s">
        <v>2902</v>
      </c>
      <c r="J245" s="671" t="s">
        <v>2773</v>
      </c>
      <c r="K245" s="671" t="s">
        <v>2774</v>
      </c>
      <c r="L245" s="705">
        <v>10744.75</v>
      </c>
      <c r="M245" s="705">
        <v>10744.75</v>
      </c>
      <c r="N245" s="671">
        <v>1</v>
      </c>
      <c r="O245" s="706">
        <v>0.5</v>
      </c>
      <c r="P245" s="705">
        <v>10744.75</v>
      </c>
      <c r="Q245" s="682">
        <v>1</v>
      </c>
      <c r="R245" s="671">
        <v>1</v>
      </c>
      <c r="S245" s="682">
        <v>1</v>
      </c>
      <c r="T245" s="706">
        <v>0.5</v>
      </c>
      <c r="U245" s="242">
        <v>1</v>
      </c>
    </row>
    <row r="246" spans="1:21" ht="14.4" customHeight="1" x14ac:dyDescent="0.3">
      <c r="A246" s="680">
        <v>32</v>
      </c>
      <c r="B246" s="671" t="s">
        <v>529</v>
      </c>
      <c r="C246" s="671">
        <v>89301322</v>
      </c>
      <c r="D246" s="703" t="s">
        <v>3658</v>
      </c>
      <c r="E246" s="704" t="s">
        <v>2531</v>
      </c>
      <c r="F246" s="671" t="s">
        <v>2518</v>
      </c>
      <c r="G246" s="671" t="s">
        <v>2775</v>
      </c>
      <c r="H246" s="671" t="s">
        <v>1321</v>
      </c>
      <c r="I246" s="671" t="s">
        <v>2141</v>
      </c>
      <c r="J246" s="671" t="s">
        <v>2142</v>
      </c>
      <c r="K246" s="671" t="s">
        <v>2143</v>
      </c>
      <c r="L246" s="705">
        <v>222.25</v>
      </c>
      <c r="M246" s="705">
        <v>222.25</v>
      </c>
      <c r="N246" s="671">
        <v>1</v>
      </c>
      <c r="O246" s="706">
        <v>1</v>
      </c>
      <c r="P246" s="705"/>
      <c r="Q246" s="682">
        <v>0</v>
      </c>
      <c r="R246" s="671"/>
      <c r="S246" s="682">
        <v>0</v>
      </c>
      <c r="T246" s="706"/>
      <c r="U246" s="242">
        <v>0</v>
      </c>
    </row>
    <row r="247" spans="1:21" ht="14.4" customHeight="1" x14ac:dyDescent="0.3">
      <c r="A247" s="680">
        <v>32</v>
      </c>
      <c r="B247" s="671" t="s">
        <v>529</v>
      </c>
      <c r="C247" s="671">
        <v>89301322</v>
      </c>
      <c r="D247" s="703" t="s">
        <v>3658</v>
      </c>
      <c r="E247" s="704" t="s">
        <v>2531</v>
      </c>
      <c r="F247" s="671" t="s">
        <v>2518</v>
      </c>
      <c r="G247" s="671" t="s">
        <v>2616</v>
      </c>
      <c r="H247" s="671" t="s">
        <v>528</v>
      </c>
      <c r="I247" s="671" t="s">
        <v>2903</v>
      </c>
      <c r="J247" s="671" t="s">
        <v>2617</v>
      </c>
      <c r="K247" s="671" t="s">
        <v>2618</v>
      </c>
      <c r="L247" s="705">
        <v>0</v>
      </c>
      <c r="M247" s="705">
        <v>0</v>
      </c>
      <c r="N247" s="671">
        <v>1</v>
      </c>
      <c r="O247" s="706">
        <v>1</v>
      </c>
      <c r="P247" s="705">
        <v>0</v>
      </c>
      <c r="Q247" s="682"/>
      <c r="R247" s="671">
        <v>1</v>
      </c>
      <c r="S247" s="682">
        <v>1</v>
      </c>
      <c r="T247" s="706">
        <v>1</v>
      </c>
      <c r="U247" s="242">
        <v>1</v>
      </c>
    </row>
    <row r="248" spans="1:21" ht="14.4" customHeight="1" x14ac:dyDescent="0.3">
      <c r="A248" s="680">
        <v>32</v>
      </c>
      <c r="B248" s="671" t="s">
        <v>529</v>
      </c>
      <c r="C248" s="671">
        <v>89301322</v>
      </c>
      <c r="D248" s="703" t="s">
        <v>3658</v>
      </c>
      <c r="E248" s="704" t="s">
        <v>2531</v>
      </c>
      <c r="F248" s="671" t="s">
        <v>2518</v>
      </c>
      <c r="G248" s="671" t="s">
        <v>2621</v>
      </c>
      <c r="H248" s="671" t="s">
        <v>1321</v>
      </c>
      <c r="I248" s="671" t="s">
        <v>1560</v>
      </c>
      <c r="J248" s="671" t="s">
        <v>1561</v>
      </c>
      <c r="K248" s="671" t="s">
        <v>2418</v>
      </c>
      <c r="L248" s="705">
        <v>184.22</v>
      </c>
      <c r="M248" s="705">
        <v>184.22</v>
      </c>
      <c r="N248" s="671">
        <v>1</v>
      </c>
      <c r="O248" s="706">
        <v>0.5</v>
      </c>
      <c r="P248" s="705"/>
      <c r="Q248" s="682">
        <v>0</v>
      </c>
      <c r="R248" s="671"/>
      <c r="S248" s="682">
        <v>0</v>
      </c>
      <c r="T248" s="706"/>
      <c r="U248" s="242">
        <v>0</v>
      </c>
    </row>
    <row r="249" spans="1:21" ht="14.4" customHeight="1" x14ac:dyDescent="0.3">
      <c r="A249" s="680">
        <v>32</v>
      </c>
      <c r="B249" s="671" t="s">
        <v>529</v>
      </c>
      <c r="C249" s="671">
        <v>89301322</v>
      </c>
      <c r="D249" s="703" t="s">
        <v>3658</v>
      </c>
      <c r="E249" s="704" t="s">
        <v>2531</v>
      </c>
      <c r="F249" s="671" t="s">
        <v>2518</v>
      </c>
      <c r="G249" s="671" t="s">
        <v>2623</v>
      </c>
      <c r="H249" s="671" t="s">
        <v>1321</v>
      </c>
      <c r="I249" s="671" t="s">
        <v>2904</v>
      </c>
      <c r="J249" s="671" t="s">
        <v>1331</v>
      </c>
      <c r="K249" s="671" t="s">
        <v>2905</v>
      </c>
      <c r="L249" s="705">
        <v>0</v>
      </c>
      <c r="M249" s="705">
        <v>0</v>
      </c>
      <c r="N249" s="671">
        <v>1</v>
      </c>
      <c r="O249" s="706">
        <v>1</v>
      </c>
      <c r="P249" s="705"/>
      <c r="Q249" s="682"/>
      <c r="R249" s="671"/>
      <c r="S249" s="682">
        <v>0</v>
      </c>
      <c r="T249" s="706"/>
      <c r="U249" s="242">
        <v>0</v>
      </c>
    </row>
    <row r="250" spans="1:21" ht="14.4" customHeight="1" x14ac:dyDescent="0.3">
      <c r="A250" s="680">
        <v>32</v>
      </c>
      <c r="B250" s="671" t="s">
        <v>529</v>
      </c>
      <c r="C250" s="671">
        <v>89301322</v>
      </c>
      <c r="D250" s="703" t="s">
        <v>3658</v>
      </c>
      <c r="E250" s="704" t="s">
        <v>2531</v>
      </c>
      <c r="F250" s="671" t="s">
        <v>2518</v>
      </c>
      <c r="G250" s="671" t="s">
        <v>2624</v>
      </c>
      <c r="H250" s="671" t="s">
        <v>1321</v>
      </c>
      <c r="I250" s="671" t="s">
        <v>1564</v>
      </c>
      <c r="J250" s="671" t="s">
        <v>1565</v>
      </c>
      <c r="K250" s="671" t="s">
        <v>2418</v>
      </c>
      <c r="L250" s="705">
        <v>69.86</v>
      </c>
      <c r="M250" s="705">
        <v>69.86</v>
      </c>
      <c r="N250" s="671">
        <v>1</v>
      </c>
      <c r="O250" s="706">
        <v>1</v>
      </c>
      <c r="P250" s="705">
        <v>69.86</v>
      </c>
      <c r="Q250" s="682">
        <v>1</v>
      </c>
      <c r="R250" s="671">
        <v>1</v>
      </c>
      <c r="S250" s="682">
        <v>1</v>
      </c>
      <c r="T250" s="706">
        <v>1</v>
      </c>
      <c r="U250" s="242">
        <v>1</v>
      </c>
    </row>
    <row r="251" spans="1:21" ht="14.4" customHeight="1" x14ac:dyDescent="0.3">
      <c r="A251" s="680">
        <v>32</v>
      </c>
      <c r="B251" s="671" t="s">
        <v>529</v>
      </c>
      <c r="C251" s="671">
        <v>89301322</v>
      </c>
      <c r="D251" s="703" t="s">
        <v>3658</v>
      </c>
      <c r="E251" s="704" t="s">
        <v>2531</v>
      </c>
      <c r="F251" s="671" t="s">
        <v>2518</v>
      </c>
      <c r="G251" s="671" t="s">
        <v>2566</v>
      </c>
      <c r="H251" s="671" t="s">
        <v>528</v>
      </c>
      <c r="I251" s="671" t="s">
        <v>2906</v>
      </c>
      <c r="J251" s="671" t="s">
        <v>2907</v>
      </c>
      <c r="K251" s="671" t="s">
        <v>2908</v>
      </c>
      <c r="L251" s="705">
        <v>2025.92</v>
      </c>
      <c r="M251" s="705">
        <v>2025.92</v>
      </c>
      <c r="N251" s="671">
        <v>1</v>
      </c>
      <c r="O251" s="706">
        <v>0.5</v>
      </c>
      <c r="P251" s="705">
        <v>2025.92</v>
      </c>
      <c r="Q251" s="682">
        <v>1</v>
      </c>
      <c r="R251" s="671">
        <v>1</v>
      </c>
      <c r="S251" s="682">
        <v>1</v>
      </c>
      <c r="T251" s="706">
        <v>0.5</v>
      </c>
      <c r="U251" s="242">
        <v>1</v>
      </c>
    </row>
    <row r="252" spans="1:21" ht="14.4" customHeight="1" x14ac:dyDescent="0.3">
      <c r="A252" s="680">
        <v>32</v>
      </c>
      <c r="B252" s="671" t="s">
        <v>529</v>
      </c>
      <c r="C252" s="671">
        <v>89301322</v>
      </c>
      <c r="D252" s="703" t="s">
        <v>3658</v>
      </c>
      <c r="E252" s="704" t="s">
        <v>2531</v>
      </c>
      <c r="F252" s="671" t="s">
        <v>2518</v>
      </c>
      <c r="G252" s="671" t="s">
        <v>2566</v>
      </c>
      <c r="H252" s="671" t="s">
        <v>528</v>
      </c>
      <c r="I252" s="671" t="s">
        <v>1132</v>
      </c>
      <c r="J252" s="671" t="s">
        <v>1133</v>
      </c>
      <c r="K252" s="671" t="s">
        <v>2779</v>
      </c>
      <c r="L252" s="705">
        <v>2025.92</v>
      </c>
      <c r="M252" s="705">
        <v>16207.36</v>
      </c>
      <c r="N252" s="671">
        <v>8</v>
      </c>
      <c r="O252" s="706">
        <v>1.5</v>
      </c>
      <c r="P252" s="705">
        <v>16207.36</v>
      </c>
      <c r="Q252" s="682">
        <v>1</v>
      </c>
      <c r="R252" s="671">
        <v>8</v>
      </c>
      <c r="S252" s="682">
        <v>1</v>
      </c>
      <c r="T252" s="706">
        <v>1.5</v>
      </c>
      <c r="U252" s="242">
        <v>1</v>
      </c>
    </row>
    <row r="253" spans="1:21" ht="14.4" customHeight="1" x14ac:dyDescent="0.3">
      <c r="A253" s="680">
        <v>32</v>
      </c>
      <c r="B253" s="671" t="s">
        <v>529</v>
      </c>
      <c r="C253" s="671">
        <v>89301322</v>
      </c>
      <c r="D253" s="703" t="s">
        <v>3658</v>
      </c>
      <c r="E253" s="704" t="s">
        <v>2531</v>
      </c>
      <c r="F253" s="671" t="s">
        <v>2518</v>
      </c>
      <c r="G253" s="671" t="s">
        <v>2566</v>
      </c>
      <c r="H253" s="671" t="s">
        <v>528</v>
      </c>
      <c r="I253" s="671" t="s">
        <v>2909</v>
      </c>
      <c r="J253" s="671" t="s">
        <v>2910</v>
      </c>
      <c r="K253" s="671" t="s">
        <v>2779</v>
      </c>
      <c r="L253" s="705">
        <v>2025.92</v>
      </c>
      <c r="M253" s="705">
        <v>14181.44</v>
      </c>
      <c r="N253" s="671">
        <v>7</v>
      </c>
      <c r="O253" s="706">
        <v>2</v>
      </c>
      <c r="P253" s="705">
        <v>6077.76</v>
      </c>
      <c r="Q253" s="682">
        <v>0.42857142857142855</v>
      </c>
      <c r="R253" s="671">
        <v>3</v>
      </c>
      <c r="S253" s="682">
        <v>0.42857142857142855</v>
      </c>
      <c r="T253" s="706">
        <v>1.5</v>
      </c>
      <c r="U253" s="242">
        <v>0.75</v>
      </c>
    </row>
    <row r="254" spans="1:21" ht="14.4" customHeight="1" x14ac:dyDescent="0.3">
      <c r="A254" s="680">
        <v>32</v>
      </c>
      <c r="B254" s="671" t="s">
        <v>529</v>
      </c>
      <c r="C254" s="671">
        <v>89301322</v>
      </c>
      <c r="D254" s="703" t="s">
        <v>3658</v>
      </c>
      <c r="E254" s="704" t="s">
        <v>2531</v>
      </c>
      <c r="F254" s="671" t="s">
        <v>2518</v>
      </c>
      <c r="G254" s="671" t="s">
        <v>2566</v>
      </c>
      <c r="H254" s="671" t="s">
        <v>528</v>
      </c>
      <c r="I254" s="671" t="s">
        <v>2911</v>
      </c>
      <c r="J254" s="671" t="s">
        <v>1147</v>
      </c>
      <c r="K254" s="671" t="s">
        <v>2912</v>
      </c>
      <c r="L254" s="705">
        <v>0</v>
      </c>
      <c r="M254" s="705">
        <v>0</v>
      </c>
      <c r="N254" s="671">
        <v>3</v>
      </c>
      <c r="O254" s="706">
        <v>1</v>
      </c>
      <c r="P254" s="705">
        <v>0</v>
      </c>
      <c r="Q254" s="682"/>
      <c r="R254" s="671">
        <v>3</v>
      </c>
      <c r="S254" s="682">
        <v>1</v>
      </c>
      <c r="T254" s="706">
        <v>1</v>
      </c>
      <c r="U254" s="242">
        <v>1</v>
      </c>
    </row>
    <row r="255" spans="1:21" ht="14.4" customHeight="1" x14ac:dyDescent="0.3">
      <c r="A255" s="680">
        <v>32</v>
      </c>
      <c r="B255" s="671" t="s">
        <v>529</v>
      </c>
      <c r="C255" s="671">
        <v>89301322</v>
      </c>
      <c r="D255" s="703" t="s">
        <v>3658</v>
      </c>
      <c r="E255" s="704" t="s">
        <v>2531</v>
      </c>
      <c r="F255" s="671" t="s">
        <v>2518</v>
      </c>
      <c r="G255" s="671" t="s">
        <v>2663</v>
      </c>
      <c r="H255" s="671" t="s">
        <v>528</v>
      </c>
      <c r="I255" s="671" t="s">
        <v>656</v>
      </c>
      <c r="J255" s="671" t="s">
        <v>657</v>
      </c>
      <c r="K255" s="671" t="s">
        <v>2664</v>
      </c>
      <c r="L255" s="705">
        <v>115.3</v>
      </c>
      <c r="M255" s="705">
        <v>230.6</v>
      </c>
      <c r="N255" s="671">
        <v>2</v>
      </c>
      <c r="O255" s="706">
        <v>0.5</v>
      </c>
      <c r="P255" s="705"/>
      <c r="Q255" s="682">
        <v>0</v>
      </c>
      <c r="R255" s="671"/>
      <c r="S255" s="682">
        <v>0</v>
      </c>
      <c r="T255" s="706"/>
      <c r="U255" s="242">
        <v>0</v>
      </c>
    </row>
    <row r="256" spans="1:21" ht="14.4" customHeight="1" x14ac:dyDescent="0.3">
      <c r="A256" s="680">
        <v>32</v>
      </c>
      <c r="B256" s="671" t="s">
        <v>529</v>
      </c>
      <c r="C256" s="671">
        <v>89301322</v>
      </c>
      <c r="D256" s="703" t="s">
        <v>3658</v>
      </c>
      <c r="E256" s="704" t="s">
        <v>2531</v>
      </c>
      <c r="F256" s="671" t="s">
        <v>2518</v>
      </c>
      <c r="G256" s="671" t="s">
        <v>2913</v>
      </c>
      <c r="H256" s="671" t="s">
        <v>528</v>
      </c>
      <c r="I256" s="671" t="s">
        <v>2914</v>
      </c>
      <c r="J256" s="671" t="s">
        <v>2915</v>
      </c>
      <c r="K256" s="671" t="s">
        <v>2916</v>
      </c>
      <c r="L256" s="705">
        <v>937.93</v>
      </c>
      <c r="M256" s="705">
        <v>1875.86</v>
      </c>
      <c r="N256" s="671">
        <v>2</v>
      </c>
      <c r="O256" s="706">
        <v>1</v>
      </c>
      <c r="P256" s="705">
        <v>1875.86</v>
      </c>
      <c r="Q256" s="682">
        <v>1</v>
      </c>
      <c r="R256" s="671">
        <v>2</v>
      </c>
      <c r="S256" s="682">
        <v>1</v>
      </c>
      <c r="T256" s="706">
        <v>1</v>
      </c>
      <c r="U256" s="242">
        <v>1</v>
      </c>
    </row>
    <row r="257" spans="1:21" ht="14.4" customHeight="1" x14ac:dyDescent="0.3">
      <c r="A257" s="680">
        <v>32</v>
      </c>
      <c r="B257" s="671" t="s">
        <v>529</v>
      </c>
      <c r="C257" s="671">
        <v>89301322</v>
      </c>
      <c r="D257" s="703" t="s">
        <v>3658</v>
      </c>
      <c r="E257" s="704" t="s">
        <v>2531</v>
      </c>
      <c r="F257" s="671" t="s">
        <v>2518</v>
      </c>
      <c r="G257" s="671" t="s">
        <v>2788</v>
      </c>
      <c r="H257" s="671" t="s">
        <v>528</v>
      </c>
      <c r="I257" s="671" t="s">
        <v>2917</v>
      </c>
      <c r="J257" s="671" t="s">
        <v>1771</v>
      </c>
      <c r="K257" s="671" t="s">
        <v>2918</v>
      </c>
      <c r="L257" s="705">
        <v>64.45</v>
      </c>
      <c r="M257" s="705">
        <v>64.45</v>
      </c>
      <c r="N257" s="671">
        <v>1</v>
      </c>
      <c r="O257" s="706">
        <v>0.5</v>
      </c>
      <c r="P257" s="705">
        <v>64.45</v>
      </c>
      <c r="Q257" s="682">
        <v>1</v>
      </c>
      <c r="R257" s="671">
        <v>1</v>
      </c>
      <c r="S257" s="682">
        <v>1</v>
      </c>
      <c r="T257" s="706">
        <v>0.5</v>
      </c>
      <c r="U257" s="242">
        <v>1</v>
      </c>
    </row>
    <row r="258" spans="1:21" ht="14.4" customHeight="1" x14ac:dyDescent="0.3">
      <c r="A258" s="680">
        <v>32</v>
      </c>
      <c r="B258" s="671" t="s">
        <v>529</v>
      </c>
      <c r="C258" s="671">
        <v>89301322</v>
      </c>
      <c r="D258" s="703" t="s">
        <v>3658</v>
      </c>
      <c r="E258" s="704" t="s">
        <v>2531</v>
      </c>
      <c r="F258" s="671" t="s">
        <v>2518</v>
      </c>
      <c r="G258" s="671" t="s">
        <v>2665</v>
      </c>
      <c r="H258" s="671" t="s">
        <v>528</v>
      </c>
      <c r="I258" s="671" t="s">
        <v>2666</v>
      </c>
      <c r="J258" s="671" t="s">
        <v>2667</v>
      </c>
      <c r="K258" s="671" t="s">
        <v>1769</v>
      </c>
      <c r="L258" s="705">
        <v>13168.84</v>
      </c>
      <c r="M258" s="705">
        <v>13168.84</v>
      </c>
      <c r="N258" s="671">
        <v>1</v>
      </c>
      <c r="O258" s="706">
        <v>0.5</v>
      </c>
      <c r="P258" s="705">
        <v>13168.84</v>
      </c>
      <c r="Q258" s="682">
        <v>1</v>
      </c>
      <c r="R258" s="671">
        <v>1</v>
      </c>
      <c r="S258" s="682">
        <v>1</v>
      </c>
      <c r="T258" s="706">
        <v>0.5</v>
      </c>
      <c r="U258" s="242">
        <v>1</v>
      </c>
    </row>
    <row r="259" spans="1:21" ht="14.4" customHeight="1" x14ac:dyDescent="0.3">
      <c r="A259" s="680">
        <v>32</v>
      </c>
      <c r="B259" s="671" t="s">
        <v>529</v>
      </c>
      <c r="C259" s="671">
        <v>89301322</v>
      </c>
      <c r="D259" s="703" t="s">
        <v>3658</v>
      </c>
      <c r="E259" s="704" t="s">
        <v>2531</v>
      </c>
      <c r="F259" s="671" t="s">
        <v>2518</v>
      </c>
      <c r="G259" s="671" t="s">
        <v>2569</v>
      </c>
      <c r="H259" s="671" t="s">
        <v>1321</v>
      </c>
      <c r="I259" s="671" t="s">
        <v>1599</v>
      </c>
      <c r="J259" s="671" t="s">
        <v>1600</v>
      </c>
      <c r="K259" s="671" t="s">
        <v>2432</v>
      </c>
      <c r="L259" s="705">
        <v>3127.19</v>
      </c>
      <c r="M259" s="705">
        <v>28144.709999999995</v>
      </c>
      <c r="N259" s="671">
        <v>9</v>
      </c>
      <c r="O259" s="706">
        <v>5.5</v>
      </c>
      <c r="P259" s="705">
        <v>25017.519999999997</v>
      </c>
      <c r="Q259" s="682">
        <v>0.88888888888888895</v>
      </c>
      <c r="R259" s="671">
        <v>8</v>
      </c>
      <c r="S259" s="682">
        <v>0.88888888888888884</v>
      </c>
      <c r="T259" s="706">
        <v>4.5</v>
      </c>
      <c r="U259" s="242">
        <v>0.81818181818181823</v>
      </c>
    </row>
    <row r="260" spans="1:21" ht="14.4" customHeight="1" x14ac:dyDescent="0.3">
      <c r="A260" s="680">
        <v>32</v>
      </c>
      <c r="B260" s="671" t="s">
        <v>529</v>
      </c>
      <c r="C260" s="671">
        <v>89301322</v>
      </c>
      <c r="D260" s="703" t="s">
        <v>3658</v>
      </c>
      <c r="E260" s="704" t="s">
        <v>2531</v>
      </c>
      <c r="F260" s="671" t="s">
        <v>2518</v>
      </c>
      <c r="G260" s="671" t="s">
        <v>2569</v>
      </c>
      <c r="H260" s="671" t="s">
        <v>1321</v>
      </c>
      <c r="I260" s="671" t="s">
        <v>2705</v>
      </c>
      <c r="J260" s="671" t="s">
        <v>1600</v>
      </c>
      <c r="K260" s="671" t="s">
        <v>2706</v>
      </c>
      <c r="L260" s="705">
        <v>782.22</v>
      </c>
      <c r="M260" s="705">
        <v>1564.44</v>
      </c>
      <c r="N260" s="671">
        <v>2</v>
      </c>
      <c r="O260" s="706">
        <v>0.5</v>
      </c>
      <c r="P260" s="705"/>
      <c r="Q260" s="682">
        <v>0</v>
      </c>
      <c r="R260" s="671"/>
      <c r="S260" s="682">
        <v>0</v>
      </c>
      <c r="T260" s="706"/>
      <c r="U260" s="242">
        <v>0</v>
      </c>
    </row>
    <row r="261" spans="1:21" ht="14.4" customHeight="1" x14ac:dyDescent="0.3">
      <c r="A261" s="680">
        <v>32</v>
      </c>
      <c r="B261" s="671" t="s">
        <v>529</v>
      </c>
      <c r="C261" s="671">
        <v>89301322</v>
      </c>
      <c r="D261" s="703" t="s">
        <v>3658</v>
      </c>
      <c r="E261" s="704" t="s">
        <v>2531</v>
      </c>
      <c r="F261" s="671" t="s">
        <v>2518</v>
      </c>
      <c r="G261" s="671" t="s">
        <v>2729</v>
      </c>
      <c r="H261" s="671" t="s">
        <v>528</v>
      </c>
      <c r="I261" s="671" t="s">
        <v>2736</v>
      </c>
      <c r="J261" s="671" t="s">
        <v>2737</v>
      </c>
      <c r="K261" s="671" t="s">
        <v>2732</v>
      </c>
      <c r="L261" s="705">
        <v>0</v>
      </c>
      <c r="M261" s="705">
        <v>0</v>
      </c>
      <c r="N261" s="671">
        <v>1</v>
      </c>
      <c r="O261" s="706">
        <v>1</v>
      </c>
      <c r="P261" s="705"/>
      <c r="Q261" s="682"/>
      <c r="R261" s="671"/>
      <c r="S261" s="682">
        <v>0</v>
      </c>
      <c r="T261" s="706"/>
      <c r="U261" s="242">
        <v>0</v>
      </c>
    </row>
    <row r="262" spans="1:21" ht="14.4" customHeight="1" x14ac:dyDescent="0.3">
      <c r="A262" s="680">
        <v>32</v>
      </c>
      <c r="B262" s="671" t="s">
        <v>529</v>
      </c>
      <c r="C262" s="671">
        <v>89301322</v>
      </c>
      <c r="D262" s="703" t="s">
        <v>3658</v>
      </c>
      <c r="E262" s="704" t="s">
        <v>2531</v>
      </c>
      <c r="F262" s="671" t="s">
        <v>2518</v>
      </c>
      <c r="G262" s="671" t="s">
        <v>2668</v>
      </c>
      <c r="H262" s="671" t="s">
        <v>528</v>
      </c>
      <c r="I262" s="671" t="s">
        <v>736</v>
      </c>
      <c r="J262" s="671" t="s">
        <v>737</v>
      </c>
      <c r="K262" s="671" t="s">
        <v>2669</v>
      </c>
      <c r="L262" s="705">
        <v>163.9</v>
      </c>
      <c r="M262" s="705">
        <v>163.9</v>
      </c>
      <c r="N262" s="671">
        <v>1</v>
      </c>
      <c r="O262" s="706">
        <v>0.5</v>
      </c>
      <c r="P262" s="705">
        <v>163.9</v>
      </c>
      <c r="Q262" s="682">
        <v>1</v>
      </c>
      <c r="R262" s="671">
        <v>1</v>
      </c>
      <c r="S262" s="682">
        <v>1</v>
      </c>
      <c r="T262" s="706">
        <v>0.5</v>
      </c>
      <c r="U262" s="242">
        <v>1</v>
      </c>
    </row>
    <row r="263" spans="1:21" ht="14.4" customHeight="1" x14ac:dyDescent="0.3">
      <c r="A263" s="680">
        <v>32</v>
      </c>
      <c r="B263" s="671" t="s">
        <v>529</v>
      </c>
      <c r="C263" s="671">
        <v>89301322</v>
      </c>
      <c r="D263" s="703" t="s">
        <v>3658</v>
      </c>
      <c r="E263" s="704" t="s">
        <v>2531</v>
      </c>
      <c r="F263" s="671" t="s">
        <v>2518</v>
      </c>
      <c r="G263" s="671" t="s">
        <v>2805</v>
      </c>
      <c r="H263" s="671" t="s">
        <v>528</v>
      </c>
      <c r="I263" s="671" t="s">
        <v>2806</v>
      </c>
      <c r="J263" s="671" t="s">
        <v>2807</v>
      </c>
      <c r="K263" s="671" t="s">
        <v>2808</v>
      </c>
      <c r="L263" s="705">
        <v>1023.02</v>
      </c>
      <c r="M263" s="705">
        <v>11253.220000000001</v>
      </c>
      <c r="N263" s="671">
        <v>11</v>
      </c>
      <c r="O263" s="706">
        <v>7.5</v>
      </c>
      <c r="P263" s="705">
        <v>7161.1400000000012</v>
      </c>
      <c r="Q263" s="682">
        <v>0.63636363636363635</v>
      </c>
      <c r="R263" s="671">
        <v>7</v>
      </c>
      <c r="S263" s="682">
        <v>0.63636363636363635</v>
      </c>
      <c r="T263" s="706">
        <v>5</v>
      </c>
      <c r="U263" s="242">
        <v>0.66666666666666663</v>
      </c>
    </row>
    <row r="264" spans="1:21" ht="14.4" customHeight="1" x14ac:dyDescent="0.3">
      <c r="A264" s="680">
        <v>32</v>
      </c>
      <c r="B264" s="671" t="s">
        <v>529</v>
      </c>
      <c r="C264" s="671">
        <v>89301322</v>
      </c>
      <c r="D264" s="703" t="s">
        <v>3658</v>
      </c>
      <c r="E264" s="704" t="s">
        <v>2531</v>
      </c>
      <c r="F264" s="671" t="s">
        <v>2518</v>
      </c>
      <c r="G264" s="671" t="s">
        <v>2670</v>
      </c>
      <c r="H264" s="671" t="s">
        <v>528</v>
      </c>
      <c r="I264" s="671" t="s">
        <v>2671</v>
      </c>
      <c r="J264" s="671" t="s">
        <v>2672</v>
      </c>
      <c r="K264" s="671" t="s">
        <v>2673</v>
      </c>
      <c r="L264" s="705">
        <v>24.22</v>
      </c>
      <c r="M264" s="705">
        <v>24.22</v>
      </c>
      <c r="N264" s="671">
        <v>1</v>
      </c>
      <c r="O264" s="706">
        <v>1</v>
      </c>
      <c r="P264" s="705">
        <v>24.22</v>
      </c>
      <c r="Q264" s="682">
        <v>1</v>
      </c>
      <c r="R264" s="671">
        <v>1</v>
      </c>
      <c r="S264" s="682">
        <v>1</v>
      </c>
      <c r="T264" s="706">
        <v>1</v>
      </c>
      <c r="U264" s="242">
        <v>1</v>
      </c>
    </row>
    <row r="265" spans="1:21" ht="14.4" customHeight="1" x14ac:dyDescent="0.3">
      <c r="A265" s="680">
        <v>32</v>
      </c>
      <c r="B265" s="671" t="s">
        <v>529</v>
      </c>
      <c r="C265" s="671">
        <v>89301322</v>
      </c>
      <c r="D265" s="703" t="s">
        <v>3658</v>
      </c>
      <c r="E265" s="704" t="s">
        <v>2531</v>
      </c>
      <c r="F265" s="671" t="s">
        <v>2518</v>
      </c>
      <c r="G265" s="671" t="s">
        <v>2670</v>
      </c>
      <c r="H265" s="671" t="s">
        <v>528</v>
      </c>
      <c r="I265" s="671" t="s">
        <v>2919</v>
      </c>
      <c r="J265" s="671" t="s">
        <v>2708</v>
      </c>
      <c r="K265" s="671" t="s">
        <v>2783</v>
      </c>
      <c r="L265" s="705">
        <v>40.36</v>
      </c>
      <c r="M265" s="705">
        <v>80.72</v>
      </c>
      <c r="N265" s="671">
        <v>2</v>
      </c>
      <c r="O265" s="706">
        <v>1</v>
      </c>
      <c r="P265" s="705">
        <v>40.36</v>
      </c>
      <c r="Q265" s="682">
        <v>0.5</v>
      </c>
      <c r="R265" s="671">
        <v>1</v>
      </c>
      <c r="S265" s="682">
        <v>0.5</v>
      </c>
      <c r="T265" s="706">
        <v>0.5</v>
      </c>
      <c r="U265" s="242">
        <v>0.5</v>
      </c>
    </row>
    <row r="266" spans="1:21" ht="14.4" customHeight="1" x14ac:dyDescent="0.3">
      <c r="A266" s="680">
        <v>32</v>
      </c>
      <c r="B266" s="671" t="s">
        <v>529</v>
      </c>
      <c r="C266" s="671">
        <v>89301322</v>
      </c>
      <c r="D266" s="703" t="s">
        <v>3658</v>
      </c>
      <c r="E266" s="704" t="s">
        <v>2531</v>
      </c>
      <c r="F266" s="671" t="s">
        <v>2518</v>
      </c>
      <c r="G266" s="671" t="s">
        <v>2813</v>
      </c>
      <c r="H266" s="671" t="s">
        <v>528</v>
      </c>
      <c r="I266" s="671" t="s">
        <v>1740</v>
      </c>
      <c r="J266" s="671" t="s">
        <v>1741</v>
      </c>
      <c r="K266" s="671" t="s">
        <v>2814</v>
      </c>
      <c r="L266" s="705">
        <v>0</v>
      </c>
      <c r="M266" s="705">
        <v>0</v>
      </c>
      <c r="N266" s="671">
        <v>2</v>
      </c>
      <c r="O266" s="706">
        <v>0.5</v>
      </c>
      <c r="P266" s="705">
        <v>0</v>
      </c>
      <c r="Q266" s="682"/>
      <c r="R266" s="671">
        <v>2</v>
      </c>
      <c r="S266" s="682">
        <v>1</v>
      </c>
      <c r="T266" s="706">
        <v>0.5</v>
      </c>
      <c r="U266" s="242">
        <v>1</v>
      </c>
    </row>
    <row r="267" spans="1:21" ht="14.4" customHeight="1" x14ac:dyDescent="0.3">
      <c r="A267" s="680">
        <v>32</v>
      </c>
      <c r="B267" s="671" t="s">
        <v>529</v>
      </c>
      <c r="C267" s="671">
        <v>89301322</v>
      </c>
      <c r="D267" s="703" t="s">
        <v>3658</v>
      </c>
      <c r="E267" s="704" t="s">
        <v>2531</v>
      </c>
      <c r="F267" s="671" t="s">
        <v>2518</v>
      </c>
      <c r="G267" s="671" t="s">
        <v>2815</v>
      </c>
      <c r="H267" s="671" t="s">
        <v>1321</v>
      </c>
      <c r="I267" s="671" t="s">
        <v>2816</v>
      </c>
      <c r="J267" s="671" t="s">
        <v>2817</v>
      </c>
      <c r="K267" s="671" t="s">
        <v>2818</v>
      </c>
      <c r="L267" s="705">
        <v>2449.89</v>
      </c>
      <c r="M267" s="705">
        <v>56347.469999999994</v>
      </c>
      <c r="N267" s="671">
        <v>23</v>
      </c>
      <c r="O267" s="706">
        <v>4.5</v>
      </c>
      <c r="P267" s="705">
        <v>56347.469999999994</v>
      </c>
      <c r="Q267" s="682">
        <v>1</v>
      </c>
      <c r="R267" s="671">
        <v>23</v>
      </c>
      <c r="S267" s="682">
        <v>1</v>
      </c>
      <c r="T267" s="706">
        <v>4.5</v>
      </c>
      <c r="U267" s="242">
        <v>1</v>
      </c>
    </row>
    <row r="268" spans="1:21" ht="14.4" customHeight="1" x14ac:dyDescent="0.3">
      <c r="A268" s="680">
        <v>32</v>
      </c>
      <c r="B268" s="671" t="s">
        <v>529</v>
      </c>
      <c r="C268" s="671">
        <v>89301322</v>
      </c>
      <c r="D268" s="703" t="s">
        <v>3658</v>
      </c>
      <c r="E268" s="704" t="s">
        <v>2531</v>
      </c>
      <c r="F268" s="671" t="s">
        <v>2518</v>
      </c>
      <c r="G268" s="671" t="s">
        <v>2826</v>
      </c>
      <c r="H268" s="671" t="s">
        <v>528</v>
      </c>
      <c r="I268" s="671" t="s">
        <v>2827</v>
      </c>
      <c r="J268" s="671" t="s">
        <v>2828</v>
      </c>
      <c r="K268" s="671"/>
      <c r="L268" s="705">
        <v>0</v>
      </c>
      <c r="M268" s="705">
        <v>0</v>
      </c>
      <c r="N268" s="671">
        <v>4</v>
      </c>
      <c r="O268" s="706">
        <v>0.5</v>
      </c>
      <c r="P268" s="705">
        <v>0</v>
      </c>
      <c r="Q268" s="682"/>
      <c r="R268" s="671">
        <v>4</v>
      </c>
      <c r="S268" s="682">
        <v>1</v>
      </c>
      <c r="T268" s="706">
        <v>0.5</v>
      </c>
      <c r="U268" s="242">
        <v>1</v>
      </c>
    </row>
    <row r="269" spans="1:21" ht="14.4" customHeight="1" x14ac:dyDescent="0.3">
      <c r="A269" s="680">
        <v>32</v>
      </c>
      <c r="B269" s="671" t="s">
        <v>529</v>
      </c>
      <c r="C269" s="671">
        <v>89301322</v>
      </c>
      <c r="D269" s="703" t="s">
        <v>3658</v>
      </c>
      <c r="E269" s="704" t="s">
        <v>2531</v>
      </c>
      <c r="F269" s="671" t="s">
        <v>2518</v>
      </c>
      <c r="G269" s="671" t="s">
        <v>2920</v>
      </c>
      <c r="H269" s="671" t="s">
        <v>528</v>
      </c>
      <c r="I269" s="671" t="s">
        <v>2921</v>
      </c>
      <c r="J269" s="671" t="s">
        <v>2198</v>
      </c>
      <c r="K269" s="671" t="s">
        <v>2922</v>
      </c>
      <c r="L269" s="705">
        <v>26.17</v>
      </c>
      <c r="M269" s="705">
        <v>26.17</v>
      </c>
      <c r="N269" s="671">
        <v>1</v>
      </c>
      <c r="O269" s="706">
        <v>1</v>
      </c>
      <c r="P269" s="705"/>
      <c r="Q269" s="682">
        <v>0</v>
      </c>
      <c r="R269" s="671"/>
      <c r="S269" s="682">
        <v>0</v>
      </c>
      <c r="T269" s="706"/>
      <c r="U269" s="242">
        <v>0</v>
      </c>
    </row>
    <row r="270" spans="1:21" ht="14.4" customHeight="1" x14ac:dyDescent="0.3">
      <c r="A270" s="680">
        <v>32</v>
      </c>
      <c r="B270" s="671" t="s">
        <v>529</v>
      </c>
      <c r="C270" s="671">
        <v>89301322</v>
      </c>
      <c r="D270" s="703" t="s">
        <v>3658</v>
      </c>
      <c r="E270" s="704" t="s">
        <v>2531</v>
      </c>
      <c r="F270" s="671" t="s">
        <v>2518</v>
      </c>
      <c r="G270" s="671" t="s">
        <v>2574</v>
      </c>
      <c r="H270" s="671" t="s">
        <v>1321</v>
      </c>
      <c r="I270" s="671" t="s">
        <v>1567</v>
      </c>
      <c r="J270" s="671" t="s">
        <v>1568</v>
      </c>
      <c r="K270" s="671" t="s">
        <v>2423</v>
      </c>
      <c r="L270" s="705">
        <v>116.8</v>
      </c>
      <c r="M270" s="705">
        <v>467.2</v>
      </c>
      <c r="N270" s="671">
        <v>4</v>
      </c>
      <c r="O270" s="706">
        <v>3</v>
      </c>
      <c r="P270" s="705">
        <v>467.2</v>
      </c>
      <c r="Q270" s="682">
        <v>1</v>
      </c>
      <c r="R270" s="671">
        <v>4</v>
      </c>
      <c r="S270" s="682">
        <v>1</v>
      </c>
      <c r="T270" s="706">
        <v>3</v>
      </c>
      <c r="U270" s="242">
        <v>1</v>
      </c>
    </row>
    <row r="271" spans="1:21" ht="14.4" customHeight="1" x14ac:dyDescent="0.3">
      <c r="A271" s="680">
        <v>32</v>
      </c>
      <c r="B271" s="671" t="s">
        <v>529</v>
      </c>
      <c r="C271" s="671">
        <v>89301322</v>
      </c>
      <c r="D271" s="703" t="s">
        <v>3658</v>
      </c>
      <c r="E271" s="704" t="s">
        <v>2531</v>
      </c>
      <c r="F271" s="671" t="s">
        <v>2518</v>
      </c>
      <c r="G271" s="671" t="s">
        <v>2923</v>
      </c>
      <c r="H271" s="671" t="s">
        <v>528</v>
      </c>
      <c r="I271" s="671" t="s">
        <v>2924</v>
      </c>
      <c r="J271" s="671" t="s">
        <v>2925</v>
      </c>
      <c r="K271" s="671" t="s">
        <v>2926</v>
      </c>
      <c r="L271" s="705">
        <v>145.38999999999999</v>
      </c>
      <c r="M271" s="705">
        <v>436.16999999999996</v>
      </c>
      <c r="N271" s="671">
        <v>3</v>
      </c>
      <c r="O271" s="706">
        <v>0.5</v>
      </c>
      <c r="P271" s="705">
        <v>436.16999999999996</v>
      </c>
      <c r="Q271" s="682">
        <v>1</v>
      </c>
      <c r="R271" s="671">
        <v>3</v>
      </c>
      <c r="S271" s="682">
        <v>1</v>
      </c>
      <c r="T271" s="706">
        <v>0.5</v>
      </c>
      <c r="U271" s="242">
        <v>1</v>
      </c>
    </row>
    <row r="272" spans="1:21" ht="14.4" customHeight="1" x14ac:dyDescent="0.3">
      <c r="A272" s="680">
        <v>32</v>
      </c>
      <c r="B272" s="671" t="s">
        <v>529</v>
      </c>
      <c r="C272" s="671">
        <v>89301322</v>
      </c>
      <c r="D272" s="703" t="s">
        <v>3658</v>
      </c>
      <c r="E272" s="704" t="s">
        <v>2531</v>
      </c>
      <c r="F272" s="671" t="s">
        <v>2518</v>
      </c>
      <c r="G272" s="671" t="s">
        <v>2577</v>
      </c>
      <c r="H272" s="671" t="s">
        <v>528</v>
      </c>
      <c r="I272" s="671" t="s">
        <v>2927</v>
      </c>
      <c r="J272" s="671" t="s">
        <v>2834</v>
      </c>
      <c r="K272" s="671" t="s">
        <v>2741</v>
      </c>
      <c r="L272" s="705">
        <v>30.65</v>
      </c>
      <c r="M272" s="705">
        <v>30.65</v>
      </c>
      <c r="N272" s="671">
        <v>1</v>
      </c>
      <c r="O272" s="706">
        <v>1</v>
      </c>
      <c r="P272" s="705"/>
      <c r="Q272" s="682">
        <v>0</v>
      </c>
      <c r="R272" s="671"/>
      <c r="S272" s="682">
        <v>0</v>
      </c>
      <c r="T272" s="706"/>
      <c r="U272" s="242">
        <v>0</v>
      </c>
    </row>
    <row r="273" spans="1:21" ht="14.4" customHeight="1" x14ac:dyDescent="0.3">
      <c r="A273" s="680">
        <v>32</v>
      </c>
      <c r="B273" s="671" t="s">
        <v>529</v>
      </c>
      <c r="C273" s="671">
        <v>89301322</v>
      </c>
      <c r="D273" s="703" t="s">
        <v>3658</v>
      </c>
      <c r="E273" s="704" t="s">
        <v>2531</v>
      </c>
      <c r="F273" s="671" t="s">
        <v>2518</v>
      </c>
      <c r="G273" s="671" t="s">
        <v>2577</v>
      </c>
      <c r="H273" s="671" t="s">
        <v>528</v>
      </c>
      <c r="I273" s="671" t="s">
        <v>2833</v>
      </c>
      <c r="J273" s="671" t="s">
        <v>2834</v>
      </c>
      <c r="K273" s="671" t="s">
        <v>2835</v>
      </c>
      <c r="L273" s="705">
        <v>61.29</v>
      </c>
      <c r="M273" s="705">
        <v>674.19</v>
      </c>
      <c r="N273" s="671">
        <v>11</v>
      </c>
      <c r="O273" s="706">
        <v>7</v>
      </c>
      <c r="P273" s="705">
        <v>367.74</v>
      </c>
      <c r="Q273" s="682">
        <v>0.54545454545454541</v>
      </c>
      <c r="R273" s="671">
        <v>6</v>
      </c>
      <c r="S273" s="682">
        <v>0.54545454545454541</v>
      </c>
      <c r="T273" s="706">
        <v>3.5</v>
      </c>
      <c r="U273" s="242">
        <v>0.5</v>
      </c>
    </row>
    <row r="274" spans="1:21" ht="14.4" customHeight="1" x14ac:dyDescent="0.3">
      <c r="A274" s="680">
        <v>32</v>
      </c>
      <c r="B274" s="671" t="s">
        <v>529</v>
      </c>
      <c r="C274" s="671">
        <v>89301322</v>
      </c>
      <c r="D274" s="703" t="s">
        <v>3658</v>
      </c>
      <c r="E274" s="704" t="s">
        <v>2531</v>
      </c>
      <c r="F274" s="671" t="s">
        <v>2518</v>
      </c>
      <c r="G274" s="671" t="s">
        <v>2928</v>
      </c>
      <c r="H274" s="671" t="s">
        <v>528</v>
      </c>
      <c r="I274" s="671" t="s">
        <v>2929</v>
      </c>
      <c r="J274" s="671" t="s">
        <v>2930</v>
      </c>
      <c r="K274" s="671" t="s">
        <v>2931</v>
      </c>
      <c r="L274" s="705">
        <v>0</v>
      </c>
      <c r="M274" s="705">
        <v>0</v>
      </c>
      <c r="N274" s="671">
        <v>1</v>
      </c>
      <c r="O274" s="706">
        <v>1</v>
      </c>
      <c r="P274" s="705"/>
      <c r="Q274" s="682"/>
      <c r="R274" s="671"/>
      <c r="S274" s="682">
        <v>0</v>
      </c>
      <c r="T274" s="706"/>
      <c r="U274" s="242">
        <v>0</v>
      </c>
    </row>
    <row r="275" spans="1:21" ht="14.4" customHeight="1" x14ac:dyDescent="0.3">
      <c r="A275" s="680">
        <v>32</v>
      </c>
      <c r="B275" s="671" t="s">
        <v>529</v>
      </c>
      <c r="C275" s="671">
        <v>89301322</v>
      </c>
      <c r="D275" s="703" t="s">
        <v>3658</v>
      </c>
      <c r="E275" s="704" t="s">
        <v>2531</v>
      </c>
      <c r="F275" s="671" t="s">
        <v>2518</v>
      </c>
      <c r="G275" s="671" t="s">
        <v>2716</v>
      </c>
      <c r="H275" s="671" t="s">
        <v>528</v>
      </c>
      <c r="I275" s="671" t="s">
        <v>740</v>
      </c>
      <c r="J275" s="671" t="s">
        <v>2717</v>
      </c>
      <c r="K275" s="671" t="s">
        <v>2718</v>
      </c>
      <c r="L275" s="705">
        <v>91.14</v>
      </c>
      <c r="M275" s="705">
        <v>364.56</v>
      </c>
      <c r="N275" s="671">
        <v>4</v>
      </c>
      <c r="O275" s="706">
        <v>1</v>
      </c>
      <c r="P275" s="705"/>
      <c r="Q275" s="682">
        <v>0</v>
      </c>
      <c r="R275" s="671"/>
      <c r="S275" s="682">
        <v>0</v>
      </c>
      <c r="T275" s="706"/>
      <c r="U275" s="242">
        <v>0</v>
      </c>
    </row>
    <row r="276" spans="1:21" ht="14.4" customHeight="1" x14ac:dyDescent="0.3">
      <c r="A276" s="680">
        <v>32</v>
      </c>
      <c r="B276" s="671" t="s">
        <v>529</v>
      </c>
      <c r="C276" s="671">
        <v>89301322</v>
      </c>
      <c r="D276" s="703" t="s">
        <v>3658</v>
      </c>
      <c r="E276" s="704" t="s">
        <v>2531</v>
      </c>
      <c r="F276" s="671" t="s">
        <v>2518</v>
      </c>
      <c r="G276" s="671" t="s">
        <v>2838</v>
      </c>
      <c r="H276" s="671" t="s">
        <v>1321</v>
      </c>
      <c r="I276" s="671" t="s">
        <v>2057</v>
      </c>
      <c r="J276" s="671" t="s">
        <v>2058</v>
      </c>
      <c r="K276" s="671" t="s">
        <v>2059</v>
      </c>
      <c r="L276" s="705">
        <v>0</v>
      </c>
      <c r="M276" s="705">
        <v>0</v>
      </c>
      <c r="N276" s="671">
        <v>1</v>
      </c>
      <c r="O276" s="706">
        <v>0.5</v>
      </c>
      <c r="P276" s="705">
        <v>0</v>
      </c>
      <c r="Q276" s="682"/>
      <c r="R276" s="671">
        <v>1</v>
      </c>
      <c r="S276" s="682">
        <v>1</v>
      </c>
      <c r="T276" s="706">
        <v>0.5</v>
      </c>
      <c r="U276" s="242">
        <v>1</v>
      </c>
    </row>
    <row r="277" spans="1:21" ht="14.4" customHeight="1" x14ac:dyDescent="0.3">
      <c r="A277" s="680">
        <v>32</v>
      </c>
      <c r="B277" s="671" t="s">
        <v>529</v>
      </c>
      <c r="C277" s="671">
        <v>89301322</v>
      </c>
      <c r="D277" s="703" t="s">
        <v>3658</v>
      </c>
      <c r="E277" s="704" t="s">
        <v>2531</v>
      </c>
      <c r="F277" s="671" t="s">
        <v>2518</v>
      </c>
      <c r="G277" s="671" t="s">
        <v>2932</v>
      </c>
      <c r="H277" s="671" t="s">
        <v>1321</v>
      </c>
      <c r="I277" s="671" t="s">
        <v>2933</v>
      </c>
      <c r="J277" s="671" t="s">
        <v>2934</v>
      </c>
      <c r="K277" s="671" t="s">
        <v>2935</v>
      </c>
      <c r="L277" s="705">
        <v>195.92</v>
      </c>
      <c r="M277" s="705">
        <v>195.92</v>
      </c>
      <c r="N277" s="671">
        <v>1</v>
      </c>
      <c r="O277" s="706">
        <v>0.5</v>
      </c>
      <c r="P277" s="705">
        <v>195.92</v>
      </c>
      <c r="Q277" s="682">
        <v>1</v>
      </c>
      <c r="R277" s="671">
        <v>1</v>
      </c>
      <c r="S277" s="682">
        <v>1</v>
      </c>
      <c r="T277" s="706">
        <v>0.5</v>
      </c>
      <c r="U277" s="242">
        <v>1</v>
      </c>
    </row>
    <row r="278" spans="1:21" ht="14.4" customHeight="1" x14ac:dyDescent="0.3">
      <c r="A278" s="680">
        <v>32</v>
      </c>
      <c r="B278" s="671" t="s">
        <v>529</v>
      </c>
      <c r="C278" s="671">
        <v>89301322</v>
      </c>
      <c r="D278" s="703" t="s">
        <v>3658</v>
      </c>
      <c r="E278" s="704" t="s">
        <v>2531</v>
      </c>
      <c r="F278" s="671" t="s">
        <v>2518</v>
      </c>
      <c r="G278" s="671" t="s">
        <v>2635</v>
      </c>
      <c r="H278" s="671" t="s">
        <v>528</v>
      </c>
      <c r="I278" s="671" t="s">
        <v>820</v>
      </c>
      <c r="J278" s="671" t="s">
        <v>2637</v>
      </c>
      <c r="K278" s="671" t="s">
        <v>2639</v>
      </c>
      <c r="L278" s="705">
        <v>0</v>
      </c>
      <c r="M278" s="705">
        <v>0</v>
      </c>
      <c r="N278" s="671">
        <v>1</v>
      </c>
      <c r="O278" s="706">
        <v>0.5</v>
      </c>
      <c r="P278" s="705">
        <v>0</v>
      </c>
      <c r="Q278" s="682"/>
      <c r="R278" s="671">
        <v>1</v>
      </c>
      <c r="S278" s="682">
        <v>1</v>
      </c>
      <c r="T278" s="706">
        <v>0.5</v>
      </c>
      <c r="U278" s="242">
        <v>1</v>
      </c>
    </row>
    <row r="279" spans="1:21" ht="14.4" customHeight="1" x14ac:dyDescent="0.3">
      <c r="A279" s="680">
        <v>32</v>
      </c>
      <c r="B279" s="671" t="s">
        <v>529</v>
      </c>
      <c r="C279" s="671">
        <v>89301322</v>
      </c>
      <c r="D279" s="703" t="s">
        <v>3658</v>
      </c>
      <c r="E279" s="704" t="s">
        <v>2531</v>
      </c>
      <c r="F279" s="671" t="s">
        <v>2518</v>
      </c>
      <c r="G279" s="671" t="s">
        <v>2635</v>
      </c>
      <c r="H279" s="671" t="s">
        <v>528</v>
      </c>
      <c r="I279" s="671" t="s">
        <v>660</v>
      </c>
      <c r="J279" s="671" t="s">
        <v>661</v>
      </c>
      <c r="K279" s="671" t="s">
        <v>662</v>
      </c>
      <c r="L279" s="705">
        <v>33.79</v>
      </c>
      <c r="M279" s="705">
        <v>33.79</v>
      </c>
      <c r="N279" s="671">
        <v>1</v>
      </c>
      <c r="O279" s="706">
        <v>0.5</v>
      </c>
      <c r="P279" s="705">
        <v>33.79</v>
      </c>
      <c r="Q279" s="682">
        <v>1</v>
      </c>
      <c r="R279" s="671">
        <v>1</v>
      </c>
      <c r="S279" s="682">
        <v>1</v>
      </c>
      <c r="T279" s="706">
        <v>0.5</v>
      </c>
      <c r="U279" s="242">
        <v>1</v>
      </c>
    </row>
    <row r="280" spans="1:21" ht="14.4" customHeight="1" x14ac:dyDescent="0.3">
      <c r="A280" s="680">
        <v>32</v>
      </c>
      <c r="B280" s="671" t="s">
        <v>529</v>
      </c>
      <c r="C280" s="671">
        <v>89301322</v>
      </c>
      <c r="D280" s="703" t="s">
        <v>3658</v>
      </c>
      <c r="E280" s="704" t="s">
        <v>2531</v>
      </c>
      <c r="F280" s="671" t="s">
        <v>2518</v>
      </c>
      <c r="G280" s="671" t="s">
        <v>2936</v>
      </c>
      <c r="H280" s="671" t="s">
        <v>1321</v>
      </c>
      <c r="I280" s="671" t="s">
        <v>2937</v>
      </c>
      <c r="J280" s="671" t="s">
        <v>2938</v>
      </c>
      <c r="K280" s="671" t="s">
        <v>2633</v>
      </c>
      <c r="L280" s="705">
        <v>0</v>
      </c>
      <c r="M280" s="705">
        <v>0</v>
      </c>
      <c r="N280" s="671">
        <v>2</v>
      </c>
      <c r="O280" s="706">
        <v>1</v>
      </c>
      <c r="P280" s="705"/>
      <c r="Q280" s="682"/>
      <c r="R280" s="671"/>
      <c r="S280" s="682">
        <v>0</v>
      </c>
      <c r="T280" s="706"/>
      <c r="U280" s="242">
        <v>0</v>
      </c>
    </row>
    <row r="281" spans="1:21" ht="14.4" customHeight="1" x14ac:dyDescent="0.3">
      <c r="A281" s="680">
        <v>32</v>
      </c>
      <c r="B281" s="671" t="s">
        <v>529</v>
      </c>
      <c r="C281" s="671">
        <v>89301322</v>
      </c>
      <c r="D281" s="703" t="s">
        <v>3658</v>
      </c>
      <c r="E281" s="704" t="s">
        <v>2531</v>
      </c>
      <c r="F281" s="671" t="s">
        <v>2518</v>
      </c>
      <c r="G281" s="671" t="s">
        <v>2680</v>
      </c>
      <c r="H281" s="671" t="s">
        <v>528</v>
      </c>
      <c r="I281" s="671" t="s">
        <v>2939</v>
      </c>
      <c r="J281" s="671" t="s">
        <v>1362</v>
      </c>
      <c r="K281" s="671" t="s">
        <v>2940</v>
      </c>
      <c r="L281" s="705">
        <v>0</v>
      </c>
      <c r="M281" s="705">
        <v>0</v>
      </c>
      <c r="N281" s="671">
        <v>3</v>
      </c>
      <c r="O281" s="706">
        <v>0.5</v>
      </c>
      <c r="P281" s="705"/>
      <c r="Q281" s="682"/>
      <c r="R281" s="671"/>
      <c r="S281" s="682">
        <v>0</v>
      </c>
      <c r="T281" s="706"/>
      <c r="U281" s="242">
        <v>0</v>
      </c>
    </row>
    <row r="282" spans="1:21" ht="14.4" customHeight="1" x14ac:dyDescent="0.3">
      <c r="A282" s="680">
        <v>32</v>
      </c>
      <c r="B282" s="671" t="s">
        <v>529</v>
      </c>
      <c r="C282" s="671">
        <v>89301322</v>
      </c>
      <c r="D282" s="703" t="s">
        <v>3658</v>
      </c>
      <c r="E282" s="704" t="s">
        <v>2531</v>
      </c>
      <c r="F282" s="671" t="s">
        <v>2518</v>
      </c>
      <c r="G282" s="671" t="s">
        <v>2680</v>
      </c>
      <c r="H282" s="671" t="s">
        <v>1321</v>
      </c>
      <c r="I282" s="671" t="s">
        <v>2941</v>
      </c>
      <c r="J282" s="671" t="s">
        <v>2942</v>
      </c>
      <c r="K282" s="671" t="s">
        <v>2943</v>
      </c>
      <c r="L282" s="705">
        <v>254.23</v>
      </c>
      <c r="M282" s="705">
        <v>508.46</v>
      </c>
      <c r="N282" s="671">
        <v>2</v>
      </c>
      <c r="O282" s="706">
        <v>1</v>
      </c>
      <c r="P282" s="705">
        <v>254.23</v>
      </c>
      <c r="Q282" s="682">
        <v>0.5</v>
      </c>
      <c r="R282" s="671">
        <v>1</v>
      </c>
      <c r="S282" s="682">
        <v>0.5</v>
      </c>
      <c r="T282" s="706">
        <v>0.5</v>
      </c>
      <c r="U282" s="242">
        <v>0.5</v>
      </c>
    </row>
    <row r="283" spans="1:21" ht="14.4" customHeight="1" x14ac:dyDescent="0.3">
      <c r="A283" s="680">
        <v>32</v>
      </c>
      <c r="B283" s="671" t="s">
        <v>529</v>
      </c>
      <c r="C283" s="671">
        <v>89301322</v>
      </c>
      <c r="D283" s="703" t="s">
        <v>3658</v>
      </c>
      <c r="E283" s="704" t="s">
        <v>2531</v>
      </c>
      <c r="F283" s="671" t="s">
        <v>2518</v>
      </c>
      <c r="G283" s="671" t="s">
        <v>2601</v>
      </c>
      <c r="H283" s="671" t="s">
        <v>1321</v>
      </c>
      <c r="I283" s="671" t="s">
        <v>2944</v>
      </c>
      <c r="J283" s="671" t="s">
        <v>1347</v>
      </c>
      <c r="K283" s="671" t="s">
        <v>2945</v>
      </c>
      <c r="L283" s="705">
        <v>0</v>
      </c>
      <c r="M283" s="705">
        <v>0</v>
      </c>
      <c r="N283" s="671">
        <v>2</v>
      </c>
      <c r="O283" s="706">
        <v>1</v>
      </c>
      <c r="P283" s="705">
        <v>0</v>
      </c>
      <c r="Q283" s="682"/>
      <c r="R283" s="671">
        <v>2</v>
      </c>
      <c r="S283" s="682">
        <v>1</v>
      </c>
      <c r="T283" s="706">
        <v>1</v>
      </c>
      <c r="U283" s="242">
        <v>1</v>
      </c>
    </row>
    <row r="284" spans="1:21" ht="14.4" customHeight="1" x14ac:dyDescent="0.3">
      <c r="A284" s="680">
        <v>32</v>
      </c>
      <c r="B284" s="671" t="s">
        <v>529</v>
      </c>
      <c r="C284" s="671">
        <v>89301322</v>
      </c>
      <c r="D284" s="703" t="s">
        <v>3658</v>
      </c>
      <c r="E284" s="704" t="s">
        <v>2531</v>
      </c>
      <c r="F284" s="671" t="s">
        <v>2518</v>
      </c>
      <c r="G284" s="671" t="s">
        <v>2601</v>
      </c>
      <c r="H284" s="671" t="s">
        <v>1321</v>
      </c>
      <c r="I284" s="671" t="s">
        <v>1402</v>
      </c>
      <c r="J284" s="671" t="s">
        <v>1347</v>
      </c>
      <c r="K284" s="671" t="s">
        <v>1403</v>
      </c>
      <c r="L284" s="705">
        <v>468.96</v>
      </c>
      <c r="M284" s="705">
        <v>468.96</v>
      </c>
      <c r="N284" s="671">
        <v>1</v>
      </c>
      <c r="O284" s="706">
        <v>1</v>
      </c>
      <c r="P284" s="705">
        <v>468.96</v>
      </c>
      <c r="Q284" s="682">
        <v>1</v>
      </c>
      <c r="R284" s="671">
        <v>1</v>
      </c>
      <c r="S284" s="682">
        <v>1</v>
      </c>
      <c r="T284" s="706">
        <v>1</v>
      </c>
      <c r="U284" s="242">
        <v>1</v>
      </c>
    </row>
    <row r="285" spans="1:21" ht="14.4" customHeight="1" x14ac:dyDescent="0.3">
      <c r="A285" s="680">
        <v>32</v>
      </c>
      <c r="B285" s="671" t="s">
        <v>529</v>
      </c>
      <c r="C285" s="671">
        <v>89301322</v>
      </c>
      <c r="D285" s="703" t="s">
        <v>3658</v>
      </c>
      <c r="E285" s="704" t="s">
        <v>2531</v>
      </c>
      <c r="F285" s="671" t="s">
        <v>2518</v>
      </c>
      <c r="G285" s="671" t="s">
        <v>2601</v>
      </c>
      <c r="H285" s="671" t="s">
        <v>1321</v>
      </c>
      <c r="I285" s="671" t="s">
        <v>1405</v>
      </c>
      <c r="J285" s="671" t="s">
        <v>1347</v>
      </c>
      <c r="K285" s="671" t="s">
        <v>1406</v>
      </c>
      <c r="L285" s="705">
        <v>625.29</v>
      </c>
      <c r="M285" s="705">
        <v>1875.87</v>
      </c>
      <c r="N285" s="671">
        <v>3</v>
      </c>
      <c r="O285" s="706">
        <v>1</v>
      </c>
      <c r="P285" s="705">
        <v>1875.87</v>
      </c>
      <c r="Q285" s="682">
        <v>1</v>
      </c>
      <c r="R285" s="671">
        <v>3</v>
      </c>
      <c r="S285" s="682">
        <v>1</v>
      </c>
      <c r="T285" s="706">
        <v>1</v>
      </c>
      <c r="U285" s="242">
        <v>1</v>
      </c>
    </row>
    <row r="286" spans="1:21" ht="14.4" customHeight="1" x14ac:dyDescent="0.3">
      <c r="A286" s="680">
        <v>32</v>
      </c>
      <c r="B286" s="671" t="s">
        <v>529</v>
      </c>
      <c r="C286" s="671">
        <v>89301322</v>
      </c>
      <c r="D286" s="703" t="s">
        <v>3658</v>
      </c>
      <c r="E286" s="704" t="s">
        <v>2531</v>
      </c>
      <c r="F286" s="671" t="s">
        <v>2518</v>
      </c>
      <c r="G286" s="671" t="s">
        <v>2601</v>
      </c>
      <c r="H286" s="671" t="s">
        <v>1321</v>
      </c>
      <c r="I286" s="671" t="s">
        <v>2946</v>
      </c>
      <c r="J286" s="671" t="s">
        <v>1347</v>
      </c>
      <c r="K286" s="671" t="s">
        <v>2947</v>
      </c>
      <c r="L286" s="705">
        <v>187.59</v>
      </c>
      <c r="M286" s="705">
        <v>562.77</v>
      </c>
      <c r="N286" s="671">
        <v>3</v>
      </c>
      <c r="O286" s="706">
        <v>0.5</v>
      </c>
      <c r="P286" s="705">
        <v>562.77</v>
      </c>
      <c r="Q286" s="682">
        <v>1</v>
      </c>
      <c r="R286" s="671">
        <v>3</v>
      </c>
      <c r="S286" s="682">
        <v>1</v>
      </c>
      <c r="T286" s="706">
        <v>0.5</v>
      </c>
      <c r="U286" s="242">
        <v>1</v>
      </c>
    </row>
    <row r="287" spans="1:21" ht="14.4" customHeight="1" x14ac:dyDescent="0.3">
      <c r="A287" s="680">
        <v>32</v>
      </c>
      <c r="B287" s="671" t="s">
        <v>529</v>
      </c>
      <c r="C287" s="671">
        <v>89301322</v>
      </c>
      <c r="D287" s="703" t="s">
        <v>3658</v>
      </c>
      <c r="E287" s="704" t="s">
        <v>2531</v>
      </c>
      <c r="F287" s="671" t="s">
        <v>2518</v>
      </c>
      <c r="G287" s="671" t="s">
        <v>2601</v>
      </c>
      <c r="H287" s="671" t="s">
        <v>1321</v>
      </c>
      <c r="I287" s="671" t="s">
        <v>2271</v>
      </c>
      <c r="J287" s="671" t="s">
        <v>1370</v>
      </c>
      <c r="K287" s="671" t="s">
        <v>1348</v>
      </c>
      <c r="L287" s="705">
        <v>1749.69</v>
      </c>
      <c r="M287" s="705">
        <v>3499.38</v>
      </c>
      <c r="N287" s="671">
        <v>2</v>
      </c>
      <c r="O287" s="706">
        <v>0.5</v>
      </c>
      <c r="P287" s="705"/>
      <c r="Q287" s="682">
        <v>0</v>
      </c>
      <c r="R287" s="671"/>
      <c r="S287" s="682">
        <v>0</v>
      </c>
      <c r="T287" s="706"/>
      <c r="U287" s="242">
        <v>0</v>
      </c>
    </row>
    <row r="288" spans="1:21" ht="14.4" customHeight="1" x14ac:dyDescent="0.3">
      <c r="A288" s="680">
        <v>32</v>
      </c>
      <c r="B288" s="671" t="s">
        <v>529</v>
      </c>
      <c r="C288" s="671">
        <v>89301322</v>
      </c>
      <c r="D288" s="703" t="s">
        <v>3658</v>
      </c>
      <c r="E288" s="704" t="s">
        <v>2531</v>
      </c>
      <c r="F288" s="671" t="s">
        <v>2518</v>
      </c>
      <c r="G288" s="671" t="s">
        <v>2601</v>
      </c>
      <c r="H288" s="671" t="s">
        <v>1321</v>
      </c>
      <c r="I288" s="671" t="s">
        <v>1369</v>
      </c>
      <c r="J288" s="671" t="s">
        <v>1370</v>
      </c>
      <c r="K288" s="671" t="s">
        <v>1351</v>
      </c>
      <c r="L288" s="705">
        <v>2332.92</v>
      </c>
      <c r="M288" s="705">
        <v>2332.92</v>
      </c>
      <c r="N288" s="671">
        <v>1</v>
      </c>
      <c r="O288" s="706">
        <v>1</v>
      </c>
      <c r="P288" s="705"/>
      <c r="Q288" s="682">
        <v>0</v>
      </c>
      <c r="R288" s="671"/>
      <c r="S288" s="682">
        <v>0</v>
      </c>
      <c r="T288" s="706"/>
      <c r="U288" s="242">
        <v>0</v>
      </c>
    </row>
    <row r="289" spans="1:21" ht="14.4" customHeight="1" x14ac:dyDescent="0.3">
      <c r="A289" s="680">
        <v>32</v>
      </c>
      <c r="B289" s="671" t="s">
        <v>529</v>
      </c>
      <c r="C289" s="671">
        <v>89301322</v>
      </c>
      <c r="D289" s="703" t="s">
        <v>3658</v>
      </c>
      <c r="E289" s="704" t="s">
        <v>2531</v>
      </c>
      <c r="F289" s="671" t="s">
        <v>2518</v>
      </c>
      <c r="G289" s="671" t="s">
        <v>2948</v>
      </c>
      <c r="H289" s="671" t="s">
        <v>528</v>
      </c>
      <c r="I289" s="671" t="s">
        <v>2949</v>
      </c>
      <c r="J289" s="671" t="s">
        <v>2950</v>
      </c>
      <c r="K289" s="671" t="s">
        <v>2877</v>
      </c>
      <c r="L289" s="705">
        <v>153.52000000000001</v>
      </c>
      <c r="M289" s="705">
        <v>153.52000000000001</v>
      </c>
      <c r="N289" s="671">
        <v>1</v>
      </c>
      <c r="O289" s="706">
        <v>0.5</v>
      </c>
      <c r="P289" s="705">
        <v>153.52000000000001</v>
      </c>
      <c r="Q289" s="682">
        <v>1</v>
      </c>
      <c r="R289" s="671">
        <v>1</v>
      </c>
      <c r="S289" s="682">
        <v>1</v>
      </c>
      <c r="T289" s="706">
        <v>0.5</v>
      </c>
      <c r="U289" s="242">
        <v>1</v>
      </c>
    </row>
    <row r="290" spans="1:21" ht="14.4" customHeight="1" x14ac:dyDescent="0.3">
      <c r="A290" s="680">
        <v>32</v>
      </c>
      <c r="B290" s="671" t="s">
        <v>529</v>
      </c>
      <c r="C290" s="671">
        <v>89301322</v>
      </c>
      <c r="D290" s="703" t="s">
        <v>3658</v>
      </c>
      <c r="E290" s="704" t="s">
        <v>2531</v>
      </c>
      <c r="F290" s="671" t="s">
        <v>2518</v>
      </c>
      <c r="G290" s="671" t="s">
        <v>2855</v>
      </c>
      <c r="H290" s="671" t="s">
        <v>1321</v>
      </c>
      <c r="I290" s="671" t="s">
        <v>2856</v>
      </c>
      <c r="J290" s="671" t="s">
        <v>2857</v>
      </c>
      <c r="K290" s="671" t="s">
        <v>2858</v>
      </c>
      <c r="L290" s="705">
        <v>69.86</v>
      </c>
      <c r="M290" s="705">
        <v>139.72</v>
      </c>
      <c r="N290" s="671">
        <v>2</v>
      </c>
      <c r="O290" s="706">
        <v>1.5</v>
      </c>
      <c r="P290" s="705">
        <v>69.86</v>
      </c>
      <c r="Q290" s="682">
        <v>0.5</v>
      </c>
      <c r="R290" s="671">
        <v>1</v>
      </c>
      <c r="S290" s="682">
        <v>0.5</v>
      </c>
      <c r="T290" s="706">
        <v>0.5</v>
      </c>
      <c r="U290" s="242">
        <v>0.33333333333333331</v>
      </c>
    </row>
    <row r="291" spans="1:21" ht="14.4" customHeight="1" x14ac:dyDescent="0.3">
      <c r="A291" s="680">
        <v>32</v>
      </c>
      <c r="B291" s="671" t="s">
        <v>529</v>
      </c>
      <c r="C291" s="671">
        <v>89301322</v>
      </c>
      <c r="D291" s="703" t="s">
        <v>3658</v>
      </c>
      <c r="E291" s="704" t="s">
        <v>2531</v>
      </c>
      <c r="F291" s="671" t="s">
        <v>2518</v>
      </c>
      <c r="G291" s="671" t="s">
        <v>2580</v>
      </c>
      <c r="H291" s="671" t="s">
        <v>528</v>
      </c>
      <c r="I291" s="671" t="s">
        <v>2640</v>
      </c>
      <c r="J291" s="671" t="s">
        <v>2641</v>
      </c>
      <c r="K291" s="671" t="s">
        <v>2642</v>
      </c>
      <c r="L291" s="705">
        <v>97.97</v>
      </c>
      <c r="M291" s="705">
        <v>783.76</v>
      </c>
      <c r="N291" s="671">
        <v>8</v>
      </c>
      <c r="O291" s="706">
        <v>2.5</v>
      </c>
      <c r="P291" s="705">
        <v>391.88</v>
      </c>
      <c r="Q291" s="682">
        <v>0.5</v>
      </c>
      <c r="R291" s="671">
        <v>4</v>
      </c>
      <c r="S291" s="682">
        <v>0.5</v>
      </c>
      <c r="T291" s="706">
        <v>1.5</v>
      </c>
      <c r="U291" s="242">
        <v>0.6</v>
      </c>
    </row>
    <row r="292" spans="1:21" ht="14.4" customHeight="1" x14ac:dyDescent="0.3">
      <c r="A292" s="680">
        <v>32</v>
      </c>
      <c r="B292" s="671" t="s">
        <v>529</v>
      </c>
      <c r="C292" s="671">
        <v>89301322</v>
      </c>
      <c r="D292" s="703" t="s">
        <v>3658</v>
      </c>
      <c r="E292" s="704" t="s">
        <v>2531</v>
      </c>
      <c r="F292" s="671" t="s">
        <v>2518</v>
      </c>
      <c r="G292" s="671" t="s">
        <v>2580</v>
      </c>
      <c r="H292" s="671" t="s">
        <v>528</v>
      </c>
      <c r="I292" s="671" t="s">
        <v>2643</v>
      </c>
      <c r="J292" s="671" t="s">
        <v>2641</v>
      </c>
      <c r="K292" s="671" t="s">
        <v>681</v>
      </c>
      <c r="L292" s="705">
        <v>314.89999999999998</v>
      </c>
      <c r="M292" s="705">
        <v>2834.1</v>
      </c>
      <c r="N292" s="671">
        <v>9</v>
      </c>
      <c r="O292" s="706">
        <v>6</v>
      </c>
      <c r="P292" s="705">
        <v>944.69999999999993</v>
      </c>
      <c r="Q292" s="682">
        <v>0.33333333333333331</v>
      </c>
      <c r="R292" s="671">
        <v>3</v>
      </c>
      <c r="S292" s="682">
        <v>0.33333333333333331</v>
      </c>
      <c r="T292" s="706">
        <v>2</v>
      </c>
      <c r="U292" s="242">
        <v>0.33333333333333331</v>
      </c>
    </row>
    <row r="293" spans="1:21" ht="14.4" customHeight="1" x14ac:dyDescent="0.3">
      <c r="A293" s="680">
        <v>32</v>
      </c>
      <c r="B293" s="671" t="s">
        <v>529</v>
      </c>
      <c r="C293" s="671">
        <v>89301322</v>
      </c>
      <c r="D293" s="703" t="s">
        <v>3658</v>
      </c>
      <c r="E293" s="704" t="s">
        <v>2531</v>
      </c>
      <c r="F293" s="671" t="s">
        <v>2518</v>
      </c>
      <c r="G293" s="671" t="s">
        <v>2644</v>
      </c>
      <c r="H293" s="671" t="s">
        <v>1321</v>
      </c>
      <c r="I293" s="671" t="s">
        <v>1408</v>
      </c>
      <c r="J293" s="671" t="s">
        <v>1409</v>
      </c>
      <c r="K293" s="671" t="s">
        <v>1410</v>
      </c>
      <c r="L293" s="705">
        <v>497.4</v>
      </c>
      <c r="M293" s="705">
        <v>497.4</v>
      </c>
      <c r="N293" s="671">
        <v>1</v>
      </c>
      <c r="O293" s="706">
        <v>1</v>
      </c>
      <c r="P293" s="705">
        <v>497.4</v>
      </c>
      <c r="Q293" s="682">
        <v>1</v>
      </c>
      <c r="R293" s="671">
        <v>1</v>
      </c>
      <c r="S293" s="682">
        <v>1</v>
      </c>
      <c r="T293" s="706">
        <v>1</v>
      </c>
      <c r="U293" s="242">
        <v>1</v>
      </c>
    </row>
    <row r="294" spans="1:21" ht="14.4" customHeight="1" x14ac:dyDescent="0.3">
      <c r="A294" s="680">
        <v>32</v>
      </c>
      <c r="B294" s="671" t="s">
        <v>529</v>
      </c>
      <c r="C294" s="671">
        <v>89301322</v>
      </c>
      <c r="D294" s="703" t="s">
        <v>3658</v>
      </c>
      <c r="E294" s="704" t="s">
        <v>2531</v>
      </c>
      <c r="F294" s="671" t="s">
        <v>2518</v>
      </c>
      <c r="G294" s="671" t="s">
        <v>2951</v>
      </c>
      <c r="H294" s="671" t="s">
        <v>528</v>
      </c>
      <c r="I294" s="671" t="s">
        <v>2952</v>
      </c>
      <c r="J294" s="671" t="s">
        <v>2953</v>
      </c>
      <c r="K294" s="671" t="s">
        <v>2954</v>
      </c>
      <c r="L294" s="705">
        <v>0</v>
      </c>
      <c r="M294" s="705">
        <v>0</v>
      </c>
      <c r="N294" s="671">
        <v>1</v>
      </c>
      <c r="O294" s="706">
        <v>0.5</v>
      </c>
      <c r="P294" s="705"/>
      <c r="Q294" s="682"/>
      <c r="R294" s="671"/>
      <c r="S294" s="682">
        <v>0</v>
      </c>
      <c r="T294" s="706"/>
      <c r="U294" s="242">
        <v>0</v>
      </c>
    </row>
    <row r="295" spans="1:21" ht="14.4" customHeight="1" x14ac:dyDescent="0.3">
      <c r="A295" s="680">
        <v>32</v>
      </c>
      <c r="B295" s="671" t="s">
        <v>529</v>
      </c>
      <c r="C295" s="671">
        <v>89301322</v>
      </c>
      <c r="D295" s="703" t="s">
        <v>3658</v>
      </c>
      <c r="E295" s="704" t="s">
        <v>2531</v>
      </c>
      <c r="F295" s="671" t="s">
        <v>2518</v>
      </c>
      <c r="G295" s="671" t="s">
        <v>2864</v>
      </c>
      <c r="H295" s="671" t="s">
        <v>528</v>
      </c>
      <c r="I295" s="671" t="s">
        <v>1302</v>
      </c>
      <c r="J295" s="671" t="s">
        <v>703</v>
      </c>
      <c r="K295" s="671" t="s">
        <v>1303</v>
      </c>
      <c r="L295" s="705">
        <v>113.37</v>
      </c>
      <c r="M295" s="705">
        <v>340.11</v>
      </c>
      <c r="N295" s="671">
        <v>3</v>
      </c>
      <c r="O295" s="706">
        <v>2</v>
      </c>
      <c r="P295" s="705">
        <v>226.74</v>
      </c>
      <c r="Q295" s="682">
        <v>0.66666666666666663</v>
      </c>
      <c r="R295" s="671">
        <v>2</v>
      </c>
      <c r="S295" s="682">
        <v>0.66666666666666663</v>
      </c>
      <c r="T295" s="706">
        <v>1</v>
      </c>
      <c r="U295" s="242">
        <v>0.5</v>
      </c>
    </row>
    <row r="296" spans="1:21" ht="14.4" customHeight="1" x14ac:dyDescent="0.3">
      <c r="A296" s="680">
        <v>32</v>
      </c>
      <c r="B296" s="671" t="s">
        <v>529</v>
      </c>
      <c r="C296" s="671">
        <v>89301322</v>
      </c>
      <c r="D296" s="703" t="s">
        <v>3658</v>
      </c>
      <c r="E296" s="704" t="s">
        <v>2531</v>
      </c>
      <c r="F296" s="671" t="s">
        <v>2518</v>
      </c>
      <c r="G296" s="671" t="s">
        <v>2864</v>
      </c>
      <c r="H296" s="671" t="s">
        <v>528</v>
      </c>
      <c r="I296" s="671" t="s">
        <v>702</v>
      </c>
      <c r="J296" s="671" t="s">
        <v>703</v>
      </c>
      <c r="K296" s="671" t="s">
        <v>704</v>
      </c>
      <c r="L296" s="705">
        <v>56.69</v>
      </c>
      <c r="M296" s="705">
        <v>226.76</v>
      </c>
      <c r="N296" s="671">
        <v>4</v>
      </c>
      <c r="O296" s="706">
        <v>2</v>
      </c>
      <c r="P296" s="705">
        <v>170.07</v>
      </c>
      <c r="Q296" s="682">
        <v>0.75</v>
      </c>
      <c r="R296" s="671">
        <v>3</v>
      </c>
      <c r="S296" s="682">
        <v>0.75</v>
      </c>
      <c r="T296" s="706">
        <v>1.5</v>
      </c>
      <c r="U296" s="242">
        <v>0.75</v>
      </c>
    </row>
    <row r="297" spans="1:21" ht="14.4" customHeight="1" x14ac:dyDescent="0.3">
      <c r="A297" s="680">
        <v>32</v>
      </c>
      <c r="B297" s="671" t="s">
        <v>529</v>
      </c>
      <c r="C297" s="671">
        <v>89301322</v>
      </c>
      <c r="D297" s="703" t="s">
        <v>3658</v>
      </c>
      <c r="E297" s="704" t="s">
        <v>2531</v>
      </c>
      <c r="F297" s="671" t="s">
        <v>2518</v>
      </c>
      <c r="G297" s="671" t="s">
        <v>2582</v>
      </c>
      <c r="H297" s="671" t="s">
        <v>528</v>
      </c>
      <c r="I297" s="671" t="s">
        <v>588</v>
      </c>
      <c r="J297" s="671" t="s">
        <v>2955</v>
      </c>
      <c r="K297" s="671" t="s">
        <v>2786</v>
      </c>
      <c r="L297" s="705">
        <v>22.88</v>
      </c>
      <c r="M297" s="705">
        <v>114.4</v>
      </c>
      <c r="N297" s="671">
        <v>5</v>
      </c>
      <c r="O297" s="706">
        <v>1.5</v>
      </c>
      <c r="P297" s="705"/>
      <c r="Q297" s="682">
        <v>0</v>
      </c>
      <c r="R297" s="671"/>
      <c r="S297" s="682">
        <v>0</v>
      </c>
      <c r="T297" s="706"/>
      <c r="U297" s="242">
        <v>0</v>
      </c>
    </row>
    <row r="298" spans="1:21" ht="14.4" customHeight="1" x14ac:dyDescent="0.3">
      <c r="A298" s="680">
        <v>32</v>
      </c>
      <c r="B298" s="671" t="s">
        <v>529</v>
      </c>
      <c r="C298" s="671">
        <v>89301322</v>
      </c>
      <c r="D298" s="703" t="s">
        <v>3658</v>
      </c>
      <c r="E298" s="704" t="s">
        <v>2531</v>
      </c>
      <c r="F298" s="671" t="s">
        <v>2518</v>
      </c>
      <c r="G298" s="671" t="s">
        <v>2582</v>
      </c>
      <c r="H298" s="671" t="s">
        <v>528</v>
      </c>
      <c r="I298" s="671" t="s">
        <v>972</v>
      </c>
      <c r="J298" s="671" t="s">
        <v>2583</v>
      </c>
      <c r="K298" s="671" t="s">
        <v>2584</v>
      </c>
      <c r="L298" s="705">
        <v>91.52</v>
      </c>
      <c r="M298" s="705">
        <v>1281.28</v>
      </c>
      <c r="N298" s="671">
        <v>14</v>
      </c>
      <c r="O298" s="706">
        <v>6</v>
      </c>
      <c r="P298" s="705">
        <v>457.59999999999997</v>
      </c>
      <c r="Q298" s="682">
        <v>0.35714285714285715</v>
      </c>
      <c r="R298" s="671">
        <v>5</v>
      </c>
      <c r="S298" s="682">
        <v>0.35714285714285715</v>
      </c>
      <c r="T298" s="706">
        <v>2.5</v>
      </c>
      <c r="U298" s="242">
        <v>0.41666666666666669</v>
      </c>
    </row>
    <row r="299" spans="1:21" ht="14.4" customHeight="1" x14ac:dyDescent="0.3">
      <c r="A299" s="680">
        <v>32</v>
      </c>
      <c r="B299" s="671" t="s">
        <v>529</v>
      </c>
      <c r="C299" s="671">
        <v>89301322</v>
      </c>
      <c r="D299" s="703" t="s">
        <v>3658</v>
      </c>
      <c r="E299" s="704" t="s">
        <v>2531</v>
      </c>
      <c r="F299" s="671" t="s">
        <v>2518</v>
      </c>
      <c r="G299" s="671" t="s">
        <v>2956</v>
      </c>
      <c r="H299" s="671" t="s">
        <v>528</v>
      </c>
      <c r="I299" s="671" t="s">
        <v>2957</v>
      </c>
      <c r="J299" s="671" t="s">
        <v>2958</v>
      </c>
      <c r="K299" s="671" t="s">
        <v>2959</v>
      </c>
      <c r="L299" s="705">
        <v>330.74</v>
      </c>
      <c r="M299" s="705">
        <v>330.74</v>
      </c>
      <c r="N299" s="671">
        <v>1</v>
      </c>
      <c r="O299" s="706">
        <v>0.5</v>
      </c>
      <c r="P299" s="705">
        <v>330.74</v>
      </c>
      <c r="Q299" s="682">
        <v>1</v>
      </c>
      <c r="R299" s="671">
        <v>1</v>
      </c>
      <c r="S299" s="682">
        <v>1</v>
      </c>
      <c r="T299" s="706">
        <v>0.5</v>
      </c>
      <c r="U299" s="242">
        <v>1</v>
      </c>
    </row>
    <row r="300" spans="1:21" ht="14.4" customHeight="1" x14ac:dyDescent="0.3">
      <c r="A300" s="680">
        <v>32</v>
      </c>
      <c r="B300" s="671" t="s">
        <v>529</v>
      </c>
      <c r="C300" s="671">
        <v>89301322</v>
      </c>
      <c r="D300" s="703" t="s">
        <v>3658</v>
      </c>
      <c r="E300" s="704" t="s">
        <v>2531</v>
      </c>
      <c r="F300" s="671" t="s">
        <v>2518</v>
      </c>
      <c r="G300" s="671" t="s">
        <v>2960</v>
      </c>
      <c r="H300" s="671" t="s">
        <v>528</v>
      </c>
      <c r="I300" s="671" t="s">
        <v>2961</v>
      </c>
      <c r="J300" s="671" t="s">
        <v>2962</v>
      </c>
      <c r="K300" s="671" t="s">
        <v>2963</v>
      </c>
      <c r="L300" s="705">
        <v>1905.38</v>
      </c>
      <c r="M300" s="705">
        <v>1905.38</v>
      </c>
      <c r="N300" s="671">
        <v>1</v>
      </c>
      <c r="O300" s="706">
        <v>0.5</v>
      </c>
      <c r="P300" s="705">
        <v>1905.38</v>
      </c>
      <c r="Q300" s="682">
        <v>1</v>
      </c>
      <c r="R300" s="671">
        <v>1</v>
      </c>
      <c r="S300" s="682">
        <v>1</v>
      </c>
      <c r="T300" s="706">
        <v>0.5</v>
      </c>
      <c r="U300" s="242">
        <v>1</v>
      </c>
    </row>
    <row r="301" spans="1:21" ht="14.4" customHeight="1" x14ac:dyDescent="0.3">
      <c r="A301" s="680">
        <v>32</v>
      </c>
      <c r="B301" s="671" t="s">
        <v>529</v>
      </c>
      <c r="C301" s="671">
        <v>89301322</v>
      </c>
      <c r="D301" s="703" t="s">
        <v>3658</v>
      </c>
      <c r="E301" s="704" t="s">
        <v>2531</v>
      </c>
      <c r="F301" s="671" t="s">
        <v>2518</v>
      </c>
      <c r="G301" s="671" t="s">
        <v>2960</v>
      </c>
      <c r="H301" s="671" t="s">
        <v>528</v>
      </c>
      <c r="I301" s="671" t="s">
        <v>2964</v>
      </c>
      <c r="J301" s="671" t="s">
        <v>2962</v>
      </c>
      <c r="K301" s="671" t="s">
        <v>2565</v>
      </c>
      <c r="L301" s="705">
        <v>6668.83</v>
      </c>
      <c r="M301" s="705">
        <v>6668.83</v>
      </c>
      <c r="N301" s="671">
        <v>1</v>
      </c>
      <c r="O301" s="706">
        <v>0.5</v>
      </c>
      <c r="P301" s="705">
        <v>6668.83</v>
      </c>
      <c r="Q301" s="682">
        <v>1</v>
      </c>
      <c r="R301" s="671">
        <v>1</v>
      </c>
      <c r="S301" s="682">
        <v>1</v>
      </c>
      <c r="T301" s="706">
        <v>0.5</v>
      </c>
      <c r="U301" s="242">
        <v>1</v>
      </c>
    </row>
    <row r="302" spans="1:21" ht="14.4" customHeight="1" x14ac:dyDescent="0.3">
      <c r="A302" s="680">
        <v>32</v>
      </c>
      <c r="B302" s="671" t="s">
        <v>529</v>
      </c>
      <c r="C302" s="671">
        <v>89301322</v>
      </c>
      <c r="D302" s="703" t="s">
        <v>3658</v>
      </c>
      <c r="E302" s="704" t="s">
        <v>2531</v>
      </c>
      <c r="F302" s="671" t="s">
        <v>2518</v>
      </c>
      <c r="G302" s="671" t="s">
        <v>2866</v>
      </c>
      <c r="H302" s="671" t="s">
        <v>528</v>
      </c>
      <c r="I302" s="671" t="s">
        <v>793</v>
      </c>
      <c r="J302" s="671" t="s">
        <v>2867</v>
      </c>
      <c r="K302" s="671" t="s">
        <v>2868</v>
      </c>
      <c r="L302" s="705">
        <v>0</v>
      </c>
      <c r="M302" s="705">
        <v>0</v>
      </c>
      <c r="N302" s="671">
        <v>1</v>
      </c>
      <c r="O302" s="706">
        <v>0.5</v>
      </c>
      <c r="P302" s="705">
        <v>0</v>
      </c>
      <c r="Q302" s="682"/>
      <c r="R302" s="671">
        <v>1</v>
      </c>
      <c r="S302" s="682">
        <v>1</v>
      </c>
      <c r="T302" s="706">
        <v>0.5</v>
      </c>
      <c r="U302" s="242">
        <v>1</v>
      </c>
    </row>
    <row r="303" spans="1:21" ht="14.4" customHeight="1" x14ac:dyDescent="0.3">
      <c r="A303" s="680">
        <v>32</v>
      </c>
      <c r="B303" s="671" t="s">
        <v>529</v>
      </c>
      <c r="C303" s="671">
        <v>89301322</v>
      </c>
      <c r="D303" s="703" t="s">
        <v>3658</v>
      </c>
      <c r="E303" s="704" t="s">
        <v>2531</v>
      </c>
      <c r="F303" s="671" t="s">
        <v>2518</v>
      </c>
      <c r="G303" s="671" t="s">
        <v>2869</v>
      </c>
      <c r="H303" s="671" t="s">
        <v>528</v>
      </c>
      <c r="I303" s="671" t="s">
        <v>2965</v>
      </c>
      <c r="J303" s="671" t="s">
        <v>2871</v>
      </c>
      <c r="K303" s="671" t="s">
        <v>2966</v>
      </c>
      <c r="L303" s="705">
        <v>224.25</v>
      </c>
      <c r="M303" s="705">
        <v>1569.75</v>
      </c>
      <c r="N303" s="671">
        <v>7</v>
      </c>
      <c r="O303" s="706">
        <v>4</v>
      </c>
      <c r="P303" s="705">
        <v>224.25</v>
      </c>
      <c r="Q303" s="682">
        <v>0.14285714285714285</v>
      </c>
      <c r="R303" s="671">
        <v>1</v>
      </c>
      <c r="S303" s="682">
        <v>0.14285714285714285</v>
      </c>
      <c r="T303" s="706">
        <v>0.5</v>
      </c>
      <c r="U303" s="242">
        <v>0.125</v>
      </c>
    </row>
    <row r="304" spans="1:21" ht="14.4" customHeight="1" x14ac:dyDescent="0.3">
      <c r="A304" s="680">
        <v>32</v>
      </c>
      <c r="B304" s="671" t="s">
        <v>529</v>
      </c>
      <c r="C304" s="671">
        <v>89301322</v>
      </c>
      <c r="D304" s="703" t="s">
        <v>3658</v>
      </c>
      <c r="E304" s="704" t="s">
        <v>2531</v>
      </c>
      <c r="F304" s="671" t="s">
        <v>2518</v>
      </c>
      <c r="G304" s="671" t="s">
        <v>2869</v>
      </c>
      <c r="H304" s="671" t="s">
        <v>528</v>
      </c>
      <c r="I304" s="671" t="s">
        <v>2967</v>
      </c>
      <c r="J304" s="671" t="s">
        <v>2968</v>
      </c>
      <c r="K304" s="671" t="s">
        <v>2969</v>
      </c>
      <c r="L304" s="705">
        <v>74.930000000000007</v>
      </c>
      <c r="M304" s="705">
        <v>224.79000000000002</v>
      </c>
      <c r="N304" s="671">
        <v>3</v>
      </c>
      <c r="O304" s="706">
        <v>2</v>
      </c>
      <c r="P304" s="705">
        <v>149.86000000000001</v>
      </c>
      <c r="Q304" s="682">
        <v>0.66666666666666663</v>
      </c>
      <c r="R304" s="671">
        <v>2</v>
      </c>
      <c r="S304" s="682">
        <v>0.66666666666666663</v>
      </c>
      <c r="T304" s="706">
        <v>1</v>
      </c>
      <c r="U304" s="242">
        <v>0.5</v>
      </c>
    </row>
    <row r="305" spans="1:21" ht="14.4" customHeight="1" x14ac:dyDescent="0.3">
      <c r="A305" s="680">
        <v>32</v>
      </c>
      <c r="B305" s="671" t="s">
        <v>529</v>
      </c>
      <c r="C305" s="671">
        <v>89301322</v>
      </c>
      <c r="D305" s="703" t="s">
        <v>3658</v>
      </c>
      <c r="E305" s="704" t="s">
        <v>2531</v>
      </c>
      <c r="F305" s="671" t="s">
        <v>2518</v>
      </c>
      <c r="G305" s="671" t="s">
        <v>2970</v>
      </c>
      <c r="H305" s="671" t="s">
        <v>1321</v>
      </c>
      <c r="I305" s="671" t="s">
        <v>2075</v>
      </c>
      <c r="J305" s="671" t="s">
        <v>2505</v>
      </c>
      <c r="K305" s="671" t="s">
        <v>2506</v>
      </c>
      <c r="L305" s="705">
        <v>201.75</v>
      </c>
      <c r="M305" s="705">
        <v>201.75</v>
      </c>
      <c r="N305" s="671">
        <v>1</v>
      </c>
      <c r="O305" s="706">
        <v>0.5</v>
      </c>
      <c r="P305" s="705">
        <v>201.75</v>
      </c>
      <c r="Q305" s="682">
        <v>1</v>
      </c>
      <c r="R305" s="671">
        <v>1</v>
      </c>
      <c r="S305" s="682">
        <v>1</v>
      </c>
      <c r="T305" s="706">
        <v>0.5</v>
      </c>
      <c r="U305" s="242">
        <v>1</v>
      </c>
    </row>
    <row r="306" spans="1:21" ht="14.4" customHeight="1" x14ac:dyDescent="0.3">
      <c r="A306" s="680">
        <v>32</v>
      </c>
      <c r="B306" s="671" t="s">
        <v>529</v>
      </c>
      <c r="C306" s="671">
        <v>89301322</v>
      </c>
      <c r="D306" s="703" t="s">
        <v>3658</v>
      </c>
      <c r="E306" s="704" t="s">
        <v>2531</v>
      </c>
      <c r="F306" s="671" t="s">
        <v>2518</v>
      </c>
      <c r="G306" s="671" t="s">
        <v>2971</v>
      </c>
      <c r="H306" s="671" t="s">
        <v>528</v>
      </c>
      <c r="I306" s="671" t="s">
        <v>2972</v>
      </c>
      <c r="J306" s="671" t="s">
        <v>2973</v>
      </c>
      <c r="K306" s="671" t="s">
        <v>2974</v>
      </c>
      <c r="L306" s="705">
        <v>219.94</v>
      </c>
      <c r="M306" s="705">
        <v>219.94</v>
      </c>
      <c r="N306" s="671">
        <v>1</v>
      </c>
      <c r="O306" s="706">
        <v>1</v>
      </c>
      <c r="P306" s="705">
        <v>219.94</v>
      </c>
      <c r="Q306" s="682">
        <v>1</v>
      </c>
      <c r="R306" s="671">
        <v>1</v>
      </c>
      <c r="S306" s="682">
        <v>1</v>
      </c>
      <c r="T306" s="706">
        <v>1</v>
      </c>
      <c r="U306" s="242">
        <v>1</v>
      </c>
    </row>
    <row r="307" spans="1:21" ht="14.4" customHeight="1" x14ac:dyDescent="0.3">
      <c r="A307" s="680">
        <v>32</v>
      </c>
      <c r="B307" s="671" t="s">
        <v>529</v>
      </c>
      <c r="C307" s="671">
        <v>89301322</v>
      </c>
      <c r="D307" s="703" t="s">
        <v>3658</v>
      </c>
      <c r="E307" s="704" t="s">
        <v>2531</v>
      </c>
      <c r="F307" s="671" t="s">
        <v>2518</v>
      </c>
      <c r="G307" s="671" t="s">
        <v>2759</v>
      </c>
      <c r="H307" s="671" t="s">
        <v>528</v>
      </c>
      <c r="I307" s="671" t="s">
        <v>1534</v>
      </c>
      <c r="J307" s="671" t="s">
        <v>1535</v>
      </c>
      <c r="K307" s="671" t="s">
        <v>2762</v>
      </c>
      <c r="L307" s="705">
        <v>53.54</v>
      </c>
      <c r="M307" s="705">
        <v>428.32</v>
      </c>
      <c r="N307" s="671">
        <v>8</v>
      </c>
      <c r="O307" s="706">
        <v>2.5</v>
      </c>
      <c r="P307" s="705">
        <v>321.24</v>
      </c>
      <c r="Q307" s="682">
        <v>0.75</v>
      </c>
      <c r="R307" s="671">
        <v>6</v>
      </c>
      <c r="S307" s="682">
        <v>0.75</v>
      </c>
      <c r="T307" s="706">
        <v>2</v>
      </c>
      <c r="U307" s="242">
        <v>0.8</v>
      </c>
    </row>
    <row r="308" spans="1:21" ht="14.4" customHeight="1" x14ac:dyDescent="0.3">
      <c r="A308" s="680">
        <v>32</v>
      </c>
      <c r="B308" s="671" t="s">
        <v>529</v>
      </c>
      <c r="C308" s="671">
        <v>89301322</v>
      </c>
      <c r="D308" s="703" t="s">
        <v>3658</v>
      </c>
      <c r="E308" s="704" t="s">
        <v>2531</v>
      </c>
      <c r="F308" s="671" t="s">
        <v>2518</v>
      </c>
      <c r="G308" s="671" t="s">
        <v>2975</v>
      </c>
      <c r="H308" s="671" t="s">
        <v>528</v>
      </c>
      <c r="I308" s="671" t="s">
        <v>1502</v>
      </c>
      <c r="J308" s="671" t="s">
        <v>1503</v>
      </c>
      <c r="K308" s="671" t="s">
        <v>2976</v>
      </c>
      <c r="L308" s="705">
        <v>194.73</v>
      </c>
      <c r="M308" s="705">
        <v>194.73</v>
      </c>
      <c r="N308" s="671">
        <v>1</v>
      </c>
      <c r="O308" s="706">
        <v>0.5</v>
      </c>
      <c r="P308" s="705">
        <v>194.73</v>
      </c>
      <c r="Q308" s="682">
        <v>1</v>
      </c>
      <c r="R308" s="671">
        <v>1</v>
      </c>
      <c r="S308" s="682">
        <v>1</v>
      </c>
      <c r="T308" s="706">
        <v>0.5</v>
      </c>
      <c r="U308" s="242">
        <v>1</v>
      </c>
    </row>
    <row r="309" spans="1:21" ht="14.4" customHeight="1" x14ac:dyDescent="0.3">
      <c r="A309" s="680">
        <v>32</v>
      </c>
      <c r="B309" s="671" t="s">
        <v>529</v>
      </c>
      <c r="C309" s="671">
        <v>89301322</v>
      </c>
      <c r="D309" s="703" t="s">
        <v>3658</v>
      </c>
      <c r="E309" s="704" t="s">
        <v>2531</v>
      </c>
      <c r="F309" s="671" t="s">
        <v>2518</v>
      </c>
      <c r="G309" s="671" t="s">
        <v>2977</v>
      </c>
      <c r="H309" s="671" t="s">
        <v>528</v>
      </c>
      <c r="I309" s="671" t="s">
        <v>2978</v>
      </c>
      <c r="J309" s="671" t="s">
        <v>2979</v>
      </c>
      <c r="K309" s="671" t="s">
        <v>2980</v>
      </c>
      <c r="L309" s="705">
        <v>0</v>
      </c>
      <c r="M309" s="705">
        <v>0</v>
      </c>
      <c r="N309" s="671">
        <v>1</v>
      </c>
      <c r="O309" s="706">
        <v>0.5</v>
      </c>
      <c r="P309" s="705">
        <v>0</v>
      </c>
      <c r="Q309" s="682"/>
      <c r="R309" s="671">
        <v>1</v>
      </c>
      <c r="S309" s="682">
        <v>1</v>
      </c>
      <c r="T309" s="706">
        <v>0.5</v>
      </c>
      <c r="U309" s="242">
        <v>1</v>
      </c>
    </row>
    <row r="310" spans="1:21" ht="14.4" customHeight="1" x14ac:dyDescent="0.3">
      <c r="A310" s="680">
        <v>32</v>
      </c>
      <c r="B310" s="671" t="s">
        <v>529</v>
      </c>
      <c r="C310" s="671">
        <v>89301322</v>
      </c>
      <c r="D310" s="703" t="s">
        <v>3658</v>
      </c>
      <c r="E310" s="704" t="s">
        <v>2531</v>
      </c>
      <c r="F310" s="671" t="s">
        <v>2518</v>
      </c>
      <c r="G310" s="671" t="s">
        <v>2688</v>
      </c>
      <c r="H310" s="671" t="s">
        <v>528</v>
      </c>
      <c r="I310" s="671" t="s">
        <v>1718</v>
      </c>
      <c r="J310" s="671" t="s">
        <v>780</v>
      </c>
      <c r="K310" s="671" t="s">
        <v>2689</v>
      </c>
      <c r="L310" s="705">
        <v>57.85</v>
      </c>
      <c r="M310" s="705">
        <v>57.85</v>
      </c>
      <c r="N310" s="671">
        <v>1</v>
      </c>
      <c r="O310" s="706">
        <v>0.5</v>
      </c>
      <c r="P310" s="705">
        <v>57.85</v>
      </c>
      <c r="Q310" s="682">
        <v>1</v>
      </c>
      <c r="R310" s="671">
        <v>1</v>
      </c>
      <c r="S310" s="682">
        <v>1</v>
      </c>
      <c r="T310" s="706">
        <v>0.5</v>
      </c>
      <c r="U310" s="242">
        <v>1</v>
      </c>
    </row>
    <row r="311" spans="1:21" ht="14.4" customHeight="1" x14ac:dyDescent="0.3">
      <c r="A311" s="680">
        <v>32</v>
      </c>
      <c r="B311" s="671" t="s">
        <v>529</v>
      </c>
      <c r="C311" s="671">
        <v>89301322</v>
      </c>
      <c r="D311" s="703" t="s">
        <v>3658</v>
      </c>
      <c r="E311" s="704" t="s">
        <v>2531</v>
      </c>
      <c r="F311" s="671" t="s">
        <v>2518</v>
      </c>
      <c r="G311" s="671" t="s">
        <v>2981</v>
      </c>
      <c r="H311" s="671" t="s">
        <v>528</v>
      </c>
      <c r="I311" s="671" t="s">
        <v>2982</v>
      </c>
      <c r="J311" s="671" t="s">
        <v>2983</v>
      </c>
      <c r="K311" s="671" t="s">
        <v>1318</v>
      </c>
      <c r="L311" s="705">
        <v>114.54</v>
      </c>
      <c r="M311" s="705">
        <v>114.54</v>
      </c>
      <c r="N311" s="671">
        <v>1</v>
      </c>
      <c r="O311" s="706">
        <v>1</v>
      </c>
      <c r="P311" s="705"/>
      <c r="Q311" s="682">
        <v>0</v>
      </c>
      <c r="R311" s="671"/>
      <c r="S311" s="682">
        <v>0</v>
      </c>
      <c r="T311" s="706"/>
      <c r="U311" s="242">
        <v>0</v>
      </c>
    </row>
    <row r="312" spans="1:21" ht="14.4" customHeight="1" x14ac:dyDescent="0.3">
      <c r="A312" s="680">
        <v>32</v>
      </c>
      <c r="B312" s="671" t="s">
        <v>529</v>
      </c>
      <c r="C312" s="671">
        <v>89301322</v>
      </c>
      <c r="D312" s="703" t="s">
        <v>3658</v>
      </c>
      <c r="E312" s="704" t="s">
        <v>2531</v>
      </c>
      <c r="F312" s="671" t="s">
        <v>2518</v>
      </c>
      <c r="G312" s="671" t="s">
        <v>2691</v>
      </c>
      <c r="H312" s="671" t="s">
        <v>528</v>
      </c>
      <c r="I312" s="671" t="s">
        <v>2692</v>
      </c>
      <c r="J312" s="671" t="s">
        <v>2693</v>
      </c>
      <c r="K312" s="671" t="s">
        <v>2694</v>
      </c>
      <c r="L312" s="705">
        <v>162.13</v>
      </c>
      <c r="M312" s="705">
        <v>162.13</v>
      </c>
      <c r="N312" s="671">
        <v>1</v>
      </c>
      <c r="O312" s="706">
        <v>0.5</v>
      </c>
      <c r="P312" s="705"/>
      <c r="Q312" s="682">
        <v>0</v>
      </c>
      <c r="R312" s="671"/>
      <c r="S312" s="682">
        <v>0</v>
      </c>
      <c r="T312" s="706"/>
      <c r="U312" s="242">
        <v>0</v>
      </c>
    </row>
    <row r="313" spans="1:21" ht="14.4" customHeight="1" x14ac:dyDescent="0.3">
      <c r="A313" s="680">
        <v>32</v>
      </c>
      <c r="B313" s="671" t="s">
        <v>529</v>
      </c>
      <c r="C313" s="671">
        <v>89301322</v>
      </c>
      <c r="D313" s="703" t="s">
        <v>3658</v>
      </c>
      <c r="E313" s="704" t="s">
        <v>2531</v>
      </c>
      <c r="F313" s="671" t="s">
        <v>2518</v>
      </c>
      <c r="G313" s="671" t="s">
        <v>2594</v>
      </c>
      <c r="H313" s="671" t="s">
        <v>1321</v>
      </c>
      <c r="I313" s="671" t="s">
        <v>2984</v>
      </c>
      <c r="J313" s="671" t="s">
        <v>2985</v>
      </c>
      <c r="K313" s="671" t="s">
        <v>2986</v>
      </c>
      <c r="L313" s="705">
        <v>193.14</v>
      </c>
      <c r="M313" s="705">
        <v>193.14</v>
      </c>
      <c r="N313" s="671">
        <v>1</v>
      </c>
      <c r="O313" s="706">
        <v>0.5</v>
      </c>
      <c r="P313" s="705">
        <v>193.14</v>
      </c>
      <c r="Q313" s="682">
        <v>1</v>
      </c>
      <c r="R313" s="671">
        <v>1</v>
      </c>
      <c r="S313" s="682">
        <v>1</v>
      </c>
      <c r="T313" s="706">
        <v>0.5</v>
      </c>
      <c r="U313" s="242">
        <v>1</v>
      </c>
    </row>
    <row r="314" spans="1:21" ht="14.4" customHeight="1" x14ac:dyDescent="0.3">
      <c r="A314" s="680">
        <v>32</v>
      </c>
      <c r="B314" s="671" t="s">
        <v>529</v>
      </c>
      <c r="C314" s="671">
        <v>89301322</v>
      </c>
      <c r="D314" s="703" t="s">
        <v>3658</v>
      </c>
      <c r="E314" s="704" t="s">
        <v>2531</v>
      </c>
      <c r="F314" s="671" t="s">
        <v>2518</v>
      </c>
      <c r="G314" s="671" t="s">
        <v>2594</v>
      </c>
      <c r="H314" s="671" t="s">
        <v>1321</v>
      </c>
      <c r="I314" s="671" t="s">
        <v>2595</v>
      </c>
      <c r="J314" s="671" t="s">
        <v>2596</v>
      </c>
      <c r="K314" s="671" t="s">
        <v>2597</v>
      </c>
      <c r="L314" s="705">
        <v>156.25</v>
      </c>
      <c r="M314" s="705">
        <v>625</v>
      </c>
      <c r="N314" s="671">
        <v>4</v>
      </c>
      <c r="O314" s="706">
        <v>1.5</v>
      </c>
      <c r="P314" s="705"/>
      <c r="Q314" s="682">
        <v>0</v>
      </c>
      <c r="R314" s="671"/>
      <c r="S314" s="682">
        <v>0</v>
      </c>
      <c r="T314" s="706"/>
      <c r="U314" s="242">
        <v>0</v>
      </c>
    </row>
    <row r="315" spans="1:21" ht="14.4" customHeight="1" x14ac:dyDescent="0.3">
      <c r="A315" s="680">
        <v>32</v>
      </c>
      <c r="B315" s="671" t="s">
        <v>529</v>
      </c>
      <c r="C315" s="671">
        <v>89301322</v>
      </c>
      <c r="D315" s="703" t="s">
        <v>3658</v>
      </c>
      <c r="E315" s="704" t="s">
        <v>2531</v>
      </c>
      <c r="F315" s="671" t="s">
        <v>2518</v>
      </c>
      <c r="G315" s="671" t="s">
        <v>2594</v>
      </c>
      <c r="H315" s="671" t="s">
        <v>1321</v>
      </c>
      <c r="I315" s="671" t="s">
        <v>2987</v>
      </c>
      <c r="J315" s="671" t="s">
        <v>2988</v>
      </c>
      <c r="K315" s="671" t="s">
        <v>2986</v>
      </c>
      <c r="L315" s="705">
        <v>193.14</v>
      </c>
      <c r="M315" s="705">
        <v>965.69999999999993</v>
      </c>
      <c r="N315" s="671">
        <v>5</v>
      </c>
      <c r="O315" s="706">
        <v>3</v>
      </c>
      <c r="P315" s="705">
        <v>579.41999999999996</v>
      </c>
      <c r="Q315" s="682">
        <v>0.6</v>
      </c>
      <c r="R315" s="671">
        <v>3</v>
      </c>
      <c r="S315" s="682">
        <v>0.6</v>
      </c>
      <c r="T315" s="706">
        <v>1.5</v>
      </c>
      <c r="U315" s="242">
        <v>0.5</v>
      </c>
    </row>
    <row r="316" spans="1:21" ht="14.4" customHeight="1" x14ac:dyDescent="0.3">
      <c r="A316" s="680">
        <v>32</v>
      </c>
      <c r="B316" s="671" t="s">
        <v>529</v>
      </c>
      <c r="C316" s="671">
        <v>89301322</v>
      </c>
      <c r="D316" s="703" t="s">
        <v>3658</v>
      </c>
      <c r="E316" s="704" t="s">
        <v>2531</v>
      </c>
      <c r="F316" s="671" t="s">
        <v>2518</v>
      </c>
      <c r="G316" s="671" t="s">
        <v>2698</v>
      </c>
      <c r="H316" s="671" t="s">
        <v>528</v>
      </c>
      <c r="I316" s="671" t="s">
        <v>2989</v>
      </c>
      <c r="J316" s="671" t="s">
        <v>2990</v>
      </c>
      <c r="K316" s="671" t="s">
        <v>1769</v>
      </c>
      <c r="L316" s="705">
        <v>0</v>
      </c>
      <c r="M316" s="705">
        <v>0</v>
      </c>
      <c r="N316" s="671">
        <v>1</v>
      </c>
      <c r="O316" s="706">
        <v>1</v>
      </c>
      <c r="P316" s="705"/>
      <c r="Q316" s="682"/>
      <c r="R316" s="671"/>
      <c r="S316" s="682">
        <v>0</v>
      </c>
      <c r="T316" s="706"/>
      <c r="U316" s="242">
        <v>0</v>
      </c>
    </row>
    <row r="317" spans="1:21" ht="14.4" customHeight="1" x14ac:dyDescent="0.3">
      <c r="A317" s="680">
        <v>32</v>
      </c>
      <c r="B317" s="671" t="s">
        <v>529</v>
      </c>
      <c r="C317" s="671">
        <v>89301322</v>
      </c>
      <c r="D317" s="703" t="s">
        <v>3658</v>
      </c>
      <c r="E317" s="704" t="s">
        <v>2531</v>
      </c>
      <c r="F317" s="671" t="s">
        <v>2518</v>
      </c>
      <c r="G317" s="671" t="s">
        <v>2991</v>
      </c>
      <c r="H317" s="671" t="s">
        <v>528</v>
      </c>
      <c r="I317" s="671" t="s">
        <v>2992</v>
      </c>
      <c r="J317" s="671" t="s">
        <v>2993</v>
      </c>
      <c r="K317" s="671" t="s">
        <v>2994</v>
      </c>
      <c r="L317" s="705">
        <v>0</v>
      </c>
      <c r="M317" s="705">
        <v>0</v>
      </c>
      <c r="N317" s="671">
        <v>1</v>
      </c>
      <c r="O317" s="706">
        <v>1</v>
      </c>
      <c r="P317" s="705">
        <v>0</v>
      </c>
      <c r="Q317" s="682"/>
      <c r="R317" s="671">
        <v>1</v>
      </c>
      <c r="S317" s="682">
        <v>1</v>
      </c>
      <c r="T317" s="706">
        <v>1</v>
      </c>
      <c r="U317" s="242">
        <v>1</v>
      </c>
    </row>
    <row r="318" spans="1:21" ht="14.4" customHeight="1" x14ac:dyDescent="0.3">
      <c r="A318" s="680">
        <v>32</v>
      </c>
      <c r="B318" s="671" t="s">
        <v>529</v>
      </c>
      <c r="C318" s="671">
        <v>89301322</v>
      </c>
      <c r="D318" s="703" t="s">
        <v>3658</v>
      </c>
      <c r="E318" s="704" t="s">
        <v>2532</v>
      </c>
      <c r="F318" s="671" t="s">
        <v>2518</v>
      </c>
      <c r="G318" s="671" t="s">
        <v>2995</v>
      </c>
      <c r="H318" s="671" t="s">
        <v>528</v>
      </c>
      <c r="I318" s="671" t="s">
        <v>744</v>
      </c>
      <c r="J318" s="671" t="s">
        <v>2996</v>
      </c>
      <c r="K318" s="671" t="s">
        <v>2516</v>
      </c>
      <c r="L318" s="705">
        <v>44.89</v>
      </c>
      <c r="M318" s="705">
        <v>44.89</v>
      </c>
      <c r="N318" s="671">
        <v>1</v>
      </c>
      <c r="O318" s="706">
        <v>0.5</v>
      </c>
      <c r="P318" s="705"/>
      <c r="Q318" s="682">
        <v>0</v>
      </c>
      <c r="R318" s="671"/>
      <c r="S318" s="682">
        <v>0</v>
      </c>
      <c r="T318" s="706"/>
      <c r="U318" s="242">
        <v>0</v>
      </c>
    </row>
    <row r="319" spans="1:21" ht="14.4" customHeight="1" x14ac:dyDescent="0.3">
      <c r="A319" s="680">
        <v>32</v>
      </c>
      <c r="B319" s="671" t="s">
        <v>529</v>
      </c>
      <c r="C319" s="671">
        <v>89301322</v>
      </c>
      <c r="D319" s="703" t="s">
        <v>3658</v>
      </c>
      <c r="E319" s="704" t="s">
        <v>2532</v>
      </c>
      <c r="F319" s="671" t="s">
        <v>2518</v>
      </c>
      <c r="G319" s="671" t="s">
        <v>2552</v>
      </c>
      <c r="H319" s="671" t="s">
        <v>528</v>
      </c>
      <c r="I319" s="671" t="s">
        <v>2604</v>
      </c>
      <c r="J319" s="671" t="s">
        <v>2605</v>
      </c>
      <c r="K319" s="671" t="s">
        <v>2606</v>
      </c>
      <c r="L319" s="705">
        <v>1354.54</v>
      </c>
      <c r="M319" s="705">
        <v>8127.24</v>
      </c>
      <c r="N319" s="671">
        <v>6</v>
      </c>
      <c r="O319" s="706">
        <v>3</v>
      </c>
      <c r="P319" s="705">
        <v>6772.7</v>
      </c>
      <c r="Q319" s="682">
        <v>0.83333333333333337</v>
      </c>
      <c r="R319" s="671">
        <v>5</v>
      </c>
      <c r="S319" s="682">
        <v>0.83333333333333337</v>
      </c>
      <c r="T319" s="706">
        <v>2.5</v>
      </c>
      <c r="U319" s="242">
        <v>0.83333333333333337</v>
      </c>
    </row>
    <row r="320" spans="1:21" ht="14.4" customHeight="1" x14ac:dyDescent="0.3">
      <c r="A320" s="680">
        <v>32</v>
      </c>
      <c r="B320" s="671" t="s">
        <v>529</v>
      </c>
      <c r="C320" s="671">
        <v>89301322</v>
      </c>
      <c r="D320" s="703" t="s">
        <v>3658</v>
      </c>
      <c r="E320" s="704" t="s">
        <v>2532</v>
      </c>
      <c r="F320" s="671" t="s">
        <v>2518</v>
      </c>
      <c r="G320" s="671" t="s">
        <v>2552</v>
      </c>
      <c r="H320" s="671" t="s">
        <v>528</v>
      </c>
      <c r="I320" s="671" t="s">
        <v>2997</v>
      </c>
      <c r="J320" s="671" t="s">
        <v>1008</v>
      </c>
      <c r="K320" s="671" t="s">
        <v>1009</v>
      </c>
      <c r="L320" s="705">
        <v>483.76</v>
      </c>
      <c r="M320" s="705">
        <v>483.76</v>
      </c>
      <c r="N320" s="671">
        <v>1</v>
      </c>
      <c r="O320" s="706">
        <v>1</v>
      </c>
      <c r="P320" s="705"/>
      <c r="Q320" s="682">
        <v>0</v>
      </c>
      <c r="R320" s="671"/>
      <c r="S320" s="682">
        <v>0</v>
      </c>
      <c r="T320" s="706"/>
      <c r="U320" s="242">
        <v>0</v>
      </c>
    </row>
    <row r="321" spans="1:21" ht="14.4" customHeight="1" x14ac:dyDescent="0.3">
      <c r="A321" s="680">
        <v>32</v>
      </c>
      <c r="B321" s="671" t="s">
        <v>529</v>
      </c>
      <c r="C321" s="671">
        <v>89301322</v>
      </c>
      <c r="D321" s="703" t="s">
        <v>3658</v>
      </c>
      <c r="E321" s="704" t="s">
        <v>2532</v>
      </c>
      <c r="F321" s="671" t="s">
        <v>2518</v>
      </c>
      <c r="G321" s="671" t="s">
        <v>2555</v>
      </c>
      <c r="H321" s="671" t="s">
        <v>528</v>
      </c>
      <c r="I321" s="671" t="s">
        <v>623</v>
      </c>
      <c r="J321" s="671" t="s">
        <v>624</v>
      </c>
      <c r="K321" s="671" t="s">
        <v>2556</v>
      </c>
      <c r="L321" s="705">
        <v>85.72</v>
      </c>
      <c r="M321" s="705">
        <v>85.72</v>
      </c>
      <c r="N321" s="671">
        <v>1</v>
      </c>
      <c r="O321" s="706">
        <v>0.5</v>
      </c>
      <c r="P321" s="705"/>
      <c r="Q321" s="682">
        <v>0</v>
      </c>
      <c r="R321" s="671"/>
      <c r="S321" s="682">
        <v>0</v>
      </c>
      <c r="T321" s="706"/>
      <c r="U321" s="242">
        <v>0</v>
      </c>
    </row>
    <row r="322" spans="1:21" ht="14.4" customHeight="1" x14ac:dyDescent="0.3">
      <c r="A322" s="680">
        <v>32</v>
      </c>
      <c r="B322" s="671" t="s">
        <v>529</v>
      </c>
      <c r="C322" s="671">
        <v>89301322</v>
      </c>
      <c r="D322" s="703" t="s">
        <v>3658</v>
      </c>
      <c r="E322" s="704" t="s">
        <v>2532</v>
      </c>
      <c r="F322" s="671" t="s">
        <v>2518</v>
      </c>
      <c r="G322" s="671" t="s">
        <v>2555</v>
      </c>
      <c r="H322" s="671" t="s">
        <v>528</v>
      </c>
      <c r="I322" s="671" t="s">
        <v>2611</v>
      </c>
      <c r="J322" s="671" t="s">
        <v>624</v>
      </c>
      <c r="K322" s="671" t="s">
        <v>2612</v>
      </c>
      <c r="L322" s="705">
        <v>285.75</v>
      </c>
      <c r="M322" s="705">
        <v>285.75</v>
      </c>
      <c r="N322" s="671">
        <v>1</v>
      </c>
      <c r="O322" s="706">
        <v>1</v>
      </c>
      <c r="P322" s="705"/>
      <c r="Q322" s="682">
        <v>0</v>
      </c>
      <c r="R322" s="671"/>
      <c r="S322" s="682">
        <v>0</v>
      </c>
      <c r="T322" s="706"/>
      <c r="U322" s="242">
        <v>0</v>
      </c>
    </row>
    <row r="323" spans="1:21" ht="14.4" customHeight="1" x14ac:dyDescent="0.3">
      <c r="A323" s="680">
        <v>32</v>
      </c>
      <c r="B323" s="671" t="s">
        <v>529</v>
      </c>
      <c r="C323" s="671">
        <v>89301322</v>
      </c>
      <c r="D323" s="703" t="s">
        <v>3658</v>
      </c>
      <c r="E323" s="704" t="s">
        <v>2532</v>
      </c>
      <c r="F323" s="671" t="s">
        <v>2518</v>
      </c>
      <c r="G323" s="671" t="s">
        <v>2561</v>
      </c>
      <c r="H323" s="671" t="s">
        <v>1321</v>
      </c>
      <c r="I323" s="671" t="s">
        <v>1556</v>
      </c>
      <c r="J323" s="671" t="s">
        <v>2413</v>
      </c>
      <c r="K323" s="671" t="s">
        <v>2414</v>
      </c>
      <c r="L323" s="705">
        <v>333.31</v>
      </c>
      <c r="M323" s="705">
        <v>333.31</v>
      </c>
      <c r="N323" s="671">
        <v>1</v>
      </c>
      <c r="O323" s="706">
        <v>1</v>
      </c>
      <c r="P323" s="705"/>
      <c r="Q323" s="682">
        <v>0</v>
      </c>
      <c r="R323" s="671"/>
      <c r="S323" s="682">
        <v>0</v>
      </c>
      <c r="T323" s="706"/>
      <c r="U323" s="242">
        <v>0</v>
      </c>
    </row>
    <row r="324" spans="1:21" ht="14.4" customHeight="1" x14ac:dyDescent="0.3">
      <c r="A324" s="680">
        <v>32</v>
      </c>
      <c r="B324" s="671" t="s">
        <v>529</v>
      </c>
      <c r="C324" s="671">
        <v>89301322</v>
      </c>
      <c r="D324" s="703" t="s">
        <v>3658</v>
      </c>
      <c r="E324" s="704" t="s">
        <v>2532</v>
      </c>
      <c r="F324" s="671" t="s">
        <v>2518</v>
      </c>
      <c r="G324" s="671" t="s">
        <v>2725</v>
      </c>
      <c r="H324" s="671" t="s">
        <v>1321</v>
      </c>
      <c r="I324" s="671" t="s">
        <v>2998</v>
      </c>
      <c r="J324" s="671" t="s">
        <v>2999</v>
      </c>
      <c r="K324" s="671" t="s">
        <v>2463</v>
      </c>
      <c r="L324" s="705">
        <v>60.02</v>
      </c>
      <c r="M324" s="705">
        <v>180.06</v>
      </c>
      <c r="N324" s="671">
        <v>3</v>
      </c>
      <c r="O324" s="706">
        <v>0.5</v>
      </c>
      <c r="P324" s="705"/>
      <c r="Q324" s="682">
        <v>0</v>
      </c>
      <c r="R324" s="671"/>
      <c r="S324" s="682">
        <v>0</v>
      </c>
      <c r="T324" s="706"/>
      <c r="U324" s="242">
        <v>0</v>
      </c>
    </row>
    <row r="325" spans="1:21" ht="14.4" customHeight="1" x14ac:dyDescent="0.3">
      <c r="A325" s="680">
        <v>32</v>
      </c>
      <c r="B325" s="671" t="s">
        <v>529</v>
      </c>
      <c r="C325" s="671">
        <v>89301322</v>
      </c>
      <c r="D325" s="703" t="s">
        <v>3658</v>
      </c>
      <c r="E325" s="704" t="s">
        <v>2532</v>
      </c>
      <c r="F325" s="671" t="s">
        <v>2518</v>
      </c>
      <c r="G325" s="671" t="s">
        <v>2616</v>
      </c>
      <c r="H325" s="671" t="s">
        <v>528</v>
      </c>
      <c r="I325" s="671" t="s">
        <v>764</v>
      </c>
      <c r="J325" s="671" t="s">
        <v>2617</v>
      </c>
      <c r="K325" s="671" t="s">
        <v>2618</v>
      </c>
      <c r="L325" s="705">
        <v>0</v>
      </c>
      <c r="M325" s="705">
        <v>0</v>
      </c>
      <c r="N325" s="671">
        <v>1</v>
      </c>
      <c r="O325" s="706">
        <v>1</v>
      </c>
      <c r="P325" s="705">
        <v>0</v>
      </c>
      <c r="Q325" s="682"/>
      <c r="R325" s="671">
        <v>1</v>
      </c>
      <c r="S325" s="682">
        <v>1</v>
      </c>
      <c r="T325" s="706">
        <v>1</v>
      </c>
      <c r="U325" s="242">
        <v>1</v>
      </c>
    </row>
    <row r="326" spans="1:21" ht="14.4" customHeight="1" x14ac:dyDescent="0.3">
      <c r="A326" s="680">
        <v>32</v>
      </c>
      <c r="B326" s="671" t="s">
        <v>529</v>
      </c>
      <c r="C326" s="671">
        <v>89301322</v>
      </c>
      <c r="D326" s="703" t="s">
        <v>3658</v>
      </c>
      <c r="E326" s="704" t="s">
        <v>2532</v>
      </c>
      <c r="F326" s="671" t="s">
        <v>2518</v>
      </c>
      <c r="G326" s="671" t="s">
        <v>2621</v>
      </c>
      <c r="H326" s="671" t="s">
        <v>1321</v>
      </c>
      <c r="I326" s="671" t="s">
        <v>1560</v>
      </c>
      <c r="J326" s="671" t="s">
        <v>1561</v>
      </c>
      <c r="K326" s="671" t="s">
        <v>2418</v>
      </c>
      <c r="L326" s="705">
        <v>184.22</v>
      </c>
      <c r="M326" s="705">
        <v>368.44</v>
      </c>
      <c r="N326" s="671">
        <v>2</v>
      </c>
      <c r="O326" s="706">
        <v>0.5</v>
      </c>
      <c r="P326" s="705">
        <v>368.44</v>
      </c>
      <c r="Q326" s="682">
        <v>1</v>
      </c>
      <c r="R326" s="671">
        <v>2</v>
      </c>
      <c r="S326" s="682">
        <v>1</v>
      </c>
      <c r="T326" s="706">
        <v>0.5</v>
      </c>
      <c r="U326" s="242">
        <v>1</v>
      </c>
    </row>
    <row r="327" spans="1:21" ht="14.4" customHeight="1" x14ac:dyDescent="0.3">
      <c r="A327" s="680">
        <v>32</v>
      </c>
      <c r="B327" s="671" t="s">
        <v>529</v>
      </c>
      <c r="C327" s="671">
        <v>89301322</v>
      </c>
      <c r="D327" s="703" t="s">
        <v>3658</v>
      </c>
      <c r="E327" s="704" t="s">
        <v>2532</v>
      </c>
      <c r="F327" s="671" t="s">
        <v>2518</v>
      </c>
      <c r="G327" s="671" t="s">
        <v>2660</v>
      </c>
      <c r="H327" s="671" t="s">
        <v>1321</v>
      </c>
      <c r="I327" s="671" t="s">
        <v>1412</v>
      </c>
      <c r="J327" s="671" t="s">
        <v>1413</v>
      </c>
      <c r="K327" s="671" t="s">
        <v>2456</v>
      </c>
      <c r="L327" s="705">
        <v>216.16</v>
      </c>
      <c r="M327" s="705">
        <v>648.48</v>
      </c>
      <c r="N327" s="671">
        <v>3</v>
      </c>
      <c r="O327" s="706">
        <v>1.5</v>
      </c>
      <c r="P327" s="705">
        <v>432.32</v>
      </c>
      <c r="Q327" s="682">
        <v>0.66666666666666663</v>
      </c>
      <c r="R327" s="671">
        <v>2</v>
      </c>
      <c r="S327" s="682">
        <v>0.66666666666666663</v>
      </c>
      <c r="T327" s="706">
        <v>1</v>
      </c>
      <c r="U327" s="242">
        <v>0.66666666666666663</v>
      </c>
    </row>
    <row r="328" spans="1:21" ht="14.4" customHeight="1" x14ac:dyDescent="0.3">
      <c r="A328" s="680">
        <v>32</v>
      </c>
      <c r="B328" s="671" t="s">
        <v>529</v>
      </c>
      <c r="C328" s="671">
        <v>89301322</v>
      </c>
      <c r="D328" s="703" t="s">
        <v>3658</v>
      </c>
      <c r="E328" s="704" t="s">
        <v>2532</v>
      </c>
      <c r="F328" s="671" t="s">
        <v>2518</v>
      </c>
      <c r="G328" s="671" t="s">
        <v>2566</v>
      </c>
      <c r="H328" s="671" t="s">
        <v>528</v>
      </c>
      <c r="I328" s="671" t="s">
        <v>1132</v>
      </c>
      <c r="J328" s="671" t="s">
        <v>1133</v>
      </c>
      <c r="K328" s="671" t="s">
        <v>2779</v>
      </c>
      <c r="L328" s="705">
        <v>2025.92</v>
      </c>
      <c r="M328" s="705">
        <v>26336.959999999999</v>
      </c>
      <c r="N328" s="671">
        <v>13</v>
      </c>
      <c r="O328" s="706">
        <v>1</v>
      </c>
      <c r="P328" s="705">
        <v>14181.44</v>
      </c>
      <c r="Q328" s="682">
        <v>0.53846153846153855</v>
      </c>
      <c r="R328" s="671">
        <v>7</v>
      </c>
      <c r="S328" s="682">
        <v>0.53846153846153844</v>
      </c>
      <c r="T328" s="706">
        <v>0.5</v>
      </c>
      <c r="U328" s="242">
        <v>0.5</v>
      </c>
    </row>
    <row r="329" spans="1:21" ht="14.4" customHeight="1" x14ac:dyDescent="0.3">
      <c r="A329" s="680">
        <v>32</v>
      </c>
      <c r="B329" s="671" t="s">
        <v>529</v>
      </c>
      <c r="C329" s="671">
        <v>89301322</v>
      </c>
      <c r="D329" s="703" t="s">
        <v>3658</v>
      </c>
      <c r="E329" s="704" t="s">
        <v>2532</v>
      </c>
      <c r="F329" s="671" t="s">
        <v>2518</v>
      </c>
      <c r="G329" s="671" t="s">
        <v>3000</v>
      </c>
      <c r="H329" s="671" t="s">
        <v>528</v>
      </c>
      <c r="I329" s="671" t="s">
        <v>1004</v>
      </c>
      <c r="J329" s="671" t="s">
        <v>1005</v>
      </c>
      <c r="K329" s="671" t="s">
        <v>1006</v>
      </c>
      <c r="L329" s="705">
        <v>400.21</v>
      </c>
      <c r="M329" s="705">
        <v>400.21</v>
      </c>
      <c r="N329" s="671">
        <v>1</v>
      </c>
      <c r="O329" s="706">
        <v>0.5</v>
      </c>
      <c r="P329" s="705">
        <v>400.21</v>
      </c>
      <c r="Q329" s="682">
        <v>1</v>
      </c>
      <c r="R329" s="671">
        <v>1</v>
      </c>
      <c r="S329" s="682">
        <v>1</v>
      </c>
      <c r="T329" s="706">
        <v>0.5</v>
      </c>
      <c r="U329" s="242">
        <v>1</v>
      </c>
    </row>
    <row r="330" spans="1:21" ht="14.4" customHeight="1" x14ac:dyDescent="0.3">
      <c r="A330" s="680">
        <v>32</v>
      </c>
      <c r="B330" s="671" t="s">
        <v>529</v>
      </c>
      <c r="C330" s="671">
        <v>89301322</v>
      </c>
      <c r="D330" s="703" t="s">
        <v>3658</v>
      </c>
      <c r="E330" s="704" t="s">
        <v>2532</v>
      </c>
      <c r="F330" s="671" t="s">
        <v>2518</v>
      </c>
      <c r="G330" s="671" t="s">
        <v>2569</v>
      </c>
      <c r="H330" s="671" t="s">
        <v>1321</v>
      </c>
      <c r="I330" s="671" t="s">
        <v>2705</v>
      </c>
      <c r="J330" s="671" t="s">
        <v>1600</v>
      </c>
      <c r="K330" s="671" t="s">
        <v>2706</v>
      </c>
      <c r="L330" s="705">
        <v>782.22</v>
      </c>
      <c r="M330" s="705">
        <v>1564.44</v>
      </c>
      <c r="N330" s="671">
        <v>2</v>
      </c>
      <c r="O330" s="706">
        <v>1</v>
      </c>
      <c r="P330" s="705"/>
      <c r="Q330" s="682">
        <v>0</v>
      </c>
      <c r="R330" s="671"/>
      <c r="S330" s="682">
        <v>0</v>
      </c>
      <c r="T330" s="706"/>
      <c r="U330" s="242">
        <v>0</v>
      </c>
    </row>
    <row r="331" spans="1:21" ht="14.4" customHeight="1" x14ac:dyDescent="0.3">
      <c r="A331" s="680">
        <v>32</v>
      </c>
      <c r="B331" s="671" t="s">
        <v>529</v>
      </c>
      <c r="C331" s="671">
        <v>89301322</v>
      </c>
      <c r="D331" s="703" t="s">
        <v>3658</v>
      </c>
      <c r="E331" s="704" t="s">
        <v>2532</v>
      </c>
      <c r="F331" s="671" t="s">
        <v>2518</v>
      </c>
      <c r="G331" s="671" t="s">
        <v>2805</v>
      </c>
      <c r="H331" s="671" t="s">
        <v>528</v>
      </c>
      <c r="I331" s="671" t="s">
        <v>2806</v>
      </c>
      <c r="J331" s="671" t="s">
        <v>2807</v>
      </c>
      <c r="K331" s="671" t="s">
        <v>2808</v>
      </c>
      <c r="L331" s="705">
        <v>1023.02</v>
      </c>
      <c r="M331" s="705">
        <v>9207.18</v>
      </c>
      <c r="N331" s="671">
        <v>9</v>
      </c>
      <c r="O331" s="706">
        <v>4.5</v>
      </c>
      <c r="P331" s="705">
        <v>8184.16</v>
      </c>
      <c r="Q331" s="682">
        <v>0.88888888888888884</v>
      </c>
      <c r="R331" s="671">
        <v>8</v>
      </c>
      <c r="S331" s="682">
        <v>0.88888888888888884</v>
      </c>
      <c r="T331" s="706">
        <v>3.5</v>
      </c>
      <c r="U331" s="242">
        <v>0.77777777777777779</v>
      </c>
    </row>
    <row r="332" spans="1:21" ht="14.4" customHeight="1" x14ac:dyDescent="0.3">
      <c r="A332" s="680">
        <v>32</v>
      </c>
      <c r="B332" s="671" t="s">
        <v>529</v>
      </c>
      <c r="C332" s="671">
        <v>89301322</v>
      </c>
      <c r="D332" s="703" t="s">
        <v>3658</v>
      </c>
      <c r="E332" s="704" t="s">
        <v>2532</v>
      </c>
      <c r="F332" s="671" t="s">
        <v>2518</v>
      </c>
      <c r="G332" s="671" t="s">
        <v>2823</v>
      </c>
      <c r="H332" s="671" t="s">
        <v>528</v>
      </c>
      <c r="I332" s="671" t="s">
        <v>664</v>
      </c>
      <c r="J332" s="671" t="s">
        <v>665</v>
      </c>
      <c r="K332" s="671" t="s">
        <v>666</v>
      </c>
      <c r="L332" s="705">
        <v>55.38</v>
      </c>
      <c r="M332" s="705">
        <v>110.76</v>
      </c>
      <c r="N332" s="671">
        <v>2</v>
      </c>
      <c r="O332" s="706">
        <v>0.5</v>
      </c>
      <c r="P332" s="705">
        <v>110.76</v>
      </c>
      <c r="Q332" s="682">
        <v>1</v>
      </c>
      <c r="R332" s="671">
        <v>2</v>
      </c>
      <c r="S332" s="682">
        <v>1</v>
      </c>
      <c r="T332" s="706">
        <v>0.5</v>
      </c>
      <c r="U332" s="242">
        <v>1</v>
      </c>
    </row>
    <row r="333" spans="1:21" ht="14.4" customHeight="1" x14ac:dyDescent="0.3">
      <c r="A333" s="680">
        <v>32</v>
      </c>
      <c r="B333" s="671" t="s">
        <v>529</v>
      </c>
      <c r="C333" s="671">
        <v>89301322</v>
      </c>
      <c r="D333" s="703" t="s">
        <v>3658</v>
      </c>
      <c r="E333" s="704" t="s">
        <v>2532</v>
      </c>
      <c r="F333" s="671" t="s">
        <v>2518</v>
      </c>
      <c r="G333" s="671" t="s">
        <v>2674</v>
      </c>
      <c r="H333" s="671" t="s">
        <v>528</v>
      </c>
      <c r="I333" s="671" t="s">
        <v>1595</v>
      </c>
      <c r="J333" s="671" t="s">
        <v>1596</v>
      </c>
      <c r="K333" s="671" t="s">
        <v>2432</v>
      </c>
      <c r="L333" s="705">
        <v>614.78</v>
      </c>
      <c r="M333" s="705">
        <v>614.78</v>
      </c>
      <c r="N333" s="671">
        <v>1</v>
      </c>
      <c r="O333" s="706">
        <v>0.5</v>
      </c>
      <c r="P333" s="705">
        <v>614.78</v>
      </c>
      <c r="Q333" s="682">
        <v>1</v>
      </c>
      <c r="R333" s="671">
        <v>1</v>
      </c>
      <c r="S333" s="682">
        <v>1</v>
      </c>
      <c r="T333" s="706">
        <v>0.5</v>
      </c>
      <c r="U333" s="242">
        <v>1</v>
      </c>
    </row>
    <row r="334" spans="1:21" ht="14.4" customHeight="1" x14ac:dyDescent="0.3">
      <c r="A334" s="680">
        <v>32</v>
      </c>
      <c r="B334" s="671" t="s">
        <v>529</v>
      </c>
      <c r="C334" s="671">
        <v>89301322</v>
      </c>
      <c r="D334" s="703" t="s">
        <v>3658</v>
      </c>
      <c r="E334" s="704" t="s">
        <v>2532</v>
      </c>
      <c r="F334" s="671" t="s">
        <v>2518</v>
      </c>
      <c r="G334" s="671" t="s">
        <v>3001</v>
      </c>
      <c r="H334" s="671" t="s">
        <v>528</v>
      </c>
      <c r="I334" s="671" t="s">
        <v>3002</v>
      </c>
      <c r="J334" s="671" t="s">
        <v>3003</v>
      </c>
      <c r="K334" s="671" t="s">
        <v>3004</v>
      </c>
      <c r="L334" s="705">
        <v>104.66</v>
      </c>
      <c r="M334" s="705">
        <v>209.32</v>
      </c>
      <c r="N334" s="671">
        <v>2</v>
      </c>
      <c r="O334" s="706">
        <v>0.5</v>
      </c>
      <c r="P334" s="705"/>
      <c r="Q334" s="682">
        <v>0</v>
      </c>
      <c r="R334" s="671"/>
      <c r="S334" s="682">
        <v>0</v>
      </c>
      <c r="T334" s="706"/>
      <c r="U334" s="242">
        <v>0</v>
      </c>
    </row>
    <row r="335" spans="1:21" ht="14.4" customHeight="1" x14ac:dyDescent="0.3">
      <c r="A335" s="680">
        <v>32</v>
      </c>
      <c r="B335" s="671" t="s">
        <v>529</v>
      </c>
      <c r="C335" s="671">
        <v>89301322</v>
      </c>
      <c r="D335" s="703" t="s">
        <v>3658</v>
      </c>
      <c r="E335" s="704" t="s">
        <v>2532</v>
      </c>
      <c r="F335" s="671" t="s">
        <v>2518</v>
      </c>
      <c r="G335" s="671" t="s">
        <v>2577</v>
      </c>
      <c r="H335" s="671" t="s">
        <v>528</v>
      </c>
      <c r="I335" s="671" t="s">
        <v>2836</v>
      </c>
      <c r="J335" s="671" t="s">
        <v>2579</v>
      </c>
      <c r="K335" s="671" t="s">
        <v>2837</v>
      </c>
      <c r="L335" s="705">
        <v>34.31</v>
      </c>
      <c r="M335" s="705">
        <v>68.62</v>
      </c>
      <c r="N335" s="671">
        <v>2</v>
      </c>
      <c r="O335" s="706">
        <v>0.5</v>
      </c>
      <c r="P335" s="705">
        <v>68.62</v>
      </c>
      <c r="Q335" s="682">
        <v>1</v>
      </c>
      <c r="R335" s="671">
        <v>2</v>
      </c>
      <c r="S335" s="682">
        <v>1</v>
      </c>
      <c r="T335" s="706">
        <v>0.5</v>
      </c>
      <c r="U335" s="242">
        <v>1</v>
      </c>
    </row>
    <row r="336" spans="1:21" ht="14.4" customHeight="1" x14ac:dyDescent="0.3">
      <c r="A336" s="680">
        <v>32</v>
      </c>
      <c r="B336" s="671" t="s">
        <v>529</v>
      </c>
      <c r="C336" s="671">
        <v>89301322</v>
      </c>
      <c r="D336" s="703" t="s">
        <v>3658</v>
      </c>
      <c r="E336" s="704" t="s">
        <v>2532</v>
      </c>
      <c r="F336" s="671" t="s">
        <v>2518</v>
      </c>
      <c r="G336" s="671" t="s">
        <v>2716</v>
      </c>
      <c r="H336" s="671" t="s">
        <v>528</v>
      </c>
      <c r="I336" s="671" t="s">
        <v>740</v>
      </c>
      <c r="J336" s="671" t="s">
        <v>2717</v>
      </c>
      <c r="K336" s="671" t="s">
        <v>2718</v>
      </c>
      <c r="L336" s="705">
        <v>91.14</v>
      </c>
      <c r="M336" s="705">
        <v>729.12</v>
      </c>
      <c r="N336" s="671">
        <v>8</v>
      </c>
      <c r="O336" s="706">
        <v>1.5</v>
      </c>
      <c r="P336" s="705"/>
      <c r="Q336" s="682">
        <v>0</v>
      </c>
      <c r="R336" s="671"/>
      <c r="S336" s="682">
        <v>0</v>
      </c>
      <c r="T336" s="706"/>
      <c r="U336" s="242">
        <v>0</v>
      </c>
    </row>
    <row r="337" spans="1:21" ht="14.4" customHeight="1" x14ac:dyDescent="0.3">
      <c r="A337" s="680">
        <v>32</v>
      </c>
      <c r="B337" s="671" t="s">
        <v>529</v>
      </c>
      <c r="C337" s="671">
        <v>89301322</v>
      </c>
      <c r="D337" s="703" t="s">
        <v>3658</v>
      </c>
      <c r="E337" s="704" t="s">
        <v>2532</v>
      </c>
      <c r="F337" s="671" t="s">
        <v>2518</v>
      </c>
      <c r="G337" s="671" t="s">
        <v>2635</v>
      </c>
      <c r="H337" s="671" t="s">
        <v>528</v>
      </c>
      <c r="I337" s="671" t="s">
        <v>2636</v>
      </c>
      <c r="J337" s="671" t="s">
        <v>2637</v>
      </c>
      <c r="K337" s="671" t="s">
        <v>2638</v>
      </c>
      <c r="L337" s="705">
        <v>0</v>
      </c>
      <c r="M337" s="705">
        <v>0</v>
      </c>
      <c r="N337" s="671">
        <v>3</v>
      </c>
      <c r="O337" s="706">
        <v>0.5</v>
      </c>
      <c r="P337" s="705"/>
      <c r="Q337" s="682"/>
      <c r="R337" s="671"/>
      <c r="S337" s="682">
        <v>0</v>
      </c>
      <c r="T337" s="706"/>
      <c r="U337" s="242">
        <v>0</v>
      </c>
    </row>
    <row r="338" spans="1:21" ht="14.4" customHeight="1" x14ac:dyDescent="0.3">
      <c r="A338" s="680">
        <v>32</v>
      </c>
      <c r="B338" s="671" t="s">
        <v>529</v>
      </c>
      <c r="C338" s="671">
        <v>89301322</v>
      </c>
      <c r="D338" s="703" t="s">
        <v>3658</v>
      </c>
      <c r="E338" s="704" t="s">
        <v>2532</v>
      </c>
      <c r="F338" s="671" t="s">
        <v>2518</v>
      </c>
      <c r="G338" s="671" t="s">
        <v>2845</v>
      </c>
      <c r="H338" s="671" t="s">
        <v>528</v>
      </c>
      <c r="I338" s="671" t="s">
        <v>771</v>
      </c>
      <c r="J338" s="671" t="s">
        <v>3005</v>
      </c>
      <c r="K338" s="671" t="s">
        <v>3006</v>
      </c>
      <c r="L338" s="705">
        <v>0</v>
      </c>
      <c r="M338" s="705">
        <v>0</v>
      </c>
      <c r="N338" s="671">
        <v>2</v>
      </c>
      <c r="O338" s="706">
        <v>1.5</v>
      </c>
      <c r="P338" s="705">
        <v>0</v>
      </c>
      <c r="Q338" s="682"/>
      <c r="R338" s="671">
        <v>1</v>
      </c>
      <c r="S338" s="682">
        <v>0.5</v>
      </c>
      <c r="T338" s="706">
        <v>0.5</v>
      </c>
      <c r="U338" s="242">
        <v>0.33333333333333331</v>
      </c>
    </row>
    <row r="339" spans="1:21" ht="14.4" customHeight="1" x14ac:dyDescent="0.3">
      <c r="A339" s="680">
        <v>32</v>
      </c>
      <c r="B339" s="671" t="s">
        <v>529</v>
      </c>
      <c r="C339" s="671">
        <v>89301322</v>
      </c>
      <c r="D339" s="703" t="s">
        <v>3658</v>
      </c>
      <c r="E339" s="704" t="s">
        <v>2532</v>
      </c>
      <c r="F339" s="671" t="s">
        <v>2518</v>
      </c>
      <c r="G339" s="671" t="s">
        <v>3007</v>
      </c>
      <c r="H339" s="671" t="s">
        <v>528</v>
      </c>
      <c r="I339" s="671" t="s">
        <v>3008</v>
      </c>
      <c r="J339" s="671" t="s">
        <v>1945</v>
      </c>
      <c r="K339" s="671" t="s">
        <v>1946</v>
      </c>
      <c r="L339" s="705">
        <v>130.99</v>
      </c>
      <c r="M339" s="705">
        <v>523.96</v>
      </c>
      <c r="N339" s="671">
        <v>4</v>
      </c>
      <c r="O339" s="706">
        <v>0.5</v>
      </c>
      <c r="P339" s="705"/>
      <c r="Q339" s="682">
        <v>0</v>
      </c>
      <c r="R339" s="671"/>
      <c r="S339" s="682">
        <v>0</v>
      </c>
      <c r="T339" s="706"/>
      <c r="U339" s="242">
        <v>0</v>
      </c>
    </row>
    <row r="340" spans="1:21" ht="14.4" customHeight="1" x14ac:dyDescent="0.3">
      <c r="A340" s="680">
        <v>32</v>
      </c>
      <c r="B340" s="671" t="s">
        <v>529</v>
      </c>
      <c r="C340" s="671">
        <v>89301322</v>
      </c>
      <c r="D340" s="703" t="s">
        <v>3658</v>
      </c>
      <c r="E340" s="704" t="s">
        <v>2532</v>
      </c>
      <c r="F340" s="671" t="s">
        <v>2518</v>
      </c>
      <c r="G340" s="671" t="s">
        <v>2746</v>
      </c>
      <c r="H340" s="671" t="s">
        <v>528</v>
      </c>
      <c r="I340" s="671" t="s">
        <v>3009</v>
      </c>
      <c r="J340" s="671" t="s">
        <v>3010</v>
      </c>
      <c r="K340" s="671" t="s">
        <v>1472</v>
      </c>
      <c r="L340" s="705">
        <v>115.18</v>
      </c>
      <c r="M340" s="705">
        <v>115.18</v>
      </c>
      <c r="N340" s="671">
        <v>1</v>
      </c>
      <c r="O340" s="706">
        <v>0.5</v>
      </c>
      <c r="P340" s="705"/>
      <c r="Q340" s="682">
        <v>0</v>
      </c>
      <c r="R340" s="671"/>
      <c r="S340" s="682">
        <v>0</v>
      </c>
      <c r="T340" s="706"/>
      <c r="U340" s="242">
        <v>0</v>
      </c>
    </row>
    <row r="341" spans="1:21" ht="14.4" customHeight="1" x14ac:dyDescent="0.3">
      <c r="A341" s="680">
        <v>32</v>
      </c>
      <c r="B341" s="671" t="s">
        <v>529</v>
      </c>
      <c r="C341" s="671">
        <v>89301322</v>
      </c>
      <c r="D341" s="703" t="s">
        <v>3658</v>
      </c>
      <c r="E341" s="704" t="s">
        <v>2532</v>
      </c>
      <c r="F341" s="671" t="s">
        <v>2518</v>
      </c>
      <c r="G341" s="671" t="s">
        <v>2681</v>
      </c>
      <c r="H341" s="671" t="s">
        <v>528</v>
      </c>
      <c r="I341" s="671" t="s">
        <v>3011</v>
      </c>
      <c r="J341" s="671" t="s">
        <v>3012</v>
      </c>
      <c r="K341" s="671" t="s">
        <v>3013</v>
      </c>
      <c r="L341" s="705">
        <v>49.92</v>
      </c>
      <c r="M341" s="705">
        <v>99.84</v>
      </c>
      <c r="N341" s="671">
        <v>2</v>
      </c>
      <c r="O341" s="706">
        <v>1</v>
      </c>
      <c r="P341" s="705"/>
      <c r="Q341" s="682">
        <v>0</v>
      </c>
      <c r="R341" s="671"/>
      <c r="S341" s="682">
        <v>0</v>
      </c>
      <c r="T341" s="706"/>
      <c r="U341" s="242">
        <v>0</v>
      </c>
    </row>
    <row r="342" spans="1:21" ht="14.4" customHeight="1" x14ac:dyDescent="0.3">
      <c r="A342" s="680">
        <v>32</v>
      </c>
      <c r="B342" s="671" t="s">
        <v>529</v>
      </c>
      <c r="C342" s="671">
        <v>89301322</v>
      </c>
      <c r="D342" s="703" t="s">
        <v>3658</v>
      </c>
      <c r="E342" s="704" t="s">
        <v>2532</v>
      </c>
      <c r="F342" s="671" t="s">
        <v>2518</v>
      </c>
      <c r="G342" s="671" t="s">
        <v>2855</v>
      </c>
      <c r="H342" s="671" t="s">
        <v>1321</v>
      </c>
      <c r="I342" s="671" t="s">
        <v>2856</v>
      </c>
      <c r="J342" s="671" t="s">
        <v>2857</v>
      </c>
      <c r="K342" s="671" t="s">
        <v>2858</v>
      </c>
      <c r="L342" s="705">
        <v>69.86</v>
      </c>
      <c r="M342" s="705">
        <v>139.72</v>
      </c>
      <c r="N342" s="671">
        <v>2</v>
      </c>
      <c r="O342" s="706">
        <v>1</v>
      </c>
      <c r="P342" s="705"/>
      <c r="Q342" s="682">
        <v>0</v>
      </c>
      <c r="R342" s="671"/>
      <c r="S342" s="682">
        <v>0</v>
      </c>
      <c r="T342" s="706"/>
      <c r="U342" s="242">
        <v>0</v>
      </c>
    </row>
    <row r="343" spans="1:21" ht="14.4" customHeight="1" x14ac:dyDescent="0.3">
      <c r="A343" s="680">
        <v>32</v>
      </c>
      <c r="B343" s="671" t="s">
        <v>529</v>
      </c>
      <c r="C343" s="671">
        <v>89301322</v>
      </c>
      <c r="D343" s="703" t="s">
        <v>3658</v>
      </c>
      <c r="E343" s="704" t="s">
        <v>2532</v>
      </c>
      <c r="F343" s="671" t="s">
        <v>2518</v>
      </c>
      <c r="G343" s="671" t="s">
        <v>2580</v>
      </c>
      <c r="H343" s="671" t="s">
        <v>528</v>
      </c>
      <c r="I343" s="671" t="s">
        <v>2643</v>
      </c>
      <c r="J343" s="671" t="s">
        <v>2641</v>
      </c>
      <c r="K343" s="671" t="s">
        <v>681</v>
      </c>
      <c r="L343" s="705">
        <v>314.89999999999998</v>
      </c>
      <c r="M343" s="705">
        <v>314.89999999999998</v>
      </c>
      <c r="N343" s="671">
        <v>1</v>
      </c>
      <c r="O343" s="706">
        <v>0.5</v>
      </c>
      <c r="P343" s="705"/>
      <c r="Q343" s="682">
        <v>0</v>
      </c>
      <c r="R343" s="671"/>
      <c r="S343" s="682">
        <v>0</v>
      </c>
      <c r="T343" s="706"/>
      <c r="U343" s="242">
        <v>0</v>
      </c>
    </row>
    <row r="344" spans="1:21" ht="14.4" customHeight="1" x14ac:dyDescent="0.3">
      <c r="A344" s="680">
        <v>32</v>
      </c>
      <c r="B344" s="671" t="s">
        <v>529</v>
      </c>
      <c r="C344" s="671">
        <v>89301322</v>
      </c>
      <c r="D344" s="703" t="s">
        <v>3658</v>
      </c>
      <c r="E344" s="704" t="s">
        <v>2532</v>
      </c>
      <c r="F344" s="671" t="s">
        <v>2518</v>
      </c>
      <c r="G344" s="671" t="s">
        <v>2580</v>
      </c>
      <c r="H344" s="671" t="s">
        <v>528</v>
      </c>
      <c r="I344" s="671" t="s">
        <v>2602</v>
      </c>
      <c r="J344" s="671" t="s">
        <v>680</v>
      </c>
      <c r="K344" s="671" t="s">
        <v>2603</v>
      </c>
      <c r="L344" s="705">
        <v>97.97</v>
      </c>
      <c r="M344" s="705">
        <v>97.97</v>
      </c>
      <c r="N344" s="671">
        <v>1</v>
      </c>
      <c r="O344" s="706">
        <v>0.5</v>
      </c>
      <c r="P344" s="705">
        <v>97.97</v>
      </c>
      <c r="Q344" s="682">
        <v>1</v>
      </c>
      <c r="R344" s="671">
        <v>1</v>
      </c>
      <c r="S344" s="682">
        <v>1</v>
      </c>
      <c r="T344" s="706">
        <v>0.5</v>
      </c>
      <c r="U344" s="242">
        <v>1</v>
      </c>
    </row>
    <row r="345" spans="1:21" ht="14.4" customHeight="1" x14ac:dyDescent="0.3">
      <c r="A345" s="680">
        <v>32</v>
      </c>
      <c r="B345" s="671" t="s">
        <v>529</v>
      </c>
      <c r="C345" s="671">
        <v>89301322</v>
      </c>
      <c r="D345" s="703" t="s">
        <v>3658</v>
      </c>
      <c r="E345" s="704" t="s">
        <v>2532</v>
      </c>
      <c r="F345" s="671" t="s">
        <v>2518</v>
      </c>
      <c r="G345" s="671" t="s">
        <v>2687</v>
      </c>
      <c r="H345" s="671" t="s">
        <v>528</v>
      </c>
      <c r="I345" s="671" t="s">
        <v>838</v>
      </c>
      <c r="J345" s="671" t="s">
        <v>839</v>
      </c>
      <c r="K345" s="671" t="s">
        <v>840</v>
      </c>
      <c r="L345" s="705">
        <v>67.42</v>
      </c>
      <c r="M345" s="705">
        <v>67.42</v>
      </c>
      <c r="N345" s="671">
        <v>1</v>
      </c>
      <c r="O345" s="706">
        <v>0.5</v>
      </c>
      <c r="P345" s="705"/>
      <c r="Q345" s="682">
        <v>0</v>
      </c>
      <c r="R345" s="671"/>
      <c r="S345" s="682">
        <v>0</v>
      </c>
      <c r="T345" s="706"/>
      <c r="U345" s="242">
        <v>0</v>
      </c>
    </row>
    <row r="346" spans="1:21" ht="14.4" customHeight="1" x14ac:dyDescent="0.3">
      <c r="A346" s="680">
        <v>32</v>
      </c>
      <c r="B346" s="671" t="s">
        <v>529</v>
      </c>
      <c r="C346" s="671">
        <v>89301322</v>
      </c>
      <c r="D346" s="703" t="s">
        <v>3658</v>
      </c>
      <c r="E346" s="704" t="s">
        <v>2532</v>
      </c>
      <c r="F346" s="671" t="s">
        <v>2518</v>
      </c>
      <c r="G346" s="671" t="s">
        <v>2582</v>
      </c>
      <c r="H346" s="671" t="s">
        <v>528</v>
      </c>
      <c r="I346" s="671" t="s">
        <v>588</v>
      </c>
      <c r="J346" s="671" t="s">
        <v>2955</v>
      </c>
      <c r="K346" s="671" t="s">
        <v>2786</v>
      </c>
      <c r="L346" s="705">
        <v>22.88</v>
      </c>
      <c r="M346" s="705">
        <v>45.76</v>
      </c>
      <c r="N346" s="671">
        <v>2</v>
      </c>
      <c r="O346" s="706">
        <v>0.5</v>
      </c>
      <c r="P346" s="705"/>
      <c r="Q346" s="682">
        <v>0</v>
      </c>
      <c r="R346" s="671"/>
      <c r="S346" s="682">
        <v>0</v>
      </c>
      <c r="T346" s="706"/>
      <c r="U346" s="242">
        <v>0</v>
      </c>
    </row>
    <row r="347" spans="1:21" ht="14.4" customHeight="1" x14ac:dyDescent="0.3">
      <c r="A347" s="680">
        <v>32</v>
      </c>
      <c r="B347" s="671" t="s">
        <v>529</v>
      </c>
      <c r="C347" s="671">
        <v>89301322</v>
      </c>
      <c r="D347" s="703" t="s">
        <v>3658</v>
      </c>
      <c r="E347" s="704" t="s">
        <v>2532</v>
      </c>
      <c r="F347" s="671" t="s">
        <v>2518</v>
      </c>
      <c r="G347" s="671" t="s">
        <v>2582</v>
      </c>
      <c r="H347" s="671" t="s">
        <v>528</v>
      </c>
      <c r="I347" s="671" t="s">
        <v>972</v>
      </c>
      <c r="J347" s="671" t="s">
        <v>2583</v>
      </c>
      <c r="K347" s="671" t="s">
        <v>2584</v>
      </c>
      <c r="L347" s="705">
        <v>91.52</v>
      </c>
      <c r="M347" s="705">
        <v>549.12</v>
      </c>
      <c r="N347" s="671">
        <v>6</v>
      </c>
      <c r="O347" s="706">
        <v>0.5</v>
      </c>
      <c r="P347" s="705"/>
      <c r="Q347" s="682">
        <v>0</v>
      </c>
      <c r="R347" s="671"/>
      <c r="S347" s="682">
        <v>0</v>
      </c>
      <c r="T347" s="706"/>
      <c r="U347" s="242">
        <v>0</v>
      </c>
    </row>
    <row r="348" spans="1:21" ht="14.4" customHeight="1" x14ac:dyDescent="0.3">
      <c r="A348" s="680">
        <v>32</v>
      </c>
      <c r="B348" s="671" t="s">
        <v>529</v>
      </c>
      <c r="C348" s="671">
        <v>89301322</v>
      </c>
      <c r="D348" s="703" t="s">
        <v>3658</v>
      </c>
      <c r="E348" s="704" t="s">
        <v>2532</v>
      </c>
      <c r="F348" s="671" t="s">
        <v>2518</v>
      </c>
      <c r="G348" s="671" t="s">
        <v>2869</v>
      </c>
      <c r="H348" s="671" t="s">
        <v>528</v>
      </c>
      <c r="I348" s="671" t="s">
        <v>2870</v>
      </c>
      <c r="J348" s="671" t="s">
        <v>2871</v>
      </c>
      <c r="K348" s="671" t="s">
        <v>2872</v>
      </c>
      <c r="L348" s="705">
        <v>112.13</v>
      </c>
      <c r="M348" s="705">
        <v>448.52</v>
      </c>
      <c r="N348" s="671">
        <v>4</v>
      </c>
      <c r="O348" s="706">
        <v>1.5</v>
      </c>
      <c r="P348" s="705">
        <v>224.26</v>
      </c>
      <c r="Q348" s="682">
        <v>0.5</v>
      </c>
      <c r="R348" s="671">
        <v>2</v>
      </c>
      <c r="S348" s="682">
        <v>0.5</v>
      </c>
      <c r="T348" s="706">
        <v>1</v>
      </c>
      <c r="U348" s="242">
        <v>0.66666666666666663</v>
      </c>
    </row>
    <row r="349" spans="1:21" ht="14.4" customHeight="1" x14ac:dyDescent="0.3">
      <c r="A349" s="680">
        <v>32</v>
      </c>
      <c r="B349" s="671" t="s">
        <v>529</v>
      </c>
      <c r="C349" s="671">
        <v>89301322</v>
      </c>
      <c r="D349" s="703" t="s">
        <v>3658</v>
      </c>
      <c r="E349" s="704" t="s">
        <v>2532</v>
      </c>
      <c r="F349" s="671" t="s">
        <v>2518</v>
      </c>
      <c r="G349" s="671" t="s">
        <v>3014</v>
      </c>
      <c r="H349" s="671" t="s">
        <v>528</v>
      </c>
      <c r="I349" s="671" t="s">
        <v>3015</v>
      </c>
      <c r="J349" s="671" t="s">
        <v>1819</v>
      </c>
      <c r="K349" s="671" t="s">
        <v>3016</v>
      </c>
      <c r="L349" s="705">
        <v>0</v>
      </c>
      <c r="M349" s="705">
        <v>0</v>
      </c>
      <c r="N349" s="671">
        <v>1</v>
      </c>
      <c r="O349" s="706">
        <v>0.5</v>
      </c>
      <c r="P349" s="705"/>
      <c r="Q349" s="682"/>
      <c r="R349" s="671"/>
      <c r="S349" s="682">
        <v>0</v>
      </c>
      <c r="T349" s="706"/>
      <c r="U349" s="242">
        <v>0</v>
      </c>
    </row>
    <row r="350" spans="1:21" ht="14.4" customHeight="1" x14ac:dyDescent="0.3">
      <c r="A350" s="680">
        <v>32</v>
      </c>
      <c r="B350" s="671" t="s">
        <v>529</v>
      </c>
      <c r="C350" s="671">
        <v>89301322</v>
      </c>
      <c r="D350" s="703" t="s">
        <v>3658</v>
      </c>
      <c r="E350" s="704" t="s">
        <v>2532</v>
      </c>
      <c r="F350" s="671" t="s">
        <v>2518</v>
      </c>
      <c r="G350" s="671" t="s">
        <v>3017</v>
      </c>
      <c r="H350" s="671" t="s">
        <v>528</v>
      </c>
      <c r="I350" s="671" t="s">
        <v>710</v>
      </c>
      <c r="J350" s="671" t="s">
        <v>3018</v>
      </c>
      <c r="K350" s="671" t="s">
        <v>3019</v>
      </c>
      <c r="L350" s="705">
        <v>0</v>
      </c>
      <c r="M350" s="705">
        <v>0</v>
      </c>
      <c r="N350" s="671">
        <v>4</v>
      </c>
      <c r="O350" s="706">
        <v>1.5</v>
      </c>
      <c r="P350" s="705">
        <v>0</v>
      </c>
      <c r="Q350" s="682"/>
      <c r="R350" s="671">
        <v>2</v>
      </c>
      <c r="S350" s="682">
        <v>0.5</v>
      </c>
      <c r="T350" s="706">
        <v>0.5</v>
      </c>
      <c r="U350" s="242">
        <v>0.33333333333333331</v>
      </c>
    </row>
    <row r="351" spans="1:21" ht="14.4" customHeight="1" x14ac:dyDescent="0.3">
      <c r="A351" s="680">
        <v>32</v>
      </c>
      <c r="B351" s="671" t="s">
        <v>529</v>
      </c>
      <c r="C351" s="671">
        <v>89301322</v>
      </c>
      <c r="D351" s="703" t="s">
        <v>3658</v>
      </c>
      <c r="E351" s="704" t="s">
        <v>2532</v>
      </c>
      <c r="F351" s="671" t="s">
        <v>2518</v>
      </c>
      <c r="G351" s="671" t="s">
        <v>2759</v>
      </c>
      <c r="H351" s="671" t="s">
        <v>528</v>
      </c>
      <c r="I351" s="671" t="s">
        <v>1534</v>
      </c>
      <c r="J351" s="671" t="s">
        <v>1535</v>
      </c>
      <c r="K351" s="671" t="s">
        <v>2762</v>
      </c>
      <c r="L351" s="705">
        <v>53.54</v>
      </c>
      <c r="M351" s="705">
        <v>214.16</v>
      </c>
      <c r="N351" s="671">
        <v>4</v>
      </c>
      <c r="O351" s="706">
        <v>1</v>
      </c>
      <c r="P351" s="705">
        <v>107.08</v>
      </c>
      <c r="Q351" s="682">
        <v>0.5</v>
      </c>
      <c r="R351" s="671">
        <v>2</v>
      </c>
      <c r="S351" s="682">
        <v>0.5</v>
      </c>
      <c r="T351" s="706">
        <v>0.5</v>
      </c>
      <c r="U351" s="242">
        <v>0.5</v>
      </c>
    </row>
    <row r="352" spans="1:21" ht="14.4" customHeight="1" x14ac:dyDescent="0.3">
      <c r="A352" s="680">
        <v>32</v>
      </c>
      <c r="B352" s="671" t="s">
        <v>529</v>
      </c>
      <c r="C352" s="671">
        <v>89301322</v>
      </c>
      <c r="D352" s="703" t="s">
        <v>3658</v>
      </c>
      <c r="E352" s="704" t="s">
        <v>2532</v>
      </c>
      <c r="F352" s="671" t="s">
        <v>2518</v>
      </c>
      <c r="G352" s="671" t="s">
        <v>2690</v>
      </c>
      <c r="H352" s="671" t="s">
        <v>528</v>
      </c>
      <c r="I352" s="671" t="s">
        <v>3020</v>
      </c>
      <c r="J352" s="671" t="s">
        <v>3021</v>
      </c>
      <c r="K352" s="671" t="s">
        <v>3022</v>
      </c>
      <c r="L352" s="705">
        <v>0</v>
      </c>
      <c r="M352" s="705">
        <v>0</v>
      </c>
      <c r="N352" s="671">
        <v>1</v>
      </c>
      <c r="O352" s="706">
        <v>1</v>
      </c>
      <c r="P352" s="705"/>
      <c r="Q352" s="682"/>
      <c r="R352" s="671"/>
      <c r="S352" s="682">
        <v>0</v>
      </c>
      <c r="T352" s="706"/>
      <c r="U352" s="242">
        <v>0</v>
      </c>
    </row>
    <row r="353" spans="1:21" ht="14.4" customHeight="1" x14ac:dyDescent="0.3">
      <c r="A353" s="680">
        <v>32</v>
      </c>
      <c r="B353" s="671" t="s">
        <v>529</v>
      </c>
      <c r="C353" s="671">
        <v>89301322</v>
      </c>
      <c r="D353" s="703" t="s">
        <v>3658</v>
      </c>
      <c r="E353" s="704" t="s">
        <v>2532</v>
      </c>
      <c r="F353" s="671" t="s">
        <v>2518</v>
      </c>
      <c r="G353" s="671" t="s">
        <v>3023</v>
      </c>
      <c r="H353" s="671" t="s">
        <v>528</v>
      </c>
      <c r="I353" s="671" t="s">
        <v>1979</v>
      </c>
      <c r="J353" s="671" t="s">
        <v>1980</v>
      </c>
      <c r="K353" s="671" t="s">
        <v>3024</v>
      </c>
      <c r="L353" s="705">
        <v>5598.35</v>
      </c>
      <c r="M353" s="705">
        <v>16795.050000000003</v>
      </c>
      <c r="N353" s="671">
        <v>3</v>
      </c>
      <c r="O353" s="706">
        <v>1.5</v>
      </c>
      <c r="P353" s="705">
        <v>11196.7</v>
      </c>
      <c r="Q353" s="682">
        <v>0.66666666666666663</v>
      </c>
      <c r="R353" s="671">
        <v>2</v>
      </c>
      <c r="S353" s="682">
        <v>0.66666666666666663</v>
      </c>
      <c r="T353" s="706">
        <v>1</v>
      </c>
      <c r="U353" s="242">
        <v>0.66666666666666663</v>
      </c>
    </row>
    <row r="354" spans="1:21" ht="14.4" customHeight="1" x14ac:dyDescent="0.3">
      <c r="A354" s="680">
        <v>32</v>
      </c>
      <c r="B354" s="671" t="s">
        <v>529</v>
      </c>
      <c r="C354" s="671">
        <v>89301322</v>
      </c>
      <c r="D354" s="703" t="s">
        <v>3658</v>
      </c>
      <c r="E354" s="704" t="s">
        <v>2532</v>
      </c>
      <c r="F354" s="671" t="s">
        <v>2518</v>
      </c>
      <c r="G354" s="671" t="s">
        <v>2698</v>
      </c>
      <c r="H354" s="671" t="s">
        <v>528</v>
      </c>
      <c r="I354" s="671" t="s">
        <v>3025</v>
      </c>
      <c r="J354" s="671" t="s">
        <v>2886</v>
      </c>
      <c r="K354" s="671" t="s">
        <v>2463</v>
      </c>
      <c r="L354" s="705">
        <v>0</v>
      </c>
      <c r="M354" s="705">
        <v>0</v>
      </c>
      <c r="N354" s="671">
        <v>1</v>
      </c>
      <c r="O354" s="706">
        <v>0.5</v>
      </c>
      <c r="P354" s="705"/>
      <c r="Q354" s="682"/>
      <c r="R354" s="671"/>
      <c r="S354" s="682">
        <v>0</v>
      </c>
      <c r="T354" s="706"/>
      <c r="U354" s="242">
        <v>0</v>
      </c>
    </row>
    <row r="355" spans="1:21" ht="14.4" customHeight="1" x14ac:dyDescent="0.3">
      <c r="A355" s="680">
        <v>32</v>
      </c>
      <c r="B355" s="671" t="s">
        <v>529</v>
      </c>
      <c r="C355" s="671">
        <v>89301322</v>
      </c>
      <c r="D355" s="703" t="s">
        <v>3658</v>
      </c>
      <c r="E355" s="704" t="s">
        <v>2533</v>
      </c>
      <c r="F355" s="671" t="s">
        <v>2518</v>
      </c>
      <c r="G355" s="671" t="s">
        <v>2995</v>
      </c>
      <c r="H355" s="671" t="s">
        <v>528</v>
      </c>
      <c r="I355" s="671" t="s">
        <v>744</v>
      </c>
      <c r="J355" s="671" t="s">
        <v>2996</v>
      </c>
      <c r="K355" s="671" t="s">
        <v>2516</v>
      </c>
      <c r="L355" s="705">
        <v>44.89</v>
      </c>
      <c r="M355" s="705">
        <v>134.67000000000002</v>
      </c>
      <c r="N355" s="671">
        <v>3</v>
      </c>
      <c r="O355" s="706">
        <v>0.5</v>
      </c>
      <c r="P355" s="705"/>
      <c r="Q355" s="682">
        <v>0</v>
      </c>
      <c r="R355" s="671"/>
      <c r="S355" s="682">
        <v>0</v>
      </c>
      <c r="T355" s="706"/>
      <c r="U355" s="242">
        <v>0</v>
      </c>
    </row>
    <row r="356" spans="1:21" ht="14.4" customHeight="1" x14ac:dyDescent="0.3">
      <c r="A356" s="680">
        <v>32</v>
      </c>
      <c r="B356" s="671" t="s">
        <v>529</v>
      </c>
      <c r="C356" s="671">
        <v>89301322</v>
      </c>
      <c r="D356" s="703" t="s">
        <v>3658</v>
      </c>
      <c r="E356" s="704" t="s">
        <v>2533</v>
      </c>
      <c r="F356" s="671" t="s">
        <v>2518</v>
      </c>
      <c r="G356" s="671" t="s">
        <v>2552</v>
      </c>
      <c r="H356" s="671" t="s">
        <v>528</v>
      </c>
      <c r="I356" s="671" t="s">
        <v>2893</v>
      </c>
      <c r="J356" s="671" t="s">
        <v>2894</v>
      </c>
      <c r="K356" s="671" t="s">
        <v>1052</v>
      </c>
      <c r="L356" s="705">
        <v>275.23</v>
      </c>
      <c r="M356" s="705">
        <v>825.69</v>
      </c>
      <c r="N356" s="671">
        <v>3</v>
      </c>
      <c r="O356" s="706">
        <v>0.5</v>
      </c>
      <c r="P356" s="705">
        <v>825.69</v>
      </c>
      <c r="Q356" s="682">
        <v>1</v>
      </c>
      <c r="R356" s="671">
        <v>3</v>
      </c>
      <c r="S356" s="682">
        <v>1</v>
      </c>
      <c r="T356" s="706">
        <v>0.5</v>
      </c>
      <c r="U356" s="242">
        <v>1</v>
      </c>
    </row>
    <row r="357" spans="1:21" ht="14.4" customHeight="1" x14ac:dyDescent="0.3">
      <c r="A357" s="680">
        <v>32</v>
      </c>
      <c r="B357" s="671" t="s">
        <v>529</v>
      </c>
      <c r="C357" s="671">
        <v>89301322</v>
      </c>
      <c r="D357" s="703" t="s">
        <v>3658</v>
      </c>
      <c r="E357" s="704" t="s">
        <v>2533</v>
      </c>
      <c r="F357" s="671" t="s">
        <v>2518</v>
      </c>
      <c r="G357" s="671" t="s">
        <v>2552</v>
      </c>
      <c r="H357" s="671" t="s">
        <v>528</v>
      </c>
      <c r="I357" s="671" t="s">
        <v>2604</v>
      </c>
      <c r="J357" s="671" t="s">
        <v>2605</v>
      </c>
      <c r="K357" s="671" t="s">
        <v>2606</v>
      </c>
      <c r="L357" s="705">
        <v>1354.54</v>
      </c>
      <c r="M357" s="705">
        <v>4063.62</v>
      </c>
      <c r="N357" s="671">
        <v>3</v>
      </c>
      <c r="O357" s="706">
        <v>1.5</v>
      </c>
      <c r="P357" s="705">
        <v>2709.08</v>
      </c>
      <c r="Q357" s="682">
        <v>0.66666666666666663</v>
      </c>
      <c r="R357" s="671">
        <v>2</v>
      </c>
      <c r="S357" s="682">
        <v>0.66666666666666663</v>
      </c>
      <c r="T357" s="706">
        <v>1</v>
      </c>
      <c r="U357" s="242">
        <v>0.66666666666666663</v>
      </c>
    </row>
    <row r="358" spans="1:21" ht="14.4" customHeight="1" x14ac:dyDescent="0.3">
      <c r="A358" s="680">
        <v>32</v>
      </c>
      <c r="B358" s="671" t="s">
        <v>529</v>
      </c>
      <c r="C358" s="671">
        <v>89301322</v>
      </c>
      <c r="D358" s="703" t="s">
        <v>3658</v>
      </c>
      <c r="E358" s="704" t="s">
        <v>2533</v>
      </c>
      <c r="F358" s="671" t="s">
        <v>2518</v>
      </c>
      <c r="G358" s="671" t="s">
        <v>2552</v>
      </c>
      <c r="H358" s="671" t="s">
        <v>528</v>
      </c>
      <c r="I358" s="671" t="s">
        <v>3026</v>
      </c>
      <c r="J358" s="671" t="s">
        <v>3027</v>
      </c>
      <c r="K358" s="671" t="s">
        <v>3028</v>
      </c>
      <c r="L358" s="705">
        <v>1354.54</v>
      </c>
      <c r="M358" s="705">
        <v>4063.62</v>
      </c>
      <c r="N358" s="671">
        <v>3</v>
      </c>
      <c r="O358" s="706">
        <v>1</v>
      </c>
      <c r="P358" s="705"/>
      <c r="Q358" s="682">
        <v>0</v>
      </c>
      <c r="R358" s="671"/>
      <c r="S358" s="682">
        <v>0</v>
      </c>
      <c r="T358" s="706"/>
      <c r="U358" s="242">
        <v>0</v>
      </c>
    </row>
    <row r="359" spans="1:21" ht="14.4" customHeight="1" x14ac:dyDescent="0.3">
      <c r="A359" s="680">
        <v>32</v>
      </c>
      <c r="B359" s="671" t="s">
        <v>529</v>
      </c>
      <c r="C359" s="671">
        <v>89301322</v>
      </c>
      <c r="D359" s="703" t="s">
        <v>3658</v>
      </c>
      <c r="E359" s="704" t="s">
        <v>2533</v>
      </c>
      <c r="F359" s="671" t="s">
        <v>2518</v>
      </c>
      <c r="G359" s="671" t="s">
        <v>2552</v>
      </c>
      <c r="H359" s="671" t="s">
        <v>528</v>
      </c>
      <c r="I359" s="671" t="s">
        <v>2656</v>
      </c>
      <c r="J359" s="671" t="s">
        <v>1008</v>
      </c>
      <c r="K359" s="671" t="s">
        <v>2554</v>
      </c>
      <c r="L359" s="705">
        <v>0</v>
      </c>
      <c r="M359" s="705">
        <v>0</v>
      </c>
      <c r="N359" s="671">
        <v>1</v>
      </c>
      <c r="O359" s="706">
        <v>0.5</v>
      </c>
      <c r="P359" s="705">
        <v>0</v>
      </c>
      <c r="Q359" s="682"/>
      <c r="R359" s="671">
        <v>1</v>
      </c>
      <c r="S359" s="682">
        <v>1</v>
      </c>
      <c r="T359" s="706">
        <v>0.5</v>
      </c>
      <c r="U359" s="242">
        <v>1</v>
      </c>
    </row>
    <row r="360" spans="1:21" ht="14.4" customHeight="1" x14ac:dyDescent="0.3">
      <c r="A360" s="680">
        <v>32</v>
      </c>
      <c r="B360" s="671" t="s">
        <v>529</v>
      </c>
      <c r="C360" s="671">
        <v>89301322</v>
      </c>
      <c r="D360" s="703" t="s">
        <v>3658</v>
      </c>
      <c r="E360" s="704" t="s">
        <v>2533</v>
      </c>
      <c r="F360" s="671" t="s">
        <v>2518</v>
      </c>
      <c r="G360" s="671" t="s">
        <v>2552</v>
      </c>
      <c r="H360" s="671" t="s">
        <v>528</v>
      </c>
      <c r="I360" s="671" t="s">
        <v>2553</v>
      </c>
      <c r="J360" s="671" t="s">
        <v>1008</v>
      </c>
      <c r="K360" s="671" t="s">
        <v>2554</v>
      </c>
      <c r="L360" s="705">
        <v>0</v>
      </c>
      <c r="M360" s="705">
        <v>0</v>
      </c>
      <c r="N360" s="671">
        <v>1</v>
      </c>
      <c r="O360" s="706">
        <v>0.5</v>
      </c>
      <c r="P360" s="705">
        <v>0</v>
      </c>
      <c r="Q360" s="682"/>
      <c r="R360" s="671">
        <v>1</v>
      </c>
      <c r="S360" s="682">
        <v>1</v>
      </c>
      <c r="T360" s="706">
        <v>0.5</v>
      </c>
      <c r="U360" s="242">
        <v>1</v>
      </c>
    </row>
    <row r="361" spans="1:21" ht="14.4" customHeight="1" x14ac:dyDescent="0.3">
      <c r="A361" s="680">
        <v>32</v>
      </c>
      <c r="B361" s="671" t="s">
        <v>529</v>
      </c>
      <c r="C361" s="671">
        <v>89301322</v>
      </c>
      <c r="D361" s="703" t="s">
        <v>3658</v>
      </c>
      <c r="E361" s="704" t="s">
        <v>2533</v>
      </c>
      <c r="F361" s="671" t="s">
        <v>2518</v>
      </c>
      <c r="G361" s="671" t="s">
        <v>2555</v>
      </c>
      <c r="H361" s="671" t="s">
        <v>1321</v>
      </c>
      <c r="I361" s="671" t="s">
        <v>1380</v>
      </c>
      <c r="J361" s="671" t="s">
        <v>1381</v>
      </c>
      <c r="K361" s="671" t="s">
        <v>1382</v>
      </c>
      <c r="L361" s="705">
        <v>95.25</v>
      </c>
      <c r="M361" s="705">
        <v>571.5</v>
      </c>
      <c r="N361" s="671">
        <v>6</v>
      </c>
      <c r="O361" s="706">
        <v>3.5</v>
      </c>
      <c r="P361" s="705">
        <v>190.5</v>
      </c>
      <c r="Q361" s="682">
        <v>0.33333333333333331</v>
      </c>
      <c r="R361" s="671">
        <v>2</v>
      </c>
      <c r="S361" s="682">
        <v>0.33333333333333331</v>
      </c>
      <c r="T361" s="706">
        <v>1.5</v>
      </c>
      <c r="U361" s="242">
        <v>0.42857142857142855</v>
      </c>
    </row>
    <row r="362" spans="1:21" ht="14.4" customHeight="1" x14ac:dyDescent="0.3">
      <c r="A362" s="680">
        <v>32</v>
      </c>
      <c r="B362" s="671" t="s">
        <v>529</v>
      </c>
      <c r="C362" s="671">
        <v>89301322</v>
      </c>
      <c r="D362" s="703" t="s">
        <v>3658</v>
      </c>
      <c r="E362" s="704" t="s">
        <v>2533</v>
      </c>
      <c r="F362" s="671" t="s">
        <v>2518</v>
      </c>
      <c r="G362" s="671" t="s">
        <v>2555</v>
      </c>
      <c r="H362" s="671" t="s">
        <v>528</v>
      </c>
      <c r="I362" s="671" t="s">
        <v>623</v>
      </c>
      <c r="J362" s="671" t="s">
        <v>624</v>
      </c>
      <c r="K362" s="671" t="s">
        <v>2556</v>
      </c>
      <c r="L362" s="705">
        <v>85.72</v>
      </c>
      <c r="M362" s="705">
        <v>85.72</v>
      </c>
      <c r="N362" s="671">
        <v>1</v>
      </c>
      <c r="O362" s="706">
        <v>0.5</v>
      </c>
      <c r="P362" s="705">
        <v>85.72</v>
      </c>
      <c r="Q362" s="682">
        <v>1</v>
      </c>
      <c r="R362" s="671">
        <v>1</v>
      </c>
      <c r="S362" s="682">
        <v>1</v>
      </c>
      <c r="T362" s="706">
        <v>0.5</v>
      </c>
      <c r="U362" s="242">
        <v>1</v>
      </c>
    </row>
    <row r="363" spans="1:21" ht="14.4" customHeight="1" x14ac:dyDescent="0.3">
      <c r="A363" s="680">
        <v>32</v>
      </c>
      <c r="B363" s="671" t="s">
        <v>529</v>
      </c>
      <c r="C363" s="671">
        <v>89301322</v>
      </c>
      <c r="D363" s="703" t="s">
        <v>3658</v>
      </c>
      <c r="E363" s="704" t="s">
        <v>2533</v>
      </c>
      <c r="F363" s="671" t="s">
        <v>2518</v>
      </c>
      <c r="G363" s="671" t="s">
        <v>2555</v>
      </c>
      <c r="H363" s="671" t="s">
        <v>528</v>
      </c>
      <c r="I363" s="671" t="s">
        <v>2611</v>
      </c>
      <c r="J363" s="671" t="s">
        <v>624</v>
      </c>
      <c r="K363" s="671" t="s">
        <v>2612</v>
      </c>
      <c r="L363" s="705">
        <v>285.75</v>
      </c>
      <c r="M363" s="705">
        <v>1143</v>
      </c>
      <c r="N363" s="671">
        <v>4</v>
      </c>
      <c r="O363" s="706">
        <v>2.5</v>
      </c>
      <c r="P363" s="705">
        <v>285.75</v>
      </c>
      <c r="Q363" s="682">
        <v>0.25</v>
      </c>
      <c r="R363" s="671">
        <v>1</v>
      </c>
      <c r="S363" s="682">
        <v>0.25</v>
      </c>
      <c r="T363" s="706">
        <v>1</v>
      </c>
      <c r="U363" s="242">
        <v>0.4</v>
      </c>
    </row>
    <row r="364" spans="1:21" ht="14.4" customHeight="1" x14ac:dyDescent="0.3">
      <c r="A364" s="680">
        <v>32</v>
      </c>
      <c r="B364" s="671" t="s">
        <v>529</v>
      </c>
      <c r="C364" s="671">
        <v>89301322</v>
      </c>
      <c r="D364" s="703" t="s">
        <v>3658</v>
      </c>
      <c r="E364" s="704" t="s">
        <v>2533</v>
      </c>
      <c r="F364" s="671" t="s">
        <v>2518</v>
      </c>
      <c r="G364" s="671" t="s">
        <v>2775</v>
      </c>
      <c r="H364" s="671" t="s">
        <v>1321</v>
      </c>
      <c r="I364" s="671" t="s">
        <v>3029</v>
      </c>
      <c r="J364" s="671" t="s">
        <v>2142</v>
      </c>
      <c r="K364" s="671" t="s">
        <v>3030</v>
      </c>
      <c r="L364" s="705">
        <v>0</v>
      </c>
      <c r="M364" s="705">
        <v>0</v>
      </c>
      <c r="N364" s="671">
        <v>1</v>
      </c>
      <c r="O364" s="706">
        <v>0.5</v>
      </c>
      <c r="P364" s="705">
        <v>0</v>
      </c>
      <c r="Q364" s="682"/>
      <c r="R364" s="671">
        <v>1</v>
      </c>
      <c r="S364" s="682">
        <v>1</v>
      </c>
      <c r="T364" s="706">
        <v>0.5</v>
      </c>
      <c r="U364" s="242">
        <v>1</v>
      </c>
    </row>
    <row r="365" spans="1:21" ht="14.4" customHeight="1" x14ac:dyDescent="0.3">
      <c r="A365" s="680">
        <v>32</v>
      </c>
      <c r="B365" s="671" t="s">
        <v>529</v>
      </c>
      <c r="C365" s="671">
        <v>89301322</v>
      </c>
      <c r="D365" s="703" t="s">
        <v>3658</v>
      </c>
      <c r="E365" s="704" t="s">
        <v>2533</v>
      </c>
      <c r="F365" s="671" t="s">
        <v>2518</v>
      </c>
      <c r="G365" s="671" t="s">
        <v>3031</v>
      </c>
      <c r="H365" s="671" t="s">
        <v>1321</v>
      </c>
      <c r="I365" s="671" t="s">
        <v>932</v>
      </c>
      <c r="J365" s="671" t="s">
        <v>3032</v>
      </c>
      <c r="K365" s="671" t="s">
        <v>3033</v>
      </c>
      <c r="L365" s="705">
        <v>137.6</v>
      </c>
      <c r="M365" s="705">
        <v>275.2</v>
      </c>
      <c r="N365" s="671">
        <v>2</v>
      </c>
      <c r="O365" s="706">
        <v>1</v>
      </c>
      <c r="P365" s="705">
        <v>275.2</v>
      </c>
      <c r="Q365" s="682">
        <v>1</v>
      </c>
      <c r="R365" s="671">
        <v>2</v>
      </c>
      <c r="S365" s="682">
        <v>1</v>
      </c>
      <c r="T365" s="706">
        <v>1</v>
      </c>
      <c r="U365" s="242">
        <v>1</v>
      </c>
    </row>
    <row r="366" spans="1:21" ht="14.4" customHeight="1" x14ac:dyDescent="0.3">
      <c r="A366" s="680">
        <v>32</v>
      </c>
      <c r="B366" s="671" t="s">
        <v>529</v>
      </c>
      <c r="C366" s="671">
        <v>89301322</v>
      </c>
      <c r="D366" s="703" t="s">
        <v>3658</v>
      </c>
      <c r="E366" s="704" t="s">
        <v>2533</v>
      </c>
      <c r="F366" s="671" t="s">
        <v>2518</v>
      </c>
      <c r="G366" s="671" t="s">
        <v>2616</v>
      </c>
      <c r="H366" s="671" t="s">
        <v>528</v>
      </c>
      <c r="I366" s="671" t="s">
        <v>2903</v>
      </c>
      <c r="J366" s="671" t="s">
        <v>2617</v>
      </c>
      <c r="K366" s="671" t="s">
        <v>2618</v>
      </c>
      <c r="L366" s="705">
        <v>0</v>
      </c>
      <c r="M366" s="705">
        <v>0</v>
      </c>
      <c r="N366" s="671">
        <v>1</v>
      </c>
      <c r="O366" s="706">
        <v>0.5</v>
      </c>
      <c r="P366" s="705"/>
      <c r="Q366" s="682"/>
      <c r="R366" s="671"/>
      <c r="S366" s="682">
        <v>0</v>
      </c>
      <c r="T366" s="706"/>
      <c r="U366" s="242">
        <v>0</v>
      </c>
    </row>
    <row r="367" spans="1:21" ht="14.4" customHeight="1" x14ac:dyDescent="0.3">
      <c r="A367" s="680">
        <v>32</v>
      </c>
      <c r="B367" s="671" t="s">
        <v>529</v>
      </c>
      <c r="C367" s="671">
        <v>89301322</v>
      </c>
      <c r="D367" s="703" t="s">
        <v>3658</v>
      </c>
      <c r="E367" s="704" t="s">
        <v>2533</v>
      </c>
      <c r="F367" s="671" t="s">
        <v>2518</v>
      </c>
      <c r="G367" s="671" t="s">
        <v>2663</v>
      </c>
      <c r="H367" s="671" t="s">
        <v>528</v>
      </c>
      <c r="I367" s="671" t="s">
        <v>3034</v>
      </c>
      <c r="J367" s="671" t="s">
        <v>657</v>
      </c>
      <c r="K367" s="671" t="s">
        <v>2664</v>
      </c>
      <c r="L367" s="705">
        <v>115.3</v>
      </c>
      <c r="M367" s="705">
        <v>345.9</v>
      </c>
      <c r="N367" s="671">
        <v>3</v>
      </c>
      <c r="O367" s="706">
        <v>0.5</v>
      </c>
      <c r="P367" s="705"/>
      <c r="Q367" s="682">
        <v>0</v>
      </c>
      <c r="R367" s="671"/>
      <c r="S367" s="682">
        <v>0</v>
      </c>
      <c r="T367" s="706"/>
      <c r="U367" s="242">
        <v>0</v>
      </c>
    </row>
    <row r="368" spans="1:21" ht="14.4" customHeight="1" x14ac:dyDescent="0.3">
      <c r="A368" s="680">
        <v>32</v>
      </c>
      <c r="B368" s="671" t="s">
        <v>529</v>
      </c>
      <c r="C368" s="671">
        <v>89301322</v>
      </c>
      <c r="D368" s="703" t="s">
        <v>3658</v>
      </c>
      <c r="E368" s="704" t="s">
        <v>2533</v>
      </c>
      <c r="F368" s="671" t="s">
        <v>2518</v>
      </c>
      <c r="G368" s="671" t="s">
        <v>2788</v>
      </c>
      <c r="H368" s="671" t="s">
        <v>528</v>
      </c>
      <c r="I368" s="671" t="s">
        <v>756</v>
      </c>
      <c r="J368" s="671" t="s">
        <v>1771</v>
      </c>
      <c r="K368" s="671" t="s">
        <v>3035</v>
      </c>
      <c r="L368" s="705">
        <v>128.9</v>
      </c>
      <c r="M368" s="705">
        <v>386.70000000000005</v>
      </c>
      <c r="N368" s="671">
        <v>3</v>
      </c>
      <c r="O368" s="706">
        <v>0.5</v>
      </c>
      <c r="P368" s="705">
        <v>386.70000000000005</v>
      </c>
      <c r="Q368" s="682">
        <v>1</v>
      </c>
      <c r="R368" s="671">
        <v>3</v>
      </c>
      <c r="S368" s="682">
        <v>1</v>
      </c>
      <c r="T368" s="706">
        <v>0.5</v>
      </c>
      <c r="U368" s="242">
        <v>1</v>
      </c>
    </row>
    <row r="369" spans="1:21" ht="14.4" customHeight="1" x14ac:dyDescent="0.3">
      <c r="A369" s="680">
        <v>32</v>
      </c>
      <c r="B369" s="671" t="s">
        <v>529</v>
      </c>
      <c r="C369" s="671">
        <v>89301322</v>
      </c>
      <c r="D369" s="703" t="s">
        <v>3658</v>
      </c>
      <c r="E369" s="704" t="s">
        <v>2533</v>
      </c>
      <c r="F369" s="671" t="s">
        <v>2518</v>
      </c>
      <c r="G369" s="671" t="s">
        <v>2788</v>
      </c>
      <c r="H369" s="671" t="s">
        <v>528</v>
      </c>
      <c r="I369" s="671" t="s">
        <v>2789</v>
      </c>
      <c r="J369" s="671" t="s">
        <v>1771</v>
      </c>
      <c r="K369" s="671" t="s">
        <v>2790</v>
      </c>
      <c r="L369" s="705">
        <v>0</v>
      </c>
      <c r="M369" s="705">
        <v>0</v>
      </c>
      <c r="N369" s="671">
        <v>1</v>
      </c>
      <c r="O369" s="706">
        <v>0.5</v>
      </c>
      <c r="P369" s="705"/>
      <c r="Q369" s="682"/>
      <c r="R369" s="671"/>
      <c r="S369" s="682">
        <v>0</v>
      </c>
      <c r="T369" s="706"/>
      <c r="U369" s="242">
        <v>0</v>
      </c>
    </row>
    <row r="370" spans="1:21" ht="14.4" customHeight="1" x14ac:dyDescent="0.3">
      <c r="A370" s="680">
        <v>32</v>
      </c>
      <c r="B370" s="671" t="s">
        <v>529</v>
      </c>
      <c r="C370" s="671">
        <v>89301322</v>
      </c>
      <c r="D370" s="703" t="s">
        <v>3658</v>
      </c>
      <c r="E370" s="704" t="s">
        <v>2533</v>
      </c>
      <c r="F370" s="671" t="s">
        <v>2518</v>
      </c>
      <c r="G370" s="671" t="s">
        <v>2788</v>
      </c>
      <c r="H370" s="671" t="s">
        <v>528</v>
      </c>
      <c r="I370" s="671" t="s">
        <v>1770</v>
      </c>
      <c r="J370" s="671" t="s">
        <v>1771</v>
      </c>
      <c r="K370" s="671" t="s">
        <v>1772</v>
      </c>
      <c r="L370" s="705">
        <v>386.72</v>
      </c>
      <c r="M370" s="705">
        <v>1933.6000000000001</v>
      </c>
      <c r="N370" s="671">
        <v>5</v>
      </c>
      <c r="O370" s="706">
        <v>2.5</v>
      </c>
      <c r="P370" s="705">
        <v>1933.6000000000001</v>
      </c>
      <c r="Q370" s="682">
        <v>1</v>
      </c>
      <c r="R370" s="671">
        <v>5</v>
      </c>
      <c r="S370" s="682">
        <v>1</v>
      </c>
      <c r="T370" s="706">
        <v>2.5</v>
      </c>
      <c r="U370" s="242">
        <v>1</v>
      </c>
    </row>
    <row r="371" spans="1:21" ht="14.4" customHeight="1" x14ac:dyDescent="0.3">
      <c r="A371" s="680">
        <v>32</v>
      </c>
      <c r="B371" s="671" t="s">
        <v>529</v>
      </c>
      <c r="C371" s="671">
        <v>89301322</v>
      </c>
      <c r="D371" s="703" t="s">
        <v>3658</v>
      </c>
      <c r="E371" s="704" t="s">
        <v>2533</v>
      </c>
      <c r="F371" s="671" t="s">
        <v>2518</v>
      </c>
      <c r="G371" s="671" t="s">
        <v>3036</v>
      </c>
      <c r="H371" s="671" t="s">
        <v>1321</v>
      </c>
      <c r="I371" s="671" t="s">
        <v>3037</v>
      </c>
      <c r="J371" s="671" t="s">
        <v>3038</v>
      </c>
      <c r="K371" s="671" t="s">
        <v>3039</v>
      </c>
      <c r="L371" s="705">
        <v>483.83</v>
      </c>
      <c r="M371" s="705">
        <v>483.83</v>
      </c>
      <c r="N371" s="671">
        <v>1</v>
      </c>
      <c r="O371" s="706">
        <v>0.5</v>
      </c>
      <c r="P371" s="705"/>
      <c r="Q371" s="682">
        <v>0</v>
      </c>
      <c r="R371" s="671"/>
      <c r="S371" s="682">
        <v>0</v>
      </c>
      <c r="T371" s="706"/>
      <c r="U371" s="242">
        <v>0</v>
      </c>
    </row>
    <row r="372" spans="1:21" ht="14.4" customHeight="1" x14ac:dyDescent="0.3">
      <c r="A372" s="680">
        <v>32</v>
      </c>
      <c r="B372" s="671" t="s">
        <v>529</v>
      </c>
      <c r="C372" s="671">
        <v>89301322</v>
      </c>
      <c r="D372" s="703" t="s">
        <v>3658</v>
      </c>
      <c r="E372" s="704" t="s">
        <v>2533</v>
      </c>
      <c r="F372" s="671" t="s">
        <v>2518</v>
      </c>
      <c r="G372" s="671" t="s">
        <v>2569</v>
      </c>
      <c r="H372" s="671" t="s">
        <v>1321</v>
      </c>
      <c r="I372" s="671" t="s">
        <v>1599</v>
      </c>
      <c r="J372" s="671" t="s">
        <v>1600</v>
      </c>
      <c r="K372" s="671" t="s">
        <v>2432</v>
      </c>
      <c r="L372" s="705">
        <v>3127.19</v>
      </c>
      <c r="M372" s="705">
        <v>15635.95</v>
      </c>
      <c r="N372" s="671">
        <v>5</v>
      </c>
      <c r="O372" s="706">
        <v>2.5</v>
      </c>
      <c r="P372" s="705">
        <v>6254.38</v>
      </c>
      <c r="Q372" s="682">
        <v>0.39999999999999997</v>
      </c>
      <c r="R372" s="671">
        <v>2</v>
      </c>
      <c r="S372" s="682">
        <v>0.4</v>
      </c>
      <c r="T372" s="706">
        <v>1</v>
      </c>
      <c r="U372" s="242">
        <v>0.4</v>
      </c>
    </row>
    <row r="373" spans="1:21" ht="14.4" customHeight="1" x14ac:dyDescent="0.3">
      <c r="A373" s="680">
        <v>32</v>
      </c>
      <c r="B373" s="671" t="s">
        <v>529</v>
      </c>
      <c r="C373" s="671">
        <v>89301322</v>
      </c>
      <c r="D373" s="703" t="s">
        <v>3658</v>
      </c>
      <c r="E373" s="704" t="s">
        <v>2533</v>
      </c>
      <c r="F373" s="671" t="s">
        <v>2518</v>
      </c>
      <c r="G373" s="671" t="s">
        <v>2668</v>
      </c>
      <c r="H373" s="671" t="s">
        <v>528</v>
      </c>
      <c r="I373" s="671" t="s">
        <v>736</v>
      </c>
      <c r="J373" s="671" t="s">
        <v>737</v>
      </c>
      <c r="K373" s="671" t="s">
        <v>2669</v>
      </c>
      <c r="L373" s="705">
        <v>163.9</v>
      </c>
      <c r="M373" s="705">
        <v>491.70000000000005</v>
      </c>
      <c r="N373" s="671">
        <v>3</v>
      </c>
      <c r="O373" s="706">
        <v>1</v>
      </c>
      <c r="P373" s="705">
        <v>491.70000000000005</v>
      </c>
      <c r="Q373" s="682">
        <v>1</v>
      </c>
      <c r="R373" s="671">
        <v>3</v>
      </c>
      <c r="S373" s="682">
        <v>1</v>
      </c>
      <c r="T373" s="706">
        <v>1</v>
      </c>
      <c r="U373" s="242">
        <v>1</v>
      </c>
    </row>
    <row r="374" spans="1:21" ht="14.4" customHeight="1" x14ac:dyDescent="0.3">
      <c r="A374" s="680">
        <v>32</v>
      </c>
      <c r="B374" s="671" t="s">
        <v>529</v>
      </c>
      <c r="C374" s="671">
        <v>89301322</v>
      </c>
      <c r="D374" s="703" t="s">
        <v>3658</v>
      </c>
      <c r="E374" s="704" t="s">
        <v>2533</v>
      </c>
      <c r="F374" s="671" t="s">
        <v>2518</v>
      </c>
      <c r="G374" s="671" t="s">
        <v>2805</v>
      </c>
      <c r="H374" s="671" t="s">
        <v>528</v>
      </c>
      <c r="I374" s="671" t="s">
        <v>2806</v>
      </c>
      <c r="J374" s="671" t="s">
        <v>2807</v>
      </c>
      <c r="K374" s="671" t="s">
        <v>2808</v>
      </c>
      <c r="L374" s="705">
        <v>1023.02</v>
      </c>
      <c r="M374" s="705">
        <v>6138.1200000000008</v>
      </c>
      <c r="N374" s="671">
        <v>6</v>
      </c>
      <c r="O374" s="706">
        <v>4</v>
      </c>
      <c r="P374" s="705">
        <v>1023.02</v>
      </c>
      <c r="Q374" s="682">
        <v>0.16666666666666663</v>
      </c>
      <c r="R374" s="671">
        <v>1</v>
      </c>
      <c r="S374" s="682">
        <v>0.16666666666666666</v>
      </c>
      <c r="T374" s="706">
        <v>0.5</v>
      </c>
      <c r="U374" s="242">
        <v>0.125</v>
      </c>
    </row>
    <row r="375" spans="1:21" ht="14.4" customHeight="1" x14ac:dyDescent="0.3">
      <c r="A375" s="680">
        <v>32</v>
      </c>
      <c r="B375" s="671" t="s">
        <v>529</v>
      </c>
      <c r="C375" s="671">
        <v>89301322</v>
      </c>
      <c r="D375" s="703" t="s">
        <v>3658</v>
      </c>
      <c r="E375" s="704" t="s">
        <v>2533</v>
      </c>
      <c r="F375" s="671" t="s">
        <v>2518</v>
      </c>
      <c r="G375" s="671" t="s">
        <v>2815</v>
      </c>
      <c r="H375" s="671" t="s">
        <v>1321</v>
      </c>
      <c r="I375" s="671" t="s">
        <v>2816</v>
      </c>
      <c r="J375" s="671" t="s">
        <v>2817</v>
      </c>
      <c r="K375" s="671" t="s">
        <v>2818</v>
      </c>
      <c r="L375" s="705">
        <v>2449.89</v>
      </c>
      <c r="M375" s="705">
        <v>26948.79</v>
      </c>
      <c r="N375" s="671">
        <v>11</v>
      </c>
      <c r="O375" s="706">
        <v>1</v>
      </c>
      <c r="P375" s="705">
        <v>19599.12</v>
      </c>
      <c r="Q375" s="682">
        <v>0.72727272727272718</v>
      </c>
      <c r="R375" s="671">
        <v>8</v>
      </c>
      <c r="S375" s="682">
        <v>0.72727272727272729</v>
      </c>
      <c r="T375" s="706">
        <v>0.5</v>
      </c>
      <c r="U375" s="242">
        <v>0.5</v>
      </c>
    </row>
    <row r="376" spans="1:21" ht="14.4" customHeight="1" x14ac:dyDescent="0.3">
      <c r="A376" s="680">
        <v>32</v>
      </c>
      <c r="B376" s="671" t="s">
        <v>529</v>
      </c>
      <c r="C376" s="671">
        <v>89301322</v>
      </c>
      <c r="D376" s="703" t="s">
        <v>3658</v>
      </c>
      <c r="E376" s="704" t="s">
        <v>2533</v>
      </c>
      <c r="F376" s="671" t="s">
        <v>2518</v>
      </c>
      <c r="G376" s="671" t="s">
        <v>3040</v>
      </c>
      <c r="H376" s="671" t="s">
        <v>528</v>
      </c>
      <c r="I376" s="671" t="s">
        <v>3041</v>
      </c>
      <c r="J376" s="671" t="s">
        <v>3042</v>
      </c>
      <c r="K376" s="671" t="s">
        <v>2765</v>
      </c>
      <c r="L376" s="705">
        <v>0</v>
      </c>
      <c r="M376" s="705">
        <v>0</v>
      </c>
      <c r="N376" s="671">
        <v>2</v>
      </c>
      <c r="O376" s="706">
        <v>0.5</v>
      </c>
      <c r="P376" s="705"/>
      <c r="Q376" s="682"/>
      <c r="R376" s="671"/>
      <c r="S376" s="682">
        <v>0</v>
      </c>
      <c r="T376" s="706"/>
      <c r="U376" s="242">
        <v>0</v>
      </c>
    </row>
    <row r="377" spans="1:21" ht="14.4" customHeight="1" x14ac:dyDescent="0.3">
      <c r="A377" s="680">
        <v>32</v>
      </c>
      <c r="B377" s="671" t="s">
        <v>529</v>
      </c>
      <c r="C377" s="671">
        <v>89301322</v>
      </c>
      <c r="D377" s="703" t="s">
        <v>3658</v>
      </c>
      <c r="E377" s="704" t="s">
        <v>2533</v>
      </c>
      <c r="F377" s="671" t="s">
        <v>2518</v>
      </c>
      <c r="G377" s="671" t="s">
        <v>2674</v>
      </c>
      <c r="H377" s="671" t="s">
        <v>528</v>
      </c>
      <c r="I377" s="671" t="s">
        <v>3043</v>
      </c>
      <c r="J377" s="671" t="s">
        <v>3044</v>
      </c>
      <c r="K377" s="671" t="s">
        <v>2432</v>
      </c>
      <c r="L377" s="705">
        <v>614.78</v>
      </c>
      <c r="M377" s="705">
        <v>4303.46</v>
      </c>
      <c r="N377" s="671">
        <v>7</v>
      </c>
      <c r="O377" s="706">
        <v>2</v>
      </c>
      <c r="P377" s="705"/>
      <c r="Q377" s="682">
        <v>0</v>
      </c>
      <c r="R377" s="671"/>
      <c r="S377" s="682">
        <v>0</v>
      </c>
      <c r="T377" s="706"/>
      <c r="U377" s="242">
        <v>0</v>
      </c>
    </row>
    <row r="378" spans="1:21" ht="14.4" customHeight="1" x14ac:dyDescent="0.3">
      <c r="A378" s="680">
        <v>32</v>
      </c>
      <c r="B378" s="671" t="s">
        <v>529</v>
      </c>
      <c r="C378" s="671">
        <v>89301322</v>
      </c>
      <c r="D378" s="703" t="s">
        <v>3658</v>
      </c>
      <c r="E378" s="704" t="s">
        <v>2533</v>
      </c>
      <c r="F378" s="671" t="s">
        <v>2518</v>
      </c>
      <c r="G378" s="671" t="s">
        <v>3045</v>
      </c>
      <c r="H378" s="671" t="s">
        <v>528</v>
      </c>
      <c r="I378" s="671" t="s">
        <v>3046</v>
      </c>
      <c r="J378" s="671" t="s">
        <v>3047</v>
      </c>
      <c r="K378" s="671" t="s">
        <v>3048</v>
      </c>
      <c r="L378" s="705">
        <v>158.26</v>
      </c>
      <c r="M378" s="705">
        <v>474.78</v>
      </c>
      <c r="N378" s="671">
        <v>3</v>
      </c>
      <c r="O378" s="706">
        <v>0.5</v>
      </c>
      <c r="P378" s="705">
        <v>474.78</v>
      </c>
      <c r="Q378" s="682">
        <v>1</v>
      </c>
      <c r="R378" s="671">
        <v>3</v>
      </c>
      <c r="S378" s="682">
        <v>1</v>
      </c>
      <c r="T378" s="706">
        <v>0.5</v>
      </c>
      <c r="U378" s="242">
        <v>1</v>
      </c>
    </row>
    <row r="379" spans="1:21" ht="14.4" customHeight="1" x14ac:dyDescent="0.3">
      <c r="A379" s="680">
        <v>32</v>
      </c>
      <c r="B379" s="671" t="s">
        <v>529</v>
      </c>
      <c r="C379" s="671">
        <v>89301322</v>
      </c>
      <c r="D379" s="703" t="s">
        <v>3658</v>
      </c>
      <c r="E379" s="704" t="s">
        <v>2533</v>
      </c>
      <c r="F379" s="671" t="s">
        <v>2518</v>
      </c>
      <c r="G379" s="671" t="s">
        <v>2574</v>
      </c>
      <c r="H379" s="671" t="s">
        <v>528</v>
      </c>
      <c r="I379" s="671" t="s">
        <v>3049</v>
      </c>
      <c r="J379" s="671" t="s">
        <v>3050</v>
      </c>
      <c r="K379" s="671" t="s">
        <v>2423</v>
      </c>
      <c r="L379" s="705">
        <v>116.8</v>
      </c>
      <c r="M379" s="705">
        <v>116.8</v>
      </c>
      <c r="N379" s="671">
        <v>1</v>
      </c>
      <c r="O379" s="706">
        <v>0.5</v>
      </c>
      <c r="P379" s="705"/>
      <c r="Q379" s="682">
        <v>0</v>
      </c>
      <c r="R379" s="671"/>
      <c r="S379" s="682">
        <v>0</v>
      </c>
      <c r="T379" s="706"/>
      <c r="U379" s="242">
        <v>0</v>
      </c>
    </row>
    <row r="380" spans="1:21" ht="14.4" customHeight="1" x14ac:dyDescent="0.3">
      <c r="A380" s="680">
        <v>32</v>
      </c>
      <c r="B380" s="671" t="s">
        <v>529</v>
      </c>
      <c r="C380" s="671">
        <v>89301322</v>
      </c>
      <c r="D380" s="703" t="s">
        <v>3658</v>
      </c>
      <c r="E380" s="704" t="s">
        <v>2533</v>
      </c>
      <c r="F380" s="671" t="s">
        <v>2518</v>
      </c>
      <c r="G380" s="671" t="s">
        <v>2574</v>
      </c>
      <c r="H380" s="671" t="s">
        <v>1321</v>
      </c>
      <c r="I380" s="671" t="s">
        <v>1567</v>
      </c>
      <c r="J380" s="671" t="s">
        <v>1568</v>
      </c>
      <c r="K380" s="671" t="s">
        <v>2423</v>
      </c>
      <c r="L380" s="705">
        <v>116.8</v>
      </c>
      <c r="M380" s="705">
        <v>116.8</v>
      </c>
      <c r="N380" s="671">
        <v>1</v>
      </c>
      <c r="O380" s="706">
        <v>1</v>
      </c>
      <c r="P380" s="705"/>
      <c r="Q380" s="682">
        <v>0</v>
      </c>
      <c r="R380" s="671"/>
      <c r="S380" s="682">
        <v>0</v>
      </c>
      <c r="T380" s="706"/>
      <c r="U380" s="242">
        <v>0</v>
      </c>
    </row>
    <row r="381" spans="1:21" ht="14.4" customHeight="1" x14ac:dyDescent="0.3">
      <c r="A381" s="680">
        <v>32</v>
      </c>
      <c r="B381" s="671" t="s">
        <v>529</v>
      </c>
      <c r="C381" s="671">
        <v>89301322</v>
      </c>
      <c r="D381" s="703" t="s">
        <v>3658</v>
      </c>
      <c r="E381" s="704" t="s">
        <v>2533</v>
      </c>
      <c r="F381" s="671" t="s">
        <v>2518</v>
      </c>
      <c r="G381" s="671" t="s">
        <v>3051</v>
      </c>
      <c r="H381" s="671" t="s">
        <v>528</v>
      </c>
      <c r="I381" s="671" t="s">
        <v>1140</v>
      </c>
      <c r="J381" s="671" t="s">
        <v>1141</v>
      </c>
      <c r="K381" s="671" t="s">
        <v>3052</v>
      </c>
      <c r="L381" s="705">
        <v>0</v>
      </c>
      <c r="M381" s="705">
        <v>0</v>
      </c>
      <c r="N381" s="671">
        <v>1</v>
      </c>
      <c r="O381" s="706">
        <v>1</v>
      </c>
      <c r="P381" s="705"/>
      <c r="Q381" s="682"/>
      <c r="R381" s="671"/>
      <c r="S381" s="682">
        <v>0</v>
      </c>
      <c r="T381" s="706"/>
      <c r="U381" s="242">
        <v>0</v>
      </c>
    </row>
    <row r="382" spans="1:21" ht="14.4" customHeight="1" x14ac:dyDescent="0.3">
      <c r="A382" s="680">
        <v>32</v>
      </c>
      <c r="B382" s="671" t="s">
        <v>529</v>
      </c>
      <c r="C382" s="671">
        <v>89301322</v>
      </c>
      <c r="D382" s="703" t="s">
        <v>3658</v>
      </c>
      <c r="E382" s="704" t="s">
        <v>2533</v>
      </c>
      <c r="F382" s="671" t="s">
        <v>2518</v>
      </c>
      <c r="G382" s="671" t="s">
        <v>2923</v>
      </c>
      <c r="H382" s="671" t="s">
        <v>528</v>
      </c>
      <c r="I382" s="671" t="s">
        <v>2924</v>
      </c>
      <c r="J382" s="671" t="s">
        <v>2925</v>
      </c>
      <c r="K382" s="671" t="s">
        <v>2926</v>
      </c>
      <c r="L382" s="705">
        <v>145.38999999999999</v>
      </c>
      <c r="M382" s="705">
        <v>436.16999999999996</v>
      </c>
      <c r="N382" s="671">
        <v>3</v>
      </c>
      <c r="O382" s="706">
        <v>1</v>
      </c>
      <c r="P382" s="705"/>
      <c r="Q382" s="682">
        <v>0</v>
      </c>
      <c r="R382" s="671"/>
      <c r="S382" s="682">
        <v>0</v>
      </c>
      <c r="T382" s="706"/>
      <c r="U382" s="242">
        <v>0</v>
      </c>
    </row>
    <row r="383" spans="1:21" ht="14.4" customHeight="1" x14ac:dyDescent="0.3">
      <c r="A383" s="680">
        <v>32</v>
      </c>
      <c r="B383" s="671" t="s">
        <v>529</v>
      </c>
      <c r="C383" s="671">
        <v>89301322</v>
      </c>
      <c r="D383" s="703" t="s">
        <v>3658</v>
      </c>
      <c r="E383" s="704" t="s">
        <v>2533</v>
      </c>
      <c r="F383" s="671" t="s">
        <v>2518</v>
      </c>
      <c r="G383" s="671" t="s">
        <v>3053</v>
      </c>
      <c r="H383" s="671" t="s">
        <v>528</v>
      </c>
      <c r="I383" s="671" t="s">
        <v>3054</v>
      </c>
      <c r="J383" s="671" t="s">
        <v>3055</v>
      </c>
      <c r="K383" s="671" t="s">
        <v>3056</v>
      </c>
      <c r="L383" s="705">
        <v>92.91</v>
      </c>
      <c r="M383" s="705">
        <v>557.46</v>
      </c>
      <c r="N383" s="671">
        <v>6</v>
      </c>
      <c r="O383" s="706">
        <v>1</v>
      </c>
      <c r="P383" s="705">
        <v>557.46</v>
      </c>
      <c r="Q383" s="682">
        <v>1</v>
      </c>
      <c r="R383" s="671">
        <v>6</v>
      </c>
      <c r="S383" s="682">
        <v>1</v>
      </c>
      <c r="T383" s="706">
        <v>1</v>
      </c>
      <c r="U383" s="242">
        <v>1</v>
      </c>
    </row>
    <row r="384" spans="1:21" ht="14.4" customHeight="1" x14ac:dyDescent="0.3">
      <c r="A384" s="680">
        <v>32</v>
      </c>
      <c r="B384" s="671" t="s">
        <v>529</v>
      </c>
      <c r="C384" s="671">
        <v>89301322</v>
      </c>
      <c r="D384" s="703" t="s">
        <v>3658</v>
      </c>
      <c r="E384" s="704" t="s">
        <v>2533</v>
      </c>
      <c r="F384" s="671" t="s">
        <v>2518</v>
      </c>
      <c r="G384" s="671" t="s">
        <v>2713</v>
      </c>
      <c r="H384" s="671" t="s">
        <v>528</v>
      </c>
      <c r="I384" s="671" t="s">
        <v>604</v>
      </c>
      <c r="J384" s="671" t="s">
        <v>2714</v>
      </c>
      <c r="K384" s="671" t="s">
        <v>2715</v>
      </c>
      <c r="L384" s="705">
        <v>41.83</v>
      </c>
      <c r="M384" s="705">
        <v>41.83</v>
      </c>
      <c r="N384" s="671">
        <v>1</v>
      </c>
      <c r="O384" s="706">
        <v>1</v>
      </c>
      <c r="P384" s="705"/>
      <c r="Q384" s="682">
        <v>0</v>
      </c>
      <c r="R384" s="671"/>
      <c r="S384" s="682">
        <v>0</v>
      </c>
      <c r="T384" s="706"/>
      <c r="U384" s="242">
        <v>0</v>
      </c>
    </row>
    <row r="385" spans="1:21" ht="14.4" customHeight="1" x14ac:dyDescent="0.3">
      <c r="A385" s="680">
        <v>32</v>
      </c>
      <c r="B385" s="671" t="s">
        <v>529</v>
      </c>
      <c r="C385" s="671">
        <v>89301322</v>
      </c>
      <c r="D385" s="703" t="s">
        <v>3658</v>
      </c>
      <c r="E385" s="704" t="s">
        <v>2533</v>
      </c>
      <c r="F385" s="671" t="s">
        <v>2518</v>
      </c>
      <c r="G385" s="671" t="s">
        <v>2577</v>
      </c>
      <c r="H385" s="671" t="s">
        <v>528</v>
      </c>
      <c r="I385" s="671" t="s">
        <v>2927</v>
      </c>
      <c r="J385" s="671" t="s">
        <v>2834</v>
      </c>
      <c r="K385" s="671" t="s">
        <v>2741</v>
      </c>
      <c r="L385" s="705">
        <v>30.65</v>
      </c>
      <c r="M385" s="705">
        <v>30.65</v>
      </c>
      <c r="N385" s="671">
        <v>1</v>
      </c>
      <c r="O385" s="706">
        <v>0.5</v>
      </c>
      <c r="P385" s="705"/>
      <c r="Q385" s="682">
        <v>0</v>
      </c>
      <c r="R385" s="671"/>
      <c r="S385" s="682">
        <v>0</v>
      </c>
      <c r="T385" s="706"/>
      <c r="U385" s="242">
        <v>0</v>
      </c>
    </row>
    <row r="386" spans="1:21" ht="14.4" customHeight="1" x14ac:dyDescent="0.3">
      <c r="A386" s="680">
        <v>32</v>
      </c>
      <c r="B386" s="671" t="s">
        <v>529</v>
      </c>
      <c r="C386" s="671">
        <v>89301322</v>
      </c>
      <c r="D386" s="703" t="s">
        <v>3658</v>
      </c>
      <c r="E386" s="704" t="s">
        <v>2533</v>
      </c>
      <c r="F386" s="671" t="s">
        <v>2518</v>
      </c>
      <c r="G386" s="671" t="s">
        <v>2577</v>
      </c>
      <c r="H386" s="671" t="s">
        <v>528</v>
      </c>
      <c r="I386" s="671" t="s">
        <v>2833</v>
      </c>
      <c r="J386" s="671" t="s">
        <v>2834</v>
      </c>
      <c r="K386" s="671" t="s">
        <v>2835</v>
      </c>
      <c r="L386" s="705">
        <v>61.29</v>
      </c>
      <c r="M386" s="705">
        <v>612.9</v>
      </c>
      <c r="N386" s="671">
        <v>10</v>
      </c>
      <c r="O386" s="706">
        <v>8</v>
      </c>
      <c r="P386" s="705">
        <v>245.16</v>
      </c>
      <c r="Q386" s="682">
        <v>0.4</v>
      </c>
      <c r="R386" s="671">
        <v>4</v>
      </c>
      <c r="S386" s="682">
        <v>0.4</v>
      </c>
      <c r="T386" s="706">
        <v>3.5</v>
      </c>
      <c r="U386" s="242">
        <v>0.4375</v>
      </c>
    </row>
    <row r="387" spans="1:21" ht="14.4" customHeight="1" x14ac:dyDescent="0.3">
      <c r="A387" s="680">
        <v>32</v>
      </c>
      <c r="B387" s="671" t="s">
        <v>529</v>
      </c>
      <c r="C387" s="671">
        <v>89301322</v>
      </c>
      <c r="D387" s="703" t="s">
        <v>3658</v>
      </c>
      <c r="E387" s="704" t="s">
        <v>2533</v>
      </c>
      <c r="F387" s="671" t="s">
        <v>2518</v>
      </c>
      <c r="G387" s="671" t="s">
        <v>2675</v>
      </c>
      <c r="H387" s="671" t="s">
        <v>528</v>
      </c>
      <c r="I387" s="671" t="s">
        <v>1242</v>
      </c>
      <c r="J387" s="671" t="s">
        <v>2676</v>
      </c>
      <c r="K387" s="671" t="s">
        <v>2677</v>
      </c>
      <c r="L387" s="705">
        <v>6196.71</v>
      </c>
      <c r="M387" s="705">
        <v>6196.71</v>
      </c>
      <c r="N387" s="671">
        <v>1</v>
      </c>
      <c r="O387" s="706">
        <v>0.5</v>
      </c>
      <c r="P387" s="705"/>
      <c r="Q387" s="682">
        <v>0</v>
      </c>
      <c r="R387" s="671"/>
      <c r="S387" s="682">
        <v>0</v>
      </c>
      <c r="T387" s="706"/>
      <c r="U387" s="242">
        <v>0</v>
      </c>
    </row>
    <row r="388" spans="1:21" ht="14.4" customHeight="1" x14ac:dyDescent="0.3">
      <c r="A388" s="680">
        <v>32</v>
      </c>
      <c r="B388" s="671" t="s">
        <v>529</v>
      </c>
      <c r="C388" s="671">
        <v>89301322</v>
      </c>
      <c r="D388" s="703" t="s">
        <v>3658</v>
      </c>
      <c r="E388" s="704" t="s">
        <v>2533</v>
      </c>
      <c r="F388" s="671" t="s">
        <v>2518</v>
      </c>
      <c r="G388" s="671" t="s">
        <v>2716</v>
      </c>
      <c r="H388" s="671" t="s">
        <v>528</v>
      </c>
      <c r="I388" s="671" t="s">
        <v>740</v>
      </c>
      <c r="J388" s="671" t="s">
        <v>2717</v>
      </c>
      <c r="K388" s="671" t="s">
        <v>2718</v>
      </c>
      <c r="L388" s="705">
        <v>91.14</v>
      </c>
      <c r="M388" s="705">
        <v>91.14</v>
      </c>
      <c r="N388" s="671">
        <v>1</v>
      </c>
      <c r="O388" s="706">
        <v>0.5</v>
      </c>
      <c r="P388" s="705">
        <v>91.14</v>
      </c>
      <c r="Q388" s="682">
        <v>1</v>
      </c>
      <c r="R388" s="671">
        <v>1</v>
      </c>
      <c r="S388" s="682">
        <v>1</v>
      </c>
      <c r="T388" s="706">
        <v>0.5</v>
      </c>
      <c r="U388" s="242">
        <v>1</v>
      </c>
    </row>
    <row r="389" spans="1:21" ht="14.4" customHeight="1" x14ac:dyDescent="0.3">
      <c r="A389" s="680">
        <v>32</v>
      </c>
      <c r="B389" s="671" t="s">
        <v>529</v>
      </c>
      <c r="C389" s="671">
        <v>89301322</v>
      </c>
      <c r="D389" s="703" t="s">
        <v>3658</v>
      </c>
      <c r="E389" s="704" t="s">
        <v>2533</v>
      </c>
      <c r="F389" s="671" t="s">
        <v>2518</v>
      </c>
      <c r="G389" s="671" t="s">
        <v>2635</v>
      </c>
      <c r="H389" s="671" t="s">
        <v>528</v>
      </c>
      <c r="I389" s="671" t="s">
        <v>660</v>
      </c>
      <c r="J389" s="671" t="s">
        <v>661</v>
      </c>
      <c r="K389" s="671" t="s">
        <v>662</v>
      </c>
      <c r="L389" s="705">
        <v>33.79</v>
      </c>
      <c r="M389" s="705">
        <v>101.37</v>
      </c>
      <c r="N389" s="671">
        <v>3</v>
      </c>
      <c r="O389" s="706">
        <v>1</v>
      </c>
      <c r="P389" s="705">
        <v>101.37</v>
      </c>
      <c r="Q389" s="682">
        <v>1</v>
      </c>
      <c r="R389" s="671">
        <v>3</v>
      </c>
      <c r="S389" s="682">
        <v>1</v>
      </c>
      <c r="T389" s="706">
        <v>1</v>
      </c>
      <c r="U389" s="242">
        <v>1</v>
      </c>
    </row>
    <row r="390" spans="1:21" ht="14.4" customHeight="1" x14ac:dyDescent="0.3">
      <c r="A390" s="680">
        <v>32</v>
      </c>
      <c r="B390" s="671" t="s">
        <v>529</v>
      </c>
      <c r="C390" s="671">
        <v>89301322</v>
      </c>
      <c r="D390" s="703" t="s">
        <v>3658</v>
      </c>
      <c r="E390" s="704" t="s">
        <v>2533</v>
      </c>
      <c r="F390" s="671" t="s">
        <v>2518</v>
      </c>
      <c r="G390" s="671" t="s">
        <v>2746</v>
      </c>
      <c r="H390" s="671" t="s">
        <v>1321</v>
      </c>
      <c r="I390" s="671" t="s">
        <v>3057</v>
      </c>
      <c r="J390" s="671" t="s">
        <v>1471</v>
      </c>
      <c r="K390" s="671" t="s">
        <v>1472</v>
      </c>
      <c r="L390" s="705">
        <v>115.18</v>
      </c>
      <c r="M390" s="705">
        <v>230.36</v>
      </c>
      <c r="N390" s="671">
        <v>2</v>
      </c>
      <c r="O390" s="706">
        <v>0.5</v>
      </c>
      <c r="P390" s="705"/>
      <c r="Q390" s="682">
        <v>0</v>
      </c>
      <c r="R390" s="671"/>
      <c r="S390" s="682">
        <v>0</v>
      </c>
      <c r="T390" s="706"/>
      <c r="U390" s="242">
        <v>0</v>
      </c>
    </row>
    <row r="391" spans="1:21" ht="14.4" customHeight="1" x14ac:dyDescent="0.3">
      <c r="A391" s="680">
        <v>32</v>
      </c>
      <c r="B391" s="671" t="s">
        <v>529</v>
      </c>
      <c r="C391" s="671">
        <v>89301322</v>
      </c>
      <c r="D391" s="703" t="s">
        <v>3658</v>
      </c>
      <c r="E391" s="704" t="s">
        <v>2533</v>
      </c>
      <c r="F391" s="671" t="s">
        <v>2518</v>
      </c>
      <c r="G391" s="671" t="s">
        <v>2746</v>
      </c>
      <c r="H391" s="671" t="s">
        <v>528</v>
      </c>
      <c r="I391" s="671" t="s">
        <v>3009</v>
      </c>
      <c r="J391" s="671" t="s">
        <v>3010</v>
      </c>
      <c r="K391" s="671" t="s">
        <v>1472</v>
      </c>
      <c r="L391" s="705">
        <v>115.18</v>
      </c>
      <c r="M391" s="705">
        <v>345.54</v>
      </c>
      <c r="N391" s="671">
        <v>3</v>
      </c>
      <c r="O391" s="706">
        <v>0.5</v>
      </c>
      <c r="P391" s="705"/>
      <c r="Q391" s="682">
        <v>0</v>
      </c>
      <c r="R391" s="671"/>
      <c r="S391" s="682">
        <v>0</v>
      </c>
      <c r="T391" s="706"/>
      <c r="U391" s="242">
        <v>0</v>
      </c>
    </row>
    <row r="392" spans="1:21" ht="14.4" customHeight="1" x14ac:dyDescent="0.3">
      <c r="A392" s="680">
        <v>32</v>
      </c>
      <c r="B392" s="671" t="s">
        <v>529</v>
      </c>
      <c r="C392" s="671">
        <v>89301322</v>
      </c>
      <c r="D392" s="703" t="s">
        <v>3658</v>
      </c>
      <c r="E392" s="704" t="s">
        <v>2533</v>
      </c>
      <c r="F392" s="671" t="s">
        <v>2518</v>
      </c>
      <c r="G392" s="671" t="s">
        <v>2601</v>
      </c>
      <c r="H392" s="671" t="s">
        <v>1321</v>
      </c>
      <c r="I392" s="671" t="s">
        <v>1402</v>
      </c>
      <c r="J392" s="671" t="s">
        <v>1347</v>
      </c>
      <c r="K392" s="671" t="s">
        <v>1403</v>
      </c>
      <c r="L392" s="705">
        <v>468.96</v>
      </c>
      <c r="M392" s="705">
        <v>937.92</v>
      </c>
      <c r="N392" s="671">
        <v>2</v>
      </c>
      <c r="O392" s="706">
        <v>1</v>
      </c>
      <c r="P392" s="705">
        <v>937.92</v>
      </c>
      <c r="Q392" s="682">
        <v>1</v>
      </c>
      <c r="R392" s="671">
        <v>2</v>
      </c>
      <c r="S392" s="682">
        <v>1</v>
      </c>
      <c r="T392" s="706">
        <v>1</v>
      </c>
      <c r="U392" s="242">
        <v>1</v>
      </c>
    </row>
    <row r="393" spans="1:21" ht="14.4" customHeight="1" x14ac:dyDescent="0.3">
      <c r="A393" s="680">
        <v>32</v>
      </c>
      <c r="B393" s="671" t="s">
        <v>529</v>
      </c>
      <c r="C393" s="671">
        <v>89301322</v>
      </c>
      <c r="D393" s="703" t="s">
        <v>3658</v>
      </c>
      <c r="E393" s="704" t="s">
        <v>2533</v>
      </c>
      <c r="F393" s="671" t="s">
        <v>2518</v>
      </c>
      <c r="G393" s="671" t="s">
        <v>2601</v>
      </c>
      <c r="H393" s="671" t="s">
        <v>1321</v>
      </c>
      <c r="I393" s="671" t="s">
        <v>1346</v>
      </c>
      <c r="J393" s="671" t="s">
        <v>1347</v>
      </c>
      <c r="K393" s="671" t="s">
        <v>1348</v>
      </c>
      <c r="L393" s="705">
        <v>937.93</v>
      </c>
      <c r="M393" s="705">
        <v>937.93</v>
      </c>
      <c r="N393" s="671">
        <v>1</v>
      </c>
      <c r="O393" s="706">
        <v>1</v>
      </c>
      <c r="P393" s="705"/>
      <c r="Q393" s="682">
        <v>0</v>
      </c>
      <c r="R393" s="671"/>
      <c r="S393" s="682">
        <v>0</v>
      </c>
      <c r="T393" s="706"/>
      <c r="U393" s="242">
        <v>0</v>
      </c>
    </row>
    <row r="394" spans="1:21" ht="14.4" customHeight="1" x14ac:dyDescent="0.3">
      <c r="A394" s="680">
        <v>32</v>
      </c>
      <c r="B394" s="671" t="s">
        <v>529</v>
      </c>
      <c r="C394" s="671">
        <v>89301322</v>
      </c>
      <c r="D394" s="703" t="s">
        <v>3658</v>
      </c>
      <c r="E394" s="704" t="s">
        <v>2533</v>
      </c>
      <c r="F394" s="671" t="s">
        <v>2518</v>
      </c>
      <c r="G394" s="671" t="s">
        <v>2601</v>
      </c>
      <c r="H394" s="671" t="s">
        <v>1321</v>
      </c>
      <c r="I394" s="671" t="s">
        <v>3058</v>
      </c>
      <c r="J394" s="671" t="s">
        <v>1347</v>
      </c>
      <c r="K394" s="671" t="s">
        <v>3059</v>
      </c>
      <c r="L394" s="705">
        <v>0</v>
      </c>
      <c r="M394" s="705">
        <v>0</v>
      </c>
      <c r="N394" s="671">
        <v>3</v>
      </c>
      <c r="O394" s="706">
        <v>0.5</v>
      </c>
      <c r="P394" s="705"/>
      <c r="Q394" s="682"/>
      <c r="R394" s="671"/>
      <c r="S394" s="682">
        <v>0</v>
      </c>
      <c r="T394" s="706"/>
      <c r="U394" s="242">
        <v>0</v>
      </c>
    </row>
    <row r="395" spans="1:21" ht="14.4" customHeight="1" x14ac:dyDescent="0.3">
      <c r="A395" s="680">
        <v>32</v>
      </c>
      <c r="B395" s="671" t="s">
        <v>529</v>
      </c>
      <c r="C395" s="671">
        <v>89301322</v>
      </c>
      <c r="D395" s="703" t="s">
        <v>3658</v>
      </c>
      <c r="E395" s="704" t="s">
        <v>2533</v>
      </c>
      <c r="F395" s="671" t="s">
        <v>2518</v>
      </c>
      <c r="G395" s="671" t="s">
        <v>2601</v>
      </c>
      <c r="H395" s="671" t="s">
        <v>1321</v>
      </c>
      <c r="I395" s="671" t="s">
        <v>2271</v>
      </c>
      <c r="J395" s="671" t="s">
        <v>1370</v>
      </c>
      <c r="K395" s="671" t="s">
        <v>1348</v>
      </c>
      <c r="L395" s="705">
        <v>1749.69</v>
      </c>
      <c r="M395" s="705">
        <v>1749.69</v>
      </c>
      <c r="N395" s="671">
        <v>1</v>
      </c>
      <c r="O395" s="706">
        <v>0.5</v>
      </c>
      <c r="P395" s="705">
        <v>1749.69</v>
      </c>
      <c r="Q395" s="682">
        <v>1</v>
      </c>
      <c r="R395" s="671">
        <v>1</v>
      </c>
      <c r="S395" s="682">
        <v>1</v>
      </c>
      <c r="T395" s="706">
        <v>0.5</v>
      </c>
      <c r="U395" s="242">
        <v>1</v>
      </c>
    </row>
    <row r="396" spans="1:21" ht="14.4" customHeight="1" x14ac:dyDescent="0.3">
      <c r="A396" s="680">
        <v>32</v>
      </c>
      <c r="B396" s="671" t="s">
        <v>529</v>
      </c>
      <c r="C396" s="671">
        <v>89301322</v>
      </c>
      <c r="D396" s="703" t="s">
        <v>3658</v>
      </c>
      <c r="E396" s="704" t="s">
        <v>2533</v>
      </c>
      <c r="F396" s="671" t="s">
        <v>2518</v>
      </c>
      <c r="G396" s="671" t="s">
        <v>2580</v>
      </c>
      <c r="H396" s="671" t="s">
        <v>528</v>
      </c>
      <c r="I396" s="671" t="s">
        <v>2643</v>
      </c>
      <c r="J396" s="671" t="s">
        <v>2641</v>
      </c>
      <c r="K396" s="671" t="s">
        <v>681</v>
      </c>
      <c r="L396" s="705">
        <v>314.89999999999998</v>
      </c>
      <c r="M396" s="705">
        <v>629.79999999999995</v>
      </c>
      <c r="N396" s="671">
        <v>2</v>
      </c>
      <c r="O396" s="706">
        <v>1.5</v>
      </c>
      <c r="P396" s="705"/>
      <c r="Q396" s="682">
        <v>0</v>
      </c>
      <c r="R396" s="671"/>
      <c r="S396" s="682">
        <v>0</v>
      </c>
      <c r="T396" s="706"/>
      <c r="U396" s="242">
        <v>0</v>
      </c>
    </row>
    <row r="397" spans="1:21" ht="14.4" customHeight="1" x14ac:dyDescent="0.3">
      <c r="A397" s="680">
        <v>32</v>
      </c>
      <c r="B397" s="671" t="s">
        <v>529</v>
      </c>
      <c r="C397" s="671">
        <v>89301322</v>
      </c>
      <c r="D397" s="703" t="s">
        <v>3658</v>
      </c>
      <c r="E397" s="704" t="s">
        <v>2533</v>
      </c>
      <c r="F397" s="671" t="s">
        <v>2518</v>
      </c>
      <c r="G397" s="671" t="s">
        <v>2580</v>
      </c>
      <c r="H397" s="671" t="s">
        <v>528</v>
      </c>
      <c r="I397" s="671" t="s">
        <v>3060</v>
      </c>
      <c r="J397" s="671" t="s">
        <v>1798</v>
      </c>
      <c r="K397" s="671" t="s">
        <v>3061</v>
      </c>
      <c r="L397" s="705">
        <v>0</v>
      </c>
      <c r="M397" s="705">
        <v>0</v>
      </c>
      <c r="N397" s="671">
        <v>1</v>
      </c>
      <c r="O397" s="706">
        <v>0.5</v>
      </c>
      <c r="P397" s="705"/>
      <c r="Q397" s="682"/>
      <c r="R397" s="671"/>
      <c r="S397" s="682">
        <v>0</v>
      </c>
      <c r="T397" s="706"/>
      <c r="U397" s="242">
        <v>0</v>
      </c>
    </row>
    <row r="398" spans="1:21" ht="14.4" customHeight="1" x14ac:dyDescent="0.3">
      <c r="A398" s="680">
        <v>32</v>
      </c>
      <c r="B398" s="671" t="s">
        <v>529</v>
      </c>
      <c r="C398" s="671">
        <v>89301322</v>
      </c>
      <c r="D398" s="703" t="s">
        <v>3658</v>
      </c>
      <c r="E398" s="704" t="s">
        <v>2533</v>
      </c>
      <c r="F398" s="671" t="s">
        <v>2518</v>
      </c>
      <c r="G398" s="671" t="s">
        <v>2580</v>
      </c>
      <c r="H398" s="671" t="s">
        <v>528</v>
      </c>
      <c r="I398" s="671" t="s">
        <v>679</v>
      </c>
      <c r="J398" s="671" t="s">
        <v>680</v>
      </c>
      <c r="K398" s="671" t="s">
        <v>2581</v>
      </c>
      <c r="L398" s="705">
        <v>314.89999999999998</v>
      </c>
      <c r="M398" s="705">
        <v>314.89999999999998</v>
      </c>
      <c r="N398" s="671">
        <v>1</v>
      </c>
      <c r="O398" s="706">
        <v>0.5</v>
      </c>
      <c r="P398" s="705"/>
      <c r="Q398" s="682">
        <v>0</v>
      </c>
      <c r="R398" s="671"/>
      <c r="S398" s="682">
        <v>0</v>
      </c>
      <c r="T398" s="706"/>
      <c r="U398" s="242">
        <v>0</v>
      </c>
    </row>
    <row r="399" spans="1:21" ht="14.4" customHeight="1" x14ac:dyDescent="0.3">
      <c r="A399" s="680">
        <v>32</v>
      </c>
      <c r="B399" s="671" t="s">
        <v>529</v>
      </c>
      <c r="C399" s="671">
        <v>89301322</v>
      </c>
      <c r="D399" s="703" t="s">
        <v>3658</v>
      </c>
      <c r="E399" s="704" t="s">
        <v>2533</v>
      </c>
      <c r="F399" s="671" t="s">
        <v>2518</v>
      </c>
      <c r="G399" s="671" t="s">
        <v>3062</v>
      </c>
      <c r="H399" s="671" t="s">
        <v>528</v>
      </c>
      <c r="I399" s="671" t="s">
        <v>3063</v>
      </c>
      <c r="J399" s="671" t="s">
        <v>3064</v>
      </c>
      <c r="K399" s="671" t="s">
        <v>2593</v>
      </c>
      <c r="L399" s="705">
        <v>610.14</v>
      </c>
      <c r="M399" s="705">
        <v>610.14</v>
      </c>
      <c r="N399" s="671">
        <v>1</v>
      </c>
      <c r="O399" s="706">
        <v>0.5</v>
      </c>
      <c r="P399" s="705"/>
      <c r="Q399" s="682">
        <v>0</v>
      </c>
      <c r="R399" s="671"/>
      <c r="S399" s="682">
        <v>0</v>
      </c>
      <c r="T399" s="706"/>
      <c r="U399" s="242">
        <v>0</v>
      </c>
    </row>
    <row r="400" spans="1:21" ht="14.4" customHeight="1" x14ac:dyDescent="0.3">
      <c r="A400" s="680">
        <v>32</v>
      </c>
      <c r="B400" s="671" t="s">
        <v>529</v>
      </c>
      <c r="C400" s="671">
        <v>89301322</v>
      </c>
      <c r="D400" s="703" t="s">
        <v>3658</v>
      </c>
      <c r="E400" s="704" t="s">
        <v>2533</v>
      </c>
      <c r="F400" s="671" t="s">
        <v>2518</v>
      </c>
      <c r="G400" s="671" t="s">
        <v>2582</v>
      </c>
      <c r="H400" s="671" t="s">
        <v>528</v>
      </c>
      <c r="I400" s="671" t="s">
        <v>972</v>
      </c>
      <c r="J400" s="671" t="s">
        <v>2583</v>
      </c>
      <c r="K400" s="671" t="s">
        <v>2584</v>
      </c>
      <c r="L400" s="705">
        <v>91.52</v>
      </c>
      <c r="M400" s="705">
        <v>183.04</v>
      </c>
      <c r="N400" s="671">
        <v>2</v>
      </c>
      <c r="O400" s="706">
        <v>1</v>
      </c>
      <c r="P400" s="705">
        <v>183.04</v>
      </c>
      <c r="Q400" s="682">
        <v>1</v>
      </c>
      <c r="R400" s="671">
        <v>2</v>
      </c>
      <c r="S400" s="682">
        <v>1</v>
      </c>
      <c r="T400" s="706">
        <v>1</v>
      </c>
      <c r="U400" s="242">
        <v>1</v>
      </c>
    </row>
    <row r="401" spans="1:21" ht="14.4" customHeight="1" x14ac:dyDescent="0.3">
      <c r="A401" s="680">
        <v>32</v>
      </c>
      <c r="B401" s="671" t="s">
        <v>529</v>
      </c>
      <c r="C401" s="671">
        <v>89301322</v>
      </c>
      <c r="D401" s="703" t="s">
        <v>3658</v>
      </c>
      <c r="E401" s="704" t="s">
        <v>2533</v>
      </c>
      <c r="F401" s="671" t="s">
        <v>2518</v>
      </c>
      <c r="G401" s="671" t="s">
        <v>2956</v>
      </c>
      <c r="H401" s="671" t="s">
        <v>528</v>
      </c>
      <c r="I401" s="671" t="s">
        <v>2957</v>
      </c>
      <c r="J401" s="671" t="s">
        <v>2958</v>
      </c>
      <c r="K401" s="671" t="s">
        <v>2959</v>
      </c>
      <c r="L401" s="705">
        <v>330.74</v>
      </c>
      <c r="M401" s="705">
        <v>330.74</v>
      </c>
      <c r="N401" s="671">
        <v>1</v>
      </c>
      <c r="O401" s="706">
        <v>0.5</v>
      </c>
      <c r="P401" s="705"/>
      <c r="Q401" s="682">
        <v>0</v>
      </c>
      <c r="R401" s="671"/>
      <c r="S401" s="682">
        <v>0</v>
      </c>
      <c r="T401" s="706"/>
      <c r="U401" s="242">
        <v>0</v>
      </c>
    </row>
    <row r="402" spans="1:21" ht="14.4" customHeight="1" x14ac:dyDescent="0.3">
      <c r="A402" s="680">
        <v>32</v>
      </c>
      <c r="B402" s="671" t="s">
        <v>529</v>
      </c>
      <c r="C402" s="671">
        <v>89301322</v>
      </c>
      <c r="D402" s="703" t="s">
        <v>3658</v>
      </c>
      <c r="E402" s="704" t="s">
        <v>2533</v>
      </c>
      <c r="F402" s="671" t="s">
        <v>2518</v>
      </c>
      <c r="G402" s="671" t="s">
        <v>3065</v>
      </c>
      <c r="H402" s="671" t="s">
        <v>1321</v>
      </c>
      <c r="I402" s="671" t="s">
        <v>3066</v>
      </c>
      <c r="J402" s="671" t="s">
        <v>3067</v>
      </c>
      <c r="K402" s="671" t="s">
        <v>1400</v>
      </c>
      <c r="L402" s="705">
        <v>391.77</v>
      </c>
      <c r="M402" s="705">
        <v>391.77</v>
      </c>
      <c r="N402" s="671">
        <v>1</v>
      </c>
      <c r="O402" s="706">
        <v>0.5</v>
      </c>
      <c r="P402" s="705">
        <v>391.77</v>
      </c>
      <c r="Q402" s="682">
        <v>1</v>
      </c>
      <c r="R402" s="671">
        <v>1</v>
      </c>
      <c r="S402" s="682">
        <v>1</v>
      </c>
      <c r="T402" s="706">
        <v>0.5</v>
      </c>
      <c r="U402" s="242">
        <v>1</v>
      </c>
    </row>
    <row r="403" spans="1:21" ht="14.4" customHeight="1" x14ac:dyDescent="0.3">
      <c r="A403" s="680">
        <v>32</v>
      </c>
      <c r="B403" s="671" t="s">
        <v>529</v>
      </c>
      <c r="C403" s="671">
        <v>89301322</v>
      </c>
      <c r="D403" s="703" t="s">
        <v>3658</v>
      </c>
      <c r="E403" s="704" t="s">
        <v>2533</v>
      </c>
      <c r="F403" s="671" t="s">
        <v>2518</v>
      </c>
      <c r="G403" s="671" t="s">
        <v>2869</v>
      </c>
      <c r="H403" s="671" t="s">
        <v>528</v>
      </c>
      <c r="I403" s="671" t="s">
        <v>2965</v>
      </c>
      <c r="J403" s="671" t="s">
        <v>2871</v>
      </c>
      <c r="K403" s="671" t="s">
        <v>2966</v>
      </c>
      <c r="L403" s="705">
        <v>224.25</v>
      </c>
      <c r="M403" s="705">
        <v>224.25</v>
      </c>
      <c r="N403" s="671">
        <v>1</v>
      </c>
      <c r="O403" s="706">
        <v>1</v>
      </c>
      <c r="P403" s="705">
        <v>224.25</v>
      </c>
      <c r="Q403" s="682">
        <v>1</v>
      </c>
      <c r="R403" s="671">
        <v>1</v>
      </c>
      <c r="S403" s="682">
        <v>1</v>
      </c>
      <c r="T403" s="706">
        <v>1</v>
      </c>
      <c r="U403" s="242">
        <v>1</v>
      </c>
    </row>
    <row r="404" spans="1:21" ht="14.4" customHeight="1" x14ac:dyDescent="0.3">
      <c r="A404" s="680">
        <v>32</v>
      </c>
      <c r="B404" s="671" t="s">
        <v>529</v>
      </c>
      <c r="C404" s="671">
        <v>89301322</v>
      </c>
      <c r="D404" s="703" t="s">
        <v>3658</v>
      </c>
      <c r="E404" s="704" t="s">
        <v>2533</v>
      </c>
      <c r="F404" s="671" t="s">
        <v>2518</v>
      </c>
      <c r="G404" s="671" t="s">
        <v>3068</v>
      </c>
      <c r="H404" s="671" t="s">
        <v>1321</v>
      </c>
      <c r="I404" s="671" t="s">
        <v>3069</v>
      </c>
      <c r="J404" s="671" t="s">
        <v>3070</v>
      </c>
      <c r="K404" s="671" t="s">
        <v>3071</v>
      </c>
      <c r="L404" s="705">
        <v>94.8</v>
      </c>
      <c r="M404" s="705">
        <v>94.8</v>
      </c>
      <c r="N404" s="671">
        <v>1</v>
      </c>
      <c r="O404" s="706">
        <v>0.5</v>
      </c>
      <c r="P404" s="705"/>
      <c r="Q404" s="682">
        <v>0</v>
      </c>
      <c r="R404" s="671"/>
      <c r="S404" s="682">
        <v>0</v>
      </c>
      <c r="T404" s="706"/>
      <c r="U404" s="242">
        <v>0</v>
      </c>
    </row>
    <row r="405" spans="1:21" ht="14.4" customHeight="1" x14ac:dyDescent="0.3">
      <c r="A405" s="680">
        <v>32</v>
      </c>
      <c r="B405" s="671" t="s">
        <v>529</v>
      </c>
      <c r="C405" s="671">
        <v>89301322</v>
      </c>
      <c r="D405" s="703" t="s">
        <v>3658</v>
      </c>
      <c r="E405" s="704" t="s">
        <v>2533</v>
      </c>
      <c r="F405" s="671" t="s">
        <v>2518</v>
      </c>
      <c r="G405" s="671" t="s">
        <v>3072</v>
      </c>
      <c r="H405" s="671" t="s">
        <v>528</v>
      </c>
      <c r="I405" s="671" t="s">
        <v>3073</v>
      </c>
      <c r="J405" s="671" t="s">
        <v>3074</v>
      </c>
      <c r="K405" s="671" t="s">
        <v>3075</v>
      </c>
      <c r="L405" s="705">
        <v>125.6</v>
      </c>
      <c r="M405" s="705">
        <v>251.2</v>
      </c>
      <c r="N405" s="671">
        <v>2</v>
      </c>
      <c r="O405" s="706">
        <v>0.5</v>
      </c>
      <c r="P405" s="705">
        <v>251.2</v>
      </c>
      <c r="Q405" s="682">
        <v>1</v>
      </c>
      <c r="R405" s="671">
        <v>2</v>
      </c>
      <c r="S405" s="682">
        <v>1</v>
      </c>
      <c r="T405" s="706">
        <v>0.5</v>
      </c>
      <c r="U405" s="242">
        <v>1</v>
      </c>
    </row>
    <row r="406" spans="1:21" ht="14.4" customHeight="1" x14ac:dyDescent="0.3">
      <c r="A406" s="680">
        <v>32</v>
      </c>
      <c r="B406" s="671" t="s">
        <v>529</v>
      </c>
      <c r="C406" s="671">
        <v>89301322</v>
      </c>
      <c r="D406" s="703" t="s">
        <v>3658</v>
      </c>
      <c r="E406" s="704" t="s">
        <v>2533</v>
      </c>
      <c r="F406" s="671" t="s">
        <v>2518</v>
      </c>
      <c r="G406" s="671" t="s">
        <v>2759</v>
      </c>
      <c r="H406" s="671" t="s">
        <v>528</v>
      </c>
      <c r="I406" s="671" t="s">
        <v>1498</v>
      </c>
      <c r="J406" s="671" t="s">
        <v>1499</v>
      </c>
      <c r="K406" s="671" t="s">
        <v>2874</v>
      </c>
      <c r="L406" s="705">
        <v>23.46</v>
      </c>
      <c r="M406" s="705">
        <v>23.46</v>
      </c>
      <c r="N406" s="671">
        <v>1</v>
      </c>
      <c r="O406" s="706">
        <v>0.5</v>
      </c>
      <c r="P406" s="705">
        <v>23.46</v>
      </c>
      <c r="Q406" s="682">
        <v>1</v>
      </c>
      <c r="R406" s="671">
        <v>1</v>
      </c>
      <c r="S406" s="682">
        <v>1</v>
      </c>
      <c r="T406" s="706">
        <v>0.5</v>
      </c>
      <c r="U406" s="242">
        <v>1</v>
      </c>
    </row>
    <row r="407" spans="1:21" ht="14.4" customHeight="1" x14ac:dyDescent="0.3">
      <c r="A407" s="680">
        <v>32</v>
      </c>
      <c r="B407" s="671" t="s">
        <v>529</v>
      </c>
      <c r="C407" s="671">
        <v>89301322</v>
      </c>
      <c r="D407" s="703" t="s">
        <v>3658</v>
      </c>
      <c r="E407" s="704" t="s">
        <v>2533</v>
      </c>
      <c r="F407" s="671" t="s">
        <v>2518</v>
      </c>
      <c r="G407" s="671" t="s">
        <v>2759</v>
      </c>
      <c r="H407" s="671" t="s">
        <v>528</v>
      </c>
      <c r="I407" s="671" t="s">
        <v>1534</v>
      </c>
      <c r="J407" s="671" t="s">
        <v>1535</v>
      </c>
      <c r="K407" s="671" t="s">
        <v>2762</v>
      </c>
      <c r="L407" s="705">
        <v>53.54</v>
      </c>
      <c r="M407" s="705">
        <v>214.16</v>
      </c>
      <c r="N407" s="671">
        <v>4</v>
      </c>
      <c r="O407" s="706">
        <v>1</v>
      </c>
      <c r="P407" s="705">
        <v>107.08</v>
      </c>
      <c r="Q407" s="682">
        <v>0.5</v>
      </c>
      <c r="R407" s="671">
        <v>2</v>
      </c>
      <c r="S407" s="682">
        <v>0.5</v>
      </c>
      <c r="T407" s="706">
        <v>0.5</v>
      </c>
      <c r="U407" s="242">
        <v>0.5</v>
      </c>
    </row>
    <row r="408" spans="1:21" ht="14.4" customHeight="1" x14ac:dyDescent="0.3">
      <c r="A408" s="680">
        <v>32</v>
      </c>
      <c r="B408" s="671" t="s">
        <v>529</v>
      </c>
      <c r="C408" s="671">
        <v>89301322</v>
      </c>
      <c r="D408" s="703" t="s">
        <v>3658</v>
      </c>
      <c r="E408" s="704" t="s">
        <v>2533</v>
      </c>
      <c r="F408" s="671" t="s">
        <v>2518</v>
      </c>
      <c r="G408" s="671" t="s">
        <v>2881</v>
      </c>
      <c r="H408" s="671" t="s">
        <v>1321</v>
      </c>
      <c r="I408" s="671" t="s">
        <v>1447</v>
      </c>
      <c r="J408" s="671" t="s">
        <v>1448</v>
      </c>
      <c r="K408" s="671" t="s">
        <v>2436</v>
      </c>
      <c r="L408" s="705">
        <v>1492.11</v>
      </c>
      <c r="M408" s="705">
        <v>2984.22</v>
      </c>
      <c r="N408" s="671">
        <v>2</v>
      </c>
      <c r="O408" s="706">
        <v>0.5</v>
      </c>
      <c r="P408" s="705">
        <v>2984.22</v>
      </c>
      <c r="Q408" s="682">
        <v>1</v>
      </c>
      <c r="R408" s="671">
        <v>2</v>
      </c>
      <c r="S408" s="682">
        <v>1</v>
      </c>
      <c r="T408" s="706">
        <v>0.5</v>
      </c>
      <c r="U408" s="242">
        <v>1</v>
      </c>
    </row>
    <row r="409" spans="1:21" ht="14.4" customHeight="1" x14ac:dyDescent="0.3">
      <c r="A409" s="680">
        <v>32</v>
      </c>
      <c r="B409" s="671" t="s">
        <v>529</v>
      </c>
      <c r="C409" s="671">
        <v>89301322</v>
      </c>
      <c r="D409" s="703" t="s">
        <v>3658</v>
      </c>
      <c r="E409" s="704" t="s">
        <v>2533</v>
      </c>
      <c r="F409" s="671" t="s">
        <v>2518</v>
      </c>
      <c r="G409" s="671" t="s">
        <v>2594</v>
      </c>
      <c r="H409" s="671" t="s">
        <v>1321</v>
      </c>
      <c r="I409" s="671" t="s">
        <v>3076</v>
      </c>
      <c r="J409" s="671" t="s">
        <v>2985</v>
      </c>
      <c r="K409" s="671" t="s">
        <v>2460</v>
      </c>
      <c r="L409" s="705">
        <v>96.57</v>
      </c>
      <c r="M409" s="705">
        <v>96.57</v>
      </c>
      <c r="N409" s="671">
        <v>1</v>
      </c>
      <c r="O409" s="706">
        <v>0.5</v>
      </c>
      <c r="P409" s="705"/>
      <c r="Q409" s="682">
        <v>0</v>
      </c>
      <c r="R409" s="671"/>
      <c r="S409" s="682">
        <v>0</v>
      </c>
      <c r="T409" s="706"/>
      <c r="U409" s="242">
        <v>0</v>
      </c>
    </row>
    <row r="410" spans="1:21" ht="14.4" customHeight="1" x14ac:dyDescent="0.3">
      <c r="A410" s="680">
        <v>32</v>
      </c>
      <c r="B410" s="671" t="s">
        <v>529</v>
      </c>
      <c r="C410" s="671">
        <v>89301322</v>
      </c>
      <c r="D410" s="703" t="s">
        <v>3658</v>
      </c>
      <c r="E410" s="704" t="s">
        <v>2533</v>
      </c>
      <c r="F410" s="671" t="s">
        <v>2518</v>
      </c>
      <c r="G410" s="671" t="s">
        <v>2594</v>
      </c>
      <c r="H410" s="671" t="s">
        <v>1321</v>
      </c>
      <c r="I410" s="671" t="s">
        <v>2987</v>
      </c>
      <c r="J410" s="671" t="s">
        <v>2988</v>
      </c>
      <c r="K410" s="671" t="s">
        <v>2986</v>
      </c>
      <c r="L410" s="705">
        <v>193.14</v>
      </c>
      <c r="M410" s="705">
        <v>386.28</v>
      </c>
      <c r="N410" s="671">
        <v>2</v>
      </c>
      <c r="O410" s="706">
        <v>1.5</v>
      </c>
      <c r="P410" s="705">
        <v>193.14</v>
      </c>
      <c r="Q410" s="682">
        <v>0.5</v>
      </c>
      <c r="R410" s="671">
        <v>1</v>
      </c>
      <c r="S410" s="682">
        <v>0.5</v>
      </c>
      <c r="T410" s="706">
        <v>0.5</v>
      </c>
      <c r="U410" s="242">
        <v>0.33333333333333331</v>
      </c>
    </row>
    <row r="411" spans="1:21" ht="14.4" customHeight="1" x14ac:dyDescent="0.3">
      <c r="A411" s="680">
        <v>32</v>
      </c>
      <c r="B411" s="671" t="s">
        <v>529</v>
      </c>
      <c r="C411" s="671">
        <v>89301322</v>
      </c>
      <c r="D411" s="703" t="s">
        <v>3658</v>
      </c>
      <c r="E411" s="704" t="s">
        <v>2533</v>
      </c>
      <c r="F411" s="671" t="s">
        <v>2518</v>
      </c>
      <c r="G411" s="671" t="s">
        <v>3077</v>
      </c>
      <c r="H411" s="671" t="s">
        <v>1321</v>
      </c>
      <c r="I411" s="671" t="s">
        <v>3078</v>
      </c>
      <c r="J411" s="671" t="s">
        <v>3079</v>
      </c>
      <c r="K411" s="671" t="s">
        <v>3080</v>
      </c>
      <c r="L411" s="705">
        <v>3689.78</v>
      </c>
      <c r="M411" s="705">
        <v>3689.78</v>
      </c>
      <c r="N411" s="671">
        <v>1</v>
      </c>
      <c r="O411" s="706">
        <v>1</v>
      </c>
      <c r="P411" s="705"/>
      <c r="Q411" s="682">
        <v>0</v>
      </c>
      <c r="R411" s="671"/>
      <c r="S411" s="682">
        <v>0</v>
      </c>
      <c r="T411" s="706"/>
      <c r="U411" s="242">
        <v>0</v>
      </c>
    </row>
    <row r="412" spans="1:21" ht="14.4" customHeight="1" x14ac:dyDescent="0.3">
      <c r="A412" s="680">
        <v>32</v>
      </c>
      <c r="B412" s="671" t="s">
        <v>529</v>
      </c>
      <c r="C412" s="671">
        <v>89301322</v>
      </c>
      <c r="D412" s="703" t="s">
        <v>3658</v>
      </c>
      <c r="E412" s="704" t="s">
        <v>2534</v>
      </c>
      <c r="F412" s="671" t="s">
        <v>2518</v>
      </c>
      <c r="G412" s="671" t="s">
        <v>2552</v>
      </c>
      <c r="H412" s="671" t="s">
        <v>528</v>
      </c>
      <c r="I412" s="671" t="s">
        <v>2604</v>
      </c>
      <c r="J412" s="671" t="s">
        <v>2605</v>
      </c>
      <c r="K412" s="671" t="s">
        <v>2606</v>
      </c>
      <c r="L412" s="705">
        <v>1354.54</v>
      </c>
      <c r="M412" s="705">
        <v>4063.62</v>
      </c>
      <c r="N412" s="671">
        <v>3</v>
      </c>
      <c r="O412" s="706">
        <v>1.5</v>
      </c>
      <c r="P412" s="705">
        <v>2709.08</v>
      </c>
      <c r="Q412" s="682">
        <v>0.66666666666666663</v>
      </c>
      <c r="R412" s="671">
        <v>2</v>
      </c>
      <c r="S412" s="682">
        <v>0.66666666666666663</v>
      </c>
      <c r="T412" s="706">
        <v>1</v>
      </c>
      <c r="U412" s="242">
        <v>0.66666666666666663</v>
      </c>
    </row>
    <row r="413" spans="1:21" ht="14.4" customHeight="1" x14ac:dyDescent="0.3">
      <c r="A413" s="680">
        <v>32</v>
      </c>
      <c r="B413" s="671" t="s">
        <v>529</v>
      </c>
      <c r="C413" s="671">
        <v>89301322</v>
      </c>
      <c r="D413" s="703" t="s">
        <v>3658</v>
      </c>
      <c r="E413" s="704" t="s">
        <v>2534</v>
      </c>
      <c r="F413" s="671" t="s">
        <v>2518</v>
      </c>
      <c r="G413" s="671" t="s">
        <v>2552</v>
      </c>
      <c r="H413" s="671" t="s">
        <v>528</v>
      </c>
      <c r="I413" s="671" t="s">
        <v>2997</v>
      </c>
      <c r="J413" s="671" t="s">
        <v>1008</v>
      </c>
      <c r="K413" s="671" t="s">
        <v>1009</v>
      </c>
      <c r="L413" s="705">
        <v>483.76</v>
      </c>
      <c r="M413" s="705">
        <v>483.76</v>
      </c>
      <c r="N413" s="671">
        <v>1</v>
      </c>
      <c r="O413" s="706">
        <v>0.5</v>
      </c>
      <c r="P413" s="705">
        <v>483.76</v>
      </c>
      <c r="Q413" s="682">
        <v>1</v>
      </c>
      <c r="R413" s="671">
        <v>1</v>
      </c>
      <c r="S413" s="682">
        <v>1</v>
      </c>
      <c r="T413" s="706">
        <v>0.5</v>
      </c>
      <c r="U413" s="242">
        <v>1</v>
      </c>
    </row>
    <row r="414" spans="1:21" ht="14.4" customHeight="1" x14ac:dyDescent="0.3">
      <c r="A414" s="680">
        <v>32</v>
      </c>
      <c r="B414" s="671" t="s">
        <v>529</v>
      </c>
      <c r="C414" s="671">
        <v>89301322</v>
      </c>
      <c r="D414" s="703" t="s">
        <v>3658</v>
      </c>
      <c r="E414" s="704" t="s">
        <v>2534</v>
      </c>
      <c r="F414" s="671" t="s">
        <v>2518</v>
      </c>
      <c r="G414" s="671" t="s">
        <v>2552</v>
      </c>
      <c r="H414" s="671" t="s">
        <v>528</v>
      </c>
      <c r="I414" s="671" t="s">
        <v>2656</v>
      </c>
      <c r="J414" s="671" t="s">
        <v>1008</v>
      </c>
      <c r="K414" s="671" t="s">
        <v>2554</v>
      </c>
      <c r="L414" s="705">
        <v>0</v>
      </c>
      <c r="M414" s="705">
        <v>0</v>
      </c>
      <c r="N414" s="671">
        <v>4</v>
      </c>
      <c r="O414" s="706">
        <v>2.5</v>
      </c>
      <c r="P414" s="705">
        <v>0</v>
      </c>
      <c r="Q414" s="682"/>
      <c r="R414" s="671">
        <v>3</v>
      </c>
      <c r="S414" s="682">
        <v>0.75</v>
      </c>
      <c r="T414" s="706">
        <v>1.5</v>
      </c>
      <c r="U414" s="242">
        <v>0.6</v>
      </c>
    </row>
    <row r="415" spans="1:21" ht="14.4" customHeight="1" x14ac:dyDescent="0.3">
      <c r="A415" s="680">
        <v>32</v>
      </c>
      <c r="B415" s="671" t="s">
        <v>529</v>
      </c>
      <c r="C415" s="671">
        <v>89301322</v>
      </c>
      <c r="D415" s="703" t="s">
        <v>3658</v>
      </c>
      <c r="E415" s="704" t="s">
        <v>2534</v>
      </c>
      <c r="F415" s="671" t="s">
        <v>2518</v>
      </c>
      <c r="G415" s="671" t="s">
        <v>2555</v>
      </c>
      <c r="H415" s="671" t="s">
        <v>1321</v>
      </c>
      <c r="I415" s="671" t="s">
        <v>1380</v>
      </c>
      <c r="J415" s="671" t="s">
        <v>1381</v>
      </c>
      <c r="K415" s="671" t="s">
        <v>1382</v>
      </c>
      <c r="L415" s="705">
        <v>95.25</v>
      </c>
      <c r="M415" s="705">
        <v>381</v>
      </c>
      <c r="N415" s="671">
        <v>4</v>
      </c>
      <c r="O415" s="706">
        <v>2</v>
      </c>
      <c r="P415" s="705">
        <v>285.75</v>
      </c>
      <c r="Q415" s="682">
        <v>0.75</v>
      </c>
      <c r="R415" s="671">
        <v>3</v>
      </c>
      <c r="S415" s="682">
        <v>0.75</v>
      </c>
      <c r="T415" s="706">
        <v>1.5</v>
      </c>
      <c r="U415" s="242">
        <v>0.75</v>
      </c>
    </row>
    <row r="416" spans="1:21" ht="14.4" customHeight="1" x14ac:dyDescent="0.3">
      <c r="A416" s="680">
        <v>32</v>
      </c>
      <c r="B416" s="671" t="s">
        <v>529</v>
      </c>
      <c r="C416" s="671">
        <v>89301322</v>
      </c>
      <c r="D416" s="703" t="s">
        <v>3658</v>
      </c>
      <c r="E416" s="704" t="s">
        <v>2534</v>
      </c>
      <c r="F416" s="671" t="s">
        <v>2518</v>
      </c>
      <c r="G416" s="671" t="s">
        <v>2557</v>
      </c>
      <c r="H416" s="671" t="s">
        <v>1321</v>
      </c>
      <c r="I416" s="671" t="s">
        <v>3081</v>
      </c>
      <c r="J416" s="671" t="s">
        <v>3082</v>
      </c>
      <c r="K416" s="671" t="s">
        <v>3083</v>
      </c>
      <c r="L416" s="705">
        <v>10.73</v>
      </c>
      <c r="M416" s="705">
        <v>10.73</v>
      </c>
      <c r="N416" s="671">
        <v>1</v>
      </c>
      <c r="O416" s="706">
        <v>0.5</v>
      </c>
      <c r="P416" s="705">
        <v>10.73</v>
      </c>
      <c r="Q416" s="682">
        <v>1</v>
      </c>
      <c r="R416" s="671">
        <v>1</v>
      </c>
      <c r="S416" s="682">
        <v>1</v>
      </c>
      <c r="T416" s="706">
        <v>0.5</v>
      </c>
      <c r="U416" s="242">
        <v>1</v>
      </c>
    </row>
    <row r="417" spans="1:21" ht="14.4" customHeight="1" x14ac:dyDescent="0.3">
      <c r="A417" s="680">
        <v>32</v>
      </c>
      <c r="B417" s="671" t="s">
        <v>529</v>
      </c>
      <c r="C417" s="671">
        <v>89301322</v>
      </c>
      <c r="D417" s="703" t="s">
        <v>3658</v>
      </c>
      <c r="E417" s="704" t="s">
        <v>2534</v>
      </c>
      <c r="F417" s="671" t="s">
        <v>2518</v>
      </c>
      <c r="G417" s="671" t="s">
        <v>2561</v>
      </c>
      <c r="H417" s="671" t="s">
        <v>1321</v>
      </c>
      <c r="I417" s="671" t="s">
        <v>1556</v>
      </c>
      <c r="J417" s="671" t="s">
        <v>2413</v>
      </c>
      <c r="K417" s="671" t="s">
        <v>2414</v>
      </c>
      <c r="L417" s="705">
        <v>333.31</v>
      </c>
      <c r="M417" s="705">
        <v>1333.24</v>
      </c>
      <c r="N417" s="671">
        <v>4</v>
      </c>
      <c r="O417" s="706">
        <v>1</v>
      </c>
      <c r="P417" s="705">
        <v>1333.24</v>
      </c>
      <c r="Q417" s="682">
        <v>1</v>
      </c>
      <c r="R417" s="671">
        <v>4</v>
      </c>
      <c r="S417" s="682">
        <v>1</v>
      </c>
      <c r="T417" s="706">
        <v>1</v>
      </c>
      <c r="U417" s="242">
        <v>1</v>
      </c>
    </row>
    <row r="418" spans="1:21" ht="14.4" customHeight="1" x14ac:dyDescent="0.3">
      <c r="A418" s="680">
        <v>32</v>
      </c>
      <c r="B418" s="671" t="s">
        <v>529</v>
      </c>
      <c r="C418" s="671">
        <v>89301322</v>
      </c>
      <c r="D418" s="703" t="s">
        <v>3658</v>
      </c>
      <c r="E418" s="704" t="s">
        <v>2534</v>
      </c>
      <c r="F418" s="671" t="s">
        <v>2518</v>
      </c>
      <c r="G418" s="671" t="s">
        <v>3084</v>
      </c>
      <c r="H418" s="671" t="s">
        <v>528</v>
      </c>
      <c r="I418" s="671" t="s">
        <v>3085</v>
      </c>
      <c r="J418" s="671" t="s">
        <v>3086</v>
      </c>
      <c r="K418" s="671" t="s">
        <v>3087</v>
      </c>
      <c r="L418" s="705">
        <v>473.33</v>
      </c>
      <c r="M418" s="705">
        <v>946.66</v>
      </c>
      <c r="N418" s="671">
        <v>2</v>
      </c>
      <c r="O418" s="706">
        <v>1</v>
      </c>
      <c r="P418" s="705">
        <v>946.66</v>
      </c>
      <c r="Q418" s="682">
        <v>1</v>
      </c>
      <c r="R418" s="671">
        <v>2</v>
      </c>
      <c r="S418" s="682">
        <v>1</v>
      </c>
      <c r="T418" s="706">
        <v>1</v>
      </c>
      <c r="U418" s="242">
        <v>1</v>
      </c>
    </row>
    <row r="419" spans="1:21" ht="14.4" customHeight="1" x14ac:dyDescent="0.3">
      <c r="A419" s="680">
        <v>32</v>
      </c>
      <c r="B419" s="671" t="s">
        <v>529</v>
      </c>
      <c r="C419" s="671">
        <v>89301322</v>
      </c>
      <c r="D419" s="703" t="s">
        <v>3658</v>
      </c>
      <c r="E419" s="704" t="s">
        <v>2534</v>
      </c>
      <c r="F419" s="671" t="s">
        <v>2518</v>
      </c>
      <c r="G419" s="671" t="s">
        <v>2621</v>
      </c>
      <c r="H419" s="671" t="s">
        <v>1321</v>
      </c>
      <c r="I419" s="671" t="s">
        <v>1560</v>
      </c>
      <c r="J419" s="671" t="s">
        <v>1561</v>
      </c>
      <c r="K419" s="671" t="s">
        <v>2418</v>
      </c>
      <c r="L419" s="705">
        <v>184.22</v>
      </c>
      <c r="M419" s="705">
        <v>184.22</v>
      </c>
      <c r="N419" s="671">
        <v>1</v>
      </c>
      <c r="O419" s="706">
        <v>0.5</v>
      </c>
      <c r="P419" s="705"/>
      <c r="Q419" s="682">
        <v>0</v>
      </c>
      <c r="R419" s="671"/>
      <c r="S419" s="682">
        <v>0</v>
      </c>
      <c r="T419" s="706"/>
      <c r="U419" s="242">
        <v>0</v>
      </c>
    </row>
    <row r="420" spans="1:21" ht="14.4" customHeight="1" x14ac:dyDescent="0.3">
      <c r="A420" s="680">
        <v>32</v>
      </c>
      <c r="B420" s="671" t="s">
        <v>529</v>
      </c>
      <c r="C420" s="671">
        <v>89301322</v>
      </c>
      <c r="D420" s="703" t="s">
        <v>3658</v>
      </c>
      <c r="E420" s="704" t="s">
        <v>2534</v>
      </c>
      <c r="F420" s="671" t="s">
        <v>2518</v>
      </c>
      <c r="G420" s="671" t="s">
        <v>2660</v>
      </c>
      <c r="H420" s="671" t="s">
        <v>1321</v>
      </c>
      <c r="I420" s="671" t="s">
        <v>2728</v>
      </c>
      <c r="J420" s="671" t="s">
        <v>1413</v>
      </c>
      <c r="K420" s="671" t="s">
        <v>2022</v>
      </c>
      <c r="L420" s="705">
        <v>432.32</v>
      </c>
      <c r="M420" s="705">
        <v>432.32</v>
      </c>
      <c r="N420" s="671">
        <v>1</v>
      </c>
      <c r="O420" s="706">
        <v>0.5</v>
      </c>
      <c r="P420" s="705"/>
      <c r="Q420" s="682">
        <v>0</v>
      </c>
      <c r="R420" s="671"/>
      <c r="S420" s="682">
        <v>0</v>
      </c>
      <c r="T420" s="706"/>
      <c r="U420" s="242">
        <v>0</v>
      </c>
    </row>
    <row r="421" spans="1:21" ht="14.4" customHeight="1" x14ac:dyDescent="0.3">
      <c r="A421" s="680">
        <v>32</v>
      </c>
      <c r="B421" s="671" t="s">
        <v>529</v>
      </c>
      <c r="C421" s="671">
        <v>89301322</v>
      </c>
      <c r="D421" s="703" t="s">
        <v>3658</v>
      </c>
      <c r="E421" s="704" t="s">
        <v>2534</v>
      </c>
      <c r="F421" s="671" t="s">
        <v>2518</v>
      </c>
      <c r="G421" s="671" t="s">
        <v>2660</v>
      </c>
      <c r="H421" s="671" t="s">
        <v>1321</v>
      </c>
      <c r="I421" s="671" t="s">
        <v>2046</v>
      </c>
      <c r="J421" s="671" t="s">
        <v>2047</v>
      </c>
      <c r="K421" s="671" t="s">
        <v>2502</v>
      </c>
      <c r="L421" s="705">
        <v>162.13</v>
      </c>
      <c r="M421" s="705">
        <v>162.13</v>
      </c>
      <c r="N421" s="671">
        <v>1</v>
      </c>
      <c r="O421" s="706">
        <v>0.5</v>
      </c>
      <c r="P421" s="705">
        <v>162.13</v>
      </c>
      <c r="Q421" s="682">
        <v>1</v>
      </c>
      <c r="R421" s="671">
        <v>1</v>
      </c>
      <c r="S421" s="682">
        <v>1</v>
      </c>
      <c r="T421" s="706">
        <v>0.5</v>
      </c>
      <c r="U421" s="242">
        <v>1</v>
      </c>
    </row>
    <row r="422" spans="1:21" ht="14.4" customHeight="1" x14ac:dyDescent="0.3">
      <c r="A422" s="680">
        <v>32</v>
      </c>
      <c r="B422" s="671" t="s">
        <v>529</v>
      </c>
      <c r="C422" s="671">
        <v>89301322</v>
      </c>
      <c r="D422" s="703" t="s">
        <v>3658</v>
      </c>
      <c r="E422" s="704" t="s">
        <v>2534</v>
      </c>
      <c r="F422" s="671" t="s">
        <v>2518</v>
      </c>
      <c r="G422" s="671" t="s">
        <v>2660</v>
      </c>
      <c r="H422" s="671" t="s">
        <v>1321</v>
      </c>
      <c r="I422" s="671" t="s">
        <v>1412</v>
      </c>
      <c r="J422" s="671" t="s">
        <v>1413</v>
      </c>
      <c r="K422" s="671" t="s">
        <v>2456</v>
      </c>
      <c r="L422" s="705">
        <v>216.16</v>
      </c>
      <c r="M422" s="705">
        <v>216.16</v>
      </c>
      <c r="N422" s="671">
        <v>1</v>
      </c>
      <c r="O422" s="706">
        <v>0.5</v>
      </c>
      <c r="P422" s="705">
        <v>216.16</v>
      </c>
      <c r="Q422" s="682">
        <v>1</v>
      </c>
      <c r="R422" s="671">
        <v>1</v>
      </c>
      <c r="S422" s="682">
        <v>1</v>
      </c>
      <c r="T422" s="706">
        <v>0.5</v>
      </c>
      <c r="U422" s="242">
        <v>1</v>
      </c>
    </row>
    <row r="423" spans="1:21" ht="14.4" customHeight="1" x14ac:dyDescent="0.3">
      <c r="A423" s="680">
        <v>32</v>
      </c>
      <c r="B423" s="671" t="s">
        <v>529</v>
      </c>
      <c r="C423" s="671">
        <v>89301322</v>
      </c>
      <c r="D423" s="703" t="s">
        <v>3658</v>
      </c>
      <c r="E423" s="704" t="s">
        <v>2534</v>
      </c>
      <c r="F423" s="671" t="s">
        <v>2518</v>
      </c>
      <c r="G423" s="671" t="s">
        <v>2569</v>
      </c>
      <c r="H423" s="671" t="s">
        <v>1321</v>
      </c>
      <c r="I423" s="671" t="s">
        <v>1599</v>
      </c>
      <c r="J423" s="671" t="s">
        <v>1600</v>
      </c>
      <c r="K423" s="671" t="s">
        <v>2432</v>
      </c>
      <c r="L423" s="705">
        <v>3127.19</v>
      </c>
      <c r="M423" s="705">
        <v>18763.14</v>
      </c>
      <c r="N423" s="671">
        <v>6</v>
      </c>
      <c r="O423" s="706">
        <v>2.5</v>
      </c>
      <c r="P423" s="705">
        <v>15635.95</v>
      </c>
      <c r="Q423" s="682">
        <v>0.83333333333333337</v>
      </c>
      <c r="R423" s="671">
        <v>5</v>
      </c>
      <c r="S423" s="682">
        <v>0.83333333333333337</v>
      </c>
      <c r="T423" s="706">
        <v>2</v>
      </c>
      <c r="U423" s="242">
        <v>0.8</v>
      </c>
    </row>
    <row r="424" spans="1:21" ht="14.4" customHeight="1" x14ac:dyDescent="0.3">
      <c r="A424" s="680">
        <v>32</v>
      </c>
      <c r="B424" s="671" t="s">
        <v>529</v>
      </c>
      <c r="C424" s="671">
        <v>89301322</v>
      </c>
      <c r="D424" s="703" t="s">
        <v>3658</v>
      </c>
      <c r="E424" s="704" t="s">
        <v>2534</v>
      </c>
      <c r="F424" s="671" t="s">
        <v>2518</v>
      </c>
      <c r="G424" s="671" t="s">
        <v>2729</v>
      </c>
      <c r="H424" s="671" t="s">
        <v>528</v>
      </c>
      <c r="I424" s="671" t="s">
        <v>2736</v>
      </c>
      <c r="J424" s="671" t="s">
        <v>2737</v>
      </c>
      <c r="K424" s="671" t="s">
        <v>2732</v>
      </c>
      <c r="L424" s="705">
        <v>0</v>
      </c>
      <c r="M424" s="705">
        <v>0</v>
      </c>
      <c r="N424" s="671">
        <v>2</v>
      </c>
      <c r="O424" s="706">
        <v>1.5</v>
      </c>
      <c r="P424" s="705"/>
      <c r="Q424" s="682"/>
      <c r="R424" s="671"/>
      <c r="S424" s="682">
        <v>0</v>
      </c>
      <c r="T424" s="706"/>
      <c r="U424" s="242">
        <v>0</v>
      </c>
    </row>
    <row r="425" spans="1:21" ht="14.4" customHeight="1" x14ac:dyDescent="0.3">
      <c r="A425" s="680">
        <v>32</v>
      </c>
      <c r="B425" s="671" t="s">
        <v>529</v>
      </c>
      <c r="C425" s="671">
        <v>89301322</v>
      </c>
      <c r="D425" s="703" t="s">
        <v>3658</v>
      </c>
      <c r="E425" s="704" t="s">
        <v>2534</v>
      </c>
      <c r="F425" s="671" t="s">
        <v>2518</v>
      </c>
      <c r="G425" s="671" t="s">
        <v>2668</v>
      </c>
      <c r="H425" s="671" t="s">
        <v>528</v>
      </c>
      <c r="I425" s="671" t="s">
        <v>736</v>
      </c>
      <c r="J425" s="671" t="s">
        <v>737</v>
      </c>
      <c r="K425" s="671" t="s">
        <v>2669</v>
      </c>
      <c r="L425" s="705">
        <v>163.9</v>
      </c>
      <c r="M425" s="705">
        <v>983.40000000000009</v>
      </c>
      <c r="N425" s="671">
        <v>6</v>
      </c>
      <c r="O425" s="706">
        <v>2</v>
      </c>
      <c r="P425" s="705"/>
      <c r="Q425" s="682">
        <v>0</v>
      </c>
      <c r="R425" s="671"/>
      <c r="S425" s="682">
        <v>0</v>
      </c>
      <c r="T425" s="706"/>
      <c r="U425" s="242">
        <v>0</v>
      </c>
    </row>
    <row r="426" spans="1:21" ht="14.4" customHeight="1" x14ac:dyDescent="0.3">
      <c r="A426" s="680">
        <v>32</v>
      </c>
      <c r="B426" s="671" t="s">
        <v>529</v>
      </c>
      <c r="C426" s="671">
        <v>89301322</v>
      </c>
      <c r="D426" s="703" t="s">
        <v>3658</v>
      </c>
      <c r="E426" s="704" t="s">
        <v>2534</v>
      </c>
      <c r="F426" s="671" t="s">
        <v>2518</v>
      </c>
      <c r="G426" s="671" t="s">
        <v>3088</v>
      </c>
      <c r="H426" s="671" t="s">
        <v>528</v>
      </c>
      <c r="I426" s="671" t="s">
        <v>3089</v>
      </c>
      <c r="J426" s="671" t="s">
        <v>2154</v>
      </c>
      <c r="K426" s="671" t="s">
        <v>3090</v>
      </c>
      <c r="L426" s="705">
        <v>0</v>
      </c>
      <c r="M426" s="705">
        <v>0</v>
      </c>
      <c r="N426" s="671">
        <v>2</v>
      </c>
      <c r="O426" s="706">
        <v>1</v>
      </c>
      <c r="P426" s="705">
        <v>0</v>
      </c>
      <c r="Q426" s="682"/>
      <c r="R426" s="671">
        <v>2</v>
      </c>
      <c r="S426" s="682">
        <v>1</v>
      </c>
      <c r="T426" s="706">
        <v>1</v>
      </c>
      <c r="U426" s="242">
        <v>1</v>
      </c>
    </row>
    <row r="427" spans="1:21" ht="14.4" customHeight="1" x14ac:dyDescent="0.3">
      <c r="A427" s="680">
        <v>32</v>
      </c>
      <c r="B427" s="671" t="s">
        <v>529</v>
      </c>
      <c r="C427" s="671">
        <v>89301322</v>
      </c>
      <c r="D427" s="703" t="s">
        <v>3658</v>
      </c>
      <c r="E427" s="704" t="s">
        <v>2534</v>
      </c>
      <c r="F427" s="671" t="s">
        <v>2518</v>
      </c>
      <c r="G427" s="671" t="s">
        <v>2574</v>
      </c>
      <c r="H427" s="671" t="s">
        <v>1321</v>
      </c>
      <c r="I427" s="671" t="s">
        <v>1567</v>
      </c>
      <c r="J427" s="671" t="s">
        <v>1568</v>
      </c>
      <c r="K427" s="671" t="s">
        <v>2423</v>
      </c>
      <c r="L427" s="705">
        <v>116.8</v>
      </c>
      <c r="M427" s="705">
        <v>116.8</v>
      </c>
      <c r="N427" s="671">
        <v>1</v>
      </c>
      <c r="O427" s="706">
        <v>0.5</v>
      </c>
      <c r="P427" s="705">
        <v>116.8</v>
      </c>
      <c r="Q427" s="682">
        <v>1</v>
      </c>
      <c r="R427" s="671">
        <v>1</v>
      </c>
      <c r="S427" s="682">
        <v>1</v>
      </c>
      <c r="T427" s="706">
        <v>0.5</v>
      </c>
      <c r="U427" s="242">
        <v>1</v>
      </c>
    </row>
    <row r="428" spans="1:21" ht="14.4" customHeight="1" x14ac:dyDescent="0.3">
      <c r="A428" s="680">
        <v>32</v>
      </c>
      <c r="B428" s="671" t="s">
        <v>529</v>
      </c>
      <c r="C428" s="671">
        <v>89301322</v>
      </c>
      <c r="D428" s="703" t="s">
        <v>3658</v>
      </c>
      <c r="E428" s="704" t="s">
        <v>2534</v>
      </c>
      <c r="F428" s="671" t="s">
        <v>2518</v>
      </c>
      <c r="G428" s="671" t="s">
        <v>2923</v>
      </c>
      <c r="H428" s="671" t="s">
        <v>528</v>
      </c>
      <c r="I428" s="671" t="s">
        <v>2924</v>
      </c>
      <c r="J428" s="671" t="s">
        <v>2925</v>
      </c>
      <c r="K428" s="671" t="s">
        <v>2926</v>
      </c>
      <c r="L428" s="705">
        <v>145.38999999999999</v>
      </c>
      <c r="M428" s="705">
        <v>436.16999999999996</v>
      </c>
      <c r="N428" s="671">
        <v>3</v>
      </c>
      <c r="O428" s="706">
        <v>1</v>
      </c>
      <c r="P428" s="705"/>
      <c r="Q428" s="682">
        <v>0</v>
      </c>
      <c r="R428" s="671"/>
      <c r="S428" s="682">
        <v>0</v>
      </c>
      <c r="T428" s="706"/>
      <c r="U428" s="242">
        <v>0</v>
      </c>
    </row>
    <row r="429" spans="1:21" ht="14.4" customHeight="1" x14ac:dyDescent="0.3">
      <c r="A429" s="680">
        <v>32</v>
      </c>
      <c r="B429" s="671" t="s">
        <v>529</v>
      </c>
      <c r="C429" s="671">
        <v>89301322</v>
      </c>
      <c r="D429" s="703" t="s">
        <v>3658</v>
      </c>
      <c r="E429" s="704" t="s">
        <v>2534</v>
      </c>
      <c r="F429" s="671" t="s">
        <v>2518</v>
      </c>
      <c r="G429" s="671" t="s">
        <v>2713</v>
      </c>
      <c r="H429" s="671" t="s">
        <v>528</v>
      </c>
      <c r="I429" s="671" t="s">
        <v>604</v>
      </c>
      <c r="J429" s="671" t="s">
        <v>2714</v>
      </c>
      <c r="K429" s="671" t="s">
        <v>2715</v>
      </c>
      <c r="L429" s="705">
        <v>41.83</v>
      </c>
      <c r="M429" s="705">
        <v>41.83</v>
      </c>
      <c r="N429" s="671">
        <v>1</v>
      </c>
      <c r="O429" s="706">
        <v>1</v>
      </c>
      <c r="P429" s="705"/>
      <c r="Q429" s="682">
        <v>0</v>
      </c>
      <c r="R429" s="671"/>
      <c r="S429" s="682">
        <v>0</v>
      </c>
      <c r="T429" s="706"/>
      <c r="U429" s="242">
        <v>0</v>
      </c>
    </row>
    <row r="430" spans="1:21" ht="14.4" customHeight="1" x14ac:dyDescent="0.3">
      <c r="A430" s="680">
        <v>32</v>
      </c>
      <c r="B430" s="671" t="s">
        <v>529</v>
      </c>
      <c r="C430" s="671">
        <v>89301322</v>
      </c>
      <c r="D430" s="703" t="s">
        <v>3658</v>
      </c>
      <c r="E430" s="704" t="s">
        <v>2534</v>
      </c>
      <c r="F430" s="671" t="s">
        <v>2518</v>
      </c>
      <c r="G430" s="671" t="s">
        <v>2675</v>
      </c>
      <c r="H430" s="671" t="s">
        <v>528</v>
      </c>
      <c r="I430" s="671" t="s">
        <v>1242</v>
      </c>
      <c r="J430" s="671" t="s">
        <v>2676</v>
      </c>
      <c r="K430" s="671" t="s">
        <v>2677</v>
      </c>
      <c r="L430" s="705">
        <v>6196.71</v>
      </c>
      <c r="M430" s="705">
        <v>6196.71</v>
      </c>
      <c r="N430" s="671">
        <v>1</v>
      </c>
      <c r="O430" s="706">
        <v>1</v>
      </c>
      <c r="P430" s="705"/>
      <c r="Q430" s="682">
        <v>0</v>
      </c>
      <c r="R430" s="671"/>
      <c r="S430" s="682">
        <v>0</v>
      </c>
      <c r="T430" s="706"/>
      <c r="U430" s="242">
        <v>0</v>
      </c>
    </row>
    <row r="431" spans="1:21" ht="14.4" customHeight="1" x14ac:dyDescent="0.3">
      <c r="A431" s="680">
        <v>32</v>
      </c>
      <c r="B431" s="671" t="s">
        <v>529</v>
      </c>
      <c r="C431" s="671">
        <v>89301322</v>
      </c>
      <c r="D431" s="703" t="s">
        <v>3658</v>
      </c>
      <c r="E431" s="704" t="s">
        <v>2534</v>
      </c>
      <c r="F431" s="671" t="s">
        <v>2518</v>
      </c>
      <c r="G431" s="671" t="s">
        <v>2716</v>
      </c>
      <c r="H431" s="671" t="s">
        <v>528</v>
      </c>
      <c r="I431" s="671" t="s">
        <v>740</v>
      </c>
      <c r="J431" s="671" t="s">
        <v>2717</v>
      </c>
      <c r="K431" s="671" t="s">
        <v>2718</v>
      </c>
      <c r="L431" s="705">
        <v>91.14</v>
      </c>
      <c r="M431" s="705">
        <v>182.28</v>
      </c>
      <c r="N431" s="671">
        <v>2</v>
      </c>
      <c r="O431" s="706">
        <v>1</v>
      </c>
      <c r="P431" s="705">
        <v>182.28</v>
      </c>
      <c r="Q431" s="682">
        <v>1</v>
      </c>
      <c r="R431" s="671">
        <v>2</v>
      </c>
      <c r="S431" s="682">
        <v>1</v>
      </c>
      <c r="T431" s="706">
        <v>1</v>
      </c>
      <c r="U431" s="242">
        <v>1</v>
      </c>
    </row>
    <row r="432" spans="1:21" ht="14.4" customHeight="1" x14ac:dyDescent="0.3">
      <c r="A432" s="680">
        <v>32</v>
      </c>
      <c r="B432" s="671" t="s">
        <v>529</v>
      </c>
      <c r="C432" s="671">
        <v>89301322</v>
      </c>
      <c r="D432" s="703" t="s">
        <v>3658</v>
      </c>
      <c r="E432" s="704" t="s">
        <v>2534</v>
      </c>
      <c r="F432" s="671" t="s">
        <v>2518</v>
      </c>
      <c r="G432" s="671" t="s">
        <v>2678</v>
      </c>
      <c r="H432" s="671" t="s">
        <v>528</v>
      </c>
      <c r="I432" s="671" t="s">
        <v>652</v>
      </c>
      <c r="J432" s="671" t="s">
        <v>653</v>
      </c>
      <c r="K432" s="671" t="s">
        <v>2679</v>
      </c>
      <c r="L432" s="705">
        <v>709.97</v>
      </c>
      <c r="M432" s="705">
        <v>709.97</v>
      </c>
      <c r="N432" s="671">
        <v>1</v>
      </c>
      <c r="O432" s="706">
        <v>1</v>
      </c>
      <c r="P432" s="705"/>
      <c r="Q432" s="682">
        <v>0</v>
      </c>
      <c r="R432" s="671"/>
      <c r="S432" s="682">
        <v>0</v>
      </c>
      <c r="T432" s="706"/>
      <c r="U432" s="242">
        <v>0</v>
      </c>
    </row>
    <row r="433" spans="1:21" ht="14.4" customHeight="1" x14ac:dyDescent="0.3">
      <c r="A433" s="680">
        <v>32</v>
      </c>
      <c r="B433" s="671" t="s">
        <v>529</v>
      </c>
      <c r="C433" s="671">
        <v>89301322</v>
      </c>
      <c r="D433" s="703" t="s">
        <v>3658</v>
      </c>
      <c r="E433" s="704" t="s">
        <v>2534</v>
      </c>
      <c r="F433" s="671" t="s">
        <v>2518</v>
      </c>
      <c r="G433" s="671" t="s">
        <v>2845</v>
      </c>
      <c r="H433" s="671" t="s">
        <v>528</v>
      </c>
      <c r="I433" s="671" t="s">
        <v>672</v>
      </c>
      <c r="J433" s="671" t="s">
        <v>2846</v>
      </c>
      <c r="K433" s="671" t="s">
        <v>2847</v>
      </c>
      <c r="L433" s="705">
        <v>0</v>
      </c>
      <c r="M433" s="705">
        <v>0</v>
      </c>
      <c r="N433" s="671">
        <v>1</v>
      </c>
      <c r="O433" s="706">
        <v>1</v>
      </c>
      <c r="P433" s="705"/>
      <c r="Q433" s="682"/>
      <c r="R433" s="671"/>
      <c r="S433" s="682">
        <v>0</v>
      </c>
      <c r="T433" s="706"/>
      <c r="U433" s="242">
        <v>0</v>
      </c>
    </row>
    <row r="434" spans="1:21" ht="14.4" customHeight="1" x14ac:dyDescent="0.3">
      <c r="A434" s="680">
        <v>32</v>
      </c>
      <c r="B434" s="671" t="s">
        <v>529</v>
      </c>
      <c r="C434" s="671">
        <v>89301322</v>
      </c>
      <c r="D434" s="703" t="s">
        <v>3658</v>
      </c>
      <c r="E434" s="704" t="s">
        <v>2534</v>
      </c>
      <c r="F434" s="671" t="s">
        <v>2518</v>
      </c>
      <c r="G434" s="671" t="s">
        <v>3091</v>
      </c>
      <c r="H434" s="671" t="s">
        <v>528</v>
      </c>
      <c r="I434" s="671" t="s">
        <v>3092</v>
      </c>
      <c r="J434" s="671" t="s">
        <v>3093</v>
      </c>
      <c r="K434" s="671" t="s">
        <v>3094</v>
      </c>
      <c r="L434" s="705">
        <v>242.93</v>
      </c>
      <c r="M434" s="705">
        <v>242.93</v>
      </c>
      <c r="N434" s="671">
        <v>1</v>
      </c>
      <c r="O434" s="706">
        <v>1</v>
      </c>
      <c r="P434" s="705"/>
      <c r="Q434" s="682">
        <v>0</v>
      </c>
      <c r="R434" s="671"/>
      <c r="S434" s="682">
        <v>0</v>
      </c>
      <c r="T434" s="706"/>
      <c r="U434" s="242">
        <v>0</v>
      </c>
    </row>
    <row r="435" spans="1:21" ht="14.4" customHeight="1" x14ac:dyDescent="0.3">
      <c r="A435" s="680">
        <v>32</v>
      </c>
      <c r="B435" s="671" t="s">
        <v>529</v>
      </c>
      <c r="C435" s="671">
        <v>89301322</v>
      </c>
      <c r="D435" s="703" t="s">
        <v>3658</v>
      </c>
      <c r="E435" s="704" t="s">
        <v>2534</v>
      </c>
      <c r="F435" s="671" t="s">
        <v>2518</v>
      </c>
      <c r="G435" s="671" t="s">
        <v>2680</v>
      </c>
      <c r="H435" s="671" t="s">
        <v>1321</v>
      </c>
      <c r="I435" s="671" t="s">
        <v>2941</v>
      </c>
      <c r="J435" s="671" t="s">
        <v>2942</v>
      </c>
      <c r="K435" s="671" t="s">
        <v>2943</v>
      </c>
      <c r="L435" s="705">
        <v>254.23</v>
      </c>
      <c r="M435" s="705">
        <v>508.46</v>
      </c>
      <c r="N435" s="671">
        <v>2</v>
      </c>
      <c r="O435" s="706">
        <v>1</v>
      </c>
      <c r="P435" s="705">
        <v>508.46</v>
      </c>
      <c r="Q435" s="682">
        <v>1</v>
      </c>
      <c r="R435" s="671">
        <v>2</v>
      </c>
      <c r="S435" s="682">
        <v>1</v>
      </c>
      <c r="T435" s="706">
        <v>1</v>
      </c>
      <c r="U435" s="242">
        <v>1</v>
      </c>
    </row>
    <row r="436" spans="1:21" ht="14.4" customHeight="1" x14ac:dyDescent="0.3">
      <c r="A436" s="680">
        <v>32</v>
      </c>
      <c r="B436" s="671" t="s">
        <v>529</v>
      </c>
      <c r="C436" s="671">
        <v>89301322</v>
      </c>
      <c r="D436" s="703" t="s">
        <v>3658</v>
      </c>
      <c r="E436" s="704" t="s">
        <v>2534</v>
      </c>
      <c r="F436" s="671" t="s">
        <v>2518</v>
      </c>
      <c r="G436" s="671" t="s">
        <v>2580</v>
      </c>
      <c r="H436" s="671" t="s">
        <v>528</v>
      </c>
      <c r="I436" s="671" t="s">
        <v>2643</v>
      </c>
      <c r="J436" s="671" t="s">
        <v>2641</v>
      </c>
      <c r="K436" s="671" t="s">
        <v>681</v>
      </c>
      <c r="L436" s="705">
        <v>314.89999999999998</v>
      </c>
      <c r="M436" s="705">
        <v>314.89999999999998</v>
      </c>
      <c r="N436" s="671">
        <v>1</v>
      </c>
      <c r="O436" s="706">
        <v>0.5</v>
      </c>
      <c r="P436" s="705"/>
      <c r="Q436" s="682">
        <v>0</v>
      </c>
      <c r="R436" s="671"/>
      <c r="S436" s="682">
        <v>0</v>
      </c>
      <c r="T436" s="706"/>
      <c r="U436" s="242">
        <v>0</v>
      </c>
    </row>
    <row r="437" spans="1:21" ht="14.4" customHeight="1" x14ac:dyDescent="0.3">
      <c r="A437" s="680">
        <v>32</v>
      </c>
      <c r="B437" s="671" t="s">
        <v>529</v>
      </c>
      <c r="C437" s="671">
        <v>89301322</v>
      </c>
      <c r="D437" s="703" t="s">
        <v>3658</v>
      </c>
      <c r="E437" s="704" t="s">
        <v>2534</v>
      </c>
      <c r="F437" s="671" t="s">
        <v>2518</v>
      </c>
      <c r="G437" s="671" t="s">
        <v>2580</v>
      </c>
      <c r="H437" s="671" t="s">
        <v>528</v>
      </c>
      <c r="I437" s="671" t="s">
        <v>2602</v>
      </c>
      <c r="J437" s="671" t="s">
        <v>680</v>
      </c>
      <c r="K437" s="671" t="s">
        <v>2603</v>
      </c>
      <c r="L437" s="705">
        <v>97.97</v>
      </c>
      <c r="M437" s="705">
        <v>97.97</v>
      </c>
      <c r="N437" s="671">
        <v>1</v>
      </c>
      <c r="O437" s="706">
        <v>0.5</v>
      </c>
      <c r="P437" s="705">
        <v>97.97</v>
      </c>
      <c r="Q437" s="682">
        <v>1</v>
      </c>
      <c r="R437" s="671">
        <v>1</v>
      </c>
      <c r="S437" s="682">
        <v>1</v>
      </c>
      <c r="T437" s="706">
        <v>0.5</v>
      </c>
      <c r="U437" s="242">
        <v>1</v>
      </c>
    </row>
    <row r="438" spans="1:21" ht="14.4" customHeight="1" x14ac:dyDescent="0.3">
      <c r="A438" s="680">
        <v>32</v>
      </c>
      <c r="B438" s="671" t="s">
        <v>529</v>
      </c>
      <c r="C438" s="671">
        <v>89301322</v>
      </c>
      <c r="D438" s="703" t="s">
        <v>3658</v>
      </c>
      <c r="E438" s="704" t="s">
        <v>2534</v>
      </c>
      <c r="F438" s="671" t="s">
        <v>2518</v>
      </c>
      <c r="G438" s="671" t="s">
        <v>2580</v>
      </c>
      <c r="H438" s="671" t="s">
        <v>528</v>
      </c>
      <c r="I438" s="671" t="s">
        <v>679</v>
      </c>
      <c r="J438" s="671" t="s">
        <v>680</v>
      </c>
      <c r="K438" s="671" t="s">
        <v>2581</v>
      </c>
      <c r="L438" s="705">
        <v>314.89999999999998</v>
      </c>
      <c r="M438" s="705">
        <v>629.79999999999995</v>
      </c>
      <c r="N438" s="671">
        <v>2</v>
      </c>
      <c r="O438" s="706">
        <v>1.5</v>
      </c>
      <c r="P438" s="705">
        <v>314.89999999999998</v>
      </c>
      <c r="Q438" s="682">
        <v>0.5</v>
      </c>
      <c r="R438" s="671">
        <v>1</v>
      </c>
      <c r="S438" s="682">
        <v>0.5</v>
      </c>
      <c r="T438" s="706">
        <v>0.5</v>
      </c>
      <c r="U438" s="242">
        <v>0.33333333333333331</v>
      </c>
    </row>
    <row r="439" spans="1:21" ht="14.4" customHeight="1" x14ac:dyDescent="0.3">
      <c r="A439" s="680">
        <v>32</v>
      </c>
      <c r="B439" s="671" t="s">
        <v>529</v>
      </c>
      <c r="C439" s="671">
        <v>89301322</v>
      </c>
      <c r="D439" s="703" t="s">
        <v>3658</v>
      </c>
      <c r="E439" s="704" t="s">
        <v>2534</v>
      </c>
      <c r="F439" s="671" t="s">
        <v>2518</v>
      </c>
      <c r="G439" s="671" t="s">
        <v>2687</v>
      </c>
      <c r="H439" s="671" t="s">
        <v>528</v>
      </c>
      <c r="I439" s="671" t="s">
        <v>3095</v>
      </c>
      <c r="J439" s="671" t="s">
        <v>839</v>
      </c>
      <c r="K439" s="671" t="s">
        <v>3096</v>
      </c>
      <c r="L439" s="705">
        <v>202.25</v>
      </c>
      <c r="M439" s="705">
        <v>202.25</v>
      </c>
      <c r="N439" s="671">
        <v>1</v>
      </c>
      <c r="O439" s="706">
        <v>1</v>
      </c>
      <c r="P439" s="705"/>
      <c r="Q439" s="682">
        <v>0</v>
      </c>
      <c r="R439" s="671"/>
      <c r="S439" s="682">
        <v>0</v>
      </c>
      <c r="T439" s="706"/>
      <c r="U439" s="242">
        <v>0</v>
      </c>
    </row>
    <row r="440" spans="1:21" ht="14.4" customHeight="1" x14ac:dyDescent="0.3">
      <c r="A440" s="680">
        <v>32</v>
      </c>
      <c r="B440" s="671" t="s">
        <v>529</v>
      </c>
      <c r="C440" s="671">
        <v>89301322</v>
      </c>
      <c r="D440" s="703" t="s">
        <v>3658</v>
      </c>
      <c r="E440" s="704" t="s">
        <v>2534</v>
      </c>
      <c r="F440" s="671" t="s">
        <v>2518</v>
      </c>
      <c r="G440" s="671" t="s">
        <v>2582</v>
      </c>
      <c r="H440" s="671" t="s">
        <v>528</v>
      </c>
      <c r="I440" s="671" t="s">
        <v>972</v>
      </c>
      <c r="J440" s="671" t="s">
        <v>2583</v>
      </c>
      <c r="K440" s="671" t="s">
        <v>2584</v>
      </c>
      <c r="L440" s="705">
        <v>91.52</v>
      </c>
      <c r="M440" s="705">
        <v>274.56</v>
      </c>
      <c r="N440" s="671">
        <v>3</v>
      </c>
      <c r="O440" s="706">
        <v>1.5</v>
      </c>
      <c r="P440" s="705"/>
      <c r="Q440" s="682">
        <v>0</v>
      </c>
      <c r="R440" s="671"/>
      <c r="S440" s="682">
        <v>0</v>
      </c>
      <c r="T440" s="706"/>
      <c r="U440" s="242">
        <v>0</v>
      </c>
    </row>
    <row r="441" spans="1:21" ht="14.4" customHeight="1" x14ac:dyDescent="0.3">
      <c r="A441" s="680">
        <v>32</v>
      </c>
      <c r="B441" s="671" t="s">
        <v>529</v>
      </c>
      <c r="C441" s="671">
        <v>89301322</v>
      </c>
      <c r="D441" s="703" t="s">
        <v>3658</v>
      </c>
      <c r="E441" s="704" t="s">
        <v>2534</v>
      </c>
      <c r="F441" s="671" t="s">
        <v>2518</v>
      </c>
      <c r="G441" s="671" t="s">
        <v>3097</v>
      </c>
      <c r="H441" s="671" t="s">
        <v>528</v>
      </c>
      <c r="I441" s="671" t="s">
        <v>3098</v>
      </c>
      <c r="J441" s="671" t="s">
        <v>3099</v>
      </c>
      <c r="K441" s="671" t="s">
        <v>3100</v>
      </c>
      <c r="L441" s="705">
        <v>166.65</v>
      </c>
      <c r="M441" s="705">
        <v>166.65</v>
      </c>
      <c r="N441" s="671">
        <v>1</v>
      </c>
      <c r="O441" s="706">
        <v>1</v>
      </c>
      <c r="P441" s="705">
        <v>166.65</v>
      </c>
      <c r="Q441" s="682">
        <v>1</v>
      </c>
      <c r="R441" s="671">
        <v>1</v>
      </c>
      <c r="S441" s="682">
        <v>1</v>
      </c>
      <c r="T441" s="706">
        <v>1</v>
      </c>
      <c r="U441" s="242">
        <v>1</v>
      </c>
    </row>
    <row r="442" spans="1:21" ht="14.4" customHeight="1" x14ac:dyDescent="0.3">
      <c r="A442" s="680">
        <v>32</v>
      </c>
      <c r="B442" s="671" t="s">
        <v>529</v>
      </c>
      <c r="C442" s="671">
        <v>89301322</v>
      </c>
      <c r="D442" s="703" t="s">
        <v>3658</v>
      </c>
      <c r="E442" s="704" t="s">
        <v>2534</v>
      </c>
      <c r="F442" s="671" t="s">
        <v>2518</v>
      </c>
      <c r="G442" s="671" t="s">
        <v>3017</v>
      </c>
      <c r="H442" s="671" t="s">
        <v>528</v>
      </c>
      <c r="I442" s="671" t="s">
        <v>710</v>
      </c>
      <c r="J442" s="671" t="s">
        <v>3018</v>
      </c>
      <c r="K442" s="671" t="s">
        <v>3019</v>
      </c>
      <c r="L442" s="705">
        <v>0</v>
      </c>
      <c r="M442" s="705">
        <v>0</v>
      </c>
      <c r="N442" s="671">
        <v>1</v>
      </c>
      <c r="O442" s="706">
        <v>1</v>
      </c>
      <c r="P442" s="705"/>
      <c r="Q442" s="682"/>
      <c r="R442" s="671"/>
      <c r="S442" s="682">
        <v>0</v>
      </c>
      <c r="T442" s="706"/>
      <c r="U442" s="242">
        <v>0</v>
      </c>
    </row>
    <row r="443" spans="1:21" ht="14.4" customHeight="1" x14ac:dyDescent="0.3">
      <c r="A443" s="680">
        <v>32</v>
      </c>
      <c r="B443" s="671" t="s">
        <v>529</v>
      </c>
      <c r="C443" s="671">
        <v>89301322</v>
      </c>
      <c r="D443" s="703" t="s">
        <v>3658</v>
      </c>
      <c r="E443" s="704" t="s">
        <v>2534</v>
      </c>
      <c r="F443" s="671" t="s">
        <v>2518</v>
      </c>
      <c r="G443" s="671" t="s">
        <v>2971</v>
      </c>
      <c r="H443" s="671" t="s">
        <v>528</v>
      </c>
      <c r="I443" s="671" t="s">
        <v>3101</v>
      </c>
      <c r="J443" s="671" t="s">
        <v>3102</v>
      </c>
      <c r="K443" s="671" t="s">
        <v>3103</v>
      </c>
      <c r="L443" s="705">
        <v>131.96</v>
      </c>
      <c r="M443" s="705">
        <v>131.96</v>
      </c>
      <c r="N443" s="671">
        <v>1</v>
      </c>
      <c r="O443" s="706">
        <v>0.5</v>
      </c>
      <c r="P443" s="705"/>
      <c r="Q443" s="682">
        <v>0</v>
      </c>
      <c r="R443" s="671"/>
      <c r="S443" s="682">
        <v>0</v>
      </c>
      <c r="T443" s="706"/>
      <c r="U443" s="242">
        <v>0</v>
      </c>
    </row>
    <row r="444" spans="1:21" ht="14.4" customHeight="1" x14ac:dyDescent="0.3">
      <c r="A444" s="680">
        <v>32</v>
      </c>
      <c r="B444" s="671" t="s">
        <v>529</v>
      </c>
      <c r="C444" s="671">
        <v>89301322</v>
      </c>
      <c r="D444" s="703" t="s">
        <v>3658</v>
      </c>
      <c r="E444" s="704" t="s">
        <v>2534</v>
      </c>
      <c r="F444" s="671" t="s">
        <v>2518</v>
      </c>
      <c r="G444" s="671" t="s">
        <v>2759</v>
      </c>
      <c r="H444" s="671" t="s">
        <v>528</v>
      </c>
      <c r="I444" s="671" t="s">
        <v>1534</v>
      </c>
      <c r="J444" s="671" t="s">
        <v>1535</v>
      </c>
      <c r="K444" s="671" t="s">
        <v>2762</v>
      </c>
      <c r="L444" s="705">
        <v>53.54</v>
      </c>
      <c r="M444" s="705">
        <v>481.86</v>
      </c>
      <c r="N444" s="671">
        <v>9</v>
      </c>
      <c r="O444" s="706">
        <v>3.5</v>
      </c>
      <c r="P444" s="705">
        <v>267.7</v>
      </c>
      <c r="Q444" s="682">
        <v>0.55555555555555547</v>
      </c>
      <c r="R444" s="671">
        <v>5</v>
      </c>
      <c r="S444" s="682">
        <v>0.55555555555555558</v>
      </c>
      <c r="T444" s="706">
        <v>2</v>
      </c>
      <c r="U444" s="242">
        <v>0.5714285714285714</v>
      </c>
    </row>
    <row r="445" spans="1:21" ht="14.4" customHeight="1" x14ac:dyDescent="0.3">
      <c r="A445" s="680">
        <v>32</v>
      </c>
      <c r="B445" s="671" t="s">
        <v>529</v>
      </c>
      <c r="C445" s="671">
        <v>89301322</v>
      </c>
      <c r="D445" s="703" t="s">
        <v>3658</v>
      </c>
      <c r="E445" s="704" t="s">
        <v>2534</v>
      </c>
      <c r="F445" s="671" t="s">
        <v>2518</v>
      </c>
      <c r="G445" s="671" t="s">
        <v>2688</v>
      </c>
      <c r="H445" s="671" t="s">
        <v>528</v>
      </c>
      <c r="I445" s="671" t="s">
        <v>1718</v>
      </c>
      <c r="J445" s="671" t="s">
        <v>780</v>
      </c>
      <c r="K445" s="671" t="s">
        <v>2689</v>
      </c>
      <c r="L445" s="705">
        <v>57.85</v>
      </c>
      <c r="M445" s="705">
        <v>57.85</v>
      </c>
      <c r="N445" s="671">
        <v>1</v>
      </c>
      <c r="O445" s="706">
        <v>0.5</v>
      </c>
      <c r="P445" s="705">
        <v>57.85</v>
      </c>
      <c r="Q445" s="682">
        <v>1</v>
      </c>
      <c r="R445" s="671">
        <v>1</v>
      </c>
      <c r="S445" s="682">
        <v>1</v>
      </c>
      <c r="T445" s="706">
        <v>0.5</v>
      </c>
      <c r="U445" s="242">
        <v>1</v>
      </c>
    </row>
    <row r="446" spans="1:21" ht="14.4" customHeight="1" x14ac:dyDescent="0.3">
      <c r="A446" s="680">
        <v>32</v>
      </c>
      <c r="B446" s="671" t="s">
        <v>529</v>
      </c>
      <c r="C446" s="671">
        <v>89301322</v>
      </c>
      <c r="D446" s="703" t="s">
        <v>3658</v>
      </c>
      <c r="E446" s="704" t="s">
        <v>2534</v>
      </c>
      <c r="F446" s="671" t="s">
        <v>2518</v>
      </c>
      <c r="G446" s="671" t="s">
        <v>2698</v>
      </c>
      <c r="H446" s="671" t="s">
        <v>528</v>
      </c>
      <c r="I446" s="671" t="s">
        <v>3104</v>
      </c>
      <c r="J446" s="671" t="s">
        <v>3105</v>
      </c>
      <c r="K446" s="671" t="s">
        <v>2463</v>
      </c>
      <c r="L446" s="705">
        <v>0</v>
      </c>
      <c r="M446" s="705">
        <v>0</v>
      </c>
      <c r="N446" s="671">
        <v>1</v>
      </c>
      <c r="O446" s="706">
        <v>1</v>
      </c>
      <c r="P446" s="705">
        <v>0</v>
      </c>
      <c r="Q446" s="682"/>
      <c r="R446" s="671">
        <v>1</v>
      </c>
      <c r="S446" s="682">
        <v>1</v>
      </c>
      <c r="T446" s="706">
        <v>1</v>
      </c>
      <c r="U446" s="242">
        <v>1</v>
      </c>
    </row>
    <row r="447" spans="1:21" ht="14.4" customHeight="1" x14ac:dyDescent="0.3">
      <c r="A447" s="680">
        <v>32</v>
      </c>
      <c r="B447" s="671" t="s">
        <v>529</v>
      </c>
      <c r="C447" s="671">
        <v>89301322</v>
      </c>
      <c r="D447" s="703" t="s">
        <v>3658</v>
      </c>
      <c r="E447" s="704" t="s">
        <v>2535</v>
      </c>
      <c r="F447" s="671" t="s">
        <v>2518</v>
      </c>
      <c r="G447" s="671" t="s">
        <v>2552</v>
      </c>
      <c r="H447" s="671" t="s">
        <v>528</v>
      </c>
      <c r="I447" s="671" t="s">
        <v>2997</v>
      </c>
      <c r="J447" s="671" t="s">
        <v>1008</v>
      </c>
      <c r="K447" s="671" t="s">
        <v>1009</v>
      </c>
      <c r="L447" s="705">
        <v>483.76</v>
      </c>
      <c r="M447" s="705">
        <v>967.52</v>
      </c>
      <c r="N447" s="671">
        <v>2</v>
      </c>
      <c r="O447" s="706">
        <v>0.5</v>
      </c>
      <c r="P447" s="705"/>
      <c r="Q447" s="682">
        <v>0</v>
      </c>
      <c r="R447" s="671"/>
      <c r="S447" s="682">
        <v>0</v>
      </c>
      <c r="T447" s="706"/>
      <c r="U447" s="242">
        <v>0</v>
      </c>
    </row>
    <row r="448" spans="1:21" ht="14.4" customHeight="1" x14ac:dyDescent="0.3">
      <c r="A448" s="680">
        <v>32</v>
      </c>
      <c r="B448" s="671" t="s">
        <v>529</v>
      </c>
      <c r="C448" s="671">
        <v>89301322</v>
      </c>
      <c r="D448" s="703" t="s">
        <v>3658</v>
      </c>
      <c r="E448" s="704" t="s">
        <v>2535</v>
      </c>
      <c r="F448" s="671" t="s">
        <v>2518</v>
      </c>
      <c r="G448" s="671" t="s">
        <v>2555</v>
      </c>
      <c r="H448" s="671" t="s">
        <v>1321</v>
      </c>
      <c r="I448" s="671" t="s">
        <v>1380</v>
      </c>
      <c r="J448" s="671" t="s">
        <v>1381</v>
      </c>
      <c r="K448" s="671" t="s">
        <v>1382</v>
      </c>
      <c r="L448" s="705">
        <v>95.25</v>
      </c>
      <c r="M448" s="705">
        <v>190.5</v>
      </c>
      <c r="N448" s="671">
        <v>2</v>
      </c>
      <c r="O448" s="706">
        <v>1.5</v>
      </c>
      <c r="P448" s="705">
        <v>95.25</v>
      </c>
      <c r="Q448" s="682">
        <v>0.5</v>
      </c>
      <c r="R448" s="671">
        <v>1</v>
      </c>
      <c r="S448" s="682">
        <v>0.5</v>
      </c>
      <c r="T448" s="706">
        <v>0.5</v>
      </c>
      <c r="U448" s="242">
        <v>0.33333333333333331</v>
      </c>
    </row>
    <row r="449" spans="1:21" ht="14.4" customHeight="1" x14ac:dyDescent="0.3">
      <c r="A449" s="680">
        <v>32</v>
      </c>
      <c r="B449" s="671" t="s">
        <v>529</v>
      </c>
      <c r="C449" s="671">
        <v>89301322</v>
      </c>
      <c r="D449" s="703" t="s">
        <v>3658</v>
      </c>
      <c r="E449" s="704" t="s">
        <v>2535</v>
      </c>
      <c r="F449" s="671" t="s">
        <v>2518</v>
      </c>
      <c r="G449" s="671" t="s">
        <v>2555</v>
      </c>
      <c r="H449" s="671" t="s">
        <v>528</v>
      </c>
      <c r="I449" s="671" t="s">
        <v>2611</v>
      </c>
      <c r="J449" s="671" t="s">
        <v>624</v>
      </c>
      <c r="K449" s="671" t="s">
        <v>2612</v>
      </c>
      <c r="L449" s="705">
        <v>285.75</v>
      </c>
      <c r="M449" s="705">
        <v>285.75</v>
      </c>
      <c r="N449" s="671">
        <v>1</v>
      </c>
      <c r="O449" s="706">
        <v>1</v>
      </c>
      <c r="P449" s="705"/>
      <c r="Q449" s="682">
        <v>0</v>
      </c>
      <c r="R449" s="671"/>
      <c r="S449" s="682">
        <v>0</v>
      </c>
      <c r="T449" s="706"/>
      <c r="U449" s="242">
        <v>0</v>
      </c>
    </row>
    <row r="450" spans="1:21" ht="14.4" customHeight="1" x14ac:dyDescent="0.3">
      <c r="A450" s="680">
        <v>32</v>
      </c>
      <c r="B450" s="671" t="s">
        <v>529</v>
      </c>
      <c r="C450" s="671">
        <v>89301322</v>
      </c>
      <c r="D450" s="703" t="s">
        <v>3658</v>
      </c>
      <c r="E450" s="704" t="s">
        <v>2535</v>
      </c>
      <c r="F450" s="671" t="s">
        <v>2518</v>
      </c>
      <c r="G450" s="671" t="s">
        <v>2561</v>
      </c>
      <c r="H450" s="671" t="s">
        <v>1321</v>
      </c>
      <c r="I450" s="671" t="s">
        <v>1556</v>
      </c>
      <c r="J450" s="671" t="s">
        <v>2413</v>
      </c>
      <c r="K450" s="671" t="s">
        <v>2414</v>
      </c>
      <c r="L450" s="705">
        <v>333.31</v>
      </c>
      <c r="M450" s="705">
        <v>333.31</v>
      </c>
      <c r="N450" s="671">
        <v>1</v>
      </c>
      <c r="O450" s="706">
        <v>1</v>
      </c>
      <c r="P450" s="705">
        <v>333.31</v>
      </c>
      <c r="Q450" s="682">
        <v>1</v>
      </c>
      <c r="R450" s="671">
        <v>1</v>
      </c>
      <c r="S450" s="682">
        <v>1</v>
      </c>
      <c r="T450" s="706">
        <v>1</v>
      </c>
      <c r="U450" s="242">
        <v>1</v>
      </c>
    </row>
    <row r="451" spans="1:21" ht="14.4" customHeight="1" x14ac:dyDescent="0.3">
      <c r="A451" s="680">
        <v>32</v>
      </c>
      <c r="B451" s="671" t="s">
        <v>529</v>
      </c>
      <c r="C451" s="671">
        <v>89301322</v>
      </c>
      <c r="D451" s="703" t="s">
        <v>3658</v>
      </c>
      <c r="E451" s="704" t="s">
        <v>2535</v>
      </c>
      <c r="F451" s="671" t="s">
        <v>2518</v>
      </c>
      <c r="G451" s="671" t="s">
        <v>3106</v>
      </c>
      <c r="H451" s="671" t="s">
        <v>528</v>
      </c>
      <c r="I451" s="671" t="s">
        <v>3107</v>
      </c>
      <c r="J451" s="671" t="s">
        <v>3108</v>
      </c>
      <c r="K451" s="671" t="s">
        <v>3109</v>
      </c>
      <c r="L451" s="705">
        <v>84.78</v>
      </c>
      <c r="M451" s="705">
        <v>169.56</v>
      </c>
      <c r="N451" s="671">
        <v>2</v>
      </c>
      <c r="O451" s="706">
        <v>1</v>
      </c>
      <c r="P451" s="705"/>
      <c r="Q451" s="682">
        <v>0</v>
      </c>
      <c r="R451" s="671"/>
      <c r="S451" s="682">
        <v>0</v>
      </c>
      <c r="T451" s="706"/>
      <c r="U451" s="242">
        <v>0</v>
      </c>
    </row>
    <row r="452" spans="1:21" ht="14.4" customHeight="1" x14ac:dyDescent="0.3">
      <c r="A452" s="680">
        <v>32</v>
      </c>
      <c r="B452" s="671" t="s">
        <v>529</v>
      </c>
      <c r="C452" s="671">
        <v>89301322</v>
      </c>
      <c r="D452" s="703" t="s">
        <v>3658</v>
      </c>
      <c r="E452" s="704" t="s">
        <v>2535</v>
      </c>
      <c r="F452" s="671" t="s">
        <v>2518</v>
      </c>
      <c r="G452" s="671" t="s">
        <v>2569</v>
      </c>
      <c r="H452" s="671" t="s">
        <v>1321</v>
      </c>
      <c r="I452" s="671" t="s">
        <v>1599</v>
      </c>
      <c r="J452" s="671" t="s">
        <v>1600</v>
      </c>
      <c r="K452" s="671" t="s">
        <v>2432</v>
      </c>
      <c r="L452" s="705">
        <v>3127.19</v>
      </c>
      <c r="M452" s="705">
        <v>6254.38</v>
      </c>
      <c r="N452" s="671">
        <v>2</v>
      </c>
      <c r="O452" s="706">
        <v>0.5</v>
      </c>
      <c r="P452" s="705"/>
      <c r="Q452" s="682">
        <v>0</v>
      </c>
      <c r="R452" s="671"/>
      <c r="S452" s="682">
        <v>0</v>
      </c>
      <c r="T452" s="706"/>
      <c r="U452" s="242">
        <v>0</v>
      </c>
    </row>
    <row r="453" spans="1:21" ht="14.4" customHeight="1" x14ac:dyDescent="0.3">
      <c r="A453" s="680">
        <v>32</v>
      </c>
      <c r="B453" s="671" t="s">
        <v>529</v>
      </c>
      <c r="C453" s="671">
        <v>89301322</v>
      </c>
      <c r="D453" s="703" t="s">
        <v>3658</v>
      </c>
      <c r="E453" s="704" t="s">
        <v>2535</v>
      </c>
      <c r="F453" s="671" t="s">
        <v>2518</v>
      </c>
      <c r="G453" s="671" t="s">
        <v>2668</v>
      </c>
      <c r="H453" s="671" t="s">
        <v>528</v>
      </c>
      <c r="I453" s="671" t="s">
        <v>736</v>
      </c>
      <c r="J453" s="671" t="s">
        <v>737</v>
      </c>
      <c r="K453" s="671" t="s">
        <v>2669</v>
      </c>
      <c r="L453" s="705">
        <v>163.9</v>
      </c>
      <c r="M453" s="705">
        <v>491.70000000000005</v>
      </c>
      <c r="N453" s="671">
        <v>3</v>
      </c>
      <c r="O453" s="706">
        <v>1.5</v>
      </c>
      <c r="P453" s="705">
        <v>327.8</v>
      </c>
      <c r="Q453" s="682">
        <v>0.66666666666666663</v>
      </c>
      <c r="R453" s="671">
        <v>2</v>
      </c>
      <c r="S453" s="682">
        <v>0.66666666666666663</v>
      </c>
      <c r="T453" s="706">
        <v>1</v>
      </c>
      <c r="U453" s="242">
        <v>0.66666666666666663</v>
      </c>
    </row>
    <row r="454" spans="1:21" ht="14.4" customHeight="1" x14ac:dyDescent="0.3">
      <c r="A454" s="680">
        <v>32</v>
      </c>
      <c r="B454" s="671" t="s">
        <v>529</v>
      </c>
      <c r="C454" s="671">
        <v>89301322</v>
      </c>
      <c r="D454" s="703" t="s">
        <v>3658</v>
      </c>
      <c r="E454" s="704" t="s">
        <v>2535</v>
      </c>
      <c r="F454" s="671" t="s">
        <v>2518</v>
      </c>
      <c r="G454" s="671" t="s">
        <v>2805</v>
      </c>
      <c r="H454" s="671" t="s">
        <v>528</v>
      </c>
      <c r="I454" s="671" t="s">
        <v>2806</v>
      </c>
      <c r="J454" s="671" t="s">
        <v>2807</v>
      </c>
      <c r="K454" s="671" t="s">
        <v>2808</v>
      </c>
      <c r="L454" s="705">
        <v>1023.02</v>
      </c>
      <c r="M454" s="705">
        <v>5115.1000000000004</v>
      </c>
      <c r="N454" s="671">
        <v>5</v>
      </c>
      <c r="O454" s="706">
        <v>3.5</v>
      </c>
      <c r="P454" s="705">
        <v>2046.04</v>
      </c>
      <c r="Q454" s="682">
        <v>0.39999999999999997</v>
      </c>
      <c r="R454" s="671">
        <v>2</v>
      </c>
      <c r="S454" s="682">
        <v>0.4</v>
      </c>
      <c r="T454" s="706">
        <v>1.5</v>
      </c>
      <c r="U454" s="242">
        <v>0.42857142857142855</v>
      </c>
    </row>
    <row r="455" spans="1:21" ht="14.4" customHeight="1" x14ac:dyDescent="0.3">
      <c r="A455" s="680">
        <v>32</v>
      </c>
      <c r="B455" s="671" t="s">
        <v>529</v>
      </c>
      <c r="C455" s="671">
        <v>89301322</v>
      </c>
      <c r="D455" s="703" t="s">
        <v>3658</v>
      </c>
      <c r="E455" s="704" t="s">
        <v>2535</v>
      </c>
      <c r="F455" s="671" t="s">
        <v>2518</v>
      </c>
      <c r="G455" s="671" t="s">
        <v>2815</v>
      </c>
      <c r="H455" s="671" t="s">
        <v>1321</v>
      </c>
      <c r="I455" s="671" t="s">
        <v>2816</v>
      </c>
      <c r="J455" s="671" t="s">
        <v>2817</v>
      </c>
      <c r="K455" s="671" t="s">
        <v>2818</v>
      </c>
      <c r="L455" s="705">
        <v>2449.89</v>
      </c>
      <c r="M455" s="705">
        <v>17149.23</v>
      </c>
      <c r="N455" s="671">
        <v>7</v>
      </c>
      <c r="O455" s="706">
        <v>1</v>
      </c>
      <c r="P455" s="705">
        <v>17149.23</v>
      </c>
      <c r="Q455" s="682">
        <v>1</v>
      </c>
      <c r="R455" s="671">
        <v>7</v>
      </c>
      <c r="S455" s="682">
        <v>1</v>
      </c>
      <c r="T455" s="706">
        <v>1</v>
      </c>
      <c r="U455" s="242">
        <v>1</v>
      </c>
    </row>
    <row r="456" spans="1:21" ht="14.4" customHeight="1" x14ac:dyDescent="0.3">
      <c r="A456" s="680">
        <v>32</v>
      </c>
      <c r="B456" s="671" t="s">
        <v>529</v>
      </c>
      <c r="C456" s="671">
        <v>89301322</v>
      </c>
      <c r="D456" s="703" t="s">
        <v>3658</v>
      </c>
      <c r="E456" s="704" t="s">
        <v>2535</v>
      </c>
      <c r="F456" s="671" t="s">
        <v>2518</v>
      </c>
      <c r="G456" s="671" t="s">
        <v>2923</v>
      </c>
      <c r="H456" s="671" t="s">
        <v>528</v>
      </c>
      <c r="I456" s="671" t="s">
        <v>2924</v>
      </c>
      <c r="J456" s="671" t="s">
        <v>2925</v>
      </c>
      <c r="K456" s="671" t="s">
        <v>2926</v>
      </c>
      <c r="L456" s="705">
        <v>145.38999999999999</v>
      </c>
      <c r="M456" s="705">
        <v>436.16999999999996</v>
      </c>
      <c r="N456" s="671">
        <v>3</v>
      </c>
      <c r="O456" s="706">
        <v>1</v>
      </c>
      <c r="P456" s="705"/>
      <c r="Q456" s="682">
        <v>0</v>
      </c>
      <c r="R456" s="671"/>
      <c r="S456" s="682">
        <v>0</v>
      </c>
      <c r="T456" s="706"/>
      <c r="U456" s="242">
        <v>0</v>
      </c>
    </row>
    <row r="457" spans="1:21" ht="14.4" customHeight="1" x14ac:dyDescent="0.3">
      <c r="A457" s="680">
        <v>32</v>
      </c>
      <c r="B457" s="671" t="s">
        <v>529</v>
      </c>
      <c r="C457" s="671">
        <v>89301322</v>
      </c>
      <c r="D457" s="703" t="s">
        <v>3658</v>
      </c>
      <c r="E457" s="704" t="s">
        <v>2535</v>
      </c>
      <c r="F457" s="671" t="s">
        <v>2518</v>
      </c>
      <c r="G457" s="671" t="s">
        <v>3053</v>
      </c>
      <c r="H457" s="671" t="s">
        <v>528</v>
      </c>
      <c r="I457" s="671" t="s">
        <v>3054</v>
      </c>
      <c r="J457" s="671" t="s">
        <v>3055</v>
      </c>
      <c r="K457" s="671" t="s">
        <v>3056</v>
      </c>
      <c r="L457" s="705">
        <v>92.91</v>
      </c>
      <c r="M457" s="705">
        <v>464.55</v>
      </c>
      <c r="N457" s="671">
        <v>5</v>
      </c>
      <c r="O457" s="706">
        <v>2</v>
      </c>
      <c r="P457" s="705">
        <v>464.55</v>
      </c>
      <c r="Q457" s="682">
        <v>1</v>
      </c>
      <c r="R457" s="671">
        <v>5</v>
      </c>
      <c r="S457" s="682">
        <v>1</v>
      </c>
      <c r="T457" s="706">
        <v>2</v>
      </c>
      <c r="U457" s="242">
        <v>1</v>
      </c>
    </row>
    <row r="458" spans="1:21" ht="14.4" customHeight="1" x14ac:dyDescent="0.3">
      <c r="A458" s="680">
        <v>32</v>
      </c>
      <c r="B458" s="671" t="s">
        <v>529</v>
      </c>
      <c r="C458" s="671">
        <v>89301322</v>
      </c>
      <c r="D458" s="703" t="s">
        <v>3658</v>
      </c>
      <c r="E458" s="704" t="s">
        <v>2535</v>
      </c>
      <c r="F458" s="671" t="s">
        <v>2518</v>
      </c>
      <c r="G458" s="671" t="s">
        <v>2582</v>
      </c>
      <c r="H458" s="671" t="s">
        <v>528</v>
      </c>
      <c r="I458" s="671" t="s">
        <v>972</v>
      </c>
      <c r="J458" s="671" t="s">
        <v>2583</v>
      </c>
      <c r="K458" s="671" t="s">
        <v>2584</v>
      </c>
      <c r="L458" s="705">
        <v>91.52</v>
      </c>
      <c r="M458" s="705">
        <v>91.52</v>
      </c>
      <c r="N458" s="671">
        <v>1</v>
      </c>
      <c r="O458" s="706">
        <v>1</v>
      </c>
      <c r="P458" s="705">
        <v>91.52</v>
      </c>
      <c r="Q458" s="682">
        <v>1</v>
      </c>
      <c r="R458" s="671">
        <v>1</v>
      </c>
      <c r="S458" s="682">
        <v>1</v>
      </c>
      <c r="T458" s="706">
        <v>1</v>
      </c>
      <c r="U458" s="242">
        <v>1</v>
      </c>
    </row>
    <row r="459" spans="1:21" ht="14.4" customHeight="1" x14ac:dyDescent="0.3">
      <c r="A459" s="680">
        <v>32</v>
      </c>
      <c r="B459" s="671" t="s">
        <v>529</v>
      </c>
      <c r="C459" s="671">
        <v>89301322</v>
      </c>
      <c r="D459" s="703" t="s">
        <v>3658</v>
      </c>
      <c r="E459" s="704" t="s">
        <v>2535</v>
      </c>
      <c r="F459" s="671" t="s">
        <v>2518</v>
      </c>
      <c r="G459" s="671" t="s">
        <v>2585</v>
      </c>
      <c r="H459" s="671" t="s">
        <v>528</v>
      </c>
      <c r="I459" s="671" t="s">
        <v>3110</v>
      </c>
      <c r="J459" s="671" t="s">
        <v>1748</v>
      </c>
      <c r="K459" s="671" t="s">
        <v>3111</v>
      </c>
      <c r="L459" s="705">
        <v>0</v>
      </c>
      <c r="M459" s="705">
        <v>0</v>
      </c>
      <c r="N459" s="671">
        <v>1</v>
      </c>
      <c r="O459" s="706">
        <v>1</v>
      </c>
      <c r="P459" s="705">
        <v>0</v>
      </c>
      <c r="Q459" s="682"/>
      <c r="R459" s="671">
        <v>1</v>
      </c>
      <c r="S459" s="682">
        <v>1</v>
      </c>
      <c r="T459" s="706">
        <v>1</v>
      </c>
      <c r="U459" s="242">
        <v>1</v>
      </c>
    </row>
    <row r="460" spans="1:21" ht="14.4" customHeight="1" x14ac:dyDescent="0.3">
      <c r="A460" s="680">
        <v>32</v>
      </c>
      <c r="B460" s="671" t="s">
        <v>529</v>
      </c>
      <c r="C460" s="671">
        <v>89301322</v>
      </c>
      <c r="D460" s="703" t="s">
        <v>3658</v>
      </c>
      <c r="E460" s="704" t="s">
        <v>2535</v>
      </c>
      <c r="F460" s="671" t="s">
        <v>2518</v>
      </c>
      <c r="G460" s="671" t="s">
        <v>2594</v>
      </c>
      <c r="H460" s="671" t="s">
        <v>1321</v>
      </c>
      <c r="I460" s="671" t="s">
        <v>2595</v>
      </c>
      <c r="J460" s="671" t="s">
        <v>2596</v>
      </c>
      <c r="K460" s="671" t="s">
        <v>2597</v>
      </c>
      <c r="L460" s="705">
        <v>156.25</v>
      </c>
      <c r="M460" s="705">
        <v>156.25</v>
      </c>
      <c r="N460" s="671">
        <v>1</v>
      </c>
      <c r="O460" s="706">
        <v>0.5</v>
      </c>
      <c r="P460" s="705"/>
      <c r="Q460" s="682">
        <v>0</v>
      </c>
      <c r="R460" s="671"/>
      <c r="S460" s="682">
        <v>0</v>
      </c>
      <c r="T460" s="706"/>
      <c r="U460" s="242">
        <v>0</v>
      </c>
    </row>
    <row r="461" spans="1:21" ht="14.4" customHeight="1" x14ac:dyDescent="0.3">
      <c r="A461" s="680">
        <v>32</v>
      </c>
      <c r="B461" s="671" t="s">
        <v>529</v>
      </c>
      <c r="C461" s="671">
        <v>89301322</v>
      </c>
      <c r="D461" s="703" t="s">
        <v>3658</v>
      </c>
      <c r="E461" s="704" t="s">
        <v>2536</v>
      </c>
      <c r="F461" s="671" t="s">
        <v>2518</v>
      </c>
      <c r="G461" s="671" t="s">
        <v>3112</v>
      </c>
      <c r="H461" s="671" t="s">
        <v>528</v>
      </c>
      <c r="I461" s="671" t="s">
        <v>984</v>
      </c>
      <c r="J461" s="671" t="s">
        <v>2396</v>
      </c>
      <c r="K461" s="671" t="s">
        <v>2397</v>
      </c>
      <c r="L461" s="705">
        <v>416.46</v>
      </c>
      <c r="M461" s="705">
        <v>416.46</v>
      </c>
      <c r="N461" s="671">
        <v>1</v>
      </c>
      <c r="O461" s="706">
        <v>0.5</v>
      </c>
      <c r="P461" s="705">
        <v>416.46</v>
      </c>
      <c r="Q461" s="682">
        <v>1</v>
      </c>
      <c r="R461" s="671">
        <v>1</v>
      </c>
      <c r="S461" s="682">
        <v>1</v>
      </c>
      <c r="T461" s="706">
        <v>0.5</v>
      </c>
      <c r="U461" s="242">
        <v>1</v>
      </c>
    </row>
    <row r="462" spans="1:21" ht="14.4" customHeight="1" x14ac:dyDescent="0.3">
      <c r="A462" s="680">
        <v>32</v>
      </c>
      <c r="B462" s="671" t="s">
        <v>529</v>
      </c>
      <c r="C462" s="671">
        <v>89301322</v>
      </c>
      <c r="D462" s="703" t="s">
        <v>3658</v>
      </c>
      <c r="E462" s="704" t="s">
        <v>2536</v>
      </c>
      <c r="F462" s="671" t="s">
        <v>2518</v>
      </c>
      <c r="G462" s="671" t="s">
        <v>2555</v>
      </c>
      <c r="H462" s="671" t="s">
        <v>1321</v>
      </c>
      <c r="I462" s="671" t="s">
        <v>1380</v>
      </c>
      <c r="J462" s="671" t="s">
        <v>1381</v>
      </c>
      <c r="K462" s="671" t="s">
        <v>1382</v>
      </c>
      <c r="L462" s="705">
        <v>95.25</v>
      </c>
      <c r="M462" s="705">
        <v>95.25</v>
      </c>
      <c r="N462" s="671">
        <v>1</v>
      </c>
      <c r="O462" s="706">
        <v>1</v>
      </c>
      <c r="P462" s="705">
        <v>95.25</v>
      </c>
      <c r="Q462" s="682">
        <v>1</v>
      </c>
      <c r="R462" s="671">
        <v>1</v>
      </c>
      <c r="S462" s="682">
        <v>1</v>
      </c>
      <c r="T462" s="706">
        <v>1</v>
      </c>
      <c r="U462" s="242">
        <v>1</v>
      </c>
    </row>
    <row r="463" spans="1:21" ht="14.4" customHeight="1" x14ac:dyDescent="0.3">
      <c r="A463" s="680">
        <v>32</v>
      </c>
      <c r="B463" s="671" t="s">
        <v>529</v>
      </c>
      <c r="C463" s="671">
        <v>89301322</v>
      </c>
      <c r="D463" s="703" t="s">
        <v>3658</v>
      </c>
      <c r="E463" s="704" t="s">
        <v>2536</v>
      </c>
      <c r="F463" s="671" t="s">
        <v>2518</v>
      </c>
      <c r="G463" s="671" t="s">
        <v>2624</v>
      </c>
      <c r="H463" s="671" t="s">
        <v>1321</v>
      </c>
      <c r="I463" s="671" t="s">
        <v>1564</v>
      </c>
      <c r="J463" s="671" t="s">
        <v>1565</v>
      </c>
      <c r="K463" s="671" t="s">
        <v>2418</v>
      </c>
      <c r="L463" s="705">
        <v>69.86</v>
      </c>
      <c r="M463" s="705">
        <v>139.72</v>
      </c>
      <c r="N463" s="671">
        <v>2</v>
      </c>
      <c r="O463" s="706">
        <v>0.5</v>
      </c>
      <c r="P463" s="705">
        <v>139.72</v>
      </c>
      <c r="Q463" s="682">
        <v>1</v>
      </c>
      <c r="R463" s="671">
        <v>2</v>
      </c>
      <c r="S463" s="682">
        <v>1</v>
      </c>
      <c r="T463" s="706">
        <v>0.5</v>
      </c>
      <c r="U463" s="242">
        <v>1</v>
      </c>
    </row>
    <row r="464" spans="1:21" ht="14.4" customHeight="1" x14ac:dyDescent="0.3">
      <c r="A464" s="680">
        <v>32</v>
      </c>
      <c r="B464" s="671" t="s">
        <v>529</v>
      </c>
      <c r="C464" s="671">
        <v>89301322</v>
      </c>
      <c r="D464" s="703" t="s">
        <v>3658</v>
      </c>
      <c r="E464" s="704" t="s">
        <v>2536</v>
      </c>
      <c r="F464" s="671" t="s">
        <v>2518</v>
      </c>
      <c r="G464" s="671" t="s">
        <v>2660</v>
      </c>
      <c r="H464" s="671" t="s">
        <v>1321</v>
      </c>
      <c r="I464" s="671" t="s">
        <v>2046</v>
      </c>
      <c r="J464" s="671" t="s">
        <v>2047</v>
      </c>
      <c r="K464" s="671" t="s">
        <v>2502</v>
      </c>
      <c r="L464" s="705">
        <v>162.13</v>
      </c>
      <c r="M464" s="705">
        <v>162.13</v>
      </c>
      <c r="N464" s="671">
        <v>1</v>
      </c>
      <c r="O464" s="706">
        <v>0.5</v>
      </c>
      <c r="P464" s="705">
        <v>162.13</v>
      </c>
      <c r="Q464" s="682">
        <v>1</v>
      </c>
      <c r="R464" s="671">
        <v>1</v>
      </c>
      <c r="S464" s="682">
        <v>1</v>
      </c>
      <c r="T464" s="706">
        <v>0.5</v>
      </c>
      <c r="U464" s="242">
        <v>1</v>
      </c>
    </row>
    <row r="465" spans="1:21" ht="14.4" customHeight="1" x14ac:dyDescent="0.3">
      <c r="A465" s="680">
        <v>32</v>
      </c>
      <c r="B465" s="671" t="s">
        <v>529</v>
      </c>
      <c r="C465" s="671">
        <v>89301322</v>
      </c>
      <c r="D465" s="703" t="s">
        <v>3658</v>
      </c>
      <c r="E465" s="704" t="s">
        <v>2536</v>
      </c>
      <c r="F465" s="671" t="s">
        <v>2518</v>
      </c>
      <c r="G465" s="671" t="s">
        <v>2660</v>
      </c>
      <c r="H465" s="671" t="s">
        <v>1321</v>
      </c>
      <c r="I465" s="671" t="s">
        <v>1412</v>
      </c>
      <c r="J465" s="671" t="s">
        <v>1413</v>
      </c>
      <c r="K465" s="671" t="s">
        <v>2456</v>
      </c>
      <c r="L465" s="705">
        <v>216.16</v>
      </c>
      <c r="M465" s="705">
        <v>216.16</v>
      </c>
      <c r="N465" s="671">
        <v>1</v>
      </c>
      <c r="O465" s="706">
        <v>0.5</v>
      </c>
      <c r="P465" s="705">
        <v>216.16</v>
      </c>
      <c r="Q465" s="682">
        <v>1</v>
      </c>
      <c r="R465" s="671">
        <v>1</v>
      </c>
      <c r="S465" s="682">
        <v>1</v>
      </c>
      <c r="T465" s="706">
        <v>0.5</v>
      </c>
      <c r="U465" s="242">
        <v>1</v>
      </c>
    </row>
    <row r="466" spans="1:21" ht="14.4" customHeight="1" x14ac:dyDescent="0.3">
      <c r="A466" s="680">
        <v>32</v>
      </c>
      <c r="B466" s="671" t="s">
        <v>529</v>
      </c>
      <c r="C466" s="671">
        <v>89301322</v>
      </c>
      <c r="D466" s="703" t="s">
        <v>3658</v>
      </c>
      <c r="E466" s="704" t="s">
        <v>2536</v>
      </c>
      <c r="F466" s="671" t="s">
        <v>2518</v>
      </c>
      <c r="G466" s="671" t="s">
        <v>2569</v>
      </c>
      <c r="H466" s="671" t="s">
        <v>1321</v>
      </c>
      <c r="I466" s="671" t="s">
        <v>1599</v>
      </c>
      <c r="J466" s="671" t="s">
        <v>1600</v>
      </c>
      <c r="K466" s="671" t="s">
        <v>2432</v>
      </c>
      <c r="L466" s="705">
        <v>3127.19</v>
      </c>
      <c r="M466" s="705">
        <v>3127.19</v>
      </c>
      <c r="N466" s="671">
        <v>1</v>
      </c>
      <c r="O466" s="706">
        <v>0.5</v>
      </c>
      <c r="P466" s="705">
        <v>3127.19</v>
      </c>
      <c r="Q466" s="682">
        <v>1</v>
      </c>
      <c r="R466" s="671">
        <v>1</v>
      </c>
      <c r="S466" s="682">
        <v>1</v>
      </c>
      <c r="T466" s="706">
        <v>0.5</v>
      </c>
      <c r="U466" s="242">
        <v>1</v>
      </c>
    </row>
    <row r="467" spans="1:21" ht="14.4" customHeight="1" x14ac:dyDescent="0.3">
      <c r="A467" s="680">
        <v>32</v>
      </c>
      <c r="B467" s="671" t="s">
        <v>529</v>
      </c>
      <c r="C467" s="671">
        <v>89301322</v>
      </c>
      <c r="D467" s="703" t="s">
        <v>3658</v>
      </c>
      <c r="E467" s="704" t="s">
        <v>2536</v>
      </c>
      <c r="F467" s="671" t="s">
        <v>2518</v>
      </c>
      <c r="G467" s="671" t="s">
        <v>2805</v>
      </c>
      <c r="H467" s="671" t="s">
        <v>528</v>
      </c>
      <c r="I467" s="671" t="s">
        <v>2806</v>
      </c>
      <c r="J467" s="671" t="s">
        <v>2807</v>
      </c>
      <c r="K467" s="671" t="s">
        <v>2808</v>
      </c>
      <c r="L467" s="705">
        <v>1023.02</v>
      </c>
      <c r="M467" s="705">
        <v>4092.08</v>
      </c>
      <c r="N467" s="671">
        <v>4</v>
      </c>
      <c r="O467" s="706">
        <v>3</v>
      </c>
      <c r="P467" s="705">
        <v>2046.04</v>
      </c>
      <c r="Q467" s="682">
        <v>0.5</v>
      </c>
      <c r="R467" s="671">
        <v>2</v>
      </c>
      <c r="S467" s="682">
        <v>0.5</v>
      </c>
      <c r="T467" s="706">
        <v>2</v>
      </c>
      <c r="U467" s="242">
        <v>0.66666666666666663</v>
      </c>
    </row>
    <row r="468" spans="1:21" ht="14.4" customHeight="1" x14ac:dyDescent="0.3">
      <c r="A468" s="680">
        <v>32</v>
      </c>
      <c r="B468" s="671" t="s">
        <v>529</v>
      </c>
      <c r="C468" s="671">
        <v>89301322</v>
      </c>
      <c r="D468" s="703" t="s">
        <v>3658</v>
      </c>
      <c r="E468" s="704" t="s">
        <v>2536</v>
      </c>
      <c r="F468" s="671" t="s">
        <v>2518</v>
      </c>
      <c r="G468" s="671" t="s">
        <v>3113</v>
      </c>
      <c r="H468" s="671" t="s">
        <v>528</v>
      </c>
      <c r="I468" s="671" t="s">
        <v>1721</v>
      </c>
      <c r="J468" s="671" t="s">
        <v>3114</v>
      </c>
      <c r="K468" s="671" t="s">
        <v>3115</v>
      </c>
      <c r="L468" s="705">
        <v>55.71</v>
      </c>
      <c r="M468" s="705">
        <v>55.71</v>
      </c>
      <c r="N468" s="671">
        <v>1</v>
      </c>
      <c r="O468" s="706">
        <v>0.5</v>
      </c>
      <c r="P468" s="705">
        <v>55.71</v>
      </c>
      <c r="Q468" s="682">
        <v>1</v>
      </c>
      <c r="R468" s="671">
        <v>1</v>
      </c>
      <c r="S468" s="682">
        <v>1</v>
      </c>
      <c r="T468" s="706">
        <v>0.5</v>
      </c>
      <c r="U468" s="242">
        <v>1</v>
      </c>
    </row>
    <row r="469" spans="1:21" ht="14.4" customHeight="1" x14ac:dyDescent="0.3">
      <c r="A469" s="680">
        <v>32</v>
      </c>
      <c r="B469" s="671" t="s">
        <v>529</v>
      </c>
      <c r="C469" s="671">
        <v>89301322</v>
      </c>
      <c r="D469" s="703" t="s">
        <v>3658</v>
      </c>
      <c r="E469" s="704" t="s">
        <v>2536</v>
      </c>
      <c r="F469" s="671" t="s">
        <v>2518</v>
      </c>
      <c r="G469" s="671" t="s">
        <v>3113</v>
      </c>
      <c r="H469" s="671" t="s">
        <v>528</v>
      </c>
      <c r="I469" s="671" t="s">
        <v>3116</v>
      </c>
      <c r="J469" s="671" t="s">
        <v>3117</v>
      </c>
      <c r="K469" s="671" t="s">
        <v>1157</v>
      </c>
      <c r="L469" s="705">
        <v>59.43</v>
      </c>
      <c r="M469" s="705">
        <v>59.43</v>
      </c>
      <c r="N469" s="671">
        <v>1</v>
      </c>
      <c r="O469" s="706">
        <v>0.5</v>
      </c>
      <c r="P469" s="705">
        <v>59.43</v>
      </c>
      <c r="Q469" s="682">
        <v>1</v>
      </c>
      <c r="R469" s="671">
        <v>1</v>
      </c>
      <c r="S469" s="682">
        <v>1</v>
      </c>
      <c r="T469" s="706">
        <v>0.5</v>
      </c>
      <c r="U469" s="242">
        <v>1</v>
      </c>
    </row>
    <row r="470" spans="1:21" ht="14.4" customHeight="1" x14ac:dyDescent="0.3">
      <c r="A470" s="680">
        <v>32</v>
      </c>
      <c r="B470" s="671" t="s">
        <v>529</v>
      </c>
      <c r="C470" s="671">
        <v>89301322</v>
      </c>
      <c r="D470" s="703" t="s">
        <v>3658</v>
      </c>
      <c r="E470" s="704" t="s">
        <v>2536</v>
      </c>
      <c r="F470" s="671" t="s">
        <v>2518</v>
      </c>
      <c r="G470" s="671" t="s">
        <v>3118</v>
      </c>
      <c r="H470" s="671" t="s">
        <v>1321</v>
      </c>
      <c r="I470" s="671" t="s">
        <v>3119</v>
      </c>
      <c r="J470" s="671" t="s">
        <v>3120</v>
      </c>
      <c r="K470" s="671" t="s">
        <v>3121</v>
      </c>
      <c r="L470" s="705">
        <v>139.71</v>
      </c>
      <c r="M470" s="705">
        <v>139.71</v>
      </c>
      <c r="N470" s="671">
        <v>1</v>
      </c>
      <c r="O470" s="706">
        <v>0.5</v>
      </c>
      <c r="P470" s="705">
        <v>139.71</v>
      </c>
      <c r="Q470" s="682">
        <v>1</v>
      </c>
      <c r="R470" s="671">
        <v>1</v>
      </c>
      <c r="S470" s="682">
        <v>1</v>
      </c>
      <c r="T470" s="706">
        <v>0.5</v>
      </c>
      <c r="U470" s="242">
        <v>1</v>
      </c>
    </row>
    <row r="471" spans="1:21" ht="14.4" customHeight="1" x14ac:dyDescent="0.3">
      <c r="A471" s="680">
        <v>32</v>
      </c>
      <c r="B471" s="671" t="s">
        <v>529</v>
      </c>
      <c r="C471" s="671">
        <v>89301322</v>
      </c>
      <c r="D471" s="703" t="s">
        <v>3658</v>
      </c>
      <c r="E471" s="704" t="s">
        <v>2536</v>
      </c>
      <c r="F471" s="671" t="s">
        <v>2518</v>
      </c>
      <c r="G471" s="671" t="s">
        <v>2580</v>
      </c>
      <c r="H471" s="671" t="s">
        <v>528</v>
      </c>
      <c r="I471" s="671" t="s">
        <v>2640</v>
      </c>
      <c r="J471" s="671" t="s">
        <v>2641</v>
      </c>
      <c r="K471" s="671" t="s">
        <v>2642</v>
      </c>
      <c r="L471" s="705">
        <v>97.97</v>
      </c>
      <c r="M471" s="705">
        <v>97.97</v>
      </c>
      <c r="N471" s="671">
        <v>1</v>
      </c>
      <c r="O471" s="706">
        <v>0.5</v>
      </c>
      <c r="P471" s="705">
        <v>97.97</v>
      </c>
      <c r="Q471" s="682">
        <v>1</v>
      </c>
      <c r="R471" s="671">
        <v>1</v>
      </c>
      <c r="S471" s="682">
        <v>1</v>
      </c>
      <c r="T471" s="706">
        <v>0.5</v>
      </c>
      <c r="U471" s="242">
        <v>1</v>
      </c>
    </row>
    <row r="472" spans="1:21" ht="14.4" customHeight="1" x14ac:dyDescent="0.3">
      <c r="A472" s="680">
        <v>32</v>
      </c>
      <c r="B472" s="671" t="s">
        <v>529</v>
      </c>
      <c r="C472" s="671">
        <v>89301322</v>
      </c>
      <c r="D472" s="703" t="s">
        <v>3658</v>
      </c>
      <c r="E472" s="704" t="s">
        <v>2536</v>
      </c>
      <c r="F472" s="671" t="s">
        <v>2518</v>
      </c>
      <c r="G472" s="671" t="s">
        <v>2580</v>
      </c>
      <c r="H472" s="671" t="s">
        <v>528</v>
      </c>
      <c r="I472" s="671" t="s">
        <v>2643</v>
      </c>
      <c r="J472" s="671" t="s">
        <v>2641</v>
      </c>
      <c r="K472" s="671" t="s">
        <v>681</v>
      </c>
      <c r="L472" s="705">
        <v>314.89999999999998</v>
      </c>
      <c r="M472" s="705">
        <v>629.79999999999995</v>
      </c>
      <c r="N472" s="671">
        <v>2</v>
      </c>
      <c r="O472" s="706">
        <v>1.5</v>
      </c>
      <c r="P472" s="705"/>
      <c r="Q472" s="682">
        <v>0</v>
      </c>
      <c r="R472" s="671"/>
      <c r="S472" s="682">
        <v>0</v>
      </c>
      <c r="T472" s="706"/>
      <c r="U472" s="242">
        <v>0</v>
      </c>
    </row>
    <row r="473" spans="1:21" ht="14.4" customHeight="1" x14ac:dyDescent="0.3">
      <c r="A473" s="680">
        <v>32</v>
      </c>
      <c r="B473" s="671" t="s">
        <v>529</v>
      </c>
      <c r="C473" s="671">
        <v>89301322</v>
      </c>
      <c r="D473" s="703" t="s">
        <v>3658</v>
      </c>
      <c r="E473" s="704" t="s">
        <v>2536</v>
      </c>
      <c r="F473" s="671" t="s">
        <v>2518</v>
      </c>
      <c r="G473" s="671" t="s">
        <v>2582</v>
      </c>
      <c r="H473" s="671" t="s">
        <v>528</v>
      </c>
      <c r="I473" s="671" t="s">
        <v>972</v>
      </c>
      <c r="J473" s="671" t="s">
        <v>2583</v>
      </c>
      <c r="K473" s="671" t="s">
        <v>2584</v>
      </c>
      <c r="L473" s="705">
        <v>91.52</v>
      </c>
      <c r="M473" s="705">
        <v>274.56</v>
      </c>
      <c r="N473" s="671">
        <v>3</v>
      </c>
      <c r="O473" s="706">
        <v>1.5</v>
      </c>
      <c r="P473" s="705"/>
      <c r="Q473" s="682">
        <v>0</v>
      </c>
      <c r="R473" s="671"/>
      <c r="S473" s="682">
        <v>0</v>
      </c>
      <c r="T473" s="706"/>
      <c r="U473" s="242">
        <v>0</v>
      </c>
    </row>
    <row r="474" spans="1:21" ht="14.4" customHeight="1" x14ac:dyDescent="0.3">
      <c r="A474" s="680">
        <v>32</v>
      </c>
      <c r="B474" s="671" t="s">
        <v>529</v>
      </c>
      <c r="C474" s="671">
        <v>89301322</v>
      </c>
      <c r="D474" s="703" t="s">
        <v>3658</v>
      </c>
      <c r="E474" s="704" t="s">
        <v>2536</v>
      </c>
      <c r="F474" s="671" t="s">
        <v>2518</v>
      </c>
      <c r="G474" s="671" t="s">
        <v>3014</v>
      </c>
      <c r="H474" s="671" t="s">
        <v>528</v>
      </c>
      <c r="I474" s="671" t="s">
        <v>1818</v>
      </c>
      <c r="J474" s="671" t="s">
        <v>1819</v>
      </c>
      <c r="K474" s="671" t="s">
        <v>1820</v>
      </c>
      <c r="L474" s="705">
        <v>0</v>
      </c>
      <c r="M474" s="705">
        <v>0</v>
      </c>
      <c r="N474" s="671">
        <v>1</v>
      </c>
      <c r="O474" s="706">
        <v>0.5</v>
      </c>
      <c r="P474" s="705">
        <v>0</v>
      </c>
      <c r="Q474" s="682"/>
      <c r="R474" s="671">
        <v>1</v>
      </c>
      <c r="S474" s="682">
        <v>1</v>
      </c>
      <c r="T474" s="706">
        <v>0.5</v>
      </c>
      <c r="U474" s="242">
        <v>1</v>
      </c>
    </row>
    <row r="475" spans="1:21" ht="14.4" customHeight="1" x14ac:dyDescent="0.3">
      <c r="A475" s="680">
        <v>32</v>
      </c>
      <c r="B475" s="671" t="s">
        <v>529</v>
      </c>
      <c r="C475" s="671">
        <v>89301322</v>
      </c>
      <c r="D475" s="703" t="s">
        <v>3658</v>
      </c>
      <c r="E475" s="704" t="s">
        <v>2536</v>
      </c>
      <c r="F475" s="671" t="s">
        <v>2518</v>
      </c>
      <c r="G475" s="671" t="s">
        <v>3023</v>
      </c>
      <c r="H475" s="671" t="s">
        <v>528</v>
      </c>
      <c r="I475" s="671" t="s">
        <v>1979</v>
      </c>
      <c r="J475" s="671" t="s">
        <v>1980</v>
      </c>
      <c r="K475" s="671" t="s">
        <v>3024</v>
      </c>
      <c r="L475" s="705">
        <v>5598.35</v>
      </c>
      <c r="M475" s="705">
        <v>5598.35</v>
      </c>
      <c r="N475" s="671">
        <v>1</v>
      </c>
      <c r="O475" s="706">
        <v>1</v>
      </c>
      <c r="P475" s="705">
        <v>5598.35</v>
      </c>
      <c r="Q475" s="682">
        <v>1</v>
      </c>
      <c r="R475" s="671">
        <v>1</v>
      </c>
      <c r="S475" s="682">
        <v>1</v>
      </c>
      <c r="T475" s="706">
        <v>1</v>
      </c>
      <c r="U475" s="242">
        <v>1</v>
      </c>
    </row>
    <row r="476" spans="1:21" ht="14.4" customHeight="1" x14ac:dyDescent="0.3">
      <c r="A476" s="680">
        <v>32</v>
      </c>
      <c r="B476" s="671" t="s">
        <v>529</v>
      </c>
      <c r="C476" s="671">
        <v>89301322</v>
      </c>
      <c r="D476" s="703" t="s">
        <v>3658</v>
      </c>
      <c r="E476" s="704" t="s">
        <v>2536</v>
      </c>
      <c r="F476" s="671" t="s">
        <v>2518</v>
      </c>
      <c r="G476" s="671" t="s">
        <v>2881</v>
      </c>
      <c r="H476" s="671" t="s">
        <v>1321</v>
      </c>
      <c r="I476" s="671" t="s">
        <v>1447</v>
      </c>
      <c r="J476" s="671" t="s">
        <v>1448</v>
      </c>
      <c r="K476" s="671" t="s">
        <v>2436</v>
      </c>
      <c r="L476" s="705">
        <v>1492.11</v>
      </c>
      <c r="M476" s="705">
        <v>2984.22</v>
      </c>
      <c r="N476" s="671">
        <v>2</v>
      </c>
      <c r="O476" s="706">
        <v>2</v>
      </c>
      <c r="P476" s="705">
        <v>1492.11</v>
      </c>
      <c r="Q476" s="682">
        <v>0.5</v>
      </c>
      <c r="R476" s="671">
        <v>1</v>
      </c>
      <c r="S476" s="682">
        <v>0.5</v>
      </c>
      <c r="T476" s="706">
        <v>1</v>
      </c>
      <c r="U476" s="242">
        <v>0.5</v>
      </c>
    </row>
    <row r="477" spans="1:21" ht="14.4" customHeight="1" x14ac:dyDescent="0.3">
      <c r="A477" s="680">
        <v>32</v>
      </c>
      <c r="B477" s="671" t="s">
        <v>529</v>
      </c>
      <c r="C477" s="671">
        <v>89301322</v>
      </c>
      <c r="D477" s="703" t="s">
        <v>3658</v>
      </c>
      <c r="E477" s="704" t="s">
        <v>2538</v>
      </c>
      <c r="F477" s="671" t="s">
        <v>2518</v>
      </c>
      <c r="G477" s="671" t="s">
        <v>2838</v>
      </c>
      <c r="H477" s="671" t="s">
        <v>1321</v>
      </c>
      <c r="I477" s="671" t="s">
        <v>2057</v>
      </c>
      <c r="J477" s="671" t="s">
        <v>2058</v>
      </c>
      <c r="K477" s="671" t="s">
        <v>2059</v>
      </c>
      <c r="L477" s="705">
        <v>0</v>
      </c>
      <c r="M477" s="705">
        <v>0</v>
      </c>
      <c r="N477" s="671">
        <v>1</v>
      </c>
      <c r="O477" s="706">
        <v>1</v>
      </c>
      <c r="P477" s="705">
        <v>0</v>
      </c>
      <c r="Q477" s="682"/>
      <c r="R477" s="671">
        <v>1</v>
      </c>
      <c r="S477" s="682">
        <v>1</v>
      </c>
      <c r="T477" s="706">
        <v>1</v>
      </c>
      <c r="U477" s="242">
        <v>1</v>
      </c>
    </row>
    <row r="478" spans="1:21" ht="14.4" customHeight="1" x14ac:dyDescent="0.3">
      <c r="A478" s="680">
        <v>32</v>
      </c>
      <c r="B478" s="671" t="s">
        <v>529</v>
      </c>
      <c r="C478" s="671">
        <v>89301322</v>
      </c>
      <c r="D478" s="703" t="s">
        <v>3658</v>
      </c>
      <c r="E478" s="704" t="s">
        <v>2539</v>
      </c>
      <c r="F478" s="671" t="s">
        <v>2518</v>
      </c>
      <c r="G478" s="671" t="s">
        <v>2552</v>
      </c>
      <c r="H478" s="671" t="s">
        <v>528</v>
      </c>
      <c r="I478" s="671" t="s">
        <v>2604</v>
      </c>
      <c r="J478" s="671" t="s">
        <v>2605</v>
      </c>
      <c r="K478" s="671" t="s">
        <v>2606</v>
      </c>
      <c r="L478" s="705">
        <v>1354.54</v>
      </c>
      <c r="M478" s="705">
        <v>2709.08</v>
      </c>
      <c r="N478" s="671">
        <v>2</v>
      </c>
      <c r="O478" s="706">
        <v>1.5</v>
      </c>
      <c r="P478" s="705">
        <v>1354.54</v>
      </c>
      <c r="Q478" s="682">
        <v>0.5</v>
      </c>
      <c r="R478" s="671">
        <v>1</v>
      </c>
      <c r="S478" s="682">
        <v>0.5</v>
      </c>
      <c r="T478" s="706">
        <v>0.5</v>
      </c>
      <c r="U478" s="242">
        <v>0.33333333333333331</v>
      </c>
    </row>
    <row r="479" spans="1:21" ht="14.4" customHeight="1" x14ac:dyDescent="0.3">
      <c r="A479" s="680">
        <v>32</v>
      </c>
      <c r="B479" s="671" t="s">
        <v>529</v>
      </c>
      <c r="C479" s="671">
        <v>89301322</v>
      </c>
      <c r="D479" s="703" t="s">
        <v>3658</v>
      </c>
      <c r="E479" s="704" t="s">
        <v>2539</v>
      </c>
      <c r="F479" s="671" t="s">
        <v>2518</v>
      </c>
      <c r="G479" s="671" t="s">
        <v>2552</v>
      </c>
      <c r="H479" s="671" t="s">
        <v>528</v>
      </c>
      <c r="I479" s="671" t="s">
        <v>2553</v>
      </c>
      <c r="J479" s="671" t="s">
        <v>1008</v>
      </c>
      <c r="K479" s="671" t="s">
        <v>2554</v>
      </c>
      <c r="L479" s="705">
        <v>0</v>
      </c>
      <c r="M479" s="705">
        <v>0</v>
      </c>
      <c r="N479" s="671">
        <v>3</v>
      </c>
      <c r="O479" s="706">
        <v>0.5</v>
      </c>
      <c r="P479" s="705">
        <v>0</v>
      </c>
      <c r="Q479" s="682"/>
      <c r="R479" s="671">
        <v>3</v>
      </c>
      <c r="S479" s="682">
        <v>1</v>
      </c>
      <c r="T479" s="706">
        <v>0.5</v>
      </c>
      <c r="U479" s="242">
        <v>1</v>
      </c>
    </row>
    <row r="480" spans="1:21" ht="14.4" customHeight="1" x14ac:dyDescent="0.3">
      <c r="A480" s="680">
        <v>32</v>
      </c>
      <c r="B480" s="671" t="s">
        <v>529</v>
      </c>
      <c r="C480" s="671">
        <v>89301322</v>
      </c>
      <c r="D480" s="703" t="s">
        <v>3658</v>
      </c>
      <c r="E480" s="704" t="s">
        <v>2539</v>
      </c>
      <c r="F480" s="671" t="s">
        <v>2518</v>
      </c>
      <c r="G480" s="671" t="s">
        <v>2555</v>
      </c>
      <c r="H480" s="671" t="s">
        <v>1321</v>
      </c>
      <c r="I480" s="671" t="s">
        <v>1380</v>
      </c>
      <c r="J480" s="671" t="s">
        <v>1381</v>
      </c>
      <c r="K480" s="671" t="s">
        <v>1382</v>
      </c>
      <c r="L480" s="705">
        <v>95.25</v>
      </c>
      <c r="M480" s="705">
        <v>95.25</v>
      </c>
      <c r="N480" s="671">
        <v>1</v>
      </c>
      <c r="O480" s="706">
        <v>1</v>
      </c>
      <c r="P480" s="705">
        <v>95.25</v>
      </c>
      <c r="Q480" s="682">
        <v>1</v>
      </c>
      <c r="R480" s="671">
        <v>1</v>
      </c>
      <c r="S480" s="682">
        <v>1</v>
      </c>
      <c r="T480" s="706">
        <v>1</v>
      </c>
      <c r="U480" s="242">
        <v>1</v>
      </c>
    </row>
    <row r="481" spans="1:21" ht="14.4" customHeight="1" x14ac:dyDescent="0.3">
      <c r="A481" s="680">
        <v>32</v>
      </c>
      <c r="B481" s="671" t="s">
        <v>529</v>
      </c>
      <c r="C481" s="671">
        <v>89301322</v>
      </c>
      <c r="D481" s="703" t="s">
        <v>3658</v>
      </c>
      <c r="E481" s="704" t="s">
        <v>2539</v>
      </c>
      <c r="F481" s="671" t="s">
        <v>2518</v>
      </c>
      <c r="G481" s="671" t="s">
        <v>2555</v>
      </c>
      <c r="H481" s="671" t="s">
        <v>528</v>
      </c>
      <c r="I481" s="671" t="s">
        <v>2611</v>
      </c>
      <c r="J481" s="671" t="s">
        <v>624</v>
      </c>
      <c r="K481" s="671" t="s">
        <v>2612</v>
      </c>
      <c r="L481" s="705">
        <v>285.75</v>
      </c>
      <c r="M481" s="705">
        <v>857.25</v>
      </c>
      <c r="N481" s="671">
        <v>3</v>
      </c>
      <c r="O481" s="706">
        <v>1.5</v>
      </c>
      <c r="P481" s="705">
        <v>285.75</v>
      </c>
      <c r="Q481" s="682">
        <v>0.33333333333333331</v>
      </c>
      <c r="R481" s="671">
        <v>1</v>
      </c>
      <c r="S481" s="682">
        <v>0.33333333333333331</v>
      </c>
      <c r="T481" s="706">
        <v>0.5</v>
      </c>
      <c r="U481" s="242">
        <v>0.33333333333333331</v>
      </c>
    </row>
    <row r="482" spans="1:21" ht="14.4" customHeight="1" x14ac:dyDescent="0.3">
      <c r="A482" s="680">
        <v>32</v>
      </c>
      <c r="B482" s="671" t="s">
        <v>529</v>
      </c>
      <c r="C482" s="671">
        <v>89301322</v>
      </c>
      <c r="D482" s="703" t="s">
        <v>3658</v>
      </c>
      <c r="E482" s="704" t="s">
        <v>2539</v>
      </c>
      <c r="F482" s="671" t="s">
        <v>2518</v>
      </c>
      <c r="G482" s="671" t="s">
        <v>2562</v>
      </c>
      <c r="H482" s="671" t="s">
        <v>1321</v>
      </c>
      <c r="I482" s="671" t="s">
        <v>2563</v>
      </c>
      <c r="J482" s="671" t="s">
        <v>2564</v>
      </c>
      <c r="K482" s="671" t="s">
        <v>2565</v>
      </c>
      <c r="L482" s="705">
        <v>146.63</v>
      </c>
      <c r="M482" s="705">
        <v>146.63</v>
      </c>
      <c r="N482" s="671">
        <v>1</v>
      </c>
      <c r="O482" s="706">
        <v>0.5</v>
      </c>
      <c r="P482" s="705"/>
      <c r="Q482" s="682">
        <v>0</v>
      </c>
      <c r="R482" s="671"/>
      <c r="S482" s="682">
        <v>0</v>
      </c>
      <c r="T482" s="706"/>
      <c r="U482" s="242">
        <v>0</v>
      </c>
    </row>
    <row r="483" spans="1:21" ht="14.4" customHeight="1" x14ac:dyDescent="0.3">
      <c r="A483" s="680">
        <v>32</v>
      </c>
      <c r="B483" s="671" t="s">
        <v>529</v>
      </c>
      <c r="C483" s="671">
        <v>89301322</v>
      </c>
      <c r="D483" s="703" t="s">
        <v>3658</v>
      </c>
      <c r="E483" s="704" t="s">
        <v>2539</v>
      </c>
      <c r="F483" s="671" t="s">
        <v>2518</v>
      </c>
      <c r="G483" s="671" t="s">
        <v>2621</v>
      </c>
      <c r="H483" s="671" t="s">
        <v>1321</v>
      </c>
      <c r="I483" s="671" t="s">
        <v>1560</v>
      </c>
      <c r="J483" s="671" t="s">
        <v>1561</v>
      </c>
      <c r="K483" s="671" t="s">
        <v>2418</v>
      </c>
      <c r="L483" s="705">
        <v>184.22</v>
      </c>
      <c r="M483" s="705">
        <v>368.44</v>
      </c>
      <c r="N483" s="671">
        <v>2</v>
      </c>
      <c r="O483" s="706">
        <v>1</v>
      </c>
      <c r="P483" s="705">
        <v>184.22</v>
      </c>
      <c r="Q483" s="682">
        <v>0.5</v>
      </c>
      <c r="R483" s="671">
        <v>1</v>
      </c>
      <c r="S483" s="682">
        <v>0.5</v>
      </c>
      <c r="T483" s="706">
        <v>0.5</v>
      </c>
      <c r="U483" s="242">
        <v>0.5</v>
      </c>
    </row>
    <row r="484" spans="1:21" ht="14.4" customHeight="1" x14ac:dyDescent="0.3">
      <c r="A484" s="680">
        <v>32</v>
      </c>
      <c r="B484" s="671" t="s">
        <v>529</v>
      </c>
      <c r="C484" s="671">
        <v>89301322</v>
      </c>
      <c r="D484" s="703" t="s">
        <v>3658</v>
      </c>
      <c r="E484" s="704" t="s">
        <v>2539</v>
      </c>
      <c r="F484" s="671" t="s">
        <v>2518</v>
      </c>
      <c r="G484" s="671" t="s">
        <v>2624</v>
      </c>
      <c r="H484" s="671" t="s">
        <v>1321</v>
      </c>
      <c r="I484" s="671" t="s">
        <v>1564</v>
      </c>
      <c r="J484" s="671" t="s">
        <v>1565</v>
      </c>
      <c r="K484" s="671" t="s">
        <v>2418</v>
      </c>
      <c r="L484" s="705">
        <v>69.86</v>
      </c>
      <c r="M484" s="705">
        <v>69.86</v>
      </c>
      <c r="N484" s="671">
        <v>1</v>
      </c>
      <c r="O484" s="706">
        <v>0.5</v>
      </c>
      <c r="P484" s="705">
        <v>69.86</v>
      </c>
      <c r="Q484" s="682">
        <v>1</v>
      </c>
      <c r="R484" s="671">
        <v>1</v>
      </c>
      <c r="S484" s="682">
        <v>1</v>
      </c>
      <c r="T484" s="706">
        <v>0.5</v>
      </c>
      <c r="U484" s="242">
        <v>1</v>
      </c>
    </row>
    <row r="485" spans="1:21" ht="14.4" customHeight="1" x14ac:dyDescent="0.3">
      <c r="A485" s="680">
        <v>32</v>
      </c>
      <c r="B485" s="671" t="s">
        <v>529</v>
      </c>
      <c r="C485" s="671">
        <v>89301322</v>
      </c>
      <c r="D485" s="703" t="s">
        <v>3658</v>
      </c>
      <c r="E485" s="704" t="s">
        <v>2539</v>
      </c>
      <c r="F485" s="671" t="s">
        <v>2518</v>
      </c>
      <c r="G485" s="671" t="s">
        <v>2788</v>
      </c>
      <c r="H485" s="671" t="s">
        <v>528</v>
      </c>
      <c r="I485" s="671" t="s">
        <v>756</v>
      </c>
      <c r="J485" s="671" t="s">
        <v>1771</v>
      </c>
      <c r="K485" s="671" t="s">
        <v>3035</v>
      </c>
      <c r="L485" s="705">
        <v>128.9</v>
      </c>
      <c r="M485" s="705">
        <v>128.9</v>
      </c>
      <c r="N485" s="671">
        <v>1</v>
      </c>
      <c r="O485" s="706">
        <v>0.5</v>
      </c>
      <c r="P485" s="705">
        <v>128.9</v>
      </c>
      <c r="Q485" s="682">
        <v>1</v>
      </c>
      <c r="R485" s="671">
        <v>1</v>
      </c>
      <c r="S485" s="682">
        <v>1</v>
      </c>
      <c r="T485" s="706">
        <v>0.5</v>
      </c>
      <c r="U485" s="242">
        <v>1</v>
      </c>
    </row>
    <row r="486" spans="1:21" ht="14.4" customHeight="1" x14ac:dyDescent="0.3">
      <c r="A486" s="680">
        <v>32</v>
      </c>
      <c r="B486" s="671" t="s">
        <v>529</v>
      </c>
      <c r="C486" s="671">
        <v>89301322</v>
      </c>
      <c r="D486" s="703" t="s">
        <v>3658</v>
      </c>
      <c r="E486" s="704" t="s">
        <v>2539</v>
      </c>
      <c r="F486" s="671" t="s">
        <v>2518</v>
      </c>
      <c r="G486" s="671" t="s">
        <v>2569</v>
      </c>
      <c r="H486" s="671" t="s">
        <v>1321</v>
      </c>
      <c r="I486" s="671" t="s">
        <v>1599</v>
      </c>
      <c r="J486" s="671" t="s">
        <v>1600</v>
      </c>
      <c r="K486" s="671" t="s">
        <v>2432</v>
      </c>
      <c r="L486" s="705">
        <v>3127.19</v>
      </c>
      <c r="M486" s="705">
        <v>3127.19</v>
      </c>
      <c r="N486" s="671">
        <v>1</v>
      </c>
      <c r="O486" s="706">
        <v>0.5</v>
      </c>
      <c r="P486" s="705"/>
      <c r="Q486" s="682">
        <v>0</v>
      </c>
      <c r="R486" s="671"/>
      <c r="S486" s="682">
        <v>0</v>
      </c>
      <c r="T486" s="706"/>
      <c r="U486" s="242">
        <v>0</v>
      </c>
    </row>
    <row r="487" spans="1:21" ht="14.4" customHeight="1" x14ac:dyDescent="0.3">
      <c r="A487" s="680">
        <v>32</v>
      </c>
      <c r="B487" s="671" t="s">
        <v>529</v>
      </c>
      <c r="C487" s="671">
        <v>89301322</v>
      </c>
      <c r="D487" s="703" t="s">
        <v>3658</v>
      </c>
      <c r="E487" s="704" t="s">
        <v>2539</v>
      </c>
      <c r="F487" s="671" t="s">
        <v>2518</v>
      </c>
      <c r="G487" s="671" t="s">
        <v>2805</v>
      </c>
      <c r="H487" s="671" t="s">
        <v>528</v>
      </c>
      <c r="I487" s="671" t="s">
        <v>2806</v>
      </c>
      <c r="J487" s="671" t="s">
        <v>2807</v>
      </c>
      <c r="K487" s="671" t="s">
        <v>2808</v>
      </c>
      <c r="L487" s="705">
        <v>1023.02</v>
      </c>
      <c r="M487" s="705">
        <v>5115.1000000000004</v>
      </c>
      <c r="N487" s="671">
        <v>5</v>
      </c>
      <c r="O487" s="706">
        <v>1.5</v>
      </c>
      <c r="P487" s="705">
        <v>2046.04</v>
      </c>
      <c r="Q487" s="682">
        <v>0.39999999999999997</v>
      </c>
      <c r="R487" s="671">
        <v>2</v>
      </c>
      <c r="S487" s="682">
        <v>0.4</v>
      </c>
      <c r="T487" s="706">
        <v>0.5</v>
      </c>
      <c r="U487" s="242">
        <v>0.33333333333333331</v>
      </c>
    </row>
    <row r="488" spans="1:21" ht="14.4" customHeight="1" x14ac:dyDescent="0.3">
      <c r="A488" s="680">
        <v>32</v>
      </c>
      <c r="B488" s="671" t="s">
        <v>529</v>
      </c>
      <c r="C488" s="671">
        <v>89301322</v>
      </c>
      <c r="D488" s="703" t="s">
        <v>3658</v>
      </c>
      <c r="E488" s="704" t="s">
        <v>2539</v>
      </c>
      <c r="F488" s="671" t="s">
        <v>2518</v>
      </c>
      <c r="G488" s="671" t="s">
        <v>2815</v>
      </c>
      <c r="H488" s="671" t="s">
        <v>1321</v>
      </c>
      <c r="I488" s="671" t="s">
        <v>2816</v>
      </c>
      <c r="J488" s="671" t="s">
        <v>2817</v>
      </c>
      <c r="K488" s="671" t="s">
        <v>2818</v>
      </c>
      <c r="L488" s="705">
        <v>2449.89</v>
      </c>
      <c r="M488" s="705">
        <v>4899.78</v>
      </c>
      <c r="N488" s="671">
        <v>2</v>
      </c>
      <c r="O488" s="706">
        <v>1</v>
      </c>
      <c r="P488" s="705">
        <v>4899.78</v>
      </c>
      <c r="Q488" s="682">
        <v>1</v>
      </c>
      <c r="R488" s="671">
        <v>2</v>
      </c>
      <c r="S488" s="682">
        <v>1</v>
      </c>
      <c r="T488" s="706">
        <v>1</v>
      </c>
      <c r="U488" s="242">
        <v>1</v>
      </c>
    </row>
    <row r="489" spans="1:21" ht="14.4" customHeight="1" x14ac:dyDescent="0.3">
      <c r="A489" s="680">
        <v>32</v>
      </c>
      <c r="B489" s="671" t="s">
        <v>529</v>
      </c>
      <c r="C489" s="671">
        <v>89301322</v>
      </c>
      <c r="D489" s="703" t="s">
        <v>3658</v>
      </c>
      <c r="E489" s="704" t="s">
        <v>2539</v>
      </c>
      <c r="F489" s="671" t="s">
        <v>2518</v>
      </c>
      <c r="G489" s="671" t="s">
        <v>2577</v>
      </c>
      <c r="H489" s="671" t="s">
        <v>528</v>
      </c>
      <c r="I489" s="671" t="s">
        <v>2578</v>
      </c>
      <c r="J489" s="671" t="s">
        <v>2579</v>
      </c>
      <c r="K489" s="671" t="s">
        <v>2447</v>
      </c>
      <c r="L489" s="705">
        <v>0</v>
      </c>
      <c r="M489" s="705">
        <v>0</v>
      </c>
      <c r="N489" s="671">
        <v>5</v>
      </c>
      <c r="O489" s="706">
        <v>1</v>
      </c>
      <c r="P489" s="705">
        <v>0</v>
      </c>
      <c r="Q489" s="682"/>
      <c r="R489" s="671">
        <v>2</v>
      </c>
      <c r="S489" s="682">
        <v>0.4</v>
      </c>
      <c r="T489" s="706">
        <v>0.5</v>
      </c>
      <c r="U489" s="242">
        <v>0.5</v>
      </c>
    </row>
    <row r="490" spans="1:21" ht="14.4" customHeight="1" x14ac:dyDescent="0.3">
      <c r="A490" s="680">
        <v>32</v>
      </c>
      <c r="B490" s="671" t="s">
        <v>529</v>
      </c>
      <c r="C490" s="671">
        <v>89301322</v>
      </c>
      <c r="D490" s="703" t="s">
        <v>3658</v>
      </c>
      <c r="E490" s="704" t="s">
        <v>2539</v>
      </c>
      <c r="F490" s="671" t="s">
        <v>2518</v>
      </c>
      <c r="G490" s="671" t="s">
        <v>2716</v>
      </c>
      <c r="H490" s="671" t="s">
        <v>528</v>
      </c>
      <c r="I490" s="671" t="s">
        <v>740</v>
      </c>
      <c r="J490" s="671" t="s">
        <v>2717</v>
      </c>
      <c r="K490" s="671" t="s">
        <v>2718</v>
      </c>
      <c r="L490" s="705">
        <v>91.14</v>
      </c>
      <c r="M490" s="705">
        <v>91.14</v>
      </c>
      <c r="N490" s="671">
        <v>1</v>
      </c>
      <c r="O490" s="706">
        <v>1</v>
      </c>
      <c r="P490" s="705"/>
      <c r="Q490" s="682">
        <v>0</v>
      </c>
      <c r="R490" s="671"/>
      <c r="S490" s="682">
        <v>0</v>
      </c>
      <c r="T490" s="706"/>
      <c r="U490" s="242">
        <v>0</v>
      </c>
    </row>
    <row r="491" spans="1:21" ht="14.4" customHeight="1" x14ac:dyDescent="0.3">
      <c r="A491" s="680">
        <v>32</v>
      </c>
      <c r="B491" s="671" t="s">
        <v>529</v>
      </c>
      <c r="C491" s="671">
        <v>89301322</v>
      </c>
      <c r="D491" s="703" t="s">
        <v>3658</v>
      </c>
      <c r="E491" s="704" t="s">
        <v>2539</v>
      </c>
      <c r="F491" s="671" t="s">
        <v>2518</v>
      </c>
      <c r="G491" s="671" t="s">
        <v>2680</v>
      </c>
      <c r="H491" s="671" t="s">
        <v>1321</v>
      </c>
      <c r="I491" s="671" t="s">
        <v>2941</v>
      </c>
      <c r="J491" s="671" t="s">
        <v>2942</v>
      </c>
      <c r="K491" s="671" t="s">
        <v>2943</v>
      </c>
      <c r="L491" s="705">
        <v>254.23</v>
      </c>
      <c r="M491" s="705">
        <v>254.23</v>
      </c>
      <c r="N491" s="671">
        <v>1</v>
      </c>
      <c r="O491" s="706">
        <v>1</v>
      </c>
      <c r="P491" s="705"/>
      <c r="Q491" s="682">
        <v>0</v>
      </c>
      <c r="R491" s="671"/>
      <c r="S491" s="682">
        <v>0</v>
      </c>
      <c r="T491" s="706"/>
      <c r="U491" s="242">
        <v>0</v>
      </c>
    </row>
    <row r="492" spans="1:21" ht="14.4" customHeight="1" x14ac:dyDescent="0.3">
      <c r="A492" s="680">
        <v>32</v>
      </c>
      <c r="B492" s="671" t="s">
        <v>529</v>
      </c>
      <c r="C492" s="671">
        <v>89301322</v>
      </c>
      <c r="D492" s="703" t="s">
        <v>3658</v>
      </c>
      <c r="E492" s="704" t="s">
        <v>2539</v>
      </c>
      <c r="F492" s="671" t="s">
        <v>2518</v>
      </c>
      <c r="G492" s="671" t="s">
        <v>2601</v>
      </c>
      <c r="H492" s="671" t="s">
        <v>1321</v>
      </c>
      <c r="I492" s="671" t="s">
        <v>1405</v>
      </c>
      <c r="J492" s="671" t="s">
        <v>1347</v>
      </c>
      <c r="K492" s="671" t="s">
        <v>1406</v>
      </c>
      <c r="L492" s="705">
        <v>625.29</v>
      </c>
      <c r="M492" s="705">
        <v>625.29</v>
      </c>
      <c r="N492" s="671">
        <v>1</v>
      </c>
      <c r="O492" s="706">
        <v>0.5</v>
      </c>
      <c r="P492" s="705"/>
      <c r="Q492" s="682">
        <v>0</v>
      </c>
      <c r="R492" s="671"/>
      <c r="S492" s="682">
        <v>0</v>
      </c>
      <c r="T492" s="706"/>
      <c r="U492" s="242">
        <v>0</v>
      </c>
    </row>
    <row r="493" spans="1:21" ht="14.4" customHeight="1" x14ac:dyDescent="0.3">
      <c r="A493" s="680">
        <v>32</v>
      </c>
      <c r="B493" s="671" t="s">
        <v>529</v>
      </c>
      <c r="C493" s="671">
        <v>89301322</v>
      </c>
      <c r="D493" s="703" t="s">
        <v>3658</v>
      </c>
      <c r="E493" s="704" t="s">
        <v>2539</v>
      </c>
      <c r="F493" s="671" t="s">
        <v>2518</v>
      </c>
      <c r="G493" s="671" t="s">
        <v>2580</v>
      </c>
      <c r="H493" s="671" t="s">
        <v>528</v>
      </c>
      <c r="I493" s="671" t="s">
        <v>679</v>
      </c>
      <c r="J493" s="671" t="s">
        <v>680</v>
      </c>
      <c r="K493" s="671" t="s">
        <v>2581</v>
      </c>
      <c r="L493" s="705">
        <v>314.89999999999998</v>
      </c>
      <c r="M493" s="705">
        <v>944.69999999999993</v>
      </c>
      <c r="N493" s="671">
        <v>3</v>
      </c>
      <c r="O493" s="706">
        <v>2.5</v>
      </c>
      <c r="P493" s="705"/>
      <c r="Q493" s="682">
        <v>0</v>
      </c>
      <c r="R493" s="671"/>
      <c r="S493" s="682">
        <v>0</v>
      </c>
      <c r="T493" s="706"/>
      <c r="U493" s="242">
        <v>0</v>
      </c>
    </row>
    <row r="494" spans="1:21" ht="14.4" customHeight="1" x14ac:dyDescent="0.3">
      <c r="A494" s="680">
        <v>32</v>
      </c>
      <c r="B494" s="671" t="s">
        <v>529</v>
      </c>
      <c r="C494" s="671">
        <v>89301322</v>
      </c>
      <c r="D494" s="703" t="s">
        <v>3658</v>
      </c>
      <c r="E494" s="704" t="s">
        <v>2539</v>
      </c>
      <c r="F494" s="671" t="s">
        <v>2518</v>
      </c>
      <c r="G494" s="671" t="s">
        <v>3062</v>
      </c>
      <c r="H494" s="671" t="s">
        <v>528</v>
      </c>
      <c r="I494" s="671" t="s">
        <v>3122</v>
      </c>
      <c r="J494" s="671" t="s">
        <v>3064</v>
      </c>
      <c r="K494" s="671" t="s">
        <v>3123</v>
      </c>
      <c r="L494" s="705">
        <v>203.38</v>
      </c>
      <c r="M494" s="705">
        <v>203.38</v>
      </c>
      <c r="N494" s="671">
        <v>1</v>
      </c>
      <c r="O494" s="706">
        <v>1</v>
      </c>
      <c r="P494" s="705"/>
      <c r="Q494" s="682">
        <v>0</v>
      </c>
      <c r="R494" s="671"/>
      <c r="S494" s="682">
        <v>0</v>
      </c>
      <c r="T494" s="706"/>
      <c r="U494" s="242">
        <v>0</v>
      </c>
    </row>
    <row r="495" spans="1:21" ht="14.4" customHeight="1" x14ac:dyDescent="0.3">
      <c r="A495" s="680">
        <v>32</v>
      </c>
      <c r="B495" s="671" t="s">
        <v>529</v>
      </c>
      <c r="C495" s="671">
        <v>89301322</v>
      </c>
      <c r="D495" s="703" t="s">
        <v>3658</v>
      </c>
      <c r="E495" s="704" t="s">
        <v>2539</v>
      </c>
      <c r="F495" s="671" t="s">
        <v>2518</v>
      </c>
      <c r="G495" s="671" t="s">
        <v>2864</v>
      </c>
      <c r="H495" s="671" t="s">
        <v>528</v>
      </c>
      <c r="I495" s="671" t="s">
        <v>1302</v>
      </c>
      <c r="J495" s="671" t="s">
        <v>703</v>
      </c>
      <c r="K495" s="671" t="s">
        <v>1303</v>
      </c>
      <c r="L495" s="705">
        <v>113.37</v>
      </c>
      <c r="M495" s="705">
        <v>113.37</v>
      </c>
      <c r="N495" s="671">
        <v>1</v>
      </c>
      <c r="O495" s="706">
        <v>1</v>
      </c>
      <c r="P495" s="705">
        <v>113.37</v>
      </c>
      <c r="Q495" s="682">
        <v>1</v>
      </c>
      <c r="R495" s="671">
        <v>1</v>
      </c>
      <c r="S495" s="682">
        <v>1</v>
      </c>
      <c r="T495" s="706">
        <v>1</v>
      </c>
      <c r="U495" s="242">
        <v>1</v>
      </c>
    </row>
    <row r="496" spans="1:21" ht="14.4" customHeight="1" x14ac:dyDescent="0.3">
      <c r="A496" s="680">
        <v>32</v>
      </c>
      <c r="B496" s="671" t="s">
        <v>529</v>
      </c>
      <c r="C496" s="671">
        <v>89301322</v>
      </c>
      <c r="D496" s="703" t="s">
        <v>3658</v>
      </c>
      <c r="E496" s="704" t="s">
        <v>2539</v>
      </c>
      <c r="F496" s="671" t="s">
        <v>2518</v>
      </c>
      <c r="G496" s="671" t="s">
        <v>2582</v>
      </c>
      <c r="H496" s="671" t="s">
        <v>528</v>
      </c>
      <c r="I496" s="671" t="s">
        <v>972</v>
      </c>
      <c r="J496" s="671" t="s">
        <v>2583</v>
      </c>
      <c r="K496" s="671" t="s">
        <v>2584</v>
      </c>
      <c r="L496" s="705">
        <v>91.52</v>
      </c>
      <c r="M496" s="705">
        <v>274.56</v>
      </c>
      <c r="N496" s="671">
        <v>3</v>
      </c>
      <c r="O496" s="706">
        <v>0.5</v>
      </c>
      <c r="P496" s="705"/>
      <c r="Q496" s="682">
        <v>0</v>
      </c>
      <c r="R496" s="671"/>
      <c r="S496" s="682">
        <v>0</v>
      </c>
      <c r="T496" s="706"/>
      <c r="U496" s="242">
        <v>0</v>
      </c>
    </row>
    <row r="497" spans="1:21" ht="14.4" customHeight="1" x14ac:dyDescent="0.3">
      <c r="A497" s="680">
        <v>32</v>
      </c>
      <c r="B497" s="671" t="s">
        <v>529</v>
      </c>
      <c r="C497" s="671">
        <v>89301322</v>
      </c>
      <c r="D497" s="703" t="s">
        <v>3658</v>
      </c>
      <c r="E497" s="704" t="s">
        <v>2539</v>
      </c>
      <c r="F497" s="671" t="s">
        <v>2518</v>
      </c>
      <c r="G497" s="671" t="s">
        <v>2869</v>
      </c>
      <c r="H497" s="671" t="s">
        <v>528</v>
      </c>
      <c r="I497" s="671" t="s">
        <v>3124</v>
      </c>
      <c r="J497" s="671" t="s">
        <v>2871</v>
      </c>
      <c r="K497" s="671" t="s">
        <v>2515</v>
      </c>
      <c r="L497" s="705">
        <v>0</v>
      </c>
      <c r="M497" s="705">
        <v>0</v>
      </c>
      <c r="N497" s="671">
        <v>3</v>
      </c>
      <c r="O497" s="706">
        <v>2.5</v>
      </c>
      <c r="P497" s="705">
        <v>0</v>
      </c>
      <c r="Q497" s="682"/>
      <c r="R497" s="671">
        <v>2</v>
      </c>
      <c r="S497" s="682">
        <v>0.66666666666666663</v>
      </c>
      <c r="T497" s="706">
        <v>2</v>
      </c>
      <c r="U497" s="242">
        <v>0.8</v>
      </c>
    </row>
    <row r="498" spans="1:21" ht="14.4" customHeight="1" x14ac:dyDescent="0.3">
      <c r="A498" s="680">
        <v>32</v>
      </c>
      <c r="B498" s="671" t="s">
        <v>529</v>
      </c>
      <c r="C498" s="671">
        <v>89301322</v>
      </c>
      <c r="D498" s="703" t="s">
        <v>3658</v>
      </c>
      <c r="E498" s="704" t="s">
        <v>2540</v>
      </c>
      <c r="F498" s="671" t="s">
        <v>2518</v>
      </c>
      <c r="G498" s="671" t="s">
        <v>2995</v>
      </c>
      <c r="H498" s="671" t="s">
        <v>528</v>
      </c>
      <c r="I498" s="671" t="s">
        <v>744</v>
      </c>
      <c r="J498" s="671" t="s">
        <v>2996</v>
      </c>
      <c r="K498" s="671" t="s">
        <v>2516</v>
      </c>
      <c r="L498" s="705">
        <v>44.89</v>
      </c>
      <c r="M498" s="705">
        <v>89.78</v>
      </c>
      <c r="N498" s="671">
        <v>2</v>
      </c>
      <c r="O498" s="706">
        <v>0.5</v>
      </c>
      <c r="P498" s="705">
        <v>89.78</v>
      </c>
      <c r="Q498" s="682">
        <v>1</v>
      </c>
      <c r="R498" s="671">
        <v>2</v>
      </c>
      <c r="S498" s="682">
        <v>1</v>
      </c>
      <c r="T498" s="706">
        <v>0.5</v>
      </c>
      <c r="U498" s="242">
        <v>1</v>
      </c>
    </row>
    <row r="499" spans="1:21" ht="14.4" customHeight="1" x14ac:dyDescent="0.3">
      <c r="A499" s="680">
        <v>32</v>
      </c>
      <c r="B499" s="671" t="s">
        <v>529</v>
      </c>
      <c r="C499" s="671">
        <v>89301322</v>
      </c>
      <c r="D499" s="703" t="s">
        <v>3658</v>
      </c>
      <c r="E499" s="704" t="s">
        <v>2540</v>
      </c>
      <c r="F499" s="671" t="s">
        <v>2518</v>
      </c>
      <c r="G499" s="671" t="s">
        <v>2552</v>
      </c>
      <c r="H499" s="671" t="s">
        <v>528</v>
      </c>
      <c r="I499" s="671" t="s">
        <v>2604</v>
      </c>
      <c r="J499" s="671" t="s">
        <v>2605</v>
      </c>
      <c r="K499" s="671" t="s">
        <v>2606</v>
      </c>
      <c r="L499" s="705">
        <v>1354.54</v>
      </c>
      <c r="M499" s="705">
        <v>12190.86</v>
      </c>
      <c r="N499" s="671">
        <v>9</v>
      </c>
      <c r="O499" s="706">
        <v>5.5</v>
      </c>
      <c r="P499" s="705">
        <v>8127.24</v>
      </c>
      <c r="Q499" s="682">
        <v>0.66666666666666663</v>
      </c>
      <c r="R499" s="671">
        <v>6</v>
      </c>
      <c r="S499" s="682">
        <v>0.66666666666666663</v>
      </c>
      <c r="T499" s="706">
        <v>3.5</v>
      </c>
      <c r="U499" s="242">
        <v>0.63636363636363635</v>
      </c>
    </row>
    <row r="500" spans="1:21" ht="14.4" customHeight="1" x14ac:dyDescent="0.3">
      <c r="A500" s="680">
        <v>32</v>
      </c>
      <c r="B500" s="671" t="s">
        <v>529</v>
      </c>
      <c r="C500" s="671">
        <v>89301322</v>
      </c>
      <c r="D500" s="703" t="s">
        <v>3658</v>
      </c>
      <c r="E500" s="704" t="s">
        <v>2540</v>
      </c>
      <c r="F500" s="671" t="s">
        <v>2518</v>
      </c>
      <c r="G500" s="671" t="s">
        <v>2555</v>
      </c>
      <c r="H500" s="671" t="s">
        <v>1321</v>
      </c>
      <c r="I500" s="671" t="s">
        <v>1380</v>
      </c>
      <c r="J500" s="671" t="s">
        <v>1381</v>
      </c>
      <c r="K500" s="671" t="s">
        <v>1382</v>
      </c>
      <c r="L500" s="705">
        <v>95.25</v>
      </c>
      <c r="M500" s="705">
        <v>190.5</v>
      </c>
      <c r="N500" s="671">
        <v>2</v>
      </c>
      <c r="O500" s="706">
        <v>1.5</v>
      </c>
      <c r="P500" s="705"/>
      <c r="Q500" s="682">
        <v>0</v>
      </c>
      <c r="R500" s="671"/>
      <c r="S500" s="682">
        <v>0</v>
      </c>
      <c r="T500" s="706"/>
      <c r="U500" s="242">
        <v>0</v>
      </c>
    </row>
    <row r="501" spans="1:21" ht="14.4" customHeight="1" x14ac:dyDescent="0.3">
      <c r="A501" s="680">
        <v>32</v>
      </c>
      <c r="B501" s="671" t="s">
        <v>529</v>
      </c>
      <c r="C501" s="671">
        <v>89301322</v>
      </c>
      <c r="D501" s="703" t="s">
        <v>3658</v>
      </c>
      <c r="E501" s="704" t="s">
        <v>2540</v>
      </c>
      <c r="F501" s="671" t="s">
        <v>2518</v>
      </c>
      <c r="G501" s="671" t="s">
        <v>2555</v>
      </c>
      <c r="H501" s="671" t="s">
        <v>528</v>
      </c>
      <c r="I501" s="671" t="s">
        <v>2609</v>
      </c>
      <c r="J501" s="671" t="s">
        <v>2610</v>
      </c>
      <c r="K501" s="671" t="s">
        <v>1382</v>
      </c>
      <c r="L501" s="705">
        <v>95.25</v>
      </c>
      <c r="M501" s="705">
        <v>95.25</v>
      </c>
      <c r="N501" s="671">
        <v>1</v>
      </c>
      <c r="O501" s="706">
        <v>0.5</v>
      </c>
      <c r="P501" s="705">
        <v>95.25</v>
      </c>
      <c r="Q501" s="682">
        <v>1</v>
      </c>
      <c r="R501" s="671">
        <v>1</v>
      </c>
      <c r="S501" s="682">
        <v>1</v>
      </c>
      <c r="T501" s="706">
        <v>0.5</v>
      </c>
      <c r="U501" s="242">
        <v>1</v>
      </c>
    </row>
    <row r="502" spans="1:21" ht="14.4" customHeight="1" x14ac:dyDescent="0.3">
      <c r="A502" s="680">
        <v>32</v>
      </c>
      <c r="B502" s="671" t="s">
        <v>529</v>
      </c>
      <c r="C502" s="671">
        <v>89301322</v>
      </c>
      <c r="D502" s="703" t="s">
        <v>3658</v>
      </c>
      <c r="E502" s="704" t="s">
        <v>2540</v>
      </c>
      <c r="F502" s="671" t="s">
        <v>2518</v>
      </c>
      <c r="G502" s="671" t="s">
        <v>2555</v>
      </c>
      <c r="H502" s="671" t="s">
        <v>528</v>
      </c>
      <c r="I502" s="671" t="s">
        <v>623</v>
      </c>
      <c r="J502" s="671" t="s">
        <v>624</v>
      </c>
      <c r="K502" s="671" t="s">
        <v>2556</v>
      </c>
      <c r="L502" s="705">
        <v>85.72</v>
      </c>
      <c r="M502" s="705">
        <v>942.92</v>
      </c>
      <c r="N502" s="671">
        <v>11</v>
      </c>
      <c r="O502" s="706">
        <v>3.5</v>
      </c>
      <c r="P502" s="705">
        <v>685.76</v>
      </c>
      <c r="Q502" s="682">
        <v>0.72727272727272729</v>
      </c>
      <c r="R502" s="671">
        <v>8</v>
      </c>
      <c r="S502" s="682">
        <v>0.72727272727272729</v>
      </c>
      <c r="T502" s="706">
        <v>2.5</v>
      </c>
      <c r="U502" s="242">
        <v>0.7142857142857143</v>
      </c>
    </row>
    <row r="503" spans="1:21" ht="14.4" customHeight="1" x14ac:dyDescent="0.3">
      <c r="A503" s="680">
        <v>32</v>
      </c>
      <c r="B503" s="671" t="s">
        <v>529</v>
      </c>
      <c r="C503" s="671">
        <v>89301322</v>
      </c>
      <c r="D503" s="703" t="s">
        <v>3658</v>
      </c>
      <c r="E503" s="704" t="s">
        <v>2540</v>
      </c>
      <c r="F503" s="671" t="s">
        <v>2518</v>
      </c>
      <c r="G503" s="671" t="s">
        <v>2555</v>
      </c>
      <c r="H503" s="671" t="s">
        <v>528</v>
      </c>
      <c r="I503" s="671" t="s">
        <v>2611</v>
      </c>
      <c r="J503" s="671" t="s">
        <v>624</v>
      </c>
      <c r="K503" s="671" t="s">
        <v>2612</v>
      </c>
      <c r="L503" s="705">
        <v>285.75</v>
      </c>
      <c r="M503" s="705">
        <v>857.25</v>
      </c>
      <c r="N503" s="671">
        <v>3</v>
      </c>
      <c r="O503" s="706">
        <v>2</v>
      </c>
      <c r="P503" s="705">
        <v>857.25</v>
      </c>
      <c r="Q503" s="682">
        <v>1</v>
      </c>
      <c r="R503" s="671">
        <v>3</v>
      </c>
      <c r="S503" s="682">
        <v>1</v>
      </c>
      <c r="T503" s="706">
        <v>2</v>
      </c>
      <c r="U503" s="242">
        <v>1</v>
      </c>
    </row>
    <row r="504" spans="1:21" ht="14.4" customHeight="1" x14ac:dyDescent="0.3">
      <c r="A504" s="680">
        <v>32</v>
      </c>
      <c r="B504" s="671" t="s">
        <v>529</v>
      </c>
      <c r="C504" s="671">
        <v>89301322</v>
      </c>
      <c r="D504" s="703" t="s">
        <v>3658</v>
      </c>
      <c r="E504" s="704" t="s">
        <v>2540</v>
      </c>
      <c r="F504" s="671" t="s">
        <v>2518</v>
      </c>
      <c r="G504" s="671" t="s">
        <v>2555</v>
      </c>
      <c r="H504" s="671" t="s">
        <v>528</v>
      </c>
      <c r="I504" s="671" t="s">
        <v>2613</v>
      </c>
      <c r="J504" s="671" t="s">
        <v>2610</v>
      </c>
      <c r="K504" s="671" t="s">
        <v>2608</v>
      </c>
      <c r="L504" s="705">
        <v>47.63</v>
      </c>
      <c r="M504" s="705">
        <v>142.89000000000001</v>
      </c>
      <c r="N504" s="671">
        <v>3</v>
      </c>
      <c r="O504" s="706">
        <v>2</v>
      </c>
      <c r="P504" s="705">
        <v>47.63</v>
      </c>
      <c r="Q504" s="682">
        <v>0.33333333333333331</v>
      </c>
      <c r="R504" s="671">
        <v>1</v>
      </c>
      <c r="S504" s="682">
        <v>0.33333333333333331</v>
      </c>
      <c r="T504" s="706">
        <v>0.5</v>
      </c>
      <c r="U504" s="242">
        <v>0.25</v>
      </c>
    </row>
    <row r="505" spans="1:21" ht="14.4" customHeight="1" x14ac:dyDescent="0.3">
      <c r="A505" s="680">
        <v>32</v>
      </c>
      <c r="B505" s="671" t="s">
        <v>529</v>
      </c>
      <c r="C505" s="671">
        <v>89301322</v>
      </c>
      <c r="D505" s="703" t="s">
        <v>3658</v>
      </c>
      <c r="E505" s="704" t="s">
        <v>2540</v>
      </c>
      <c r="F505" s="671" t="s">
        <v>2518</v>
      </c>
      <c r="G505" s="671" t="s">
        <v>2557</v>
      </c>
      <c r="H505" s="671" t="s">
        <v>528</v>
      </c>
      <c r="I505" s="671" t="s">
        <v>2766</v>
      </c>
      <c r="J505" s="671" t="s">
        <v>2767</v>
      </c>
      <c r="K505" s="671" t="s">
        <v>2659</v>
      </c>
      <c r="L505" s="705">
        <v>17.690000000000001</v>
      </c>
      <c r="M505" s="705">
        <v>17.690000000000001</v>
      </c>
      <c r="N505" s="671">
        <v>1</v>
      </c>
      <c r="O505" s="706">
        <v>0.5</v>
      </c>
      <c r="P505" s="705"/>
      <c r="Q505" s="682">
        <v>0</v>
      </c>
      <c r="R505" s="671"/>
      <c r="S505" s="682">
        <v>0</v>
      </c>
      <c r="T505" s="706"/>
      <c r="U505" s="242">
        <v>0</v>
      </c>
    </row>
    <row r="506" spans="1:21" ht="14.4" customHeight="1" x14ac:dyDescent="0.3">
      <c r="A506" s="680">
        <v>32</v>
      </c>
      <c r="B506" s="671" t="s">
        <v>529</v>
      </c>
      <c r="C506" s="671">
        <v>89301322</v>
      </c>
      <c r="D506" s="703" t="s">
        <v>3658</v>
      </c>
      <c r="E506" s="704" t="s">
        <v>2540</v>
      </c>
      <c r="F506" s="671" t="s">
        <v>2518</v>
      </c>
      <c r="G506" s="671" t="s">
        <v>2557</v>
      </c>
      <c r="H506" s="671" t="s">
        <v>1321</v>
      </c>
      <c r="I506" s="671" t="s">
        <v>2657</v>
      </c>
      <c r="J506" s="671" t="s">
        <v>2658</v>
      </c>
      <c r="K506" s="671" t="s">
        <v>2659</v>
      </c>
      <c r="L506" s="705">
        <v>17.690000000000001</v>
      </c>
      <c r="M506" s="705">
        <v>35.380000000000003</v>
      </c>
      <c r="N506" s="671">
        <v>2</v>
      </c>
      <c r="O506" s="706">
        <v>0.5</v>
      </c>
      <c r="P506" s="705"/>
      <c r="Q506" s="682">
        <v>0</v>
      </c>
      <c r="R506" s="671"/>
      <c r="S506" s="682">
        <v>0</v>
      </c>
      <c r="T506" s="706"/>
      <c r="U506" s="242">
        <v>0</v>
      </c>
    </row>
    <row r="507" spans="1:21" ht="14.4" customHeight="1" x14ac:dyDescent="0.3">
      <c r="A507" s="680">
        <v>32</v>
      </c>
      <c r="B507" s="671" t="s">
        <v>529</v>
      </c>
      <c r="C507" s="671">
        <v>89301322</v>
      </c>
      <c r="D507" s="703" t="s">
        <v>3658</v>
      </c>
      <c r="E507" s="704" t="s">
        <v>2540</v>
      </c>
      <c r="F507" s="671" t="s">
        <v>2518</v>
      </c>
      <c r="G507" s="671" t="s">
        <v>2561</v>
      </c>
      <c r="H507" s="671" t="s">
        <v>1321</v>
      </c>
      <c r="I507" s="671" t="s">
        <v>1556</v>
      </c>
      <c r="J507" s="671" t="s">
        <v>2413</v>
      </c>
      <c r="K507" s="671" t="s">
        <v>2414</v>
      </c>
      <c r="L507" s="705">
        <v>333.31</v>
      </c>
      <c r="M507" s="705">
        <v>1333.24</v>
      </c>
      <c r="N507" s="671">
        <v>4</v>
      </c>
      <c r="O507" s="706">
        <v>1</v>
      </c>
      <c r="P507" s="705">
        <v>1333.24</v>
      </c>
      <c r="Q507" s="682">
        <v>1</v>
      </c>
      <c r="R507" s="671">
        <v>4</v>
      </c>
      <c r="S507" s="682">
        <v>1</v>
      </c>
      <c r="T507" s="706">
        <v>1</v>
      </c>
      <c r="U507" s="242">
        <v>1</v>
      </c>
    </row>
    <row r="508" spans="1:21" ht="14.4" customHeight="1" x14ac:dyDescent="0.3">
      <c r="A508" s="680">
        <v>32</v>
      </c>
      <c r="B508" s="671" t="s">
        <v>529</v>
      </c>
      <c r="C508" s="671">
        <v>89301322</v>
      </c>
      <c r="D508" s="703" t="s">
        <v>3658</v>
      </c>
      <c r="E508" s="704" t="s">
        <v>2540</v>
      </c>
      <c r="F508" s="671" t="s">
        <v>2518</v>
      </c>
      <c r="G508" s="671" t="s">
        <v>2771</v>
      </c>
      <c r="H508" s="671" t="s">
        <v>528</v>
      </c>
      <c r="I508" s="671" t="s">
        <v>2772</v>
      </c>
      <c r="J508" s="671" t="s">
        <v>2773</v>
      </c>
      <c r="K508" s="671" t="s">
        <v>2774</v>
      </c>
      <c r="L508" s="705">
        <v>10744.75</v>
      </c>
      <c r="M508" s="705">
        <v>107447.5</v>
      </c>
      <c r="N508" s="671">
        <v>10</v>
      </c>
      <c r="O508" s="706">
        <v>2.5</v>
      </c>
      <c r="P508" s="705">
        <v>53723.75</v>
      </c>
      <c r="Q508" s="682">
        <v>0.5</v>
      </c>
      <c r="R508" s="671">
        <v>5</v>
      </c>
      <c r="S508" s="682">
        <v>0.5</v>
      </c>
      <c r="T508" s="706">
        <v>1.5</v>
      </c>
      <c r="U508" s="242">
        <v>0.6</v>
      </c>
    </row>
    <row r="509" spans="1:21" ht="14.4" customHeight="1" x14ac:dyDescent="0.3">
      <c r="A509" s="680">
        <v>32</v>
      </c>
      <c r="B509" s="671" t="s">
        <v>529</v>
      </c>
      <c r="C509" s="671">
        <v>89301322</v>
      </c>
      <c r="D509" s="703" t="s">
        <v>3658</v>
      </c>
      <c r="E509" s="704" t="s">
        <v>2540</v>
      </c>
      <c r="F509" s="671" t="s">
        <v>2518</v>
      </c>
      <c r="G509" s="671" t="s">
        <v>3125</v>
      </c>
      <c r="H509" s="671" t="s">
        <v>1321</v>
      </c>
      <c r="I509" s="671" t="s">
        <v>3126</v>
      </c>
      <c r="J509" s="671" t="s">
        <v>3127</v>
      </c>
      <c r="K509" s="671" t="s">
        <v>1400</v>
      </c>
      <c r="L509" s="705">
        <v>195.89</v>
      </c>
      <c r="M509" s="705">
        <v>195.89</v>
      </c>
      <c r="N509" s="671">
        <v>1</v>
      </c>
      <c r="O509" s="706">
        <v>1</v>
      </c>
      <c r="P509" s="705"/>
      <c r="Q509" s="682">
        <v>0</v>
      </c>
      <c r="R509" s="671"/>
      <c r="S509" s="682">
        <v>0</v>
      </c>
      <c r="T509" s="706"/>
      <c r="U509" s="242">
        <v>0</v>
      </c>
    </row>
    <row r="510" spans="1:21" ht="14.4" customHeight="1" x14ac:dyDescent="0.3">
      <c r="A510" s="680">
        <v>32</v>
      </c>
      <c r="B510" s="671" t="s">
        <v>529</v>
      </c>
      <c r="C510" s="671">
        <v>89301322</v>
      </c>
      <c r="D510" s="703" t="s">
        <v>3658</v>
      </c>
      <c r="E510" s="704" t="s">
        <v>2540</v>
      </c>
      <c r="F510" s="671" t="s">
        <v>2518</v>
      </c>
      <c r="G510" s="671" t="s">
        <v>3125</v>
      </c>
      <c r="H510" s="671" t="s">
        <v>1321</v>
      </c>
      <c r="I510" s="671" t="s">
        <v>2035</v>
      </c>
      <c r="J510" s="671" t="s">
        <v>2485</v>
      </c>
      <c r="K510" s="671" t="s">
        <v>2463</v>
      </c>
      <c r="L510" s="705">
        <v>65.3</v>
      </c>
      <c r="M510" s="705">
        <v>391.79999999999995</v>
      </c>
      <c r="N510" s="671">
        <v>6</v>
      </c>
      <c r="O510" s="706">
        <v>1.5</v>
      </c>
      <c r="P510" s="705">
        <v>195.89999999999998</v>
      </c>
      <c r="Q510" s="682">
        <v>0.5</v>
      </c>
      <c r="R510" s="671">
        <v>3</v>
      </c>
      <c r="S510" s="682">
        <v>0.5</v>
      </c>
      <c r="T510" s="706">
        <v>0.5</v>
      </c>
      <c r="U510" s="242">
        <v>0.33333333333333331</v>
      </c>
    </row>
    <row r="511" spans="1:21" ht="14.4" customHeight="1" x14ac:dyDescent="0.3">
      <c r="A511" s="680">
        <v>32</v>
      </c>
      <c r="B511" s="671" t="s">
        <v>529</v>
      </c>
      <c r="C511" s="671">
        <v>89301322</v>
      </c>
      <c r="D511" s="703" t="s">
        <v>3658</v>
      </c>
      <c r="E511" s="704" t="s">
        <v>2540</v>
      </c>
      <c r="F511" s="671" t="s">
        <v>2518</v>
      </c>
      <c r="G511" s="671" t="s">
        <v>3125</v>
      </c>
      <c r="H511" s="671" t="s">
        <v>1321</v>
      </c>
      <c r="I511" s="671" t="s">
        <v>3128</v>
      </c>
      <c r="J511" s="671" t="s">
        <v>2485</v>
      </c>
      <c r="K511" s="671" t="s">
        <v>2888</v>
      </c>
      <c r="L511" s="705">
        <v>217.65</v>
      </c>
      <c r="M511" s="705">
        <v>217.65</v>
      </c>
      <c r="N511" s="671">
        <v>1</v>
      </c>
      <c r="O511" s="706">
        <v>0.5</v>
      </c>
      <c r="P511" s="705"/>
      <c r="Q511" s="682">
        <v>0</v>
      </c>
      <c r="R511" s="671"/>
      <c r="S511" s="682">
        <v>0</v>
      </c>
      <c r="T511" s="706"/>
      <c r="U511" s="242">
        <v>0</v>
      </c>
    </row>
    <row r="512" spans="1:21" ht="14.4" customHeight="1" x14ac:dyDescent="0.3">
      <c r="A512" s="680">
        <v>32</v>
      </c>
      <c r="B512" s="671" t="s">
        <v>529</v>
      </c>
      <c r="C512" s="671">
        <v>89301322</v>
      </c>
      <c r="D512" s="703" t="s">
        <v>3658</v>
      </c>
      <c r="E512" s="704" t="s">
        <v>2540</v>
      </c>
      <c r="F512" s="671" t="s">
        <v>2518</v>
      </c>
      <c r="G512" s="671" t="s">
        <v>3125</v>
      </c>
      <c r="H512" s="671" t="s">
        <v>1321</v>
      </c>
      <c r="I512" s="671" t="s">
        <v>3129</v>
      </c>
      <c r="J512" s="671" t="s">
        <v>3130</v>
      </c>
      <c r="K512" s="671" t="s">
        <v>848</v>
      </c>
      <c r="L512" s="705">
        <v>130.59</v>
      </c>
      <c r="M512" s="705">
        <v>391.77</v>
      </c>
      <c r="N512" s="671">
        <v>3</v>
      </c>
      <c r="O512" s="706">
        <v>0.5</v>
      </c>
      <c r="P512" s="705">
        <v>391.77</v>
      </c>
      <c r="Q512" s="682">
        <v>1</v>
      </c>
      <c r="R512" s="671">
        <v>3</v>
      </c>
      <c r="S512" s="682">
        <v>1</v>
      </c>
      <c r="T512" s="706">
        <v>0.5</v>
      </c>
      <c r="U512" s="242">
        <v>1</v>
      </c>
    </row>
    <row r="513" spans="1:21" ht="14.4" customHeight="1" x14ac:dyDescent="0.3">
      <c r="A513" s="680">
        <v>32</v>
      </c>
      <c r="B513" s="671" t="s">
        <v>529</v>
      </c>
      <c r="C513" s="671">
        <v>89301322</v>
      </c>
      <c r="D513" s="703" t="s">
        <v>3658</v>
      </c>
      <c r="E513" s="704" t="s">
        <v>2540</v>
      </c>
      <c r="F513" s="671" t="s">
        <v>2518</v>
      </c>
      <c r="G513" s="671" t="s">
        <v>2775</v>
      </c>
      <c r="H513" s="671" t="s">
        <v>1321</v>
      </c>
      <c r="I513" s="671" t="s">
        <v>2141</v>
      </c>
      <c r="J513" s="671" t="s">
        <v>2142</v>
      </c>
      <c r="K513" s="671" t="s">
        <v>2143</v>
      </c>
      <c r="L513" s="705">
        <v>222.25</v>
      </c>
      <c r="M513" s="705">
        <v>222.25</v>
      </c>
      <c r="N513" s="671">
        <v>1</v>
      </c>
      <c r="O513" s="706">
        <v>1</v>
      </c>
      <c r="P513" s="705">
        <v>222.25</v>
      </c>
      <c r="Q513" s="682">
        <v>1</v>
      </c>
      <c r="R513" s="671">
        <v>1</v>
      </c>
      <c r="S513" s="682">
        <v>1</v>
      </c>
      <c r="T513" s="706">
        <v>1</v>
      </c>
      <c r="U513" s="242">
        <v>1</v>
      </c>
    </row>
    <row r="514" spans="1:21" ht="14.4" customHeight="1" x14ac:dyDescent="0.3">
      <c r="A514" s="680">
        <v>32</v>
      </c>
      <c r="B514" s="671" t="s">
        <v>529</v>
      </c>
      <c r="C514" s="671">
        <v>89301322</v>
      </c>
      <c r="D514" s="703" t="s">
        <v>3658</v>
      </c>
      <c r="E514" s="704" t="s">
        <v>2540</v>
      </c>
      <c r="F514" s="671" t="s">
        <v>2518</v>
      </c>
      <c r="G514" s="671" t="s">
        <v>2725</v>
      </c>
      <c r="H514" s="671" t="s">
        <v>528</v>
      </c>
      <c r="I514" s="671" t="s">
        <v>3131</v>
      </c>
      <c r="J514" s="671" t="s">
        <v>2727</v>
      </c>
      <c r="K514" s="671" t="s">
        <v>3096</v>
      </c>
      <c r="L514" s="705">
        <v>134.66</v>
      </c>
      <c r="M514" s="705">
        <v>134.66</v>
      </c>
      <c r="N514" s="671">
        <v>1</v>
      </c>
      <c r="O514" s="706">
        <v>0.5</v>
      </c>
      <c r="P514" s="705"/>
      <c r="Q514" s="682">
        <v>0</v>
      </c>
      <c r="R514" s="671"/>
      <c r="S514" s="682">
        <v>0</v>
      </c>
      <c r="T514" s="706"/>
      <c r="U514" s="242">
        <v>0</v>
      </c>
    </row>
    <row r="515" spans="1:21" ht="14.4" customHeight="1" x14ac:dyDescent="0.3">
      <c r="A515" s="680">
        <v>32</v>
      </c>
      <c r="B515" s="671" t="s">
        <v>529</v>
      </c>
      <c r="C515" s="671">
        <v>89301322</v>
      </c>
      <c r="D515" s="703" t="s">
        <v>3658</v>
      </c>
      <c r="E515" s="704" t="s">
        <v>2540</v>
      </c>
      <c r="F515" s="671" t="s">
        <v>2518</v>
      </c>
      <c r="G515" s="671" t="s">
        <v>2616</v>
      </c>
      <c r="H515" s="671" t="s">
        <v>528</v>
      </c>
      <c r="I515" s="671" t="s">
        <v>768</v>
      </c>
      <c r="J515" s="671" t="s">
        <v>3132</v>
      </c>
      <c r="K515" s="671" t="s">
        <v>2044</v>
      </c>
      <c r="L515" s="705">
        <v>0</v>
      </c>
      <c r="M515" s="705">
        <v>0</v>
      </c>
      <c r="N515" s="671">
        <v>1</v>
      </c>
      <c r="O515" s="706">
        <v>0.5</v>
      </c>
      <c r="P515" s="705">
        <v>0</v>
      </c>
      <c r="Q515" s="682"/>
      <c r="R515" s="671">
        <v>1</v>
      </c>
      <c r="S515" s="682">
        <v>1</v>
      </c>
      <c r="T515" s="706">
        <v>0.5</v>
      </c>
      <c r="U515" s="242">
        <v>1</v>
      </c>
    </row>
    <row r="516" spans="1:21" ht="14.4" customHeight="1" x14ac:dyDescent="0.3">
      <c r="A516" s="680">
        <v>32</v>
      </c>
      <c r="B516" s="671" t="s">
        <v>529</v>
      </c>
      <c r="C516" s="671">
        <v>89301322</v>
      </c>
      <c r="D516" s="703" t="s">
        <v>3658</v>
      </c>
      <c r="E516" s="704" t="s">
        <v>2540</v>
      </c>
      <c r="F516" s="671" t="s">
        <v>2518</v>
      </c>
      <c r="G516" s="671" t="s">
        <v>2621</v>
      </c>
      <c r="H516" s="671" t="s">
        <v>1321</v>
      </c>
      <c r="I516" s="671" t="s">
        <v>1560</v>
      </c>
      <c r="J516" s="671" t="s">
        <v>1561</v>
      </c>
      <c r="K516" s="671" t="s">
        <v>2418</v>
      </c>
      <c r="L516" s="705">
        <v>184.22</v>
      </c>
      <c r="M516" s="705">
        <v>552.66</v>
      </c>
      <c r="N516" s="671">
        <v>3</v>
      </c>
      <c r="O516" s="706">
        <v>1.5</v>
      </c>
      <c r="P516" s="705">
        <v>368.44</v>
      </c>
      <c r="Q516" s="682">
        <v>0.66666666666666674</v>
      </c>
      <c r="R516" s="671">
        <v>2</v>
      </c>
      <c r="S516" s="682">
        <v>0.66666666666666663</v>
      </c>
      <c r="T516" s="706">
        <v>1</v>
      </c>
      <c r="U516" s="242">
        <v>0.66666666666666663</v>
      </c>
    </row>
    <row r="517" spans="1:21" ht="14.4" customHeight="1" x14ac:dyDescent="0.3">
      <c r="A517" s="680">
        <v>32</v>
      </c>
      <c r="B517" s="671" t="s">
        <v>529</v>
      </c>
      <c r="C517" s="671">
        <v>89301322</v>
      </c>
      <c r="D517" s="703" t="s">
        <v>3658</v>
      </c>
      <c r="E517" s="704" t="s">
        <v>2540</v>
      </c>
      <c r="F517" s="671" t="s">
        <v>2518</v>
      </c>
      <c r="G517" s="671" t="s">
        <v>3133</v>
      </c>
      <c r="H517" s="671" t="s">
        <v>528</v>
      </c>
      <c r="I517" s="671" t="s">
        <v>3134</v>
      </c>
      <c r="J517" s="671" t="s">
        <v>3135</v>
      </c>
      <c r="K517" s="671" t="s">
        <v>3136</v>
      </c>
      <c r="L517" s="705">
        <v>44.89</v>
      </c>
      <c r="M517" s="705">
        <v>44.89</v>
      </c>
      <c r="N517" s="671">
        <v>1</v>
      </c>
      <c r="O517" s="706">
        <v>0.5</v>
      </c>
      <c r="P517" s="705">
        <v>44.89</v>
      </c>
      <c r="Q517" s="682">
        <v>1</v>
      </c>
      <c r="R517" s="671">
        <v>1</v>
      </c>
      <c r="S517" s="682">
        <v>1</v>
      </c>
      <c r="T517" s="706">
        <v>0.5</v>
      </c>
      <c r="U517" s="242">
        <v>1</v>
      </c>
    </row>
    <row r="518" spans="1:21" ht="14.4" customHeight="1" x14ac:dyDescent="0.3">
      <c r="A518" s="680">
        <v>32</v>
      </c>
      <c r="B518" s="671" t="s">
        <v>529</v>
      </c>
      <c r="C518" s="671">
        <v>89301322</v>
      </c>
      <c r="D518" s="703" t="s">
        <v>3658</v>
      </c>
      <c r="E518" s="704" t="s">
        <v>2540</v>
      </c>
      <c r="F518" s="671" t="s">
        <v>2518</v>
      </c>
      <c r="G518" s="671" t="s">
        <v>3137</v>
      </c>
      <c r="H518" s="671" t="s">
        <v>528</v>
      </c>
      <c r="I518" s="671" t="s">
        <v>1737</v>
      </c>
      <c r="J518" s="671" t="s">
        <v>910</v>
      </c>
      <c r="K518" s="671" t="s">
        <v>1738</v>
      </c>
      <c r="L518" s="705">
        <v>0</v>
      </c>
      <c r="M518" s="705">
        <v>0</v>
      </c>
      <c r="N518" s="671">
        <v>2</v>
      </c>
      <c r="O518" s="706">
        <v>0.5</v>
      </c>
      <c r="P518" s="705">
        <v>0</v>
      </c>
      <c r="Q518" s="682"/>
      <c r="R518" s="671">
        <v>2</v>
      </c>
      <c r="S518" s="682">
        <v>1</v>
      </c>
      <c r="T518" s="706">
        <v>0.5</v>
      </c>
      <c r="U518" s="242">
        <v>1</v>
      </c>
    </row>
    <row r="519" spans="1:21" ht="14.4" customHeight="1" x14ac:dyDescent="0.3">
      <c r="A519" s="680">
        <v>32</v>
      </c>
      <c r="B519" s="671" t="s">
        <v>529</v>
      </c>
      <c r="C519" s="671">
        <v>89301322</v>
      </c>
      <c r="D519" s="703" t="s">
        <v>3658</v>
      </c>
      <c r="E519" s="704" t="s">
        <v>2540</v>
      </c>
      <c r="F519" s="671" t="s">
        <v>2518</v>
      </c>
      <c r="G519" s="671" t="s">
        <v>2624</v>
      </c>
      <c r="H519" s="671" t="s">
        <v>1321</v>
      </c>
      <c r="I519" s="671" t="s">
        <v>1564</v>
      </c>
      <c r="J519" s="671" t="s">
        <v>1565</v>
      </c>
      <c r="K519" s="671" t="s">
        <v>2418</v>
      </c>
      <c r="L519" s="705">
        <v>69.86</v>
      </c>
      <c r="M519" s="705">
        <v>349.3</v>
      </c>
      <c r="N519" s="671">
        <v>5</v>
      </c>
      <c r="O519" s="706">
        <v>2.5</v>
      </c>
      <c r="P519" s="705">
        <v>279.44</v>
      </c>
      <c r="Q519" s="682">
        <v>0.79999999999999993</v>
      </c>
      <c r="R519" s="671">
        <v>4</v>
      </c>
      <c r="S519" s="682">
        <v>0.8</v>
      </c>
      <c r="T519" s="706">
        <v>1.5</v>
      </c>
      <c r="U519" s="242">
        <v>0.6</v>
      </c>
    </row>
    <row r="520" spans="1:21" ht="14.4" customHeight="1" x14ac:dyDescent="0.3">
      <c r="A520" s="680">
        <v>32</v>
      </c>
      <c r="B520" s="671" t="s">
        <v>529</v>
      </c>
      <c r="C520" s="671">
        <v>89301322</v>
      </c>
      <c r="D520" s="703" t="s">
        <v>3658</v>
      </c>
      <c r="E520" s="704" t="s">
        <v>2540</v>
      </c>
      <c r="F520" s="671" t="s">
        <v>2518</v>
      </c>
      <c r="G520" s="671" t="s">
        <v>2660</v>
      </c>
      <c r="H520" s="671" t="s">
        <v>1321</v>
      </c>
      <c r="I520" s="671" t="s">
        <v>2728</v>
      </c>
      <c r="J520" s="671" t="s">
        <v>1413</v>
      </c>
      <c r="K520" s="671" t="s">
        <v>2022</v>
      </c>
      <c r="L520" s="705">
        <v>432.32</v>
      </c>
      <c r="M520" s="705">
        <v>432.32</v>
      </c>
      <c r="N520" s="671">
        <v>1</v>
      </c>
      <c r="O520" s="706">
        <v>0.5</v>
      </c>
      <c r="P520" s="705">
        <v>432.32</v>
      </c>
      <c r="Q520" s="682">
        <v>1</v>
      </c>
      <c r="R520" s="671">
        <v>1</v>
      </c>
      <c r="S520" s="682">
        <v>1</v>
      </c>
      <c r="T520" s="706">
        <v>0.5</v>
      </c>
      <c r="U520" s="242">
        <v>1</v>
      </c>
    </row>
    <row r="521" spans="1:21" ht="14.4" customHeight="1" x14ac:dyDescent="0.3">
      <c r="A521" s="680">
        <v>32</v>
      </c>
      <c r="B521" s="671" t="s">
        <v>529</v>
      </c>
      <c r="C521" s="671">
        <v>89301322</v>
      </c>
      <c r="D521" s="703" t="s">
        <v>3658</v>
      </c>
      <c r="E521" s="704" t="s">
        <v>2540</v>
      </c>
      <c r="F521" s="671" t="s">
        <v>2518</v>
      </c>
      <c r="G521" s="671" t="s">
        <v>2660</v>
      </c>
      <c r="H521" s="671" t="s">
        <v>1321</v>
      </c>
      <c r="I521" s="671" t="s">
        <v>1412</v>
      </c>
      <c r="J521" s="671" t="s">
        <v>1413</v>
      </c>
      <c r="K521" s="671" t="s">
        <v>2456</v>
      </c>
      <c r="L521" s="705">
        <v>216.16</v>
      </c>
      <c r="M521" s="705">
        <v>648.48</v>
      </c>
      <c r="N521" s="671">
        <v>3</v>
      </c>
      <c r="O521" s="706">
        <v>1</v>
      </c>
      <c r="P521" s="705"/>
      <c r="Q521" s="682">
        <v>0</v>
      </c>
      <c r="R521" s="671"/>
      <c r="S521" s="682">
        <v>0</v>
      </c>
      <c r="T521" s="706"/>
      <c r="U521" s="242">
        <v>0</v>
      </c>
    </row>
    <row r="522" spans="1:21" ht="14.4" customHeight="1" x14ac:dyDescent="0.3">
      <c r="A522" s="680">
        <v>32</v>
      </c>
      <c r="B522" s="671" t="s">
        <v>529</v>
      </c>
      <c r="C522" s="671">
        <v>89301322</v>
      </c>
      <c r="D522" s="703" t="s">
        <v>3658</v>
      </c>
      <c r="E522" s="704" t="s">
        <v>2540</v>
      </c>
      <c r="F522" s="671" t="s">
        <v>2518</v>
      </c>
      <c r="G522" s="671" t="s">
        <v>2660</v>
      </c>
      <c r="H522" s="671" t="s">
        <v>1321</v>
      </c>
      <c r="I522" s="671" t="s">
        <v>2021</v>
      </c>
      <c r="J522" s="671" t="s">
        <v>1413</v>
      </c>
      <c r="K522" s="671" t="s">
        <v>2503</v>
      </c>
      <c r="L522" s="705">
        <v>432.32</v>
      </c>
      <c r="M522" s="705">
        <v>432.32</v>
      </c>
      <c r="N522" s="671">
        <v>1</v>
      </c>
      <c r="O522" s="706">
        <v>0.5</v>
      </c>
      <c r="P522" s="705">
        <v>432.32</v>
      </c>
      <c r="Q522" s="682">
        <v>1</v>
      </c>
      <c r="R522" s="671">
        <v>1</v>
      </c>
      <c r="S522" s="682">
        <v>1</v>
      </c>
      <c r="T522" s="706">
        <v>0.5</v>
      </c>
      <c r="U522" s="242">
        <v>1</v>
      </c>
    </row>
    <row r="523" spans="1:21" ht="14.4" customHeight="1" x14ac:dyDescent="0.3">
      <c r="A523" s="680">
        <v>32</v>
      </c>
      <c r="B523" s="671" t="s">
        <v>529</v>
      </c>
      <c r="C523" s="671">
        <v>89301322</v>
      </c>
      <c r="D523" s="703" t="s">
        <v>3658</v>
      </c>
      <c r="E523" s="704" t="s">
        <v>2540</v>
      </c>
      <c r="F523" s="671" t="s">
        <v>2518</v>
      </c>
      <c r="G523" s="671" t="s">
        <v>2566</v>
      </c>
      <c r="H523" s="671" t="s">
        <v>528</v>
      </c>
      <c r="I523" s="671" t="s">
        <v>1217</v>
      </c>
      <c r="J523" s="671" t="s">
        <v>2567</v>
      </c>
      <c r="K523" s="671" t="s">
        <v>2568</v>
      </c>
      <c r="L523" s="705">
        <v>1012.96</v>
      </c>
      <c r="M523" s="705">
        <v>3038.88</v>
      </c>
      <c r="N523" s="671">
        <v>3</v>
      </c>
      <c r="O523" s="706">
        <v>1</v>
      </c>
      <c r="P523" s="705">
        <v>3038.88</v>
      </c>
      <c r="Q523" s="682">
        <v>1</v>
      </c>
      <c r="R523" s="671">
        <v>3</v>
      </c>
      <c r="S523" s="682">
        <v>1</v>
      </c>
      <c r="T523" s="706">
        <v>1</v>
      </c>
      <c r="U523" s="242">
        <v>1</v>
      </c>
    </row>
    <row r="524" spans="1:21" ht="14.4" customHeight="1" x14ac:dyDescent="0.3">
      <c r="A524" s="680">
        <v>32</v>
      </c>
      <c r="B524" s="671" t="s">
        <v>529</v>
      </c>
      <c r="C524" s="671">
        <v>89301322</v>
      </c>
      <c r="D524" s="703" t="s">
        <v>3658</v>
      </c>
      <c r="E524" s="704" t="s">
        <v>2540</v>
      </c>
      <c r="F524" s="671" t="s">
        <v>2518</v>
      </c>
      <c r="G524" s="671" t="s">
        <v>2566</v>
      </c>
      <c r="H524" s="671" t="s">
        <v>528</v>
      </c>
      <c r="I524" s="671" t="s">
        <v>2906</v>
      </c>
      <c r="J524" s="671" t="s">
        <v>2907</v>
      </c>
      <c r="K524" s="671" t="s">
        <v>2908</v>
      </c>
      <c r="L524" s="705">
        <v>2025.92</v>
      </c>
      <c r="M524" s="705">
        <v>4051.84</v>
      </c>
      <c r="N524" s="671">
        <v>2</v>
      </c>
      <c r="O524" s="706">
        <v>1</v>
      </c>
      <c r="P524" s="705"/>
      <c r="Q524" s="682">
        <v>0</v>
      </c>
      <c r="R524" s="671"/>
      <c r="S524" s="682">
        <v>0</v>
      </c>
      <c r="T524" s="706"/>
      <c r="U524" s="242">
        <v>0</v>
      </c>
    </row>
    <row r="525" spans="1:21" ht="14.4" customHeight="1" x14ac:dyDescent="0.3">
      <c r="A525" s="680">
        <v>32</v>
      </c>
      <c r="B525" s="671" t="s">
        <v>529</v>
      </c>
      <c r="C525" s="671">
        <v>89301322</v>
      </c>
      <c r="D525" s="703" t="s">
        <v>3658</v>
      </c>
      <c r="E525" s="704" t="s">
        <v>2540</v>
      </c>
      <c r="F525" s="671" t="s">
        <v>2518</v>
      </c>
      <c r="G525" s="671" t="s">
        <v>2566</v>
      </c>
      <c r="H525" s="671" t="s">
        <v>528</v>
      </c>
      <c r="I525" s="671" t="s">
        <v>1132</v>
      </c>
      <c r="J525" s="671" t="s">
        <v>1133</v>
      </c>
      <c r="K525" s="671" t="s">
        <v>2779</v>
      </c>
      <c r="L525" s="705">
        <v>2025.92</v>
      </c>
      <c r="M525" s="705">
        <v>2025.92</v>
      </c>
      <c r="N525" s="671">
        <v>1</v>
      </c>
      <c r="O525" s="706">
        <v>1</v>
      </c>
      <c r="P525" s="705">
        <v>2025.92</v>
      </c>
      <c r="Q525" s="682">
        <v>1</v>
      </c>
      <c r="R525" s="671">
        <v>1</v>
      </c>
      <c r="S525" s="682">
        <v>1</v>
      </c>
      <c r="T525" s="706">
        <v>1</v>
      </c>
      <c r="U525" s="242">
        <v>1</v>
      </c>
    </row>
    <row r="526" spans="1:21" ht="14.4" customHeight="1" x14ac:dyDescent="0.3">
      <c r="A526" s="680">
        <v>32</v>
      </c>
      <c r="B526" s="671" t="s">
        <v>529</v>
      </c>
      <c r="C526" s="671">
        <v>89301322</v>
      </c>
      <c r="D526" s="703" t="s">
        <v>3658</v>
      </c>
      <c r="E526" s="704" t="s">
        <v>2540</v>
      </c>
      <c r="F526" s="671" t="s">
        <v>2518</v>
      </c>
      <c r="G526" s="671" t="s">
        <v>2566</v>
      </c>
      <c r="H526" s="671" t="s">
        <v>528</v>
      </c>
      <c r="I526" s="671" t="s">
        <v>3138</v>
      </c>
      <c r="J526" s="671" t="s">
        <v>3139</v>
      </c>
      <c r="K526" s="671" t="s">
        <v>3140</v>
      </c>
      <c r="L526" s="705">
        <v>0</v>
      </c>
      <c r="M526" s="705">
        <v>0</v>
      </c>
      <c r="N526" s="671">
        <v>1</v>
      </c>
      <c r="O526" s="706">
        <v>0.5</v>
      </c>
      <c r="P526" s="705">
        <v>0</v>
      </c>
      <c r="Q526" s="682"/>
      <c r="R526" s="671">
        <v>1</v>
      </c>
      <c r="S526" s="682">
        <v>1</v>
      </c>
      <c r="T526" s="706">
        <v>0.5</v>
      </c>
      <c r="U526" s="242">
        <v>1</v>
      </c>
    </row>
    <row r="527" spans="1:21" ht="14.4" customHeight="1" x14ac:dyDescent="0.3">
      <c r="A527" s="680">
        <v>32</v>
      </c>
      <c r="B527" s="671" t="s">
        <v>529</v>
      </c>
      <c r="C527" s="671">
        <v>89301322</v>
      </c>
      <c r="D527" s="703" t="s">
        <v>3658</v>
      </c>
      <c r="E527" s="704" t="s">
        <v>2540</v>
      </c>
      <c r="F527" s="671" t="s">
        <v>2518</v>
      </c>
      <c r="G527" s="671" t="s">
        <v>2566</v>
      </c>
      <c r="H527" s="671" t="s">
        <v>528</v>
      </c>
      <c r="I527" s="671" t="s">
        <v>3141</v>
      </c>
      <c r="J527" s="671" t="s">
        <v>3142</v>
      </c>
      <c r="K527" s="671" t="s">
        <v>3143</v>
      </c>
      <c r="L527" s="705">
        <v>0</v>
      </c>
      <c r="M527" s="705">
        <v>0</v>
      </c>
      <c r="N527" s="671">
        <v>1</v>
      </c>
      <c r="O527" s="706">
        <v>0.5</v>
      </c>
      <c r="P527" s="705">
        <v>0</v>
      </c>
      <c r="Q527" s="682"/>
      <c r="R527" s="671">
        <v>1</v>
      </c>
      <c r="S527" s="682">
        <v>1</v>
      </c>
      <c r="T527" s="706">
        <v>0.5</v>
      </c>
      <c r="U527" s="242">
        <v>1</v>
      </c>
    </row>
    <row r="528" spans="1:21" ht="14.4" customHeight="1" x14ac:dyDescent="0.3">
      <c r="A528" s="680">
        <v>32</v>
      </c>
      <c r="B528" s="671" t="s">
        <v>529</v>
      </c>
      <c r="C528" s="671">
        <v>89301322</v>
      </c>
      <c r="D528" s="703" t="s">
        <v>3658</v>
      </c>
      <c r="E528" s="704" t="s">
        <v>2540</v>
      </c>
      <c r="F528" s="671" t="s">
        <v>2518</v>
      </c>
      <c r="G528" s="671" t="s">
        <v>3106</v>
      </c>
      <c r="H528" s="671" t="s">
        <v>528</v>
      </c>
      <c r="I528" s="671" t="s">
        <v>1983</v>
      </c>
      <c r="J528" s="671" t="s">
        <v>1984</v>
      </c>
      <c r="K528" s="671" t="s">
        <v>3144</v>
      </c>
      <c r="L528" s="705">
        <v>376.81</v>
      </c>
      <c r="M528" s="705">
        <v>376.81</v>
      </c>
      <c r="N528" s="671">
        <v>1</v>
      </c>
      <c r="O528" s="706">
        <v>0.5</v>
      </c>
      <c r="P528" s="705">
        <v>376.81</v>
      </c>
      <c r="Q528" s="682">
        <v>1</v>
      </c>
      <c r="R528" s="671">
        <v>1</v>
      </c>
      <c r="S528" s="682">
        <v>1</v>
      </c>
      <c r="T528" s="706">
        <v>0.5</v>
      </c>
      <c r="U528" s="242">
        <v>1</v>
      </c>
    </row>
    <row r="529" spans="1:21" ht="14.4" customHeight="1" x14ac:dyDescent="0.3">
      <c r="A529" s="680">
        <v>32</v>
      </c>
      <c r="B529" s="671" t="s">
        <v>529</v>
      </c>
      <c r="C529" s="671">
        <v>89301322</v>
      </c>
      <c r="D529" s="703" t="s">
        <v>3658</v>
      </c>
      <c r="E529" s="704" t="s">
        <v>2540</v>
      </c>
      <c r="F529" s="671" t="s">
        <v>2518</v>
      </c>
      <c r="G529" s="671" t="s">
        <v>3145</v>
      </c>
      <c r="H529" s="671" t="s">
        <v>528</v>
      </c>
      <c r="I529" s="671" t="s">
        <v>3146</v>
      </c>
      <c r="J529" s="671" t="s">
        <v>3147</v>
      </c>
      <c r="K529" s="671" t="s">
        <v>3148</v>
      </c>
      <c r="L529" s="705">
        <v>143.47999999999999</v>
      </c>
      <c r="M529" s="705">
        <v>143.47999999999999</v>
      </c>
      <c r="N529" s="671">
        <v>1</v>
      </c>
      <c r="O529" s="706">
        <v>0.5</v>
      </c>
      <c r="P529" s="705">
        <v>143.47999999999999</v>
      </c>
      <c r="Q529" s="682">
        <v>1</v>
      </c>
      <c r="R529" s="671">
        <v>1</v>
      </c>
      <c r="S529" s="682">
        <v>1</v>
      </c>
      <c r="T529" s="706">
        <v>0.5</v>
      </c>
      <c r="U529" s="242">
        <v>1</v>
      </c>
    </row>
    <row r="530" spans="1:21" ht="14.4" customHeight="1" x14ac:dyDescent="0.3">
      <c r="A530" s="680">
        <v>32</v>
      </c>
      <c r="B530" s="671" t="s">
        <v>529</v>
      </c>
      <c r="C530" s="671">
        <v>89301322</v>
      </c>
      <c r="D530" s="703" t="s">
        <v>3658</v>
      </c>
      <c r="E530" s="704" t="s">
        <v>2540</v>
      </c>
      <c r="F530" s="671" t="s">
        <v>2518</v>
      </c>
      <c r="G530" s="671" t="s">
        <v>2788</v>
      </c>
      <c r="H530" s="671" t="s">
        <v>528</v>
      </c>
      <c r="I530" s="671" t="s">
        <v>2789</v>
      </c>
      <c r="J530" s="671" t="s">
        <v>1771</v>
      </c>
      <c r="K530" s="671" t="s">
        <v>2790</v>
      </c>
      <c r="L530" s="705">
        <v>0</v>
      </c>
      <c r="M530" s="705">
        <v>0</v>
      </c>
      <c r="N530" s="671">
        <v>1</v>
      </c>
      <c r="O530" s="706">
        <v>0.5</v>
      </c>
      <c r="P530" s="705"/>
      <c r="Q530" s="682"/>
      <c r="R530" s="671"/>
      <c r="S530" s="682">
        <v>0</v>
      </c>
      <c r="T530" s="706"/>
      <c r="U530" s="242">
        <v>0</v>
      </c>
    </row>
    <row r="531" spans="1:21" ht="14.4" customHeight="1" x14ac:dyDescent="0.3">
      <c r="A531" s="680">
        <v>32</v>
      </c>
      <c r="B531" s="671" t="s">
        <v>529</v>
      </c>
      <c r="C531" s="671">
        <v>89301322</v>
      </c>
      <c r="D531" s="703" t="s">
        <v>3658</v>
      </c>
      <c r="E531" s="704" t="s">
        <v>2540</v>
      </c>
      <c r="F531" s="671" t="s">
        <v>2518</v>
      </c>
      <c r="G531" s="671" t="s">
        <v>2788</v>
      </c>
      <c r="H531" s="671" t="s">
        <v>528</v>
      </c>
      <c r="I531" s="671" t="s">
        <v>1770</v>
      </c>
      <c r="J531" s="671" t="s">
        <v>1771</v>
      </c>
      <c r="K531" s="671" t="s">
        <v>1772</v>
      </c>
      <c r="L531" s="705">
        <v>386.72</v>
      </c>
      <c r="M531" s="705">
        <v>1546.88</v>
      </c>
      <c r="N531" s="671">
        <v>4</v>
      </c>
      <c r="O531" s="706">
        <v>1.5</v>
      </c>
      <c r="P531" s="705">
        <v>1546.88</v>
      </c>
      <c r="Q531" s="682">
        <v>1</v>
      </c>
      <c r="R531" s="671">
        <v>4</v>
      </c>
      <c r="S531" s="682">
        <v>1</v>
      </c>
      <c r="T531" s="706">
        <v>1.5</v>
      </c>
      <c r="U531" s="242">
        <v>1</v>
      </c>
    </row>
    <row r="532" spans="1:21" ht="14.4" customHeight="1" x14ac:dyDescent="0.3">
      <c r="A532" s="680">
        <v>32</v>
      </c>
      <c r="B532" s="671" t="s">
        <v>529</v>
      </c>
      <c r="C532" s="671">
        <v>89301322</v>
      </c>
      <c r="D532" s="703" t="s">
        <v>3658</v>
      </c>
      <c r="E532" s="704" t="s">
        <v>2540</v>
      </c>
      <c r="F532" s="671" t="s">
        <v>2518</v>
      </c>
      <c r="G532" s="671" t="s">
        <v>3149</v>
      </c>
      <c r="H532" s="671" t="s">
        <v>528</v>
      </c>
      <c r="I532" s="671" t="s">
        <v>3150</v>
      </c>
      <c r="J532" s="671" t="s">
        <v>3151</v>
      </c>
      <c r="K532" s="671" t="s">
        <v>3152</v>
      </c>
      <c r="L532" s="705">
        <v>0</v>
      </c>
      <c r="M532" s="705">
        <v>0</v>
      </c>
      <c r="N532" s="671">
        <v>1</v>
      </c>
      <c r="O532" s="706">
        <v>0.5</v>
      </c>
      <c r="P532" s="705"/>
      <c r="Q532" s="682"/>
      <c r="R532" s="671"/>
      <c r="S532" s="682">
        <v>0</v>
      </c>
      <c r="T532" s="706"/>
      <c r="U532" s="242">
        <v>0</v>
      </c>
    </row>
    <row r="533" spans="1:21" ht="14.4" customHeight="1" x14ac:dyDescent="0.3">
      <c r="A533" s="680">
        <v>32</v>
      </c>
      <c r="B533" s="671" t="s">
        <v>529</v>
      </c>
      <c r="C533" s="671">
        <v>89301322</v>
      </c>
      <c r="D533" s="703" t="s">
        <v>3658</v>
      </c>
      <c r="E533" s="704" t="s">
        <v>2540</v>
      </c>
      <c r="F533" s="671" t="s">
        <v>2518</v>
      </c>
      <c r="G533" s="671" t="s">
        <v>3036</v>
      </c>
      <c r="H533" s="671" t="s">
        <v>1321</v>
      </c>
      <c r="I533" s="671" t="s">
        <v>3153</v>
      </c>
      <c r="J533" s="671" t="s">
        <v>3154</v>
      </c>
      <c r="K533" s="671" t="s">
        <v>3155</v>
      </c>
      <c r="L533" s="705">
        <v>435.45</v>
      </c>
      <c r="M533" s="705">
        <v>435.45</v>
      </c>
      <c r="N533" s="671">
        <v>1</v>
      </c>
      <c r="O533" s="706">
        <v>1</v>
      </c>
      <c r="P533" s="705"/>
      <c r="Q533" s="682">
        <v>0</v>
      </c>
      <c r="R533" s="671"/>
      <c r="S533" s="682">
        <v>0</v>
      </c>
      <c r="T533" s="706"/>
      <c r="U533" s="242">
        <v>0</v>
      </c>
    </row>
    <row r="534" spans="1:21" ht="14.4" customHeight="1" x14ac:dyDescent="0.3">
      <c r="A534" s="680">
        <v>32</v>
      </c>
      <c r="B534" s="671" t="s">
        <v>529</v>
      </c>
      <c r="C534" s="671">
        <v>89301322</v>
      </c>
      <c r="D534" s="703" t="s">
        <v>3658</v>
      </c>
      <c r="E534" s="704" t="s">
        <v>2540</v>
      </c>
      <c r="F534" s="671" t="s">
        <v>2518</v>
      </c>
      <c r="G534" s="671" t="s">
        <v>3156</v>
      </c>
      <c r="H534" s="671" t="s">
        <v>528</v>
      </c>
      <c r="I534" s="671" t="s">
        <v>3157</v>
      </c>
      <c r="J534" s="671" t="s">
        <v>3158</v>
      </c>
      <c r="K534" s="671" t="s">
        <v>3159</v>
      </c>
      <c r="L534" s="705">
        <v>2332.38</v>
      </c>
      <c r="M534" s="705">
        <v>6997.14</v>
      </c>
      <c r="N534" s="671">
        <v>3</v>
      </c>
      <c r="O534" s="706">
        <v>1</v>
      </c>
      <c r="P534" s="705"/>
      <c r="Q534" s="682">
        <v>0</v>
      </c>
      <c r="R534" s="671"/>
      <c r="S534" s="682">
        <v>0</v>
      </c>
      <c r="T534" s="706"/>
      <c r="U534" s="242">
        <v>0</v>
      </c>
    </row>
    <row r="535" spans="1:21" ht="14.4" customHeight="1" x14ac:dyDescent="0.3">
      <c r="A535" s="680">
        <v>32</v>
      </c>
      <c r="B535" s="671" t="s">
        <v>529</v>
      </c>
      <c r="C535" s="671">
        <v>89301322</v>
      </c>
      <c r="D535" s="703" t="s">
        <v>3658</v>
      </c>
      <c r="E535" s="704" t="s">
        <v>2540</v>
      </c>
      <c r="F535" s="671" t="s">
        <v>2518</v>
      </c>
      <c r="G535" s="671" t="s">
        <v>3156</v>
      </c>
      <c r="H535" s="671" t="s">
        <v>528</v>
      </c>
      <c r="I535" s="671" t="s">
        <v>898</v>
      </c>
      <c r="J535" s="671" t="s">
        <v>3160</v>
      </c>
      <c r="K535" s="671" t="s">
        <v>3161</v>
      </c>
      <c r="L535" s="705">
        <v>880.88</v>
      </c>
      <c r="M535" s="705">
        <v>1761.76</v>
      </c>
      <c r="N535" s="671">
        <v>2</v>
      </c>
      <c r="O535" s="706">
        <v>1</v>
      </c>
      <c r="P535" s="705"/>
      <c r="Q535" s="682">
        <v>0</v>
      </c>
      <c r="R535" s="671"/>
      <c r="S535" s="682">
        <v>0</v>
      </c>
      <c r="T535" s="706"/>
      <c r="U535" s="242">
        <v>0</v>
      </c>
    </row>
    <row r="536" spans="1:21" ht="14.4" customHeight="1" x14ac:dyDescent="0.3">
      <c r="A536" s="680">
        <v>32</v>
      </c>
      <c r="B536" s="671" t="s">
        <v>529</v>
      </c>
      <c r="C536" s="671">
        <v>89301322</v>
      </c>
      <c r="D536" s="703" t="s">
        <v>3658</v>
      </c>
      <c r="E536" s="704" t="s">
        <v>2540</v>
      </c>
      <c r="F536" s="671" t="s">
        <v>2518</v>
      </c>
      <c r="G536" s="671" t="s">
        <v>3162</v>
      </c>
      <c r="H536" s="671" t="s">
        <v>528</v>
      </c>
      <c r="I536" s="671" t="s">
        <v>3163</v>
      </c>
      <c r="J536" s="671" t="s">
        <v>3164</v>
      </c>
      <c r="K536" s="671" t="s">
        <v>3165</v>
      </c>
      <c r="L536" s="705">
        <v>0</v>
      </c>
      <c r="M536" s="705">
        <v>0</v>
      </c>
      <c r="N536" s="671">
        <v>1</v>
      </c>
      <c r="O536" s="706">
        <v>1</v>
      </c>
      <c r="P536" s="705">
        <v>0</v>
      </c>
      <c r="Q536" s="682"/>
      <c r="R536" s="671">
        <v>1</v>
      </c>
      <c r="S536" s="682">
        <v>1</v>
      </c>
      <c r="T536" s="706">
        <v>1</v>
      </c>
      <c r="U536" s="242">
        <v>1</v>
      </c>
    </row>
    <row r="537" spans="1:21" ht="14.4" customHeight="1" x14ac:dyDescent="0.3">
      <c r="A537" s="680">
        <v>32</v>
      </c>
      <c r="B537" s="671" t="s">
        <v>529</v>
      </c>
      <c r="C537" s="671">
        <v>89301322</v>
      </c>
      <c r="D537" s="703" t="s">
        <v>3658</v>
      </c>
      <c r="E537" s="704" t="s">
        <v>2540</v>
      </c>
      <c r="F537" s="671" t="s">
        <v>2518</v>
      </c>
      <c r="G537" s="671" t="s">
        <v>2569</v>
      </c>
      <c r="H537" s="671" t="s">
        <v>1321</v>
      </c>
      <c r="I537" s="671" t="s">
        <v>1599</v>
      </c>
      <c r="J537" s="671" t="s">
        <v>1600</v>
      </c>
      <c r="K537" s="671" t="s">
        <v>2432</v>
      </c>
      <c r="L537" s="705">
        <v>3127.19</v>
      </c>
      <c r="M537" s="705">
        <v>21890.329999999998</v>
      </c>
      <c r="N537" s="671">
        <v>7</v>
      </c>
      <c r="O537" s="706">
        <v>3.5</v>
      </c>
      <c r="P537" s="705">
        <v>18763.14</v>
      </c>
      <c r="Q537" s="682">
        <v>0.85714285714285721</v>
      </c>
      <c r="R537" s="671">
        <v>6</v>
      </c>
      <c r="S537" s="682">
        <v>0.8571428571428571</v>
      </c>
      <c r="T537" s="706">
        <v>3</v>
      </c>
      <c r="U537" s="242">
        <v>0.8571428571428571</v>
      </c>
    </row>
    <row r="538" spans="1:21" ht="14.4" customHeight="1" x14ac:dyDescent="0.3">
      <c r="A538" s="680">
        <v>32</v>
      </c>
      <c r="B538" s="671" t="s">
        <v>529</v>
      </c>
      <c r="C538" s="671">
        <v>89301322</v>
      </c>
      <c r="D538" s="703" t="s">
        <v>3658</v>
      </c>
      <c r="E538" s="704" t="s">
        <v>2540</v>
      </c>
      <c r="F538" s="671" t="s">
        <v>2518</v>
      </c>
      <c r="G538" s="671" t="s">
        <v>2569</v>
      </c>
      <c r="H538" s="671" t="s">
        <v>1321</v>
      </c>
      <c r="I538" s="671" t="s">
        <v>2705</v>
      </c>
      <c r="J538" s="671" t="s">
        <v>1600</v>
      </c>
      <c r="K538" s="671" t="s">
        <v>2706</v>
      </c>
      <c r="L538" s="705">
        <v>782.22</v>
      </c>
      <c r="M538" s="705">
        <v>1564.44</v>
      </c>
      <c r="N538" s="671">
        <v>2</v>
      </c>
      <c r="O538" s="706">
        <v>1.5</v>
      </c>
      <c r="P538" s="705">
        <v>782.22</v>
      </c>
      <c r="Q538" s="682">
        <v>0.5</v>
      </c>
      <c r="R538" s="671">
        <v>1</v>
      </c>
      <c r="S538" s="682">
        <v>0.5</v>
      </c>
      <c r="T538" s="706">
        <v>1</v>
      </c>
      <c r="U538" s="242">
        <v>0.66666666666666663</v>
      </c>
    </row>
    <row r="539" spans="1:21" ht="14.4" customHeight="1" x14ac:dyDescent="0.3">
      <c r="A539" s="680">
        <v>32</v>
      </c>
      <c r="B539" s="671" t="s">
        <v>529</v>
      </c>
      <c r="C539" s="671">
        <v>89301322</v>
      </c>
      <c r="D539" s="703" t="s">
        <v>3658</v>
      </c>
      <c r="E539" s="704" t="s">
        <v>2540</v>
      </c>
      <c r="F539" s="671" t="s">
        <v>2518</v>
      </c>
      <c r="G539" s="671" t="s">
        <v>3166</v>
      </c>
      <c r="H539" s="671" t="s">
        <v>528</v>
      </c>
      <c r="I539" s="671" t="s">
        <v>3167</v>
      </c>
      <c r="J539" s="671" t="s">
        <v>3168</v>
      </c>
      <c r="K539" s="671" t="s">
        <v>3169</v>
      </c>
      <c r="L539" s="705">
        <v>62.93</v>
      </c>
      <c r="M539" s="705">
        <v>125.86</v>
      </c>
      <c r="N539" s="671">
        <v>2</v>
      </c>
      <c r="O539" s="706">
        <v>0.5</v>
      </c>
      <c r="P539" s="705">
        <v>125.86</v>
      </c>
      <c r="Q539" s="682">
        <v>1</v>
      </c>
      <c r="R539" s="671">
        <v>2</v>
      </c>
      <c r="S539" s="682">
        <v>1</v>
      </c>
      <c r="T539" s="706">
        <v>0.5</v>
      </c>
      <c r="U539" s="242">
        <v>1</v>
      </c>
    </row>
    <row r="540" spans="1:21" ht="14.4" customHeight="1" x14ac:dyDescent="0.3">
      <c r="A540" s="680">
        <v>32</v>
      </c>
      <c r="B540" s="671" t="s">
        <v>529</v>
      </c>
      <c r="C540" s="671">
        <v>89301322</v>
      </c>
      <c r="D540" s="703" t="s">
        <v>3658</v>
      </c>
      <c r="E540" s="704" t="s">
        <v>2540</v>
      </c>
      <c r="F540" s="671" t="s">
        <v>2518</v>
      </c>
      <c r="G540" s="671" t="s">
        <v>2570</v>
      </c>
      <c r="H540" s="671" t="s">
        <v>1321</v>
      </c>
      <c r="I540" s="671" t="s">
        <v>3170</v>
      </c>
      <c r="J540" s="671" t="s">
        <v>3171</v>
      </c>
      <c r="K540" s="671" t="s">
        <v>3172</v>
      </c>
      <c r="L540" s="705">
        <v>664.23</v>
      </c>
      <c r="M540" s="705">
        <v>1992.69</v>
      </c>
      <c r="N540" s="671">
        <v>3</v>
      </c>
      <c r="O540" s="706">
        <v>1.5</v>
      </c>
      <c r="P540" s="705">
        <v>1328.46</v>
      </c>
      <c r="Q540" s="682">
        <v>0.66666666666666663</v>
      </c>
      <c r="R540" s="671">
        <v>2</v>
      </c>
      <c r="S540" s="682">
        <v>0.66666666666666663</v>
      </c>
      <c r="T540" s="706">
        <v>1</v>
      </c>
      <c r="U540" s="242">
        <v>0.66666666666666663</v>
      </c>
    </row>
    <row r="541" spans="1:21" ht="14.4" customHeight="1" x14ac:dyDescent="0.3">
      <c r="A541" s="680">
        <v>32</v>
      </c>
      <c r="B541" s="671" t="s">
        <v>529</v>
      </c>
      <c r="C541" s="671">
        <v>89301322</v>
      </c>
      <c r="D541" s="703" t="s">
        <v>3658</v>
      </c>
      <c r="E541" s="704" t="s">
        <v>2540</v>
      </c>
      <c r="F541" s="671" t="s">
        <v>2518</v>
      </c>
      <c r="G541" s="671" t="s">
        <v>2668</v>
      </c>
      <c r="H541" s="671" t="s">
        <v>528</v>
      </c>
      <c r="I541" s="671" t="s">
        <v>736</v>
      </c>
      <c r="J541" s="671" t="s">
        <v>737</v>
      </c>
      <c r="K541" s="671" t="s">
        <v>2669</v>
      </c>
      <c r="L541" s="705">
        <v>163.9</v>
      </c>
      <c r="M541" s="705">
        <v>5244.8</v>
      </c>
      <c r="N541" s="671">
        <v>32</v>
      </c>
      <c r="O541" s="706">
        <v>6</v>
      </c>
      <c r="P541" s="705">
        <v>2786.3</v>
      </c>
      <c r="Q541" s="682">
        <v>0.53125</v>
      </c>
      <c r="R541" s="671">
        <v>17</v>
      </c>
      <c r="S541" s="682">
        <v>0.53125</v>
      </c>
      <c r="T541" s="706">
        <v>4</v>
      </c>
      <c r="U541" s="242">
        <v>0.66666666666666663</v>
      </c>
    </row>
    <row r="542" spans="1:21" ht="14.4" customHeight="1" x14ac:dyDescent="0.3">
      <c r="A542" s="680">
        <v>32</v>
      </c>
      <c r="B542" s="671" t="s">
        <v>529</v>
      </c>
      <c r="C542" s="671">
        <v>89301322</v>
      </c>
      <c r="D542" s="703" t="s">
        <v>3658</v>
      </c>
      <c r="E542" s="704" t="s">
        <v>2540</v>
      </c>
      <c r="F542" s="671" t="s">
        <v>2518</v>
      </c>
      <c r="G542" s="671" t="s">
        <v>2738</v>
      </c>
      <c r="H542" s="671" t="s">
        <v>528</v>
      </c>
      <c r="I542" s="671" t="s">
        <v>2803</v>
      </c>
      <c r="J542" s="671" t="s">
        <v>2804</v>
      </c>
      <c r="K542" s="671" t="s">
        <v>2040</v>
      </c>
      <c r="L542" s="705">
        <v>33.729999999999997</v>
      </c>
      <c r="M542" s="705">
        <v>33.729999999999997</v>
      </c>
      <c r="N542" s="671">
        <v>1</v>
      </c>
      <c r="O542" s="706">
        <v>0.5</v>
      </c>
      <c r="P542" s="705">
        <v>33.729999999999997</v>
      </c>
      <c r="Q542" s="682">
        <v>1</v>
      </c>
      <c r="R542" s="671">
        <v>1</v>
      </c>
      <c r="S542" s="682">
        <v>1</v>
      </c>
      <c r="T542" s="706">
        <v>0.5</v>
      </c>
      <c r="U542" s="242">
        <v>1</v>
      </c>
    </row>
    <row r="543" spans="1:21" ht="14.4" customHeight="1" x14ac:dyDescent="0.3">
      <c r="A543" s="680">
        <v>32</v>
      </c>
      <c r="B543" s="671" t="s">
        <v>529</v>
      </c>
      <c r="C543" s="671">
        <v>89301322</v>
      </c>
      <c r="D543" s="703" t="s">
        <v>3658</v>
      </c>
      <c r="E543" s="704" t="s">
        <v>2540</v>
      </c>
      <c r="F543" s="671" t="s">
        <v>2518</v>
      </c>
      <c r="G543" s="671" t="s">
        <v>2805</v>
      </c>
      <c r="H543" s="671" t="s">
        <v>528</v>
      </c>
      <c r="I543" s="671" t="s">
        <v>2806</v>
      </c>
      <c r="J543" s="671" t="s">
        <v>2807</v>
      </c>
      <c r="K543" s="671" t="s">
        <v>2808</v>
      </c>
      <c r="L543" s="705">
        <v>1023.02</v>
      </c>
      <c r="M543" s="705">
        <v>2046.04</v>
      </c>
      <c r="N543" s="671">
        <v>2</v>
      </c>
      <c r="O543" s="706">
        <v>1</v>
      </c>
      <c r="P543" s="705"/>
      <c r="Q543" s="682">
        <v>0</v>
      </c>
      <c r="R543" s="671"/>
      <c r="S543" s="682">
        <v>0</v>
      </c>
      <c r="T543" s="706"/>
      <c r="U543" s="242">
        <v>0</v>
      </c>
    </row>
    <row r="544" spans="1:21" ht="14.4" customHeight="1" x14ac:dyDescent="0.3">
      <c r="A544" s="680">
        <v>32</v>
      </c>
      <c r="B544" s="671" t="s">
        <v>529</v>
      </c>
      <c r="C544" s="671">
        <v>89301322</v>
      </c>
      <c r="D544" s="703" t="s">
        <v>3658</v>
      </c>
      <c r="E544" s="704" t="s">
        <v>2540</v>
      </c>
      <c r="F544" s="671" t="s">
        <v>2518</v>
      </c>
      <c r="G544" s="671" t="s">
        <v>2815</v>
      </c>
      <c r="H544" s="671" t="s">
        <v>1321</v>
      </c>
      <c r="I544" s="671" t="s">
        <v>2816</v>
      </c>
      <c r="J544" s="671" t="s">
        <v>2817</v>
      </c>
      <c r="K544" s="671" t="s">
        <v>2818</v>
      </c>
      <c r="L544" s="705">
        <v>2449.89</v>
      </c>
      <c r="M544" s="705">
        <v>19599.12</v>
      </c>
      <c r="N544" s="671">
        <v>8</v>
      </c>
      <c r="O544" s="706">
        <v>1.5</v>
      </c>
      <c r="P544" s="705">
        <v>19599.12</v>
      </c>
      <c r="Q544" s="682">
        <v>1</v>
      </c>
      <c r="R544" s="671">
        <v>8</v>
      </c>
      <c r="S544" s="682">
        <v>1</v>
      </c>
      <c r="T544" s="706">
        <v>1.5</v>
      </c>
      <c r="U544" s="242">
        <v>1</v>
      </c>
    </row>
    <row r="545" spans="1:21" ht="14.4" customHeight="1" x14ac:dyDescent="0.3">
      <c r="A545" s="680">
        <v>32</v>
      </c>
      <c r="B545" s="671" t="s">
        <v>529</v>
      </c>
      <c r="C545" s="671">
        <v>89301322</v>
      </c>
      <c r="D545" s="703" t="s">
        <v>3658</v>
      </c>
      <c r="E545" s="704" t="s">
        <v>2540</v>
      </c>
      <c r="F545" s="671" t="s">
        <v>2518</v>
      </c>
      <c r="G545" s="671" t="s">
        <v>2674</v>
      </c>
      <c r="H545" s="671" t="s">
        <v>528</v>
      </c>
      <c r="I545" s="671" t="s">
        <v>1595</v>
      </c>
      <c r="J545" s="671" t="s">
        <v>1596</v>
      </c>
      <c r="K545" s="671" t="s">
        <v>2432</v>
      </c>
      <c r="L545" s="705">
        <v>614.78</v>
      </c>
      <c r="M545" s="705">
        <v>9836.48</v>
      </c>
      <c r="N545" s="671">
        <v>16</v>
      </c>
      <c r="O545" s="706">
        <v>3</v>
      </c>
      <c r="P545" s="705">
        <v>7377.36</v>
      </c>
      <c r="Q545" s="682">
        <v>0.75</v>
      </c>
      <c r="R545" s="671">
        <v>12</v>
      </c>
      <c r="S545" s="682">
        <v>0.75</v>
      </c>
      <c r="T545" s="706">
        <v>2</v>
      </c>
      <c r="U545" s="242">
        <v>0.66666666666666663</v>
      </c>
    </row>
    <row r="546" spans="1:21" ht="14.4" customHeight="1" x14ac:dyDescent="0.3">
      <c r="A546" s="680">
        <v>32</v>
      </c>
      <c r="B546" s="671" t="s">
        <v>529</v>
      </c>
      <c r="C546" s="671">
        <v>89301322</v>
      </c>
      <c r="D546" s="703" t="s">
        <v>3658</v>
      </c>
      <c r="E546" s="704" t="s">
        <v>2540</v>
      </c>
      <c r="F546" s="671" t="s">
        <v>2518</v>
      </c>
      <c r="G546" s="671" t="s">
        <v>2920</v>
      </c>
      <c r="H546" s="671" t="s">
        <v>528</v>
      </c>
      <c r="I546" s="671" t="s">
        <v>2921</v>
      </c>
      <c r="J546" s="671" t="s">
        <v>2198</v>
      </c>
      <c r="K546" s="671" t="s">
        <v>2922</v>
      </c>
      <c r="L546" s="705">
        <v>26.17</v>
      </c>
      <c r="M546" s="705">
        <v>104.68</v>
      </c>
      <c r="N546" s="671">
        <v>4</v>
      </c>
      <c r="O546" s="706">
        <v>1.5</v>
      </c>
      <c r="P546" s="705">
        <v>26.17</v>
      </c>
      <c r="Q546" s="682">
        <v>0.25</v>
      </c>
      <c r="R546" s="671">
        <v>1</v>
      </c>
      <c r="S546" s="682">
        <v>0.25</v>
      </c>
      <c r="T546" s="706">
        <v>1</v>
      </c>
      <c r="U546" s="242">
        <v>0.66666666666666663</v>
      </c>
    </row>
    <row r="547" spans="1:21" ht="14.4" customHeight="1" x14ac:dyDescent="0.3">
      <c r="A547" s="680">
        <v>32</v>
      </c>
      <c r="B547" s="671" t="s">
        <v>529</v>
      </c>
      <c r="C547" s="671">
        <v>89301322</v>
      </c>
      <c r="D547" s="703" t="s">
        <v>3658</v>
      </c>
      <c r="E547" s="704" t="s">
        <v>2540</v>
      </c>
      <c r="F547" s="671" t="s">
        <v>2518</v>
      </c>
      <c r="G547" s="671" t="s">
        <v>2574</v>
      </c>
      <c r="H547" s="671" t="s">
        <v>1321</v>
      </c>
      <c r="I547" s="671" t="s">
        <v>1567</v>
      </c>
      <c r="J547" s="671" t="s">
        <v>1568</v>
      </c>
      <c r="K547" s="671" t="s">
        <v>2423</v>
      </c>
      <c r="L547" s="705">
        <v>116.8</v>
      </c>
      <c r="M547" s="705">
        <v>350.4</v>
      </c>
      <c r="N547" s="671">
        <v>3</v>
      </c>
      <c r="O547" s="706">
        <v>2</v>
      </c>
      <c r="P547" s="705">
        <v>116.8</v>
      </c>
      <c r="Q547" s="682">
        <v>0.33333333333333337</v>
      </c>
      <c r="R547" s="671">
        <v>1</v>
      </c>
      <c r="S547" s="682">
        <v>0.33333333333333331</v>
      </c>
      <c r="T547" s="706">
        <v>0.5</v>
      </c>
      <c r="U547" s="242">
        <v>0.25</v>
      </c>
    </row>
    <row r="548" spans="1:21" ht="14.4" customHeight="1" x14ac:dyDescent="0.3">
      <c r="A548" s="680">
        <v>32</v>
      </c>
      <c r="B548" s="671" t="s">
        <v>529</v>
      </c>
      <c r="C548" s="671">
        <v>89301322</v>
      </c>
      <c r="D548" s="703" t="s">
        <v>3658</v>
      </c>
      <c r="E548" s="704" t="s">
        <v>2540</v>
      </c>
      <c r="F548" s="671" t="s">
        <v>2518</v>
      </c>
      <c r="G548" s="671" t="s">
        <v>2923</v>
      </c>
      <c r="H548" s="671" t="s">
        <v>528</v>
      </c>
      <c r="I548" s="671" t="s">
        <v>2924</v>
      </c>
      <c r="J548" s="671" t="s">
        <v>2925</v>
      </c>
      <c r="K548" s="671" t="s">
        <v>2926</v>
      </c>
      <c r="L548" s="705">
        <v>145.38999999999999</v>
      </c>
      <c r="M548" s="705">
        <v>436.16999999999996</v>
      </c>
      <c r="N548" s="671">
        <v>3</v>
      </c>
      <c r="O548" s="706">
        <v>1</v>
      </c>
      <c r="P548" s="705">
        <v>436.16999999999996</v>
      </c>
      <c r="Q548" s="682">
        <v>1</v>
      </c>
      <c r="R548" s="671">
        <v>3</v>
      </c>
      <c r="S548" s="682">
        <v>1</v>
      </c>
      <c r="T548" s="706">
        <v>1</v>
      </c>
      <c r="U548" s="242">
        <v>1</v>
      </c>
    </row>
    <row r="549" spans="1:21" ht="14.4" customHeight="1" x14ac:dyDescent="0.3">
      <c r="A549" s="680">
        <v>32</v>
      </c>
      <c r="B549" s="671" t="s">
        <v>529</v>
      </c>
      <c r="C549" s="671">
        <v>89301322</v>
      </c>
      <c r="D549" s="703" t="s">
        <v>3658</v>
      </c>
      <c r="E549" s="704" t="s">
        <v>2540</v>
      </c>
      <c r="F549" s="671" t="s">
        <v>2518</v>
      </c>
      <c r="G549" s="671" t="s">
        <v>2713</v>
      </c>
      <c r="H549" s="671" t="s">
        <v>528</v>
      </c>
      <c r="I549" s="671" t="s">
        <v>604</v>
      </c>
      <c r="J549" s="671" t="s">
        <v>2714</v>
      </c>
      <c r="K549" s="671" t="s">
        <v>2715</v>
      </c>
      <c r="L549" s="705">
        <v>41.83</v>
      </c>
      <c r="M549" s="705">
        <v>83.66</v>
      </c>
      <c r="N549" s="671">
        <v>2</v>
      </c>
      <c r="O549" s="706">
        <v>1.5</v>
      </c>
      <c r="P549" s="705">
        <v>83.66</v>
      </c>
      <c r="Q549" s="682">
        <v>1</v>
      </c>
      <c r="R549" s="671">
        <v>2</v>
      </c>
      <c r="S549" s="682">
        <v>1</v>
      </c>
      <c r="T549" s="706">
        <v>1.5</v>
      </c>
      <c r="U549" s="242">
        <v>1</v>
      </c>
    </row>
    <row r="550" spans="1:21" ht="14.4" customHeight="1" x14ac:dyDescent="0.3">
      <c r="A550" s="680">
        <v>32</v>
      </c>
      <c r="B550" s="671" t="s">
        <v>529</v>
      </c>
      <c r="C550" s="671">
        <v>89301322</v>
      </c>
      <c r="D550" s="703" t="s">
        <v>3658</v>
      </c>
      <c r="E550" s="704" t="s">
        <v>2540</v>
      </c>
      <c r="F550" s="671" t="s">
        <v>2518</v>
      </c>
      <c r="G550" s="671" t="s">
        <v>2577</v>
      </c>
      <c r="H550" s="671" t="s">
        <v>528</v>
      </c>
      <c r="I550" s="671" t="s">
        <v>2833</v>
      </c>
      <c r="J550" s="671" t="s">
        <v>2834</v>
      </c>
      <c r="K550" s="671" t="s">
        <v>2835</v>
      </c>
      <c r="L550" s="705">
        <v>61.29</v>
      </c>
      <c r="M550" s="705">
        <v>122.58</v>
      </c>
      <c r="N550" s="671">
        <v>2</v>
      </c>
      <c r="O550" s="706">
        <v>1.5</v>
      </c>
      <c r="P550" s="705">
        <v>61.29</v>
      </c>
      <c r="Q550" s="682">
        <v>0.5</v>
      </c>
      <c r="R550" s="671">
        <v>1</v>
      </c>
      <c r="S550" s="682">
        <v>0.5</v>
      </c>
      <c r="T550" s="706">
        <v>0.5</v>
      </c>
      <c r="U550" s="242">
        <v>0.33333333333333331</v>
      </c>
    </row>
    <row r="551" spans="1:21" ht="14.4" customHeight="1" x14ac:dyDescent="0.3">
      <c r="A551" s="680">
        <v>32</v>
      </c>
      <c r="B551" s="671" t="s">
        <v>529</v>
      </c>
      <c r="C551" s="671">
        <v>89301322</v>
      </c>
      <c r="D551" s="703" t="s">
        <v>3658</v>
      </c>
      <c r="E551" s="704" t="s">
        <v>2540</v>
      </c>
      <c r="F551" s="671" t="s">
        <v>2518</v>
      </c>
      <c r="G551" s="671" t="s">
        <v>2577</v>
      </c>
      <c r="H551" s="671" t="s">
        <v>528</v>
      </c>
      <c r="I551" s="671" t="s">
        <v>2836</v>
      </c>
      <c r="J551" s="671" t="s">
        <v>2579</v>
      </c>
      <c r="K551" s="671" t="s">
        <v>2837</v>
      </c>
      <c r="L551" s="705">
        <v>34.31</v>
      </c>
      <c r="M551" s="705">
        <v>68.62</v>
      </c>
      <c r="N551" s="671">
        <v>2</v>
      </c>
      <c r="O551" s="706">
        <v>1</v>
      </c>
      <c r="P551" s="705">
        <v>34.31</v>
      </c>
      <c r="Q551" s="682">
        <v>0.5</v>
      </c>
      <c r="R551" s="671">
        <v>1</v>
      </c>
      <c r="S551" s="682">
        <v>0.5</v>
      </c>
      <c r="T551" s="706">
        <v>0.5</v>
      </c>
      <c r="U551" s="242">
        <v>0.5</v>
      </c>
    </row>
    <row r="552" spans="1:21" ht="14.4" customHeight="1" x14ac:dyDescent="0.3">
      <c r="A552" s="680">
        <v>32</v>
      </c>
      <c r="B552" s="671" t="s">
        <v>529</v>
      </c>
      <c r="C552" s="671">
        <v>89301322</v>
      </c>
      <c r="D552" s="703" t="s">
        <v>3658</v>
      </c>
      <c r="E552" s="704" t="s">
        <v>2540</v>
      </c>
      <c r="F552" s="671" t="s">
        <v>2518</v>
      </c>
      <c r="G552" s="671" t="s">
        <v>3173</v>
      </c>
      <c r="H552" s="671" t="s">
        <v>528</v>
      </c>
      <c r="I552" s="671" t="s">
        <v>3174</v>
      </c>
      <c r="J552" s="671" t="s">
        <v>3175</v>
      </c>
      <c r="K552" s="671" t="s">
        <v>3176</v>
      </c>
      <c r="L552" s="705">
        <v>0</v>
      </c>
      <c r="M552" s="705">
        <v>0</v>
      </c>
      <c r="N552" s="671">
        <v>9</v>
      </c>
      <c r="O552" s="706">
        <v>3</v>
      </c>
      <c r="P552" s="705">
        <v>0</v>
      </c>
      <c r="Q552" s="682"/>
      <c r="R552" s="671">
        <v>9</v>
      </c>
      <c r="S552" s="682">
        <v>1</v>
      </c>
      <c r="T552" s="706">
        <v>3</v>
      </c>
      <c r="U552" s="242">
        <v>1</v>
      </c>
    </row>
    <row r="553" spans="1:21" ht="14.4" customHeight="1" x14ac:dyDescent="0.3">
      <c r="A553" s="680">
        <v>32</v>
      </c>
      <c r="B553" s="671" t="s">
        <v>529</v>
      </c>
      <c r="C553" s="671">
        <v>89301322</v>
      </c>
      <c r="D553" s="703" t="s">
        <v>3658</v>
      </c>
      <c r="E553" s="704" t="s">
        <v>2540</v>
      </c>
      <c r="F553" s="671" t="s">
        <v>2518</v>
      </c>
      <c r="G553" s="671" t="s">
        <v>3173</v>
      </c>
      <c r="H553" s="671" t="s">
        <v>528</v>
      </c>
      <c r="I553" s="671" t="s">
        <v>3177</v>
      </c>
      <c r="J553" s="671" t="s">
        <v>3175</v>
      </c>
      <c r="K553" s="671" t="s">
        <v>3176</v>
      </c>
      <c r="L553" s="705">
        <v>0</v>
      </c>
      <c r="M553" s="705">
        <v>0</v>
      </c>
      <c r="N553" s="671">
        <v>8</v>
      </c>
      <c r="O553" s="706">
        <v>2</v>
      </c>
      <c r="P553" s="705">
        <v>0</v>
      </c>
      <c r="Q553" s="682"/>
      <c r="R553" s="671">
        <v>8</v>
      </c>
      <c r="S553" s="682">
        <v>1</v>
      </c>
      <c r="T553" s="706">
        <v>2</v>
      </c>
      <c r="U553" s="242">
        <v>1</v>
      </c>
    </row>
    <row r="554" spans="1:21" ht="14.4" customHeight="1" x14ac:dyDescent="0.3">
      <c r="A554" s="680">
        <v>32</v>
      </c>
      <c r="B554" s="671" t="s">
        <v>529</v>
      </c>
      <c r="C554" s="671">
        <v>89301322</v>
      </c>
      <c r="D554" s="703" t="s">
        <v>3658</v>
      </c>
      <c r="E554" s="704" t="s">
        <v>2540</v>
      </c>
      <c r="F554" s="671" t="s">
        <v>2518</v>
      </c>
      <c r="G554" s="671" t="s">
        <v>2675</v>
      </c>
      <c r="H554" s="671" t="s">
        <v>528</v>
      </c>
      <c r="I554" s="671" t="s">
        <v>1242</v>
      </c>
      <c r="J554" s="671" t="s">
        <v>2676</v>
      </c>
      <c r="K554" s="671" t="s">
        <v>2677</v>
      </c>
      <c r="L554" s="705">
        <v>6196.71</v>
      </c>
      <c r="M554" s="705">
        <v>12393.42</v>
      </c>
      <c r="N554" s="671">
        <v>2</v>
      </c>
      <c r="O554" s="706">
        <v>0.5</v>
      </c>
      <c r="P554" s="705"/>
      <c r="Q554" s="682">
        <v>0</v>
      </c>
      <c r="R554" s="671"/>
      <c r="S554" s="682">
        <v>0</v>
      </c>
      <c r="T554" s="706"/>
      <c r="U554" s="242">
        <v>0</v>
      </c>
    </row>
    <row r="555" spans="1:21" ht="14.4" customHeight="1" x14ac:dyDescent="0.3">
      <c r="A555" s="680">
        <v>32</v>
      </c>
      <c r="B555" s="671" t="s">
        <v>529</v>
      </c>
      <c r="C555" s="671">
        <v>89301322</v>
      </c>
      <c r="D555" s="703" t="s">
        <v>3658</v>
      </c>
      <c r="E555" s="704" t="s">
        <v>2540</v>
      </c>
      <c r="F555" s="671" t="s">
        <v>2518</v>
      </c>
      <c r="G555" s="671" t="s">
        <v>2716</v>
      </c>
      <c r="H555" s="671" t="s">
        <v>528</v>
      </c>
      <c r="I555" s="671" t="s">
        <v>740</v>
      </c>
      <c r="J555" s="671" t="s">
        <v>2717</v>
      </c>
      <c r="K555" s="671" t="s">
        <v>2718</v>
      </c>
      <c r="L555" s="705">
        <v>91.14</v>
      </c>
      <c r="M555" s="705">
        <v>364.56</v>
      </c>
      <c r="N555" s="671">
        <v>4</v>
      </c>
      <c r="O555" s="706">
        <v>0.5</v>
      </c>
      <c r="P555" s="705">
        <v>364.56</v>
      </c>
      <c r="Q555" s="682">
        <v>1</v>
      </c>
      <c r="R555" s="671">
        <v>4</v>
      </c>
      <c r="S555" s="682">
        <v>1</v>
      </c>
      <c r="T555" s="706">
        <v>0.5</v>
      </c>
      <c r="U555" s="242">
        <v>1</v>
      </c>
    </row>
    <row r="556" spans="1:21" ht="14.4" customHeight="1" x14ac:dyDescent="0.3">
      <c r="A556" s="680">
        <v>32</v>
      </c>
      <c r="B556" s="671" t="s">
        <v>529</v>
      </c>
      <c r="C556" s="671">
        <v>89301322</v>
      </c>
      <c r="D556" s="703" t="s">
        <v>3658</v>
      </c>
      <c r="E556" s="704" t="s">
        <v>2540</v>
      </c>
      <c r="F556" s="671" t="s">
        <v>2518</v>
      </c>
      <c r="G556" s="671" t="s">
        <v>3178</v>
      </c>
      <c r="H556" s="671" t="s">
        <v>528</v>
      </c>
      <c r="I556" s="671" t="s">
        <v>3179</v>
      </c>
      <c r="J556" s="671" t="s">
        <v>3180</v>
      </c>
      <c r="K556" s="671" t="s">
        <v>3181</v>
      </c>
      <c r="L556" s="705">
        <v>37.68</v>
      </c>
      <c r="M556" s="705">
        <v>113.03999999999999</v>
      </c>
      <c r="N556" s="671">
        <v>3</v>
      </c>
      <c r="O556" s="706">
        <v>0.5</v>
      </c>
      <c r="P556" s="705"/>
      <c r="Q556" s="682">
        <v>0</v>
      </c>
      <c r="R556" s="671"/>
      <c r="S556" s="682">
        <v>0</v>
      </c>
      <c r="T556" s="706"/>
      <c r="U556" s="242">
        <v>0</v>
      </c>
    </row>
    <row r="557" spans="1:21" ht="14.4" customHeight="1" x14ac:dyDescent="0.3">
      <c r="A557" s="680">
        <v>32</v>
      </c>
      <c r="B557" s="671" t="s">
        <v>529</v>
      </c>
      <c r="C557" s="671">
        <v>89301322</v>
      </c>
      <c r="D557" s="703" t="s">
        <v>3658</v>
      </c>
      <c r="E557" s="704" t="s">
        <v>2540</v>
      </c>
      <c r="F557" s="671" t="s">
        <v>2518</v>
      </c>
      <c r="G557" s="671" t="s">
        <v>2678</v>
      </c>
      <c r="H557" s="671" t="s">
        <v>528</v>
      </c>
      <c r="I557" s="671" t="s">
        <v>652</v>
      </c>
      <c r="J557" s="671" t="s">
        <v>653</v>
      </c>
      <c r="K557" s="671" t="s">
        <v>2679</v>
      </c>
      <c r="L557" s="705">
        <v>709.97</v>
      </c>
      <c r="M557" s="705">
        <v>1419.94</v>
      </c>
      <c r="N557" s="671">
        <v>2</v>
      </c>
      <c r="O557" s="706">
        <v>1</v>
      </c>
      <c r="P557" s="705">
        <v>709.97</v>
      </c>
      <c r="Q557" s="682">
        <v>0.5</v>
      </c>
      <c r="R557" s="671">
        <v>1</v>
      </c>
      <c r="S557" s="682">
        <v>0.5</v>
      </c>
      <c r="T557" s="706">
        <v>0.5</v>
      </c>
      <c r="U557" s="242">
        <v>0.5</v>
      </c>
    </row>
    <row r="558" spans="1:21" ht="14.4" customHeight="1" x14ac:dyDescent="0.3">
      <c r="A558" s="680">
        <v>32</v>
      </c>
      <c r="B558" s="671" t="s">
        <v>529</v>
      </c>
      <c r="C558" s="671">
        <v>89301322</v>
      </c>
      <c r="D558" s="703" t="s">
        <v>3658</v>
      </c>
      <c r="E558" s="704" t="s">
        <v>2540</v>
      </c>
      <c r="F558" s="671" t="s">
        <v>2518</v>
      </c>
      <c r="G558" s="671" t="s">
        <v>2635</v>
      </c>
      <c r="H558" s="671" t="s">
        <v>528</v>
      </c>
      <c r="I558" s="671" t="s">
        <v>820</v>
      </c>
      <c r="J558" s="671" t="s">
        <v>2637</v>
      </c>
      <c r="K558" s="671" t="s">
        <v>2639</v>
      </c>
      <c r="L558" s="705">
        <v>0</v>
      </c>
      <c r="M558" s="705">
        <v>0</v>
      </c>
      <c r="N558" s="671">
        <v>11</v>
      </c>
      <c r="O558" s="706">
        <v>3</v>
      </c>
      <c r="P558" s="705">
        <v>0</v>
      </c>
      <c r="Q558" s="682"/>
      <c r="R558" s="671">
        <v>6</v>
      </c>
      <c r="S558" s="682">
        <v>0.54545454545454541</v>
      </c>
      <c r="T558" s="706">
        <v>2</v>
      </c>
      <c r="U558" s="242">
        <v>0.66666666666666663</v>
      </c>
    </row>
    <row r="559" spans="1:21" ht="14.4" customHeight="1" x14ac:dyDescent="0.3">
      <c r="A559" s="680">
        <v>32</v>
      </c>
      <c r="B559" s="671" t="s">
        <v>529</v>
      </c>
      <c r="C559" s="671">
        <v>89301322</v>
      </c>
      <c r="D559" s="703" t="s">
        <v>3658</v>
      </c>
      <c r="E559" s="704" t="s">
        <v>2540</v>
      </c>
      <c r="F559" s="671" t="s">
        <v>2518</v>
      </c>
      <c r="G559" s="671" t="s">
        <v>2635</v>
      </c>
      <c r="H559" s="671" t="s">
        <v>528</v>
      </c>
      <c r="I559" s="671" t="s">
        <v>660</v>
      </c>
      <c r="J559" s="671" t="s">
        <v>661</v>
      </c>
      <c r="K559" s="671" t="s">
        <v>662</v>
      </c>
      <c r="L559" s="705">
        <v>33.79</v>
      </c>
      <c r="M559" s="705">
        <v>912.33</v>
      </c>
      <c r="N559" s="671">
        <v>27</v>
      </c>
      <c r="O559" s="706">
        <v>2.5</v>
      </c>
      <c r="P559" s="705">
        <v>337.9</v>
      </c>
      <c r="Q559" s="682">
        <v>0.37037037037037035</v>
      </c>
      <c r="R559" s="671">
        <v>10</v>
      </c>
      <c r="S559" s="682">
        <v>0.37037037037037035</v>
      </c>
      <c r="T559" s="706">
        <v>1</v>
      </c>
      <c r="U559" s="242">
        <v>0.4</v>
      </c>
    </row>
    <row r="560" spans="1:21" ht="14.4" customHeight="1" x14ac:dyDescent="0.3">
      <c r="A560" s="680">
        <v>32</v>
      </c>
      <c r="B560" s="671" t="s">
        <v>529</v>
      </c>
      <c r="C560" s="671">
        <v>89301322</v>
      </c>
      <c r="D560" s="703" t="s">
        <v>3658</v>
      </c>
      <c r="E560" s="704" t="s">
        <v>2540</v>
      </c>
      <c r="F560" s="671" t="s">
        <v>2518</v>
      </c>
      <c r="G560" s="671" t="s">
        <v>3182</v>
      </c>
      <c r="H560" s="671" t="s">
        <v>528</v>
      </c>
      <c r="I560" s="671" t="s">
        <v>785</v>
      </c>
      <c r="J560" s="671" t="s">
        <v>786</v>
      </c>
      <c r="K560" s="671" t="s">
        <v>787</v>
      </c>
      <c r="L560" s="705">
        <v>0</v>
      </c>
      <c r="M560" s="705">
        <v>0</v>
      </c>
      <c r="N560" s="671">
        <v>3</v>
      </c>
      <c r="O560" s="706">
        <v>1.5</v>
      </c>
      <c r="P560" s="705">
        <v>0</v>
      </c>
      <c r="Q560" s="682"/>
      <c r="R560" s="671">
        <v>1</v>
      </c>
      <c r="S560" s="682">
        <v>0.33333333333333331</v>
      </c>
      <c r="T560" s="706">
        <v>0.5</v>
      </c>
      <c r="U560" s="242">
        <v>0.33333333333333331</v>
      </c>
    </row>
    <row r="561" spans="1:21" ht="14.4" customHeight="1" x14ac:dyDescent="0.3">
      <c r="A561" s="680">
        <v>32</v>
      </c>
      <c r="B561" s="671" t="s">
        <v>529</v>
      </c>
      <c r="C561" s="671">
        <v>89301322</v>
      </c>
      <c r="D561" s="703" t="s">
        <v>3658</v>
      </c>
      <c r="E561" s="704" t="s">
        <v>2540</v>
      </c>
      <c r="F561" s="671" t="s">
        <v>2518</v>
      </c>
      <c r="G561" s="671" t="s">
        <v>2845</v>
      </c>
      <c r="H561" s="671" t="s">
        <v>528</v>
      </c>
      <c r="I561" s="671" t="s">
        <v>771</v>
      </c>
      <c r="J561" s="671" t="s">
        <v>3005</v>
      </c>
      <c r="K561" s="671" t="s">
        <v>3006</v>
      </c>
      <c r="L561" s="705">
        <v>0</v>
      </c>
      <c r="M561" s="705">
        <v>0</v>
      </c>
      <c r="N561" s="671">
        <v>2</v>
      </c>
      <c r="O561" s="706">
        <v>1</v>
      </c>
      <c r="P561" s="705"/>
      <c r="Q561" s="682"/>
      <c r="R561" s="671"/>
      <c r="S561" s="682">
        <v>0</v>
      </c>
      <c r="T561" s="706"/>
      <c r="U561" s="242">
        <v>0</v>
      </c>
    </row>
    <row r="562" spans="1:21" ht="14.4" customHeight="1" x14ac:dyDescent="0.3">
      <c r="A562" s="680">
        <v>32</v>
      </c>
      <c r="B562" s="671" t="s">
        <v>529</v>
      </c>
      <c r="C562" s="671">
        <v>89301322</v>
      </c>
      <c r="D562" s="703" t="s">
        <v>3658</v>
      </c>
      <c r="E562" s="704" t="s">
        <v>2540</v>
      </c>
      <c r="F562" s="671" t="s">
        <v>2518</v>
      </c>
      <c r="G562" s="671" t="s">
        <v>3091</v>
      </c>
      <c r="H562" s="671" t="s">
        <v>528</v>
      </c>
      <c r="I562" s="671" t="s">
        <v>3092</v>
      </c>
      <c r="J562" s="671" t="s">
        <v>3093</v>
      </c>
      <c r="K562" s="671" t="s">
        <v>3094</v>
      </c>
      <c r="L562" s="705">
        <v>242.93</v>
      </c>
      <c r="M562" s="705">
        <v>242.93</v>
      </c>
      <c r="N562" s="671">
        <v>1</v>
      </c>
      <c r="O562" s="706">
        <v>0.5</v>
      </c>
      <c r="P562" s="705">
        <v>242.93</v>
      </c>
      <c r="Q562" s="682">
        <v>1</v>
      </c>
      <c r="R562" s="671">
        <v>1</v>
      </c>
      <c r="S562" s="682">
        <v>1</v>
      </c>
      <c r="T562" s="706">
        <v>0.5</v>
      </c>
      <c r="U562" s="242">
        <v>1</v>
      </c>
    </row>
    <row r="563" spans="1:21" ht="14.4" customHeight="1" x14ac:dyDescent="0.3">
      <c r="A563" s="680">
        <v>32</v>
      </c>
      <c r="B563" s="671" t="s">
        <v>529</v>
      </c>
      <c r="C563" s="671">
        <v>89301322</v>
      </c>
      <c r="D563" s="703" t="s">
        <v>3658</v>
      </c>
      <c r="E563" s="704" t="s">
        <v>2540</v>
      </c>
      <c r="F563" s="671" t="s">
        <v>2518</v>
      </c>
      <c r="G563" s="671" t="s">
        <v>3183</v>
      </c>
      <c r="H563" s="671" t="s">
        <v>528</v>
      </c>
      <c r="I563" s="671" t="s">
        <v>1955</v>
      </c>
      <c r="J563" s="671" t="s">
        <v>1956</v>
      </c>
      <c r="K563" s="671" t="s">
        <v>1957</v>
      </c>
      <c r="L563" s="705">
        <v>1172.22</v>
      </c>
      <c r="M563" s="705">
        <v>2344.44</v>
      </c>
      <c r="N563" s="671">
        <v>2</v>
      </c>
      <c r="O563" s="706">
        <v>1</v>
      </c>
      <c r="P563" s="705"/>
      <c r="Q563" s="682">
        <v>0</v>
      </c>
      <c r="R563" s="671"/>
      <c r="S563" s="682">
        <v>0</v>
      </c>
      <c r="T563" s="706"/>
      <c r="U563" s="242">
        <v>0</v>
      </c>
    </row>
    <row r="564" spans="1:21" ht="14.4" customHeight="1" x14ac:dyDescent="0.3">
      <c r="A564" s="680">
        <v>32</v>
      </c>
      <c r="B564" s="671" t="s">
        <v>529</v>
      </c>
      <c r="C564" s="671">
        <v>89301322</v>
      </c>
      <c r="D564" s="703" t="s">
        <v>3658</v>
      </c>
      <c r="E564" s="704" t="s">
        <v>2540</v>
      </c>
      <c r="F564" s="671" t="s">
        <v>2518</v>
      </c>
      <c r="G564" s="671" t="s">
        <v>2746</v>
      </c>
      <c r="H564" s="671" t="s">
        <v>528</v>
      </c>
      <c r="I564" s="671" t="s">
        <v>3184</v>
      </c>
      <c r="J564" s="671" t="s">
        <v>3185</v>
      </c>
      <c r="K564" s="671" t="s">
        <v>3186</v>
      </c>
      <c r="L564" s="705">
        <v>179.44</v>
      </c>
      <c r="M564" s="705">
        <v>358.88</v>
      </c>
      <c r="N564" s="671">
        <v>2</v>
      </c>
      <c r="O564" s="706">
        <v>1</v>
      </c>
      <c r="P564" s="705"/>
      <c r="Q564" s="682">
        <v>0</v>
      </c>
      <c r="R564" s="671"/>
      <c r="S564" s="682">
        <v>0</v>
      </c>
      <c r="T564" s="706"/>
      <c r="U564" s="242">
        <v>0</v>
      </c>
    </row>
    <row r="565" spans="1:21" ht="14.4" customHeight="1" x14ac:dyDescent="0.3">
      <c r="A565" s="680">
        <v>32</v>
      </c>
      <c r="B565" s="671" t="s">
        <v>529</v>
      </c>
      <c r="C565" s="671">
        <v>89301322</v>
      </c>
      <c r="D565" s="703" t="s">
        <v>3658</v>
      </c>
      <c r="E565" s="704" t="s">
        <v>2540</v>
      </c>
      <c r="F565" s="671" t="s">
        <v>2518</v>
      </c>
      <c r="G565" s="671" t="s">
        <v>2680</v>
      </c>
      <c r="H565" s="671" t="s">
        <v>1321</v>
      </c>
      <c r="I565" s="671" t="s">
        <v>2941</v>
      </c>
      <c r="J565" s="671" t="s">
        <v>2942</v>
      </c>
      <c r="K565" s="671" t="s">
        <v>2943</v>
      </c>
      <c r="L565" s="705">
        <v>254.23</v>
      </c>
      <c r="M565" s="705">
        <v>508.46</v>
      </c>
      <c r="N565" s="671">
        <v>2</v>
      </c>
      <c r="O565" s="706">
        <v>0.5</v>
      </c>
      <c r="P565" s="705">
        <v>508.46</v>
      </c>
      <c r="Q565" s="682">
        <v>1</v>
      </c>
      <c r="R565" s="671">
        <v>2</v>
      </c>
      <c r="S565" s="682">
        <v>1</v>
      </c>
      <c r="T565" s="706">
        <v>0.5</v>
      </c>
      <c r="U565" s="242">
        <v>1</v>
      </c>
    </row>
    <row r="566" spans="1:21" ht="14.4" customHeight="1" x14ac:dyDescent="0.3">
      <c r="A566" s="680">
        <v>32</v>
      </c>
      <c r="B566" s="671" t="s">
        <v>529</v>
      </c>
      <c r="C566" s="671">
        <v>89301322</v>
      </c>
      <c r="D566" s="703" t="s">
        <v>3658</v>
      </c>
      <c r="E566" s="704" t="s">
        <v>2540</v>
      </c>
      <c r="F566" s="671" t="s">
        <v>2518</v>
      </c>
      <c r="G566" s="671" t="s">
        <v>2681</v>
      </c>
      <c r="H566" s="671" t="s">
        <v>528</v>
      </c>
      <c r="I566" s="671" t="s">
        <v>3187</v>
      </c>
      <c r="J566" s="671" t="s">
        <v>3188</v>
      </c>
      <c r="K566" s="671" t="s">
        <v>3189</v>
      </c>
      <c r="L566" s="705">
        <v>200.07</v>
      </c>
      <c r="M566" s="705">
        <v>200.07</v>
      </c>
      <c r="N566" s="671">
        <v>1</v>
      </c>
      <c r="O566" s="706">
        <v>0.5</v>
      </c>
      <c r="P566" s="705">
        <v>200.07</v>
      </c>
      <c r="Q566" s="682">
        <v>1</v>
      </c>
      <c r="R566" s="671">
        <v>1</v>
      </c>
      <c r="S566" s="682">
        <v>1</v>
      </c>
      <c r="T566" s="706">
        <v>0.5</v>
      </c>
      <c r="U566" s="242">
        <v>1</v>
      </c>
    </row>
    <row r="567" spans="1:21" ht="14.4" customHeight="1" x14ac:dyDescent="0.3">
      <c r="A567" s="680">
        <v>32</v>
      </c>
      <c r="B567" s="671" t="s">
        <v>529</v>
      </c>
      <c r="C567" s="671">
        <v>89301322</v>
      </c>
      <c r="D567" s="703" t="s">
        <v>3658</v>
      </c>
      <c r="E567" s="704" t="s">
        <v>2540</v>
      </c>
      <c r="F567" s="671" t="s">
        <v>2518</v>
      </c>
      <c r="G567" s="671" t="s">
        <v>2681</v>
      </c>
      <c r="H567" s="671" t="s">
        <v>528</v>
      </c>
      <c r="I567" s="671" t="s">
        <v>3190</v>
      </c>
      <c r="J567" s="671" t="s">
        <v>3191</v>
      </c>
      <c r="K567" s="671" t="s">
        <v>3192</v>
      </c>
      <c r="L567" s="705">
        <v>83.56</v>
      </c>
      <c r="M567" s="705">
        <v>83.56</v>
      </c>
      <c r="N567" s="671">
        <v>1</v>
      </c>
      <c r="O567" s="706">
        <v>1</v>
      </c>
      <c r="P567" s="705"/>
      <c r="Q567" s="682">
        <v>0</v>
      </c>
      <c r="R567" s="671"/>
      <c r="S567" s="682">
        <v>0</v>
      </c>
      <c r="T567" s="706"/>
      <c r="U567" s="242">
        <v>0</v>
      </c>
    </row>
    <row r="568" spans="1:21" ht="14.4" customHeight="1" x14ac:dyDescent="0.3">
      <c r="A568" s="680">
        <v>32</v>
      </c>
      <c r="B568" s="671" t="s">
        <v>529</v>
      </c>
      <c r="C568" s="671">
        <v>89301322</v>
      </c>
      <c r="D568" s="703" t="s">
        <v>3658</v>
      </c>
      <c r="E568" s="704" t="s">
        <v>2540</v>
      </c>
      <c r="F568" s="671" t="s">
        <v>2518</v>
      </c>
      <c r="G568" s="671" t="s">
        <v>2681</v>
      </c>
      <c r="H568" s="671" t="s">
        <v>528</v>
      </c>
      <c r="I568" s="671" t="s">
        <v>3193</v>
      </c>
      <c r="J568" s="671" t="s">
        <v>3191</v>
      </c>
      <c r="K568" s="671" t="s">
        <v>3194</v>
      </c>
      <c r="L568" s="705">
        <v>23.4</v>
      </c>
      <c r="M568" s="705">
        <v>23.4</v>
      </c>
      <c r="N568" s="671">
        <v>1</v>
      </c>
      <c r="O568" s="706">
        <v>1</v>
      </c>
      <c r="P568" s="705">
        <v>23.4</v>
      </c>
      <c r="Q568" s="682">
        <v>1</v>
      </c>
      <c r="R568" s="671">
        <v>1</v>
      </c>
      <c r="S568" s="682">
        <v>1</v>
      </c>
      <c r="T568" s="706">
        <v>1</v>
      </c>
      <c r="U568" s="242">
        <v>1</v>
      </c>
    </row>
    <row r="569" spans="1:21" ht="14.4" customHeight="1" x14ac:dyDescent="0.3">
      <c r="A569" s="680">
        <v>32</v>
      </c>
      <c r="B569" s="671" t="s">
        <v>529</v>
      </c>
      <c r="C569" s="671">
        <v>89301322</v>
      </c>
      <c r="D569" s="703" t="s">
        <v>3658</v>
      </c>
      <c r="E569" s="704" t="s">
        <v>2540</v>
      </c>
      <c r="F569" s="671" t="s">
        <v>2518</v>
      </c>
      <c r="G569" s="671" t="s">
        <v>2681</v>
      </c>
      <c r="H569" s="671" t="s">
        <v>528</v>
      </c>
      <c r="I569" s="671" t="s">
        <v>3195</v>
      </c>
      <c r="J569" s="671" t="s">
        <v>3196</v>
      </c>
      <c r="K569" s="671" t="s">
        <v>3197</v>
      </c>
      <c r="L569" s="705">
        <v>149.62</v>
      </c>
      <c r="M569" s="705">
        <v>149.62</v>
      </c>
      <c r="N569" s="671">
        <v>1</v>
      </c>
      <c r="O569" s="706">
        <v>0.5</v>
      </c>
      <c r="P569" s="705">
        <v>149.62</v>
      </c>
      <c r="Q569" s="682">
        <v>1</v>
      </c>
      <c r="R569" s="671">
        <v>1</v>
      </c>
      <c r="S569" s="682">
        <v>1</v>
      </c>
      <c r="T569" s="706">
        <v>0.5</v>
      </c>
      <c r="U569" s="242">
        <v>1</v>
      </c>
    </row>
    <row r="570" spans="1:21" ht="14.4" customHeight="1" x14ac:dyDescent="0.3">
      <c r="A570" s="680">
        <v>32</v>
      </c>
      <c r="B570" s="671" t="s">
        <v>529</v>
      </c>
      <c r="C570" s="671">
        <v>89301322</v>
      </c>
      <c r="D570" s="703" t="s">
        <v>3658</v>
      </c>
      <c r="E570" s="704" t="s">
        <v>2540</v>
      </c>
      <c r="F570" s="671" t="s">
        <v>2518</v>
      </c>
      <c r="G570" s="671" t="s">
        <v>2681</v>
      </c>
      <c r="H570" s="671" t="s">
        <v>528</v>
      </c>
      <c r="I570" s="671" t="s">
        <v>3198</v>
      </c>
      <c r="J570" s="671" t="s">
        <v>3012</v>
      </c>
      <c r="K570" s="671" t="s">
        <v>3013</v>
      </c>
      <c r="L570" s="705">
        <v>0</v>
      </c>
      <c r="M570" s="705">
        <v>0</v>
      </c>
      <c r="N570" s="671">
        <v>1</v>
      </c>
      <c r="O570" s="706">
        <v>0.5</v>
      </c>
      <c r="P570" s="705">
        <v>0</v>
      </c>
      <c r="Q570" s="682"/>
      <c r="R570" s="671">
        <v>1</v>
      </c>
      <c r="S570" s="682">
        <v>1</v>
      </c>
      <c r="T570" s="706">
        <v>0.5</v>
      </c>
      <c r="U570" s="242">
        <v>1</v>
      </c>
    </row>
    <row r="571" spans="1:21" ht="14.4" customHeight="1" x14ac:dyDescent="0.3">
      <c r="A571" s="680">
        <v>32</v>
      </c>
      <c r="B571" s="671" t="s">
        <v>529</v>
      </c>
      <c r="C571" s="671">
        <v>89301322</v>
      </c>
      <c r="D571" s="703" t="s">
        <v>3658</v>
      </c>
      <c r="E571" s="704" t="s">
        <v>2540</v>
      </c>
      <c r="F571" s="671" t="s">
        <v>2518</v>
      </c>
      <c r="G571" s="671" t="s">
        <v>2601</v>
      </c>
      <c r="H571" s="671" t="s">
        <v>1321</v>
      </c>
      <c r="I571" s="671" t="s">
        <v>1402</v>
      </c>
      <c r="J571" s="671" t="s">
        <v>1347</v>
      </c>
      <c r="K571" s="671" t="s">
        <v>1403</v>
      </c>
      <c r="L571" s="705">
        <v>468.96</v>
      </c>
      <c r="M571" s="705">
        <v>1875.84</v>
      </c>
      <c r="N571" s="671">
        <v>4</v>
      </c>
      <c r="O571" s="706">
        <v>1.5</v>
      </c>
      <c r="P571" s="705">
        <v>1875.84</v>
      </c>
      <c r="Q571" s="682">
        <v>1</v>
      </c>
      <c r="R571" s="671">
        <v>4</v>
      </c>
      <c r="S571" s="682">
        <v>1</v>
      </c>
      <c r="T571" s="706">
        <v>1.5</v>
      </c>
      <c r="U571" s="242">
        <v>1</v>
      </c>
    </row>
    <row r="572" spans="1:21" ht="14.4" customHeight="1" x14ac:dyDescent="0.3">
      <c r="A572" s="680">
        <v>32</v>
      </c>
      <c r="B572" s="671" t="s">
        <v>529</v>
      </c>
      <c r="C572" s="671">
        <v>89301322</v>
      </c>
      <c r="D572" s="703" t="s">
        <v>3658</v>
      </c>
      <c r="E572" s="704" t="s">
        <v>2540</v>
      </c>
      <c r="F572" s="671" t="s">
        <v>2518</v>
      </c>
      <c r="G572" s="671" t="s">
        <v>2601</v>
      </c>
      <c r="H572" s="671" t="s">
        <v>1321</v>
      </c>
      <c r="I572" s="671" t="s">
        <v>1405</v>
      </c>
      <c r="J572" s="671" t="s">
        <v>1347</v>
      </c>
      <c r="K572" s="671" t="s">
        <v>1406</v>
      </c>
      <c r="L572" s="705">
        <v>625.29</v>
      </c>
      <c r="M572" s="705">
        <v>2501.16</v>
      </c>
      <c r="N572" s="671">
        <v>4</v>
      </c>
      <c r="O572" s="706">
        <v>1</v>
      </c>
      <c r="P572" s="705">
        <v>2501.16</v>
      </c>
      <c r="Q572" s="682">
        <v>1</v>
      </c>
      <c r="R572" s="671">
        <v>4</v>
      </c>
      <c r="S572" s="682">
        <v>1</v>
      </c>
      <c r="T572" s="706">
        <v>1</v>
      </c>
      <c r="U572" s="242">
        <v>1</v>
      </c>
    </row>
    <row r="573" spans="1:21" ht="14.4" customHeight="1" x14ac:dyDescent="0.3">
      <c r="A573" s="680">
        <v>32</v>
      </c>
      <c r="B573" s="671" t="s">
        <v>529</v>
      </c>
      <c r="C573" s="671">
        <v>89301322</v>
      </c>
      <c r="D573" s="703" t="s">
        <v>3658</v>
      </c>
      <c r="E573" s="704" t="s">
        <v>2540</v>
      </c>
      <c r="F573" s="671" t="s">
        <v>2518</v>
      </c>
      <c r="G573" s="671" t="s">
        <v>2601</v>
      </c>
      <c r="H573" s="671" t="s">
        <v>1321</v>
      </c>
      <c r="I573" s="671" t="s">
        <v>1346</v>
      </c>
      <c r="J573" s="671" t="s">
        <v>1347</v>
      </c>
      <c r="K573" s="671" t="s">
        <v>1348</v>
      </c>
      <c r="L573" s="705">
        <v>937.93</v>
      </c>
      <c r="M573" s="705">
        <v>937.93</v>
      </c>
      <c r="N573" s="671">
        <v>1</v>
      </c>
      <c r="O573" s="706">
        <v>0.5</v>
      </c>
      <c r="P573" s="705">
        <v>937.93</v>
      </c>
      <c r="Q573" s="682">
        <v>1</v>
      </c>
      <c r="R573" s="671">
        <v>1</v>
      </c>
      <c r="S573" s="682">
        <v>1</v>
      </c>
      <c r="T573" s="706">
        <v>0.5</v>
      </c>
      <c r="U573" s="242">
        <v>1</v>
      </c>
    </row>
    <row r="574" spans="1:21" ht="14.4" customHeight="1" x14ac:dyDescent="0.3">
      <c r="A574" s="680">
        <v>32</v>
      </c>
      <c r="B574" s="671" t="s">
        <v>529</v>
      </c>
      <c r="C574" s="671">
        <v>89301322</v>
      </c>
      <c r="D574" s="703" t="s">
        <v>3658</v>
      </c>
      <c r="E574" s="704" t="s">
        <v>2540</v>
      </c>
      <c r="F574" s="671" t="s">
        <v>2518</v>
      </c>
      <c r="G574" s="671" t="s">
        <v>2601</v>
      </c>
      <c r="H574" s="671" t="s">
        <v>1321</v>
      </c>
      <c r="I574" s="671" t="s">
        <v>3199</v>
      </c>
      <c r="J574" s="671" t="s">
        <v>1370</v>
      </c>
      <c r="K574" s="671" t="s">
        <v>2025</v>
      </c>
      <c r="L574" s="705">
        <v>2916.16</v>
      </c>
      <c r="M574" s="705">
        <v>14580.8</v>
      </c>
      <c r="N574" s="671">
        <v>5</v>
      </c>
      <c r="O574" s="706">
        <v>1.5</v>
      </c>
      <c r="P574" s="705">
        <v>14580.8</v>
      </c>
      <c r="Q574" s="682">
        <v>1</v>
      </c>
      <c r="R574" s="671">
        <v>5</v>
      </c>
      <c r="S574" s="682">
        <v>1</v>
      </c>
      <c r="T574" s="706">
        <v>1.5</v>
      </c>
      <c r="U574" s="242">
        <v>1</v>
      </c>
    </row>
    <row r="575" spans="1:21" ht="14.4" customHeight="1" x14ac:dyDescent="0.3">
      <c r="A575" s="680">
        <v>32</v>
      </c>
      <c r="B575" s="671" t="s">
        <v>529</v>
      </c>
      <c r="C575" s="671">
        <v>89301322</v>
      </c>
      <c r="D575" s="703" t="s">
        <v>3658</v>
      </c>
      <c r="E575" s="704" t="s">
        <v>2540</v>
      </c>
      <c r="F575" s="671" t="s">
        <v>2518</v>
      </c>
      <c r="G575" s="671" t="s">
        <v>2855</v>
      </c>
      <c r="H575" s="671" t="s">
        <v>1321</v>
      </c>
      <c r="I575" s="671" t="s">
        <v>2856</v>
      </c>
      <c r="J575" s="671" t="s">
        <v>2857</v>
      </c>
      <c r="K575" s="671" t="s">
        <v>2858</v>
      </c>
      <c r="L575" s="705">
        <v>69.86</v>
      </c>
      <c r="M575" s="705">
        <v>69.86</v>
      </c>
      <c r="N575" s="671">
        <v>1</v>
      </c>
      <c r="O575" s="706">
        <v>0.5</v>
      </c>
      <c r="P575" s="705"/>
      <c r="Q575" s="682">
        <v>0</v>
      </c>
      <c r="R575" s="671"/>
      <c r="S575" s="682">
        <v>0</v>
      </c>
      <c r="T575" s="706"/>
      <c r="U575" s="242">
        <v>0</v>
      </c>
    </row>
    <row r="576" spans="1:21" ht="14.4" customHeight="1" x14ac:dyDescent="0.3">
      <c r="A576" s="680">
        <v>32</v>
      </c>
      <c r="B576" s="671" t="s">
        <v>529</v>
      </c>
      <c r="C576" s="671">
        <v>89301322</v>
      </c>
      <c r="D576" s="703" t="s">
        <v>3658</v>
      </c>
      <c r="E576" s="704" t="s">
        <v>2540</v>
      </c>
      <c r="F576" s="671" t="s">
        <v>2518</v>
      </c>
      <c r="G576" s="671" t="s">
        <v>3200</v>
      </c>
      <c r="H576" s="671" t="s">
        <v>528</v>
      </c>
      <c r="I576" s="671" t="s">
        <v>3201</v>
      </c>
      <c r="J576" s="671" t="s">
        <v>3202</v>
      </c>
      <c r="K576" s="671" t="s">
        <v>1988</v>
      </c>
      <c r="L576" s="705">
        <v>63.65</v>
      </c>
      <c r="M576" s="705">
        <v>127.3</v>
      </c>
      <c r="N576" s="671">
        <v>2</v>
      </c>
      <c r="O576" s="706">
        <v>1</v>
      </c>
      <c r="P576" s="705">
        <v>127.3</v>
      </c>
      <c r="Q576" s="682">
        <v>1</v>
      </c>
      <c r="R576" s="671">
        <v>2</v>
      </c>
      <c r="S576" s="682">
        <v>1</v>
      </c>
      <c r="T576" s="706">
        <v>1</v>
      </c>
      <c r="U576" s="242">
        <v>1</v>
      </c>
    </row>
    <row r="577" spans="1:21" ht="14.4" customHeight="1" x14ac:dyDescent="0.3">
      <c r="A577" s="680">
        <v>32</v>
      </c>
      <c r="B577" s="671" t="s">
        <v>529</v>
      </c>
      <c r="C577" s="671">
        <v>89301322</v>
      </c>
      <c r="D577" s="703" t="s">
        <v>3658</v>
      </c>
      <c r="E577" s="704" t="s">
        <v>2540</v>
      </c>
      <c r="F577" s="671" t="s">
        <v>2518</v>
      </c>
      <c r="G577" s="671" t="s">
        <v>2580</v>
      </c>
      <c r="H577" s="671" t="s">
        <v>528</v>
      </c>
      <c r="I577" s="671" t="s">
        <v>2643</v>
      </c>
      <c r="J577" s="671" t="s">
        <v>2641</v>
      </c>
      <c r="K577" s="671" t="s">
        <v>681</v>
      </c>
      <c r="L577" s="705">
        <v>314.89999999999998</v>
      </c>
      <c r="M577" s="705">
        <v>1259.5999999999999</v>
      </c>
      <c r="N577" s="671">
        <v>4</v>
      </c>
      <c r="O577" s="706">
        <v>1.5</v>
      </c>
      <c r="P577" s="705">
        <v>944.69999999999993</v>
      </c>
      <c r="Q577" s="682">
        <v>0.75</v>
      </c>
      <c r="R577" s="671">
        <v>3</v>
      </c>
      <c r="S577" s="682">
        <v>0.75</v>
      </c>
      <c r="T577" s="706">
        <v>1</v>
      </c>
      <c r="U577" s="242">
        <v>0.66666666666666663</v>
      </c>
    </row>
    <row r="578" spans="1:21" ht="14.4" customHeight="1" x14ac:dyDescent="0.3">
      <c r="A578" s="680">
        <v>32</v>
      </c>
      <c r="B578" s="671" t="s">
        <v>529</v>
      </c>
      <c r="C578" s="671">
        <v>89301322</v>
      </c>
      <c r="D578" s="703" t="s">
        <v>3658</v>
      </c>
      <c r="E578" s="704" t="s">
        <v>2540</v>
      </c>
      <c r="F578" s="671" t="s">
        <v>2518</v>
      </c>
      <c r="G578" s="671" t="s">
        <v>2580</v>
      </c>
      <c r="H578" s="671" t="s">
        <v>528</v>
      </c>
      <c r="I578" s="671" t="s">
        <v>2602</v>
      </c>
      <c r="J578" s="671" t="s">
        <v>680</v>
      </c>
      <c r="K578" s="671" t="s">
        <v>2603</v>
      </c>
      <c r="L578" s="705">
        <v>97.97</v>
      </c>
      <c r="M578" s="705">
        <v>97.97</v>
      </c>
      <c r="N578" s="671">
        <v>1</v>
      </c>
      <c r="O578" s="706">
        <v>0.5</v>
      </c>
      <c r="P578" s="705"/>
      <c r="Q578" s="682">
        <v>0</v>
      </c>
      <c r="R578" s="671"/>
      <c r="S578" s="682">
        <v>0</v>
      </c>
      <c r="T578" s="706"/>
      <c r="U578" s="242">
        <v>0</v>
      </c>
    </row>
    <row r="579" spans="1:21" ht="14.4" customHeight="1" x14ac:dyDescent="0.3">
      <c r="A579" s="680">
        <v>32</v>
      </c>
      <c r="B579" s="671" t="s">
        <v>529</v>
      </c>
      <c r="C579" s="671">
        <v>89301322</v>
      </c>
      <c r="D579" s="703" t="s">
        <v>3658</v>
      </c>
      <c r="E579" s="704" t="s">
        <v>2540</v>
      </c>
      <c r="F579" s="671" t="s">
        <v>2518</v>
      </c>
      <c r="G579" s="671" t="s">
        <v>2580</v>
      </c>
      <c r="H579" s="671" t="s">
        <v>528</v>
      </c>
      <c r="I579" s="671" t="s">
        <v>679</v>
      </c>
      <c r="J579" s="671" t="s">
        <v>680</v>
      </c>
      <c r="K579" s="671" t="s">
        <v>2581</v>
      </c>
      <c r="L579" s="705">
        <v>314.89999999999998</v>
      </c>
      <c r="M579" s="705">
        <v>1574.5</v>
      </c>
      <c r="N579" s="671">
        <v>5</v>
      </c>
      <c r="O579" s="706">
        <v>2.5</v>
      </c>
      <c r="P579" s="705">
        <v>944.69999999999993</v>
      </c>
      <c r="Q579" s="682">
        <v>0.6</v>
      </c>
      <c r="R579" s="671">
        <v>3</v>
      </c>
      <c r="S579" s="682">
        <v>0.6</v>
      </c>
      <c r="T579" s="706">
        <v>1.5</v>
      </c>
      <c r="U579" s="242">
        <v>0.6</v>
      </c>
    </row>
    <row r="580" spans="1:21" ht="14.4" customHeight="1" x14ac:dyDescent="0.3">
      <c r="A580" s="680">
        <v>32</v>
      </c>
      <c r="B580" s="671" t="s">
        <v>529</v>
      </c>
      <c r="C580" s="671">
        <v>89301322</v>
      </c>
      <c r="D580" s="703" t="s">
        <v>3658</v>
      </c>
      <c r="E580" s="704" t="s">
        <v>2540</v>
      </c>
      <c r="F580" s="671" t="s">
        <v>2518</v>
      </c>
      <c r="G580" s="671" t="s">
        <v>2644</v>
      </c>
      <c r="H580" s="671" t="s">
        <v>1321</v>
      </c>
      <c r="I580" s="671" t="s">
        <v>3203</v>
      </c>
      <c r="J580" s="671" t="s">
        <v>3204</v>
      </c>
      <c r="K580" s="671" t="s">
        <v>3205</v>
      </c>
      <c r="L580" s="705">
        <v>1359.61</v>
      </c>
      <c r="M580" s="705">
        <v>6798.0499999999993</v>
      </c>
      <c r="N580" s="671">
        <v>5</v>
      </c>
      <c r="O580" s="706">
        <v>3.5</v>
      </c>
      <c r="P580" s="705">
        <v>6798.0499999999993</v>
      </c>
      <c r="Q580" s="682">
        <v>1</v>
      </c>
      <c r="R580" s="671">
        <v>5</v>
      </c>
      <c r="S580" s="682">
        <v>1</v>
      </c>
      <c r="T580" s="706">
        <v>3.5</v>
      </c>
      <c r="U580" s="242">
        <v>1</v>
      </c>
    </row>
    <row r="581" spans="1:21" ht="14.4" customHeight="1" x14ac:dyDescent="0.3">
      <c r="A581" s="680">
        <v>32</v>
      </c>
      <c r="B581" s="671" t="s">
        <v>529</v>
      </c>
      <c r="C581" s="671">
        <v>89301322</v>
      </c>
      <c r="D581" s="703" t="s">
        <v>3658</v>
      </c>
      <c r="E581" s="704" t="s">
        <v>2540</v>
      </c>
      <c r="F581" s="671" t="s">
        <v>2518</v>
      </c>
      <c r="G581" s="671" t="s">
        <v>3206</v>
      </c>
      <c r="H581" s="671" t="s">
        <v>528</v>
      </c>
      <c r="I581" s="671" t="s">
        <v>3207</v>
      </c>
      <c r="J581" s="671" t="s">
        <v>3208</v>
      </c>
      <c r="K581" s="671" t="s">
        <v>3209</v>
      </c>
      <c r="L581" s="705">
        <v>0</v>
      </c>
      <c r="M581" s="705">
        <v>0</v>
      </c>
      <c r="N581" s="671">
        <v>1</v>
      </c>
      <c r="O581" s="706">
        <v>0.5</v>
      </c>
      <c r="P581" s="705"/>
      <c r="Q581" s="682"/>
      <c r="R581" s="671"/>
      <c r="S581" s="682">
        <v>0</v>
      </c>
      <c r="T581" s="706"/>
      <c r="U581" s="242">
        <v>0</v>
      </c>
    </row>
    <row r="582" spans="1:21" ht="14.4" customHeight="1" x14ac:dyDescent="0.3">
      <c r="A582" s="680">
        <v>32</v>
      </c>
      <c r="B582" s="671" t="s">
        <v>529</v>
      </c>
      <c r="C582" s="671">
        <v>89301322</v>
      </c>
      <c r="D582" s="703" t="s">
        <v>3658</v>
      </c>
      <c r="E582" s="704" t="s">
        <v>2540</v>
      </c>
      <c r="F582" s="671" t="s">
        <v>2518</v>
      </c>
      <c r="G582" s="671" t="s">
        <v>2719</v>
      </c>
      <c r="H582" s="671" t="s">
        <v>1321</v>
      </c>
      <c r="I582" s="671" t="s">
        <v>3210</v>
      </c>
      <c r="J582" s="671" t="s">
        <v>3211</v>
      </c>
      <c r="K582" s="671" t="s">
        <v>3152</v>
      </c>
      <c r="L582" s="705">
        <v>0</v>
      </c>
      <c r="M582" s="705">
        <v>0</v>
      </c>
      <c r="N582" s="671">
        <v>1</v>
      </c>
      <c r="O582" s="706">
        <v>0.5</v>
      </c>
      <c r="P582" s="705">
        <v>0</v>
      </c>
      <c r="Q582" s="682"/>
      <c r="R582" s="671">
        <v>1</v>
      </c>
      <c r="S582" s="682">
        <v>1</v>
      </c>
      <c r="T582" s="706">
        <v>0.5</v>
      </c>
      <c r="U582" s="242">
        <v>1</v>
      </c>
    </row>
    <row r="583" spans="1:21" ht="14.4" customHeight="1" x14ac:dyDescent="0.3">
      <c r="A583" s="680">
        <v>32</v>
      </c>
      <c r="B583" s="671" t="s">
        <v>529</v>
      </c>
      <c r="C583" s="671">
        <v>89301322</v>
      </c>
      <c r="D583" s="703" t="s">
        <v>3658</v>
      </c>
      <c r="E583" s="704" t="s">
        <v>2540</v>
      </c>
      <c r="F583" s="671" t="s">
        <v>2518</v>
      </c>
      <c r="G583" s="671" t="s">
        <v>2719</v>
      </c>
      <c r="H583" s="671" t="s">
        <v>528</v>
      </c>
      <c r="I583" s="671" t="s">
        <v>3212</v>
      </c>
      <c r="J583" s="671" t="s">
        <v>3213</v>
      </c>
      <c r="K583" s="671" t="s">
        <v>3214</v>
      </c>
      <c r="L583" s="705">
        <v>0</v>
      </c>
      <c r="M583" s="705">
        <v>0</v>
      </c>
      <c r="N583" s="671">
        <v>2</v>
      </c>
      <c r="O583" s="706">
        <v>0.5</v>
      </c>
      <c r="P583" s="705"/>
      <c r="Q583" s="682"/>
      <c r="R583" s="671"/>
      <c r="S583" s="682">
        <v>0</v>
      </c>
      <c r="T583" s="706"/>
      <c r="U583" s="242">
        <v>0</v>
      </c>
    </row>
    <row r="584" spans="1:21" ht="14.4" customHeight="1" x14ac:dyDescent="0.3">
      <c r="A584" s="680">
        <v>32</v>
      </c>
      <c r="B584" s="671" t="s">
        <v>529</v>
      </c>
      <c r="C584" s="671">
        <v>89301322</v>
      </c>
      <c r="D584" s="703" t="s">
        <v>3658</v>
      </c>
      <c r="E584" s="704" t="s">
        <v>2540</v>
      </c>
      <c r="F584" s="671" t="s">
        <v>2518</v>
      </c>
      <c r="G584" s="671" t="s">
        <v>2687</v>
      </c>
      <c r="H584" s="671" t="s">
        <v>528</v>
      </c>
      <c r="I584" s="671" t="s">
        <v>3095</v>
      </c>
      <c r="J584" s="671" t="s">
        <v>839</v>
      </c>
      <c r="K584" s="671" t="s">
        <v>3096</v>
      </c>
      <c r="L584" s="705">
        <v>202.25</v>
      </c>
      <c r="M584" s="705">
        <v>202.25</v>
      </c>
      <c r="N584" s="671">
        <v>1</v>
      </c>
      <c r="O584" s="706">
        <v>0.5</v>
      </c>
      <c r="P584" s="705">
        <v>202.25</v>
      </c>
      <c r="Q584" s="682">
        <v>1</v>
      </c>
      <c r="R584" s="671">
        <v>1</v>
      </c>
      <c r="S584" s="682">
        <v>1</v>
      </c>
      <c r="T584" s="706">
        <v>0.5</v>
      </c>
      <c r="U584" s="242">
        <v>1</v>
      </c>
    </row>
    <row r="585" spans="1:21" ht="14.4" customHeight="1" x14ac:dyDescent="0.3">
      <c r="A585" s="680">
        <v>32</v>
      </c>
      <c r="B585" s="671" t="s">
        <v>529</v>
      </c>
      <c r="C585" s="671">
        <v>89301322</v>
      </c>
      <c r="D585" s="703" t="s">
        <v>3658</v>
      </c>
      <c r="E585" s="704" t="s">
        <v>2540</v>
      </c>
      <c r="F585" s="671" t="s">
        <v>2518</v>
      </c>
      <c r="G585" s="671" t="s">
        <v>2687</v>
      </c>
      <c r="H585" s="671" t="s">
        <v>1321</v>
      </c>
      <c r="I585" s="671" t="s">
        <v>2753</v>
      </c>
      <c r="J585" s="671" t="s">
        <v>2754</v>
      </c>
      <c r="K585" s="671" t="s">
        <v>2409</v>
      </c>
      <c r="L585" s="705">
        <v>67.42</v>
      </c>
      <c r="M585" s="705">
        <v>202.26</v>
      </c>
      <c r="N585" s="671">
        <v>3</v>
      </c>
      <c r="O585" s="706">
        <v>0.5</v>
      </c>
      <c r="P585" s="705"/>
      <c r="Q585" s="682">
        <v>0</v>
      </c>
      <c r="R585" s="671"/>
      <c r="S585" s="682">
        <v>0</v>
      </c>
      <c r="T585" s="706"/>
      <c r="U585" s="242">
        <v>0</v>
      </c>
    </row>
    <row r="586" spans="1:21" ht="14.4" customHeight="1" x14ac:dyDescent="0.3">
      <c r="A586" s="680">
        <v>32</v>
      </c>
      <c r="B586" s="671" t="s">
        <v>529</v>
      </c>
      <c r="C586" s="671">
        <v>89301322</v>
      </c>
      <c r="D586" s="703" t="s">
        <v>3658</v>
      </c>
      <c r="E586" s="704" t="s">
        <v>2540</v>
      </c>
      <c r="F586" s="671" t="s">
        <v>2518</v>
      </c>
      <c r="G586" s="671" t="s">
        <v>2582</v>
      </c>
      <c r="H586" s="671" t="s">
        <v>528</v>
      </c>
      <c r="I586" s="671" t="s">
        <v>588</v>
      </c>
      <c r="J586" s="671" t="s">
        <v>2955</v>
      </c>
      <c r="K586" s="671" t="s">
        <v>2786</v>
      </c>
      <c r="L586" s="705">
        <v>22.88</v>
      </c>
      <c r="M586" s="705">
        <v>91.52</v>
      </c>
      <c r="N586" s="671">
        <v>4</v>
      </c>
      <c r="O586" s="706">
        <v>0.5</v>
      </c>
      <c r="P586" s="705">
        <v>91.52</v>
      </c>
      <c r="Q586" s="682">
        <v>1</v>
      </c>
      <c r="R586" s="671">
        <v>4</v>
      </c>
      <c r="S586" s="682">
        <v>1</v>
      </c>
      <c r="T586" s="706">
        <v>0.5</v>
      </c>
      <c r="U586" s="242">
        <v>1</v>
      </c>
    </row>
    <row r="587" spans="1:21" ht="14.4" customHeight="1" x14ac:dyDescent="0.3">
      <c r="A587" s="680">
        <v>32</v>
      </c>
      <c r="B587" s="671" t="s">
        <v>529</v>
      </c>
      <c r="C587" s="671">
        <v>89301322</v>
      </c>
      <c r="D587" s="703" t="s">
        <v>3658</v>
      </c>
      <c r="E587" s="704" t="s">
        <v>2540</v>
      </c>
      <c r="F587" s="671" t="s">
        <v>2518</v>
      </c>
      <c r="G587" s="671" t="s">
        <v>2582</v>
      </c>
      <c r="H587" s="671" t="s">
        <v>528</v>
      </c>
      <c r="I587" s="671" t="s">
        <v>972</v>
      </c>
      <c r="J587" s="671" t="s">
        <v>2583</v>
      </c>
      <c r="K587" s="671" t="s">
        <v>2584</v>
      </c>
      <c r="L587" s="705">
        <v>91.52</v>
      </c>
      <c r="M587" s="705">
        <v>732.16</v>
      </c>
      <c r="N587" s="671">
        <v>8</v>
      </c>
      <c r="O587" s="706">
        <v>2.5</v>
      </c>
      <c r="P587" s="705">
        <v>366.08</v>
      </c>
      <c r="Q587" s="682">
        <v>0.5</v>
      </c>
      <c r="R587" s="671">
        <v>4</v>
      </c>
      <c r="S587" s="682">
        <v>0.5</v>
      </c>
      <c r="T587" s="706">
        <v>1.5</v>
      </c>
      <c r="U587" s="242">
        <v>0.6</v>
      </c>
    </row>
    <row r="588" spans="1:21" ht="14.4" customHeight="1" x14ac:dyDescent="0.3">
      <c r="A588" s="680">
        <v>32</v>
      </c>
      <c r="B588" s="671" t="s">
        <v>529</v>
      </c>
      <c r="C588" s="671">
        <v>89301322</v>
      </c>
      <c r="D588" s="703" t="s">
        <v>3658</v>
      </c>
      <c r="E588" s="704" t="s">
        <v>2540</v>
      </c>
      <c r="F588" s="671" t="s">
        <v>2518</v>
      </c>
      <c r="G588" s="671" t="s">
        <v>3215</v>
      </c>
      <c r="H588" s="671" t="s">
        <v>1321</v>
      </c>
      <c r="I588" s="671" t="s">
        <v>3216</v>
      </c>
      <c r="J588" s="671" t="s">
        <v>2274</v>
      </c>
      <c r="K588" s="671" t="s">
        <v>3087</v>
      </c>
      <c r="L588" s="705">
        <v>140.03</v>
      </c>
      <c r="M588" s="705">
        <v>280.06</v>
      </c>
      <c r="N588" s="671">
        <v>2</v>
      </c>
      <c r="O588" s="706">
        <v>1</v>
      </c>
      <c r="P588" s="705"/>
      <c r="Q588" s="682">
        <v>0</v>
      </c>
      <c r="R588" s="671"/>
      <c r="S588" s="682">
        <v>0</v>
      </c>
      <c r="T588" s="706"/>
      <c r="U588" s="242">
        <v>0</v>
      </c>
    </row>
    <row r="589" spans="1:21" ht="14.4" customHeight="1" x14ac:dyDescent="0.3">
      <c r="A589" s="680">
        <v>32</v>
      </c>
      <c r="B589" s="671" t="s">
        <v>529</v>
      </c>
      <c r="C589" s="671">
        <v>89301322</v>
      </c>
      <c r="D589" s="703" t="s">
        <v>3658</v>
      </c>
      <c r="E589" s="704" t="s">
        <v>2540</v>
      </c>
      <c r="F589" s="671" t="s">
        <v>2518</v>
      </c>
      <c r="G589" s="671" t="s">
        <v>2723</v>
      </c>
      <c r="H589" s="671" t="s">
        <v>528</v>
      </c>
      <c r="I589" s="671" t="s">
        <v>854</v>
      </c>
      <c r="J589" s="671" t="s">
        <v>2724</v>
      </c>
      <c r="K589" s="671" t="s">
        <v>2584</v>
      </c>
      <c r="L589" s="705">
        <v>0</v>
      </c>
      <c r="M589" s="705">
        <v>0</v>
      </c>
      <c r="N589" s="671">
        <v>8</v>
      </c>
      <c r="O589" s="706">
        <v>1</v>
      </c>
      <c r="P589" s="705">
        <v>0</v>
      </c>
      <c r="Q589" s="682"/>
      <c r="R589" s="671">
        <v>8</v>
      </c>
      <c r="S589" s="682">
        <v>1</v>
      </c>
      <c r="T589" s="706">
        <v>1</v>
      </c>
      <c r="U589" s="242">
        <v>1</v>
      </c>
    </row>
    <row r="590" spans="1:21" ht="14.4" customHeight="1" x14ac:dyDescent="0.3">
      <c r="A590" s="680">
        <v>32</v>
      </c>
      <c r="B590" s="671" t="s">
        <v>529</v>
      </c>
      <c r="C590" s="671">
        <v>89301322</v>
      </c>
      <c r="D590" s="703" t="s">
        <v>3658</v>
      </c>
      <c r="E590" s="704" t="s">
        <v>2540</v>
      </c>
      <c r="F590" s="671" t="s">
        <v>2518</v>
      </c>
      <c r="G590" s="671" t="s">
        <v>3217</v>
      </c>
      <c r="H590" s="671" t="s">
        <v>528</v>
      </c>
      <c r="I590" s="671" t="s">
        <v>3218</v>
      </c>
      <c r="J590" s="671" t="s">
        <v>3219</v>
      </c>
      <c r="K590" s="671" t="s">
        <v>3220</v>
      </c>
      <c r="L590" s="705">
        <v>202.25</v>
      </c>
      <c r="M590" s="705">
        <v>202.25</v>
      </c>
      <c r="N590" s="671">
        <v>1</v>
      </c>
      <c r="O590" s="706">
        <v>1</v>
      </c>
      <c r="P590" s="705"/>
      <c r="Q590" s="682">
        <v>0</v>
      </c>
      <c r="R590" s="671"/>
      <c r="S590" s="682">
        <v>0</v>
      </c>
      <c r="T590" s="706"/>
      <c r="U590" s="242">
        <v>0</v>
      </c>
    </row>
    <row r="591" spans="1:21" ht="14.4" customHeight="1" x14ac:dyDescent="0.3">
      <c r="A591" s="680">
        <v>32</v>
      </c>
      <c r="B591" s="671" t="s">
        <v>529</v>
      </c>
      <c r="C591" s="671">
        <v>89301322</v>
      </c>
      <c r="D591" s="703" t="s">
        <v>3658</v>
      </c>
      <c r="E591" s="704" t="s">
        <v>2540</v>
      </c>
      <c r="F591" s="671" t="s">
        <v>2518</v>
      </c>
      <c r="G591" s="671" t="s">
        <v>2869</v>
      </c>
      <c r="H591" s="671" t="s">
        <v>528</v>
      </c>
      <c r="I591" s="671" t="s">
        <v>3124</v>
      </c>
      <c r="J591" s="671" t="s">
        <v>2871</v>
      </c>
      <c r="K591" s="671" t="s">
        <v>2515</v>
      </c>
      <c r="L591" s="705">
        <v>0</v>
      </c>
      <c r="M591" s="705">
        <v>0</v>
      </c>
      <c r="N591" s="671">
        <v>2</v>
      </c>
      <c r="O591" s="706">
        <v>1.5</v>
      </c>
      <c r="P591" s="705"/>
      <c r="Q591" s="682"/>
      <c r="R591" s="671"/>
      <c r="S591" s="682">
        <v>0</v>
      </c>
      <c r="T591" s="706"/>
      <c r="U591" s="242">
        <v>0</v>
      </c>
    </row>
    <row r="592" spans="1:21" ht="14.4" customHeight="1" x14ac:dyDescent="0.3">
      <c r="A592" s="680">
        <v>32</v>
      </c>
      <c r="B592" s="671" t="s">
        <v>529</v>
      </c>
      <c r="C592" s="671">
        <v>89301322</v>
      </c>
      <c r="D592" s="703" t="s">
        <v>3658</v>
      </c>
      <c r="E592" s="704" t="s">
        <v>2540</v>
      </c>
      <c r="F592" s="671" t="s">
        <v>2518</v>
      </c>
      <c r="G592" s="671" t="s">
        <v>2869</v>
      </c>
      <c r="H592" s="671" t="s">
        <v>528</v>
      </c>
      <c r="I592" s="671" t="s">
        <v>3221</v>
      </c>
      <c r="J592" s="671" t="s">
        <v>3222</v>
      </c>
      <c r="K592" s="671" t="s">
        <v>3223</v>
      </c>
      <c r="L592" s="705">
        <v>149.86000000000001</v>
      </c>
      <c r="M592" s="705">
        <v>149.86000000000001</v>
      </c>
      <c r="N592" s="671">
        <v>1</v>
      </c>
      <c r="O592" s="706">
        <v>0.5</v>
      </c>
      <c r="P592" s="705">
        <v>149.86000000000001</v>
      </c>
      <c r="Q592" s="682">
        <v>1</v>
      </c>
      <c r="R592" s="671">
        <v>1</v>
      </c>
      <c r="S592" s="682">
        <v>1</v>
      </c>
      <c r="T592" s="706">
        <v>0.5</v>
      </c>
      <c r="U592" s="242">
        <v>1</v>
      </c>
    </row>
    <row r="593" spans="1:21" ht="14.4" customHeight="1" x14ac:dyDescent="0.3">
      <c r="A593" s="680">
        <v>32</v>
      </c>
      <c r="B593" s="671" t="s">
        <v>529</v>
      </c>
      <c r="C593" s="671">
        <v>89301322</v>
      </c>
      <c r="D593" s="703" t="s">
        <v>3658</v>
      </c>
      <c r="E593" s="704" t="s">
        <v>2540</v>
      </c>
      <c r="F593" s="671" t="s">
        <v>2518</v>
      </c>
      <c r="G593" s="671" t="s">
        <v>3017</v>
      </c>
      <c r="H593" s="671" t="s">
        <v>528</v>
      </c>
      <c r="I593" s="671" t="s">
        <v>710</v>
      </c>
      <c r="J593" s="671" t="s">
        <v>3018</v>
      </c>
      <c r="K593" s="671" t="s">
        <v>3019</v>
      </c>
      <c r="L593" s="705">
        <v>0</v>
      </c>
      <c r="M593" s="705">
        <v>0</v>
      </c>
      <c r="N593" s="671">
        <v>1</v>
      </c>
      <c r="O593" s="706">
        <v>0.5</v>
      </c>
      <c r="P593" s="705">
        <v>0</v>
      </c>
      <c r="Q593" s="682"/>
      <c r="R593" s="671">
        <v>1</v>
      </c>
      <c r="S593" s="682">
        <v>1</v>
      </c>
      <c r="T593" s="706">
        <v>0.5</v>
      </c>
      <c r="U593" s="242">
        <v>1</v>
      </c>
    </row>
    <row r="594" spans="1:21" ht="14.4" customHeight="1" x14ac:dyDescent="0.3">
      <c r="A594" s="680">
        <v>32</v>
      </c>
      <c r="B594" s="671" t="s">
        <v>529</v>
      </c>
      <c r="C594" s="671">
        <v>89301322</v>
      </c>
      <c r="D594" s="703" t="s">
        <v>3658</v>
      </c>
      <c r="E594" s="704" t="s">
        <v>2540</v>
      </c>
      <c r="F594" s="671" t="s">
        <v>2518</v>
      </c>
      <c r="G594" s="671" t="s">
        <v>2759</v>
      </c>
      <c r="H594" s="671" t="s">
        <v>528</v>
      </c>
      <c r="I594" s="671" t="s">
        <v>2873</v>
      </c>
      <c r="J594" s="671" t="s">
        <v>1546</v>
      </c>
      <c r="K594" s="671" t="s">
        <v>2874</v>
      </c>
      <c r="L594" s="705">
        <v>23.46</v>
      </c>
      <c r="M594" s="705">
        <v>93.84</v>
      </c>
      <c r="N594" s="671">
        <v>4</v>
      </c>
      <c r="O594" s="706">
        <v>1</v>
      </c>
      <c r="P594" s="705">
        <v>93.84</v>
      </c>
      <c r="Q594" s="682">
        <v>1</v>
      </c>
      <c r="R594" s="671">
        <v>4</v>
      </c>
      <c r="S594" s="682">
        <v>1</v>
      </c>
      <c r="T594" s="706">
        <v>1</v>
      </c>
      <c r="U594" s="242">
        <v>1</v>
      </c>
    </row>
    <row r="595" spans="1:21" ht="14.4" customHeight="1" x14ac:dyDescent="0.3">
      <c r="A595" s="680">
        <v>32</v>
      </c>
      <c r="B595" s="671" t="s">
        <v>529</v>
      </c>
      <c r="C595" s="671">
        <v>89301322</v>
      </c>
      <c r="D595" s="703" t="s">
        <v>3658</v>
      </c>
      <c r="E595" s="704" t="s">
        <v>2540</v>
      </c>
      <c r="F595" s="671" t="s">
        <v>2518</v>
      </c>
      <c r="G595" s="671" t="s">
        <v>2759</v>
      </c>
      <c r="H595" s="671" t="s">
        <v>528</v>
      </c>
      <c r="I595" s="671" t="s">
        <v>2760</v>
      </c>
      <c r="J595" s="671" t="s">
        <v>1535</v>
      </c>
      <c r="K595" s="671" t="s">
        <v>2761</v>
      </c>
      <c r="L595" s="705">
        <v>26.77</v>
      </c>
      <c r="M595" s="705">
        <v>294.47000000000003</v>
      </c>
      <c r="N595" s="671">
        <v>11</v>
      </c>
      <c r="O595" s="706">
        <v>2</v>
      </c>
      <c r="P595" s="705">
        <v>294.47000000000003</v>
      </c>
      <c r="Q595" s="682">
        <v>1</v>
      </c>
      <c r="R595" s="671">
        <v>11</v>
      </c>
      <c r="S595" s="682">
        <v>1</v>
      </c>
      <c r="T595" s="706">
        <v>2</v>
      </c>
      <c r="U595" s="242">
        <v>1</v>
      </c>
    </row>
    <row r="596" spans="1:21" ht="14.4" customHeight="1" x14ac:dyDescent="0.3">
      <c r="A596" s="680">
        <v>32</v>
      </c>
      <c r="B596" s="671" t="s">
        <v>529</v>
      </c>
      <c r="C596" s="671">
        <v>89301322</v>
      </c>
      <c r="D596" s="703" t="s">
        <v>3658</v>
      </c>
      <c r="E596" s="704" t="s">
        <v>2540</v>
      </c>
      <c r="F596" s="671" t="s">
        <v>2518</v>
      </c>
      <c r="G596" s="671" t="s">
        <v>2759</v>
      </c>
      <c r="H596" s="671" t="s">
        <v>528</v>
      </c>
      <c r="I596" s="671" t="s">
        <v>1534</v>
      </c>
      <c r="J596" s="671" t="s">
        <v>1535</v>
      </c>
      <c r="K596" s="671" t="s">
        <v>2762</v>
      </c>
      <c r="L596" s="705">
        <v>53.54</v>
      </c>
      <c r="M596" s="705">
        <v>160.62</v>
      </c>
      <c r="N596" s="671">
        <v>3</v>
      </c>
      <c r="O596" s="706">
        <v>1.5</v>
      </c>
      <c r="P596" s="705">
        <v>160.62</v>
      </c>
      <c r="Q596" s="682">
        <v>1</v>
      </c>
      <c r="R596" s="671">
        <v>3</v>
      </c>
      <c r="S596" s="682">
        <v>1</v>
      </c>
      <c r="T596" s="706">
        <v>1.5</v>
      </c>
      <c r="U596" s="242">
        <v>1</v>
      </c>
    </row>
    <row r="597" spans="1:21" ht="14.4" customHeight="1" x14ac:dyDescent="0.3">
      <c r="A597" s="680">
        <v>32</v>
      </c>
      <c r="B597" s="671" t="s">
        <v>529</v>
      </c>
      <c r="C597" s="671">
        <v>89301322</v>
      </c>
      <c r="D597" s="703" t="s">
        <v>3658</v>
      </c>
      <c r="E597" s="704" t="s">
        <v>2540</v>
      </c>
      <c r="F597" s="671" t="s">
        <v>2518</v>
      </c>
      <c r="G597" s="671" t="s">
        <v>2975</v>
      </c>
      <c r="H597" s="671" t="s">
        <v>528</v>
      </c>
      <c r="I597" s="671" t="s">
        <v>1502</v>
      </c>
      <c r="J597" s="671" t="s">
        <v>1503</v>
      </c>
      <c r="K597" s="671" t="s">
        <v>2976</v>
      </c>
      <c r="L597" s="705">
        <v>194.73</v>
      </c>
      <c r="M597" s="705">
        <v>584.18999999999994</v>
      </c>
      <c r="N597" s="671">
        <v>3</v>
      </c>
      <c r="O597" s="706">
        <v>2</v>
      </c>
      <c r="P597" s="705">
        <v>194.73</v>
      </c>
      <c r="Q597" s="682">
        <v>0.33333333333333337</v>
      </c>
      <c r="R597" s="671">
        <v>1</v>
      </c>
      <c r="S597" s="682">
        <v>0.33333333333333331</v>
      </c>
      <c r="T597" s="706">
        <v>0.5</v>
      </c>
      <c r="U597" s="242">
        <v>0.25</v>
      </c>
    </row>
    <row r="598" spans="1:21" ht="14.4" customHeight="1" x14ac:dyDescent="0.3">
      <c r="A598" s="680">
        <v>32</v>
      </c>
      <c r="B598" s="671" t="s">
        <v>529</v>
      </c>
      <c r="C598" s="671">
        <v>89301322</v>
      </c>
      <c r="D598" s="703" t="s">
        <v>3658</v>
      </c>
      <c r="E598" s="704" t="s">
        <v>2540</v>
      </c>
      <c r="F598" s="671" t="s">
        <v>2518</v>
      </c>
      <c r="G598" s="671" t="s">
        <v>3224</v>
      </c>
      <c r="H598" s="671" t="s">
        <v>528</v>
      </c>
      <c r="I598" s="671" t="s">
        <v>3225</v>
      </c>
      <c r="J598" s="671" t="s">
        <v>3226</v>
      </c>
      <c r="K598" s="671" t="s">
        <v>3227</v>
      </c>
      <c r="L598" s="705">
        <v>0</v>
      </c>
      <c r="M598" s="705">
        <v>0</v>
      </c>
      <c r="N598" s="671">
        <v>2</v>
      </c>
      <c r="O598" s="706">
        <v>2</v>
      </c>
      <c r="P598" s="705">
        <v>0</v>
      </c>
      <c r="Q598" s="682"/>
      <c r="R598" s="671">
        <v>1</v>
      </c>
      <c r="S598" s="682">
        <v>0.5</v>
      </c>
      <c r="T598" s="706">
        <v>1</v>
      </c>
      <c r="U598" s="242">
        <v>0.5</v>
      </c>
    </row>
    <row r="599" spans="1:21" ht="14.4" customHeight="1" x14ac:dyDescent="0.3">
      <c r="A599" s="680">
        <v>32</v>
      </c>
      <c r="B599" s="671" t="s">
        <v>529</v>
      </c>
      <c r="C599" s="671">
        <v>89301322</v>
      </c>
      <c r="D599" s="703" t="s">
        <v>3658</v>
      </c>
      <c r="E599" s="704" t="s">
        <v>2540</v>
      </c>
      <c r="F599" s="671" t="s">
        <v>2518</v>
      </c>
      <c r="G599" s="671" t="s">
        <v>3224</v>
      </c>
      <c r="H599" s="671" t="s">
        <v>528</v>
      </c>
      <c r="I599" s="671" t="s">
        <v>3228</v>
      </c>
      <c r="J599" s="671" t="s">
        <v>3229</v>
      </c>
      <c r="K599" s="671" t="s">
        <v>3230</v>
      </c>
      <c r="L599" s="705">
        <v>0</v>
      </c>
      <c r="M599" s="705">
        <v>0</v>
      </c>
      <c r="N599" s="671">
        <v>1</v>
      </c>
      <c r="O599" s="706">
        <v>1</v>
      </c>
      <c r="P599" s="705">
        <v>0</v>
      </c>
      <c r="Q599" s="682"/>
      <c r="R599" s="671">
        <v>1</v>
      </c>
      <c r="S599" s="682">
        <v>1</v>
      </c>
      <c r="T599" s="706">
        <v>1</v>
      </c>
      <c r="U599" s="242">
        <v>1</v>
      </c>
    </row>
    <row r="600" spans="1:21" ht="14.4" customHeight="1" x14ac:dyDescent="0.3">
      <c r="A600" s="680">
        <v>32</v>
      </c>
      <c r="B600" s="671" t="s">
        <v>529</v>
      </c>
      <c r="C600" s="671">
        <v>89301322</v>
      </c>
      <c r="D600" s="703" t="s">
        <v>3658</v>
      </c>
      <c r="E600" s="704" t="s">
        <v>2540</v>
      </c>
      <c r="F600" s="671" t="s">
        <v>2518</v>
      </c>
      <c r="G600" s="671" t="s">
        <v>3224</v>
      </c>
      <c r="H600" s="671" t="s">
        <v>528</v>
      </c>
      <c r="I600" s="671" t="s">
        <v>3231</v>
      </c>
      <c r="J600" s="671" t="s">
        <v>3229</v>
      </c>
      <c r="K600" s="671" t="s">
        <v>3232</v>
      </c>
      <c r="L600" s="705">
        <v>0</v>
      </c>
      <c r="M600" s="705">
        <v>0</v>
      </c>
      <c r="N600" s="671">
        <v>2</v>
      </c>
      <c r="O600" s="706">
        <v>1</v>
      </c>
      <c r="P600" s="705">
        <v>0</v>
      </c>
      <c r="Q600" s="682"/>
      <c r="R600" s="671">
        <v>2</v>
      </c>
      <c r="S600" s="682">
        <v>1</v>
      </c>
      <c r="T600" s="706">
        <v>1</v>
      </c>
      <c r="U600" s="242">
        <v>1</v>
      </c>
    </row>
    <row r="601" spans="1:21" ht="14.4" customHeight="1" x14ac:dyDescent="0.3">
      <c r="A601" s="680">
        <v>32</v>
      </c>
      <c r="B601" s="671" t="s">
        <v>529</v>
      </c>
      <c r="C601" s="671">
        <v>89301322</v>
      </c>
      <c r="D601" s="703" t="s">
        <v>3658</v>
      </c>
      <c r="E601" s="704" t="s">
        <v>2540</v>
      </c>
      <c r="F601" s="671" t="s">
        <v>2518</v>
      </c>
      <c r="G601" s="671" t="s">
        <v>3233</v>
      </c>
      <c r="H601" s="671" t="s">
        <v>528</v>
      </c>
      <c r="I601" s="671" t="s">
        <v>3234</v>
      </c>
      <c r="J601" s="671" t="s">
        <v>3235</v>
      </c>
      <c r="K601" s="671" t="s">
        <v>3236</v>
      </c>
      <c r="L601" s="705">
        <v>164.15</v>
      </c>
      <c r="M601" s="705">
        <v>492.45000000000005</v>
      </c>
      <c r="N601" s="671">
        <v>3</v>
      </c>
      <c r="O601" s="706">
        <v>0.5</v>
      </c>
      <c r="P601" s="705">
        <v>492.45000000000005</v>
      </c>
      <c r="Q601" s="682">
        <v>1</v>
      </c>
      <c r="R601" s="671">
        <v>3</v>
      </c>
      <c r="S601" s="682">
        <v>1</v>
      </c>
      <c r="T601" s="706">
        <v>0.5</v>
      </c>
      <c r="U601" s="242">
        <v>1</v>
      </c>
    </row>
    <row r="602" spans="1:21" ht="14.4" customHeight="1" x14ac:dyDescent="0.3">
      <c r="A602" s="680">
        <v>32</v>
      </c>
      <c r="B602" s="671" t="s">
        <v>529</v>
      </c>
      <c r="C602" s="671">
        <v>89301322</v>
      </c>
      <c r="D602" s="703" t="s">
        <v>3658</v>
      </c>
      <c r="E602" s="704" t="s">
        <v>2540</v>
      </c>
      <c r="F602" s="671" t="s">
        <v>2518</v>
      </c>
      <c r="G602" s="671" t="s">
        <v>2587</v>
      </c>
      <c r="H602" s="671" t="s">
        <v>528</v>
      </c>
      <c r="I602" s="671" t="s">
        <v>3237</v>
      </c>
      <c r="J602" s="671" t="s">
        <v>3238</v>
      </c>
      <c r="K602" s="671" t="s">
        <v>2409</v>
      </c>
      <c r="L602" s="705">
        <v>85.49</v>
      </c>
      <c r="M602" s="705">
        <v>170.98</v>
      </c>
      <c r="N602" s="671">
        <v>2</v>
      </c>
      <c r="O602" s="706">
        <v>0.5</v>
      </c>
      <c r="P602" s="705">
        <v>170.98</v>
      </c>
      <c r="Q602" s="682">
        <v>1</v>
      </c>
      <c r="R602" s="671">
        <v>2</v>
      </c>
      <c r="S602" s="682">
        <v>1</v>
      </c>
      <c r="T602" s="706">
        <v>0.5</v>
      </c>
      <c r="U602" s="242">
        <v>1</v>
      </c>
    </row>
    <row r="603" spans="1:21" ht="14.4" customHeight="1" x14ac:dyDescent="0.3">
      <c r="A603" s="680">
        <v>32</v>
      </c>
      <c r="B603" s="671" t="s">
        <v>529</v>
      </c>
      <c r="C603" s="671">
        <v>89301322</v>
      </c>
      <c r="D603" s="703" t="s">
        <v>3658</v>
      </c>
      <c r="E603" s="704" t="s">
        <v>2540</v>
      </c>
      <c r="F603" s="671" t="s">
        <v>2518</v>
      </c>
      <c r="G603" s="671" t="s">
        <v>2881</v>
      </c>
      <c r="H603" s="671" t="s">
        <v>1321</v>
      </c>
      <c r="I603" s="671" t="s">
        <v>1447</v>
      </c>
      <c r="J603" s="671" t="s">
        <v>1448</v>
      </c>
      <c r="K603" s="671" t="s">
        <v>2436</v>
      </c>
      <c r="L603" s="705">
        <v>1492.11</v>
      </c>
      <c r="M603" s="705">
        <v>8952.66</v>
      </c>
      <c r="N603" s="671">
        <v>6</v>
      </c>
      <c r="O603" s="706">
        <v>2</v>
      </c>
      <c r="P603" s="705">
        <v>8952.66</v>
      </c>
      <c r="Q603" s="682">
        <v>1</v>
      </c>
      <c r="R603" s="671">
        <v>6</v>
      </c>
      <c r="S603" s="682">
        <v>1</v>
      </c>
      <c r="T603" s="706">
        <v>2</v>
      </c>
      <c r="U603" s="242">
        <v>1</v>
      </c>
    </row>
    <row r="604" spans="1:21" ht="14.4" customHeight="1" x14ac:dyDescent="0.3">
      <c r="A604" s="680">
        <v>32</v>
      </c>
      <c r="B604" s="671" t="s">
        <v>529</v>
      </c>
      <c r="C604" s="671">
        <v>89301322</v>
      </c>
      <c r="D604" s="703" t="s">
        <v>3658</v>
      </c>
      <c r="E604" s="704" t="s">
        <v>2540</v>
      </c>
      <c r="F604" s="671" t="s">
        <v>2518</v>
      </c>
      <c r="G604" s="671" t="s">
        <v>2594</v>
      </c>
      <c r="H604" s="671" t="s">
        <v>1321</v>
      </c>
      <c r="I604" s="671" t="s">
        <v>2595</v>
      </c>
      <c r="J604" s="671" t="s">
        <v>2596</v>
      </c>
      <c r="K604" s="671" t="s">
        <v>2597</v>
      </c>
      <c r="L604" s="705">
        <v>156.25</v>
      </c>
      <c r="M604" s="705">
        <v>468.75</v>
      </c>
      <c r="N604" s="671">
        <v>3</v>
      </c>
      <c r="O604" s="706">
        <v>3</v>
      </c>
      <c r="P604" s="705">
        <v>468.75</v>
      </c>
      <c r="Q604" s="682">
        <v>1</v>
      </c>
      <c r="R604" s="671">
        <v>3</v>
      </c>
      <c r="S604" s="682">
        <v>1</v>
      </c>
      <c r="T604" s="706">
        <v>3</v>
      </c>
      <c r="U604" s="242">
        <v>1</v>
      </c>
    </row>
    <row r="605" spans="1:21" ht="14.4" customHeight="1" x14ac:dyDescent="0.3">
      <c r="A605" s="680">
        <v>32</v>
      </c>
      <c r="B605" s="671" t="s">
        <v>529</v>
      </c>
      <c r="C605" s="671">
        <v>89301322</v>
      </c>
      <c r="D605" s="703" t="s">
        <v>3658</v>
      </c>
      <c r="E605" s="704" t="s">
        <v>2540</v>
      </c>
      <c r="F605" s="671" t="s">
        <v>2518</v>
      </c>
      <c r="G605" s="671" t="s">
        <v>2594</v>
      </c>
      <c r="H605" s="671" t="s">
        <v>1321</v>
      </c>
      <c r="I605" s="671" t="s">
        <v>2987</v>
      </c>
      <c r="J605" s="671" t="s">
        <v>2988</v>
      </c>
      <c r="K605" s="671" t="s">
        <v>2986</v>
      </c>
      <c r="L605" s="705">
        <v>193.14</v>
      </c>
      <c r="M605" s="705">
        <v>386.28</v>
      </c>
      <c r="N605" s="671">
        <v>2</v>
      </c>
      <c r="O605" s="706">
        <v>1</v>
      </c>
      <c r="P605" s="705">
        <v>386.28</v>
      </c>
      <c r="Q605" s="682">
        <v>1</v>
      </c>
      <c r="R605" s="671">
        <v>2</v>
      </c>
      <c r="S605" s="682">
        <v>1</v>
      </c>
      <c r="T605" s="706">
        <v>1</v>
      </c>
      <c r="U605" s="242">
        <v>1</v>
      </c>
    </row>
    <row r="606" spans="1:21" ht="14.4" customHeight="1" x14ac:dyDescent="0.3">
      <c r="A606" s="680">
        <v>32</v>
      </c>
      <c r="B606" s="671" t="s">
        <v>529</v>
      </c>
      <c r="C606" s="671">
        <v>89301322</v>
      </c>
      <c r="D606" s="703" t="s">
        <v>3658</v>
      </c>
      <c r="E606" s="704" t="s">
        <v>2540</v>
      </c>
      <c r="F606" s="671" t="s">
        <v>2518</v>
      </c>
      <c r="G606" s="671" t="s">
        <v>2698</v>
      </c>
      <c r="H606" s="671" t="s">
        <v>528</v>
      </c>
      <c r="I606" s="671" t="s">
        <v>3239</v>
      </c>
      <c r="J606" s="671" t="s">
        <v>2886</v>
      </c>
      <c r="K606" s="671" t="s">
        <v>3240</v>
      </c>
      <c r="L606" s="705">
        <v>0</v>
      </c>
      <c r="M606" s="705">
        <v>0</v>
      </c>
      <c r="N606" s="671">
        <v>1</v>
      </c>
      <c r="O606" s="706">
        <v>0.5</v>
      </c>
      <c r="P606" s="705">
        <v>0</v>
      </c>
      <c r="Q606" s="682"/>
      <c r="R606" s="671">
        <v>1</v>
      </c>
      <c r="S606" s="682">
        <v>1</v>
      </c>
      <c r="T606" s="706">
        <v>0.5</v>
      </c>
      <c r="U606" s="242">
        <v>1</v>
      </c>
    </row>
    <row r="607" spans="1:21" ht="14.4" customHeight="1" x14ac:dyDescent="0.3">
      <c r="A607" s="680">
        <v>32</v>
      </c>
      <c r="B607" s="671" t="s">
        <v>529</v>
      </c>
      <c r="C607" s="671">
        <v>89301322</v>
      </c>
      <c r="D607" s="703" t="s">
        <v>3658</v>
      </c>
      <c r="E607" s="704" t="s">
        <v>2540</v>
      </c>
      <c r="F607" s="671" t="s">
        <v>2518</v>
      </c>
      <c r="G607" s="671" t="s">
        <v>2698</v>
      </c>
      <c r="H607" s="671" t="s">
        <v>528</v>
      </c>
      <c r="I607" s="671" t="s">
        <v>3241</v>
      </c>
      <c r="J607" s="671" t="s">
        <v>1768</v>
      </c>
      <c r="K607" s="671" t="s">
        <v>2463</v>
      </c>
      <c r="L607" s="705">
        <v>0</v>
      </c>
      <c r="M607" s="705">
        <v>0</v>
      </c>
      <c r="N607" s="671">
        <v>2</v>
      </c>
      <c r="O607" s="706">
        <v>0.5</v>
      </c>
      <c r="P607" s="705">
        <v>0</v>
      </c>
      <c r="Q607" s="682"/>
      <c r="R607" s="671">
        <v>2</v>
      </c>
      <c r="S607" s="682">
        <v>1</v>
      </c>
      <c r="T607" s="706">
        <v>0.5</v>
      </c>
      <c r="U607" s="242">
        <v>1</v>
      </c>
    </row>
    <row r="608" spans="1:21" ht="14.4" customHeight="1" x14ac:dyDescent="0.3">
      <c r="A608" s="680">
        <v>32</v>
      </c>
      <c r="B608" s="671" t="s">
        <v>529</v>
      </c>
      <c r="C608" s="671">
        <v>89301322</v>
      </c>
      <c r="D608" s="703" t="s">
        <v>3658</v>
      </c>
      <c r="E608" s="704" t="s">
        <v>2540</v>
      </c>
      <c r="F608" s="671" t="s">
        <v>2518</v>
      </c>
      <c r="G608" s="671" t="s">
        <v>2698</v>
      </c>
      <c r="H608" s="671" t="s">
        <v>528</v>
      </c>
      <c r="I608" s="671" t="s">
        <v>3104</v>
      </c>
      <c r="J608" s="671" t="s">
        <v>3105</v>
      </c>
      <c r="K608" s="671" t="s">
        <v>2463</v>
      </c>
      <c r="L608" s="705">
        <v>0</v>
      </c>
      <c r="M608" s="705">
        <v>0</v>
      </c>
      <c r="N608" s="671">
        <v>1</v>
      </c>
      <c r="O608" s="706">
        <v>1</v>
      </c>
      <c r="P608" s="705"/>
      <c r="Q608" s="682"/>
      <c r="R608" s="671"/>
      <c r="S608" s="682">
        <v>0</v>
      </c>
      <c r="T608" s="706"/>
      <c r="U608" s="242">
        <v>0</v>
      </c>
    </row>
    <row r="609" spans="1:21" ht="14.4" customHeight="1" x14ac:dyDescent="0.3">
      <c r="A609" s="680">
        <v>32</v>
      </c>
      <c r="B609" s="671" t="s">
        <v>529</v>
      </c>
      <c r="C609" s="671">
        <v>89301322</v>
      </c>
      <c r="D609" s="703" t="s">
        <v>3658</v>
      </c>
      <c r="E609" s="704" t="s">
        <v>2540</v>
      </c>
      <c r="F609" s="671" t="s">
        <v>2518</v>
      </c>
      <c r="G609" s="671" t="s">
        <v>2698</v>
      </c>
      <c r="H609" s="671" t="s">
        <v>528</v>
      </c>
      <c r="I609" s="671" t="s">
        <v>3025</v>
      </c>
      <c r="J609" s="671" t="s">
        <v>2886</v>
      </c>
      <c r="K609" s="671" t="s">
        <v>2463</v>
      </c>
      <c r="L609" s="705">
        <v>0</v>
      </c>
      <c r="M609" s="705">
        <v>0</v>
      </c>
      <c r="N609" s="671">
        <v>2</v>
      </c>
      <c r="O609" s="706">
        <v>0.5</v>
      </c>
      <c r="P609" s="705"/>
      <c r="Q609" s="682"/>
      <c r="R609" s="671"/>
      <c r="S609" s="682">
        <v>0</v>
      </c>
      <c r="T609" s="706"/>
      <c r="U609" s="242">
        <v>0</v>
      </c>
    </row>
    <row r="610" spans="1:21" ht="14.4" customHeight="1" x14ac:dyDescent="0.3">
      <c r="A610" s="680">
        <v>32</v>
      </c>
      <c r="B610" s="671" t="s">
        <v>529</v>
      </c>
      <c r="C610" s="671">
        <v>89301322</v>
      </c>
      <c r="D610" s="703" t="s">
        <v>3658</v>
      </c>
      <c r="E610" s="704" t="s">
        <v>2540</v>
      </c>
      <c r="F610" s="671" t="s">
        <v>2518</v>
      </c>
      <c r="G610" s="671" t="s">
        <v>2698</v>
      </c>
      <c r="H610" s="671" t="s">
        <v>528</v>
      </c>
      <c r="I610" s="671" t="s">
        <v>3242</v>
      </c>
      <c r="J610" s="671" t="s">
        <v>2990</v>
      </c>
      <c r="K610" s="671" t="s">
        <v>1769</v>
      </c>
      <c r="L610" s="705">
        <v>0</v>
      </c>
      <c r="M610" s="705">
        <v>0</v>
      </c>
      <c r="N610" s="671">
        <v>2</v>
      </c>
      <c r="O610" s="706">
        <v>0.5</v>
      </c>
      <c r="P610" s="705"/>
      <c r="Q610" s="682"/>
      <c r="R610" s="671"/>
      <c r="S610" s="682">
        <v>0</v>
      </c>
      <c r="T610" s="706"/>
      <c r="U610" s="242">
        <v>0</v>
      </c>
    </row>
    <row r="611" spans="1:21" ht="14.4" customHeight="1" x14ac:dyDescent="0.3">
      <c r="A611" s="680">
        <v>32</v>
      </c>
      <c r="B611" s="671" t="s">
        <v>529</v>
      </c>
      <c r="C611" s="671">
        <v>89301322</v>
      </c>
      <c r="D611" s="703" t="s">
        <v>3658</v>
      </c>
      <c r="E611" s="704" t="s">
        <v>2540</v>
      </c>
      <c r="F611" s="671" t="s">
        <v>2518</v>
      </c>
      <c r="G611" s="671" t="s">
        <v>3243</v>
      </c>
      <c r="H611" s="671" t="s">
        <v>528</v>
      </c>
      <c r="I611" s="671" t="s">
        <v>3244</v>
      </c>
      <c r="J611" s="671" t="s">
        <v>3245</v>
      </c>
      <c r="K611" s="671" t="s">
        <v>3246</v>
      </c>
      <c r="L611" s="705">
        <v>0</v>
      </c>
      <c r="M611" s="705">
        <v>0</v>
      </c>
      <c r="N611" s="671">
        <v>1</v>
      </c>
      <c r="O611" s="706">
        <v>1</v>
      </c>
      <c r="P611" s="705"/>
      <c r="Q611" s="682"/>
      <c r="R611" s="671"/>
      <c r="S611" s="682">
        <v>0</v>
      </c>
      <c r="T611" s="706"/>
      <c r="U611" s="242">
        <v>0</v>
      </c>
    </row>
    <row r="612" spans="1:21" ht="14.4" customHeight="1" x14ac:dyDescent="0.3">
      <c r="A612" s="680">
        <v>32</v>
      </c>
      <c r="B612" s="671" t="s">
        <v>529</v>
      </c>
      <c r="C612" s="671">
        <v>89301322</v>
      </c>
      <c r="D612" s="703" t="s">
        <v>3658</v>
      </c>
      <c r="E612" s="704" t="s">
        <v>2540</v>
      </c>
      <c r="F612" s="671" t="s">
        <v>2518</v>
      </c>
      <c r="G612" s="671" t="s">
        <v>3243</v>
      </c>
      <c r="H612" s="671" t="s">
        <v>528</v>
      </c>
      <c r="I612" s="671" t="s">
        <v>3247</v>
      </c>
      <c r="J612" s="671" t="s">
        <v>3245</v>
      </c>
      <c r="K612" s="671" t="s">
        <v>3246</v>
      </c>
      <c r="L612" s="705">
        <v>0</v>
      </c>
      <c r="M612" s="705">
        <v>0</v>
      </c>
      <c r="N612" s="671">
        <v>1</v>
      </c>
      <c r="O612" s="706">
        <v>1</v>
      </c>
      <c r="P612" s="705"/>
      <c r="Q612" s="682"/>
      <c r="R612" s="671"/>
      <c r="S612" s="682">
        <v>0</v>
      </c>
      <c r="T612" s="706"/>
      <c r="U612" s="242">
        <v>0</v>
      </c>
    </row>
    <row r="613" spans="1:21" ht="14.4" customHeight="1" x14ac:dyDescent="0.3">
      <c r="A613" s="680">
        <v>32</v>
      </c>
      <c r="B613" s="671" t="s">
        <v>529</v>
      </c>
      <c r="C613" s="671">
        <v>89301322</v>
      </c>
      <c r="D613" s="703" t="s">
        <v>3658</v>
      </c>
      <c r="E613" s="704" t="s">
        <v>2540</v>
      </c>
      <c r="F613" s="671" t="s">
        <v>2518</v>
      </c>
      <c r="G613" s="671" t="s">
        <v>3248</v>
      </c>
      <c r="H613" s="671" t="s">
        <v>1321</v>
      </c>
      <c r="I613" s="671" t="s">
        <v>3249</v>
      </c>
      <c r="J613" s="671" t="s">
        <v>3250</v>
      </c>
      <c r="K613" s="671" t="s">
        <v>3251</v>
      </c>
      <c r="L613" s="705">
        <v>1309.48</v>
      </c>
      <c r="M613" s="705">
        <v>1309.48</v>
      </c>
      <c r="N613" s="671">
        <v>1</v>
      </c>
      <c r="O613" s="706">
        <v>0.5</v>
      </c>
      <c r="P613" s="705">
        <v>1309.48</v>
      </c>
      <c r="Q613" s="682">
        <v>1</v>
      </c>
      <c r="R613" s="671">
        <v>1</v>
      </c>
      <c r="S613" s="682">
        <v>1</v>
      </c>
      <c r="T613" s="706">
        <v>0.5</v>
      </c>
      <c r="U613" s="242">
        <v>1</v>
      </c>
    </row>
    <row r="614" spans="1:21" ht="14.4" customHeight="1" x14ac:dyDescent="0.3">
      <c r="A614" s="680">
        <v>32</v>
      </c>
      <c r="B614" s="671" t="s">
        <v>529</v>
      </c>
      <c r="C614" s="671">
        <v>89301322</v>
      </c>
      <c r="D614" s="703" t="s">
        <v>3658</v>
      </c>
      <c r="E614" s="704" t="s">
        <v>2540</v>
      </c>
      <c r="F614" s="671" t="s">
        <v>2519</v>
      </c>
      <c r="G614" s="671" t="s">
        <v>2826</v>
      </c>
      <c r="H614" s="671" t="s">
        <v>528</v>
      </c>
      <c r="I614" s="671" t="s">
        <v>3252</v>
      </c>
      <c r="J614" s="671" t="s">
        <v>2828</v>
      </c>
      <c r="K614" s="671"/>
      <c r="L614" s="705">
        <v>0</v>
      </c>
      <c r="M614" s="705">
        <v>0</v>
      </c>
      <c r="N614" s="671">
        <v>6</v>
      </c>
      <c r="O614" s="706">
        <v>4.5</v>
      </c>
      <c r="P614" s="705">
        <v>0</v>
      </c>
      <c r="Q614" s="682"/>
      <c r="R614" s="671">
        <v>4</v>
      </c>
      <c r="S614" s="682">
        <v>0.66666666666666663</v>
      </c>
      <c r="T614" s="706">
        <v>3</v>
      </c>
      <c r="U614" s="242">
        <v>0.66666666666666663</v>
      </c>
    </row>
    <row r="615" spans="1:21" ht="14.4" customHeight="1" x14ac:dyDescent="0.3">
      <c r="A615" s="680">
        <v>32</v>
      </c>
      <c r="B615" s="671" t="s">
        <v>529</v>
      </c>
      <c r="C615" s="671">
        <v>89301322</v>
      </c>
      <c r="D615" s="703" t="s">
        <v>3658</v>
      </c>
      <c r="E615" s="704" t="s">
        <v>2541</v>
      </c>
      <c r="F615" s="671" t="s">
        <v>2518</v>
      </c>
      <c r="G615" s="671" t="s">
        <v>2552</v>
      </c>
      <c r="H615" s="671" t="s">
        <v>528</v>
      </c>
      <c r="I615" s="671" t="s">
        <v>2604</v>
      </c>
      <c r="J615" s="671" t="s">
        <v>2605</v>
      </c>
      <c r="K615" s="671" t="s">
        <v>2606</v>
      </c>
      <c r="L615" s="705">
        <v>1354.54</v>
      </c>
      <c r="M615" s="705">
        <v>21672.639999999999</v>
      </c>
      <c r="N615" s="671">
        <v>16</v>
      </c>
      <c r="O615" s="706">
        <v>11</v>
      </c>
      <c r="P615" s="705">
        <v>9481.7799999999988</v>
      </c>
      <c r="Q615" s="682">
        <v>0.43749999999999994</v>
      </c>
      <c r="R615" s="671">
        <v>7</v>
      </c>
      <c r="S615" s="682">
        <v>0.4375</v>
      </c>
      <c r="T615" s="706">
        <v>4</v>
      </c>
      <c r="U615" s="242">
        <v>0.36363636363636365</v>
      </c>
    </row>
    <row r="616" spans="1:21" ht="14.4" customHeight="1" x14ac:dyDescent="0.3">
      <c r="A616" s="680">
        <v>32</v>
      </c>
      <c r="B616" s="671" t="s">
        <v>529</v>
      </c>
      <c r="C616" s="671">
        <v>89301322</v>
      </c>
      <c r="D616" s="703" t="s">
        <v>3658</v>
      </c>
      <c r="E616" s="704" t="s">
        <v>2541</v>
      </c>
      <c r="F616" s="671" t="s">
        <v>2518</v>
      </c>
      <c r="G616" s="671" t="s">
        <v>2552</v>
      </c>
      <c r="H616" s="671" t="s">
        <v>528</v>
      </c>
      <c r="I616" s="671" t="s">
        <v>1007</v>
      </c>
      <c r="J616" s="671" t="s">
        <v>1008</v>
      </c>
      <c r="K616" s="671" t="s">
        <v>1009</v>
      </c>
      <c r="L616" s="705">
        <v>483.76</v>
      </c>
      <c r="M616" s="705">
        <v>5321.3600000000006</v>
      </c>
      <c r="N616" s="671">
        <v>11</v>
      </c>
      <c r="O616" s="706">
        <v>4</v>
      </c>
      <c r="P616" s="705">
        <v>5321.3600000000006</v>
      </c>
      <c r="Q616" s="682">
        <v>1</v>
      </c>
      <c r="R616" s="671">
        <v>11</v>
      </c>
      <c r="S616" s="682">
        <v>1</v>
      </c>
      <c r="T616" s="706">
        <v>4</v>
      </c>
      <c r="U616" s="242">
        <v>1</v>
      </c>
    </row>
    <row r="617" spans="1:21" ht="14.4" customHeight="1" x14ac:dyDescent="0.3">
      <c r="A617" s="680">
        <v>32</v>
      </c>
      <c r="B617" s="671" t="s">
        <v>529</v>
      </c>
      <c r="C617" s="671">
        <v>89301322</v>
      </c>
      <c r="D617" s="703" t="s">
        <v>3658</v>
      </c>
      <c r="E617" s="704" t="s">
        <v>2541</v>
      </c>
      <c r="F617" s="671" t="s">
        <v>2518</v>
      </c>
      <c r="G617" s="671" t="s">
        <v>2552</v>
      </c>
      <c r="H617" s="671" t="s">
        <v>528</v>
      </c>
      <c r="I617" s="671" t="s">
        <v>2997</v>
      </c>
      <c r="J617" s="671" t="s">
        <v>1008</v>
      </c>
      <c r="K617" s="671" t="s">
        <v>1009</v>
      </c>
      <c r="L617" s="705">
        <v>483.76</v>
      </c>
      <c r="M617" s="705">
        <v>2418.8000000000002</v>
      </c>
      <c r="N617" s="671">
        <v>5</v>
      </c>
      <c r="O617" s="706">
        <v>2.5</v>
      </c>
      <c r="P617" s="705">
        <v>1451.28</v>
      </c>
      <c r="Q617" s="682">
        <v>0.6</v>
      </c>
      <c r="R617" s="671">
        <v>3</v>
      </c>
      <c r="S617" s="682">
        <v>0.6</v>
      </c>
      <c r="T617" s="706">
        <v>1.5</v>
      </c>
      <c r="U617" s="242">
        <v>0.6</v>
      </c>
    </row>
    <row r="618" spans="1:21" ht="14.4" customHeight="1" x14ac:dyDescent="0.3">
      <c r="A618" s="680">
        <v>32</v>
      </c>
      <c r="B618" s="671" t="s">
        <v>529</v>
      </c>
      <c r="C618" s="671">
        <v>89301322</v>
      </c>
      <c r="D618" s="703" t="s">
        <v>3658</v>
      </c>
      <c r="E618" s="704" t="s">
        <v>2541</v>
      </c>
      <c r="F618" s="671" t="s">
        <v>2518</v>
      </c>
      <c r="G618" s="671" t="s">
        <v>2552</v>
      </c>
      <c r="H618" s="671" t="s">
        <v>528</v>
      </c>
      <c r="I618" s="671" t="s">
        <v>2656</v>
      </c>
      <c r="J618" s="671" t="s">
        <v>1008</v>
      </c>
      <c r="K618" s="671" t="s">
        <v>2554</v>
      </c>
      <c r="L618" s="705">
        <v>0</v>
      </c>
      <c r="M618" s="705">
        <v>0</v>
      </c>
      <c r="N618" s="671">
        <v>1</v>
      </c>
      <c r="O618" s="706">
        <v>1</v>
      </c>
      <c r="P618" s="705"/>
      <c r="Q618" s="682"/>
      <c r="R618" s="671"/>
      <c r="S618" s="682">
        <v>0</v>
      </c>
      <c r="T618" s="706"/>
      <c r="U618" s="242">
        <v>0</v>
      </c>
    </row>
    <row r="619" spans="1:21" ht="14.4" customHeight="1" x14ac:dyDescent="0.3">
      <c r="A619" s="680">
        <v>32</v>
      </c>
      <c r="B619" s="671" t="s">
        <v>529</v>
      </c>
      <c r="C619" s="671">
        <v>89301322</v>
      </c>
      <c r="D619" s="703" t="s">
        <v>3658</v>
      </c>
      <c r="E619" s="704" t="s">
        <v>2541</v>
      </c>
      <c r="F619" s="671" t="s">
        <v>2518</v>
      </c>
      <c r="G619" s="671" t="s">
        <v>2555</v>
      </c>
      <c r="H619" s="671" t="s">
        <v>1321</v>
      </c>
      <c r="I619" s="671" t="s">
        <v>1380</v>
      </c>
      <c r="J619" s="671" t="s">
        <v>1381</v>
      </c>
      <c r="K619" s="671" t="s">
        <v>1382</v>
      </c>
      <c r="L619" s="705">
        <v>95.25</v>
      </c>
      <c r="M619" s="705">
        <v>571.5</v>
      </c>
      <c r="N619" s="671">
        <v>6</v>
      </c>
      <c r="O619" s="706">
        <v>5</v>
      </c>
      <c r="P619" s="705">
        <v>190.5</v>
      </c>
      <c r="Q619" s="682">
        <v>0.33333333333333331</v>
      </c>
      <c r="R619" s="671">
        <v>2</v>
      </c>
      <c r="S619" s="682">
        <v>0.33333333333333331</v>
      </c>
      <c r="T619" s="706">
        <v>2</v>
      </c>
      <c r="U619" s="242">
        <v>0.4</v>
      </c>
    </row>
    <row r="620" spans="1:21" ht="14.4" customHeight="1" x14ac:dyDescent="0.3">
      <c r="A620" s="680">
        <v>32</v>
      </c>
      <c r="B620" s="671" t="s">
        <v>529</v>
      </c>
      <c r="C620" s="671">
        <v>89301322</v>
      </c>
      <c r="D620" s="703" t="s">
        <v>3658</v>
      </c>
      <c r="E620" s="704" t="s">
        <v>2541</v>
      </c>
      <c r="F620" s="671" t="s">
        <v>2518</v>
      </c>
      <c r="G620" s="671" t="s">
        <v>2555</v>
      </c>
      <c r="H620" s="671" t="s">
        <v>528</v>
      </c>
      <c r="I620" s="671" t="s">
        <v>623</v>
      </c>
      <c r="J620" s="671" t="s">
        <v>624</v>
      </c>
      <c r="K620" s="671" t="s">
        <v>2556</v>
      </c>
      <c r="L620" s="705">
        <v>85.72</v>
      </c>
      <c r="M620" s="705">
        <v>514.31999999999994</v>
      </c>
      <c r="N620" s="671">
        <v>6</v>
      </c>
      <c r="O620" s="706">
        <v>4.5</v>
      </c>
      <c r="P620" s="705">
        <v>171.44</v>
      </c>
      <c r="Q620" s="682">
        <v>0.33333333333333337</v>
      </c>
      <c r="R620" s="671">
        <v>2</v>
      </c>
      <c r="S620" s="682">
        <v>0.33333333333333331</v>
      </c>
      <c r="T620" s="706">
        <v>1.5</v>
      </c>
      <c r="U620" s="242">
        <v>0.33333333333333331</v>
      </c>
    </row>
    <row r="621" spans="1:21" ht="14.4" customHeight="1" x14ac:dyDescent="0.3">
      <c r="A621" s="680">
        <v>32</v>
      </c>
      <c r="B621" s="671" t="s">
        <v>529</v>
      </c>
      <c r="C621" s="671">
        <v>89301322</v>
      </c>
      <c r="D621" s="703" t="s">
        <v>3658</v>
      </c>
      <c r="E621" s="704" t="s">
        <v>2541</v>
      </c>
      <c r="F621" s="671" t="s">
        <v>2518</v>
      </c>
      <c r="G621" s="671" t="s">
        <v>2555</v>
      </c>
      <c r="H621" s="671" t="s">
        <v>528</v>
      </c>
      <c r="I621" s="671" t="s">
        <v>2611</v>
      </c>
      <c r="J621" s="671" t="s">
        <v>624</v>
      </c>
      <c r="K621" s="671" t="s">
        <v>2612</v>
      </c>
      <c r="L621" s="705">
        <v>285.75</v>
      </c>
      <c r="M621" s="705">
        <v>571.5</v>
      </c>
      <c r="N621" s="671">
        <v>2</v>
      </c>
      <c r="O621" s="706">
        <v>1</v>
      </c>
      <c r="P621" s="705">
        <v>571.5</v>
      </c>
      <c r="Q621" s="682">
        <v>1</v>
      </c>
      <c r="R621" s="671">
        <v>2</v>
      </c>
      <c r="S621" s="682">
        <v>1</v>
      </c>
      <c r="T621" s="706">
        <v>1</v>
      </c>
      <c r="U621" s="242">
        <v>1</v>
      </c>
    </row>
    <row r="622" spans="1:21" ht="14.4" customHeight="1" x14ac:dyDescent="0.3">
      <c r="A622" s="680">
        <v>32</v>
      </c>
      <c r="B622" s="671" t="s">
        <v>529</v>
      </c>
      <c r="C622" s="671">
        <v>89301322</v>
      </c>
      <c r="D622" s="703" t="s">
        <v>3658</v>
      </c>
      <c r="E622" s="704" t="s">
        <v>2541</v>
      </c>
      <c r="F622" s="671" t="s">
        <v>2518</v>
      </c>
      <c r="G622" s="671" t="s">
        <v>2557</v>
      </c>
      <c r="H622" s="671" t="s">
        <v>528</v>
      </c>
      <c r="I622" s="671" t="s">
        <v>3253</v>
      </c>
      <c r="J622" s="671" t="s">
        <v>3254</v>
      </c>
      <c r="K622" s="671" t="s">
        <v>3083</v>
      </c>
      <c r="L622" s="705">
        <v>10.73</v>
      </c>
      <c r="M622" s="705">
        <v>21.46</v>
      </c>
      <c r="N622" s="671">
        <v>2</v>
      </c>
      <c r="O622" s="706">
        <v>1</v>
      </c>
      <c r="P622" s="705">
        <v>21.46</v>
      </c>
      <c r="Q622" s="682">
        <v>1</v>
      </c>
      <c r="R622" s="671">
        <v>2</v>
      </c>
      <c r="S622" s="682">
        <v>1</v>
      </c>
      <c r="T622" s="706">
        <v>1</v>
      </c>
      <c r="U622" s="242">
        <v>1</v>
      </c>
    </row>
    <row r="623" spans="1:21" ht="14.4" customHeight="1" x14ac:dyDescent="0.3">
      <c r="A623" s="680">
        <v>32</v>
      </c>
      <c r="B623" s="671" t="s">
        <v>529</v>
      </c>
      <c r="C623" s="671">
        <v>89301322</v>
      </c>
      <c r="D623" s="703" t="s">
        <v>3658</v>
      </c>
      <c r="E623" s="704" t="s">
        <v>2541</v>
      </c>
      <c r="F623" s="671" t="s">
        <v>2518</v>
      </c>
      <c r="G623" s="671" t="s">
        <v>2557</v>
      </c>
      <c r="H623" s="671" t="s">
        <v>1321</v>
      </c>
      <c r="I623" s="671" t="s">
        <v>2657</v>
      </c>
      <c r="J623" s="671" t="s">
        <v>2658</v>
      </c>
      <c r="K623" s="671" t="s">
        <v>2659</v>
      </c>
      <c r="L623" s="705">
        <v>17.690000000000001</v>
      </c>
      <c r="M623" s="705">
        <v>17.690000000000001</v>
      </c>
      <c r="N623" s="671">
        <v>1</v>
      </c>
      <c r="O623" s="706">
        <v>0.5</v>
      </c>
      <c r="P623" s="705">
        <v>17.690000000000001</v>
      </c>
      <c r="Q623" s="682">
        <v>1</v>
      </c>
      <c r="R623" s="671">
        <v>1</v>
      </c>
      <c r="S623" s="682">
        <v>1</v>
      </c>
      <c r="T623" s="706">
        <v>0.5</v>
      </c>
      <c r="U623" s="242">
        <v>1</v>
      </c>
    </row>
    <row r="624" spans="1:21" ht="14.4" customHeight="1" x14ac:dyDescent="0.3">
      <c r="A624" s="680">
        <v>32</v>
      </c>
      <c r="B624" s="671" t="s">
        <v>529</v>
      </c>
      <c r="C624" s="671">
        <v>89301322</v>
      </c>
      <c r="D624" s="703" t="s">
        <v>3658</v>
      </c>
      <c r="E624" s="704" t="s">
        <v>2541</v>
      </c>
      <c r="F624" s="671" t="s">
        <v>2518</v>
      </c>
      <c r="G624" s="671" t="s">
        <v>2768</v>
      </c>
      <c r="H624" s="671" t="s">
        <v>1321</v>
      </c>
      <c r="I624" s="671" t="s">
        <v>2769</v>
      </c>
      <c r="J624" s="671" t="s">
        <v>2278</v>
      </c>
      <c r="K624" s="671" t="s">
        <v>2770</v>
      </c>
      <c r="L624" s="705">
        <v>150.55000000000001</v>
      </c>
      <c r="M624" s="705">
        <v>150.55000000000001</v>
      </c>
      <c r="N624" s="671">
        <v>1</v>
      </c>
      <c r="O624" s="706">
        <v>1</v>
      </c>
      <c r="P624" s="705">
        <v>150.55000000000001</v>
      </c>
      <c r="Q624" s="682">
        <v>1</v>
      </c>
      <c r="R624" s="671">
        <v>1</v>
      </c>
      <c r="S624" s="682">
        <v>1</v>
      </c>
      <c r="T624" s="706">
        <v>1</v>
      </c>
      <c r="U624" s="242">
        <v>1</v>
      </c>
    </row>
    <row r="625" spans="1:21" ht="14.4" customHeight="1" x14ac:dyDescent="0.3">
      <c r="A625" s="680">
        <v>32</v>
      </c>
      <c r="B625" s="671" t="s">
        <v>529</v>
      </c>
      <c r="C625" s="671">
        <v>89301322</v>
      </c>
      <c r="D625" s="703" t="s">
        <v>3658</v>
      </c>
      <c r="E625" s="704" t="s">
        <v>2541</v>
      </c>
      <c r="F625" s="671" t="s">
        <v>2518</v>
      </c>
      <c r="G625" s="671" t="s">
        <v>2702</v>
      </c>
      <c r="H625" s="671" t="s">
        <v>1321</v>
      </c>
      <c r="I625" s="671" t="s">
        <v>3255</v>
      </c>
      <c r="J625" s="671" t="s">
        <v>3256</v>
      </c>
      <c r="K625" s="671" t="s">
        <v>3257</v>
      </c>
      <c r="L625" s="705">
        <v>81.209999999999994</v>
      </c>
      <c r="M625" s="705">
        <v>81.209999999999994</v>
      </c>
      <c r="N625" s="671">
        <v>1</v>
      </c>
      <c r="O625" s="706">
        <v>0.5</v>
      </c>
      <c r="P625" s="705"/>
      <c r="Q625" s="682">
        <v>0</v>
      </c>
      <c r="R625" s="671"/>
      <c r="S625" s="682">
        <v>0</v>
      </c>
      <c r="T625" s="706"/>
      <c r="U625" s="242">
        <v>0</v>
      </c>
    </row>
    <row r="626" spans="1:21" ht="14.4" customHeight="1" x14ac:dyDescent="0.3">
      <c r="A626" s="680">
        <v>32</v>
      </c>
      <c r="B626" s="671" t="s">
        <v>529</v>
      </c>
      <c r="C626" s="671">
        <v>89301322</v>
      </c>
      <c r="D626" s="703" t="s">
        <v>3658</v>
      </c>
      <c r="E626" s="704" t="s">
        <v>2541</v>
      </c>
      <c r="F626" s="671" t="s">
        <v>2518</v>
      </c>
      <c r="G626" s="671" t="s">
        <v>2702</v>
      </c>
      <c r="H626" s="671" t="s">
        <v>1321</v>
      </c>
      <c r="I626" s="671" t="s">
        <v>3258</v>
      </c>
      <c r="J626" s="671" t="s">
        <v>3256</v>
      </c>
      <c r="K626" s="671" t="s">
        <v>3259</v>
      </c>
      <c r="L626" s="705">
        <v>270.69</v>
      </c>
      <c r="M626" s="705">
        <v>270.69</v>
      </c>
      <c r="N626" s="671">
        <v>1</v>
      </c>
      <c r="O626" s="706">
        <v>0.5</v>
      </c>
      <c r="P626" s="705">
        <v>270.69</v>
      </c>
      <c r="Q626" s="682">
        <v>1</v>
      </c>
      <c r="R626" s="671">
        <v>1</v>
      </c>
      <c r="S626" s="682">
        <v>1</v>
      </c>
      <c r="T626" s="706">
        <v>0.5</v>
      </c>
      <c r="U626" s="242">
        <v>1</v>
      </c>
    </row>
    <row r="627" spans="1:21" ht="14.4" customHeight="1" x14ac:dyDescent="0.3">
      <c r="A627" s="680">
        <v>32</v>
      </c>
      <c r="B627" s="671" t="s">
        <v>529</v>
      </c>
      <c r="C627" s="671">
        <v>89301322</v>
      </c>
      <c r="D627" s="703" t="s">
        <v>3658</v>
      </c>
      <c r="E627" s="704" t="s">
        <v>2541</v>
      </c>
      <c r="F627" s="671" t="s">
        <v>2518</v>
      </c>
      <c r="G627" s="671" t="s">
        <v>2702</v>
      </c>
      <c r="H627" s="671" t="s">
        <v>528</v>
      </c>
      <c r="I627" s="671" t="s">
        <v>3260</v>
      </c>
      <c r="J627" s="671" t="s">
        <v>3261</v>
      </c>
      <c r="K627" s="671" t="s">
        <v>3209</v>
      </c>
      <c r="L627" s="705">
        <v>0</v>
      </c>
      <c r="M627" s="705">
        <v>0</v>
      </c>
      <c r="N627" s="671">
        <v>1</v>
      </c>
      <c r="O627" s="706">
        <v>0.5</v>
      </c>
      <c r="P627" s="705">
        <v>0</v>
      </c>
      <c r="Q627" s="682"/>
      <c r="R627" s="671">
        <v>1</v>
      </c>
      <c r="S627" s="682">
        <v>1</v>
      </c>
      <c r="T627" s="706">
        <v>0.5</v>
      </c>
      <c r="U627" s="242">
        <v>1</v>
      </c>
    </row>
    <row r="628" spans="1:21" ht="14.4" customHeight="1" x14ac:dyDescent="0.3">
      <c r="A628" s="680">
        <v>32</v>
      </c>
      <c r="B628" s="671" t="s">
        <v>529</v>
      </c>
      <c r="C628" s="671">
        <v>89301322</v>
      </c>
      <c r="D628" s="703" t="s">
        <v>3658</v>
      </c>
      <c r="E628" s="704" t="s">
        <v>2541</v>
      </c>
      <c r="F628" s="671" t="s">
        <v>2518</v>
      </c>
      <c r="G628" s="671" t="s">
        <v>2561</v>
      </c>
      <c r="H628" s="671" t="s">
        <v>1321</v>
      </c>
      <c r="I628" s="671" t="s">
        <v>1556</v>
      </c>
      <c r="J628" s="671" t="s">
        <v>2413</v>
      </c>
      <c r="K628" s="671" t="s">
        <v>2414</v>
      </c>
      <c r="L628" s="705">
        <v>333.31</v>
      </c>
      <c r="M628" s="705">
        <v>3666.41</v>
      </c>
      <c r="N628" s="671">
        <v>11</v>
      </c>
      <c r="O628" s="706">
        <v>5.5</v>
      </c>
      <c r="P628" s="705">
        <v>1333.24</v>
      </c>
      <c r="Q628" s="682">
        <v>0.36363636363636365</v>
      </c>
      <c r="R628" s="671">
        <v>4</v>
      </c>
      <c r="S628" s="682">
        <v>0.36363636363636365</v>
      </c>
      <c r="T628" s="706">
        <v>2</v>
      </c>
      <c r="U628" s="242">
        <v>0.36363636363636365</v>
      </c>
    </row>
    <row r="629" spans="1:21" ht="14.4" customHeight="1" x14ac:dyDescent="0.3">
      <c r="A629" s="680">
        <v>32</v>
      </c>
      <c r="B629" s="671" t="s">
        <v>529</v>
      </c>
      <c r="C629" s="671">
        <v>89301322</v>
      </c>
      <c r="D629" s="703" t="s">
        <v>3658</v>
      </c>
      <c r="E629" s="704" t="s">
        <v>2541</v>
      </c>
      <c r="F629" s="671" t="s">
        <v>2518</v>
      </c>
      <c r="G629" s="671" t="s">
        <v>3262</v>
      </c>
      <c r="H629" s="671" t="s">
        <v>528</v>
      </c>
      <c r="I629" s="671" t="s">
        <v>3263</v>
      </c>
      <c r="J629" s="671" t="s">
        <v>3264</v>
      </c>
      <c r="K629" s="671" t="s">
        <v>3265</v>
      </c>
      <c r="L629" s="705">
        <v>1789.73</v>
      </c>
      <c r="M629" s="705">
        <v>1789.73</v>
      </c>
      <c r="N629" s="671">
        <v>1</v>
      </c>
      <c r="O629" s="706">
        <v>0.5</v>
      </c>
      <c r="P629" s="705">
        <v>1789.73</v>
      </c>
      <c r="Q629" s="682">
        <v>1</v>
      </c>
      <c r="R629" s="671">
        <v>1</v>
      </c>
      <c r="S629" s="682">
        <v>1</v>
      </c>
      <c r="T629" s="706">
        <v>0.5</v>
      </c>
      <c r="U629" s="242">
        <v>1</v>
      </c>
    </row>
    <row r="630" spans="1:21" ht="14.4" customHeight="1" x14ac:dyDescent="0.3">
      <c r="A630" s="680">
        <v>32</v>
      </c>
      <c r="B630" s="671" t="s">
        <v>529</v>
      </c>
      <c r="C630" s="671">
        <v>89301322</v>
      </c>
      <c r="D630" s="703" t="s">
        <v>3658</v>
      </c>
      <c r="E630" s="704" t="s">
        <v>2541</v>
      </c>
      <c r="F630" s="671" t="s">
        <v>2518</v>
      </c>
      <c r="G630" s="671" t="s">
        <v>2775</v>
      </c>
      <c r="H630" s="671" t="s">
        <v>1321</v>
      </c>
      <c r="I630" s="671" t="s">
        <v>2141</v>
      </c>
      <c r="J630" s="671" t="s">
        <v>2142</v>
      </c>
      <c r="K630" s="671" t="s">
        <v>2143</v>
      </c>
      <c r="L630" s="705">
        <v>222.25</v>
      </c>
      <c r="M630" s="705">
        <v>666.75</v>
      </c>
      <c r="N630" s="671">
        <v>3</v>
      </c>
      <c r="O630" s="706">
        <v>1.5</v>
      </c>
      <c r="P630" s="705">
        <v>222.25</v>
      </c>
      <c r="Q630" s="682">
        <v>0.33333333333333331</v>
      </c>
      <c r="R630" s="671">
        <v>1</v>
      </c>
      <c r="S630" s="682">
        <v>0.33333333333333331</v>
      </c>
      <c r="T630" s="706">
        <v>0.5</v>
      </c>
      <c r="U630" s="242">
        <v>0.33333333333333331</v>
      </c>
    </row>
    <row r="631" spans="1:21" ht="14.4" customHeight="1" x14ac:dyDescent="0.3">
      <c r="A631" s="680">
        <v>32</v>
      </c>
      <c r="B631" s="671" t="s">
        <v>529</v>
      </c>
      <c r="C631" s="671">
        <v>89301322</v>
      </c>
      <c r="D631" s="703" t="s">
        <v>3658</v>
      </c>
      <c r="E631" s="704" t="s">
        <v>2541</v>
      </c>
      <c r="F631" s="671" t="s">
        <v>2518</v>
      </c>
      <c r="G631" s="671" t="s">
        <v>3266</v>
      </c>
      <c r="H631" s="671" t="s">
        <v>528</v>
      </c>
      <c r="I631" s="671" t="s">
        <v>3267</v>
      </c>
      <c r="J631" s="671" t="s">
        <v>3268</v>
      </c>
      <c r="K631" s="671" t="s">
        <v>3269</v>
      </c>
      <c r="L631" s="705">
        <v>97.42</v>
      </c>
      <c r="M631" s="705">
        <v>487.1</v>
      </c>
      <c r="N631" s="671">
        <v>5</v>
      </c>
      <c r="O631" s="706">
        <v>2</v>
      </c>
      <c r="P631" s="705"/>
      <c r="Q631" s="682">
        <v>0</v>
      </c>
      <c r="R631" s="671"/>
      <c r="S631" s="682">
        <v>0</v>
      </c>
      <c r="T631" s="706"/>
      <c r="U631" s="242">
        <v>0</v>
      </c>
    </row>
    <row r="632" spans="1:21" ht="14.4" customHeight="1" x14ac:dyDescent="0.3">
      <c r="A632" s="680">
        <v>32</v>
      </c>
      <c r="B632" s="671" t="s">
        <v>529</v>
      </c>
      <c r="C632" s="671">
        <v>89301322</v>
      </c>
      <c r="D632" s="703" t="s">
        <v>3658</v>
      </c>
      <c r="E632" s="704" t="s">
        <v>2541</v>
      </c>
      <c r="F632" s="671" t="s">
        <v>2518</v>
      </c>
      <c r="G632" s="671" t="s">
        <v>2562</v>
      </c>
      <c r="H632" s="671" t="s">
        <v>1321</v>
      </c>
      <c r="I632" s="671" t="s">
        <v>3270</v>
      </c>
      <c r="J632" s="671" t="s">
        <v>2564</v>
      </c>
      <c r="K632" s="671" t="s">
        <v>2963</v>
      </c>
      <c r="L632" s="705">
        <v>41.89</v>
      </c>
      <c r="M632" s="705">
        <v>41.89</v>
      </c>
      <c r="N632" s="671">
        <v>1</v>
      </c>
      <c r="O632" s="706">
        <v>1</v>
      </c>
      <c r="P632" s="705"/>
      <c r="Q632" s="682">
        <v>0</v>
      </c>
      <c r="R632" s="671"/>
      <c r="S632" s="682">
        <v>0</v>
      </c>
      <c r="T632" s="706"/>
      <c r="U632" s="242">
        <v>0</v>
      </c>
    </row>
    <row r="633" spans="1:21" ht="14.4" customHeight="1" x14ac:dyDescent="0.3">
      <c r="A633" s="680">
        <v>32</v>
      </c>
      <c r="B633" s="671" t="s">
        <v>529</v>
      </c>
      <c r="C633" s="671">
        <v>89301322</v>
      </c>
      <c r="D633" s="703" t="s">
        <v>3658</v>
      </c>
      <c r="E633" s="704" t="s">
        <v>2541</v>
      </c>
      <c r="F633" s="671" t="s">
        <v>2518</v>
      </c>
      <c r="G633" s="671" t="s">
        <v>2562</v>
      </c>
      <c r="H633" s="671" t="s">
        <v>1321</v>
      </c>
      <c r="I633" s="671" t="s">
        <v>2563</v>
      </c>
      <c r="J633" s="671" t="s">
        <v>2564</v>
      </c>
      <c r="K633" s="671" t="s">
        <v>2565</v>
      </c>
      <c r="L633" s="705">
        <v>146.63</v>
      </c>
      <c r="M633" s="705">
        <v>146.63</v>
      </c>
      <c r="N633" s="671">
        <v>1</v>
      </c>
      <c r="O633" s="706">
        <v>1</v>
      </c>
      <c r="P633" s="705">
        <v>146.63</v>
      </c>
      <c r="Q633" s="682">
        <v>1</v>
      </c>
      <c r="R633" s="671">
        <v>1</v>
      </c>
      <c r="S633" s="682">
        <v>1</v>
      </c>
      <c r="T633" s="706">
        <v>1</v>
      </c>
      <c r="U633" s="242">
        <v>1</v>
      </c>
    </row>
    <row r="634" spans="1:21" ht="14.4" customHeight="1" x14ac:dyDescent="0.3">
      <c r="A634" s="680">
        <v>32</v>
      </c>
      <c r="B634" s="671" t="s">
        <v>529</v>
      </c>
      <c r="C634" s="671">
        <v>89301322</v>
      </c>
      <c r="D634" s="703" t="s">
        <v>3658</v>
      </c>
      <c r="E634" s="704" t="s">
        <v>2541</v>
      </c>
      <c r="F634" s="671" t="s">
        <v>2518</v>
      </c>
      <c r="G634" s="671" t="s">
        <v>2621</v>
      </c>
      <c r="H634" s="671" t="s">
        <v>1321</v>
      </c>
      <c r="I634" s="671" t="s">
        <v>1560</v>
      </c>
      <c r="J634" s="671" t="s">
        <v>1561</v>
      </c>
      <c r="K634" s="671" t="s">
        <v>2418</v>
      </c>
      <c r="L634" s="705">
        <v>184.22</v>
      </c>
      <c r="M634" s="705">
        <v>184.22</v>
      </c>
      <c r="N634" s="671">
        <v>1</v>
      </c>
      <c r="O634" s="706">
        <v>0.5</v>
      </c>
      <c r="P634" s="705"/>
      <c r="Q634" s="682">
        <v>0</v>
      </c>
      <c r="R634" s="671"/>
      <c r="S634" s="682">
        <v>0</v>
      </c>
      <c r="T634" s="706"/>
      <c r="U634" s="242">
        <v>0</v>
      </c>
    </row>
    <row r="635" spans="1:21" ht="14.4" customHeight="1" x14ac:dyDescent="0.3">
      <c r="A635" s="680">
        <v>32</v>
      </c>
      <c r="B635" s="671" t="s">
        <v>529</v>
      </c>
      <c r="C635" s="671">
        <v>89301322</v>
      </c>
      <c r="D635" s="703" t="s">
        <v>3658</v>
      </c>
      <c r="E635" s="704" t="s">
        <v>2541</v>
      </c>
      <c r="F635" s="671" t="s">
        <v>2518</v>
      </c>
      <c r="G635" s="671" t="s">
        <v>2623</v>
      </c>
      <c r="H635" s="671" t="s">
        <v>1321</v>
      </c>
      <c r="I635" s="671" t="s">
        <v>1373</v>
      </c>
      <c r="J635" s="671" t="s">
        <v>1331</v>
      </c>
      <c r="K635" s="671" t="s">
        <v>2463</v>
      </c>
      <c r="L635" s="705">
        <v>137.74</v>
      </c>
      <c r="M635" s="705">
        <v>137.74</v>
      </c>
      <c r="N635" s="671">
        <v>1</v>
      </c>
      <c r="O635" s="706">
        <v>0.5</v>
      </c>
      <c r="P635" s="705">
        <v>137.74</v>
      </c>
      <c r="Q635" s="682">
        <v>1</v>
      </c>
      <c r="R635" s="671">
        <v>1</v>
      </c>
      <c r="S635" s="682">
        <v>1</v>
      </c>
      <c r="T635" s="706">
        <v>0.5</v>
      </c>
      <c r="U635" s="242">
        <v>1</v>
      </c>
    </row>
    <row r="636" spans="1:21" ht="14.4" customHeight="1" x14ac:dyDescent="0.3">
      <c r="A636" s="680">
        <v>32</v>
      </c>
      <c r="B636" s="671" t="s">
        <v>529</v>
      </c>
      <c r="C636" s="671">
        <v>89301322</v>
      </c>
      <c r="D636" s="703" t="s">
        <v>3658</v>
      </c>
      <c r="E636" s="704" t="s">
        <v>2541</v>
      </c>
      <c r="F636" s="671" t="s">
        <v>2518</v>
      </c>
      <c r="G636" s="671" t="s">
        <v>2624</v>
      </c>
      <c r="H636" s="671" t="s">
        <v>1321</v>
      </c>
      <c r="I636" s="671" t="s">
        <v>1564</v>
      </c>
      <c r="J636" s="671" t="s">
        <v>1565</v>
      </c>
      <c r="K636" s="671" t="s">
        <v>2418</v>
      </c>
      <c r="L636" s="705">
        <v>69.86</v>
      </c>
      <c r="M636" s="705">
        <v>209.57999999999998</v>
      </c>
      <c r="N636" s="671">
        <v>3</v>
      </c>
      <c r="O636" s="706">
        <v>1</v>
      </c>
      <c r="P636" s="705">
        <v>139.72</v>
      </c>
      <c r="Q636" s="682">
        <v>0.66666666666666674</v>
      </c>
      <c r="R636" s="671">
        <v>2</v>
      </c>
      <c r="S636" s="682">
        <v>0.66666666666666663</v>
      </c>
      <c r="T636" s="706">
        <v>0.5</v>
      </c>
      <c r="U636" s="242">
        <v>0.5</v>
      </c>
    </row>
    <row r="637" spans="1:21" ht="14.4" customHeight="1" x14ac:dyDescent="0.3">
      <c r="A637" s="680">
        <v>32</v>
      </c>
      <c r="B637" s="671" t="s">
        <v>529</v>
      </c>
      <c r="C637" s="671">
        <v>89301322</v>
      </c>
      <c r="D637" s="703" t="s">
        <v>3658</v>
      </c>
      <c r="E637" s="704" t="s">
        <v>2541</v>
      </c>
      <c r="F637" s="671" t="s">
        <v>2518</v>
      </c>
      <c r="G637" s="671" t="s">
        <v>2660</v>
      </c>
      <c r="H637" s="671" t="s">
        <v>1321</v>
      </c>
      <c r="I637" s="671" t="s">
        <v>2046</v>
      </c>
      <c r="J637" s="671" t="s">
        <v>2047</v>
      </c>
      <c r="K637" s="671" t="s">
        <v>2502</v>
      </c>
      <c r="L637" s="705">
        <v>162.13</v>
      </c>
      <c r="M637" s="705">
        <v>324.26</v>
      </c>
      <c r="N637" s="671">
        <v>2</v>
      </c>
      <c r="O637" s="706">
        <v>1</v>
      </c>
      <c r="P637" s="705">
        <v>324.26</v>
      </c>
      <c r="Q637" s="682">
        <v>1</v>
      </c>
      <c r="R637" s="671">
        <v>2</v>
      </c>
      <c r="S637" s="682">
        <v>1</v>
      </c>
      <c r="T637" s="706">
        <v>1</v>
      </c>
      <c r="U637" s="242">
        <v>1</v>
      </c>
    </row>
    <row r="638" spans="1:21" ht="14.4" customHeight="1" x14ac:dyDescent="0.3">
      <c r="A638" s="680">
        <v>32</v>
      </c>
      <c r="B638" s="671" t="s">
        <v>529</v>
      </c>
      <c r="C638" s="671">
        <v>89301322</v>
      </c>
      <c r="D638" s="703" t="s">
        <v>3658</v>
      </c>
      <c r="E638" s="704" t="s">
        <v>2541</v>
      </c>
      <c r="F638" s="671" t="s">
        <v>2518</v>
      </c>
      <c r="G638" s="671" t="s">
        <v>2660</v>
      </c>
      <c r="H638" s="671" t="s">
        <v>528</v>
      </c>
      <c r="I638" s="671" t="s">
        <v>3271</v>
      </c>
      <c r="J638" s="671" t="s">
        <v>2047</v>
      </c>
      <c r="K638" s="671" t="s">
        <v>3272</v>
      </c>
      <c r="L638" s="705">
        <v>0</v>
      </c>
      <c r="M638" s="705">
        <v>0</v>
      </c>
      <c r="N638" s="671">
        <v>1</v>
      </c>
      <c r="O638" s="706">
        <v>1</v>
      </c>
      <c r="P638" s="705">
        <v>0</v>
      </c>
      <c r="Q638" s="682"/>
      <c r="R638" s="671">
        <v>1</v>
      </c>
      <c r="S638" s="682">
        <v>1</v>
      </c>
      <c r="T638" s="706">
        <v>1</v>
      </c>
      <c r="U638" s="242">
        <v>1</v>
      </c>
    </row>
    <row r="639" spans="1:21" ht="14.4" customHeight="1" x14ac:dyDescent="0.3">
      <c r="A639" s="680">
        <v>32</v>
      </c>
      <c r="B639" s="671" t="s">
        <v>529</v>
      </c>
      <c r="C639" s="671">
        <v>89301322</v>
      </c>
      <c r="D639" s="703" t="s">
        <v>3658</v>
      </c>
      <c r="E639" s="704" t="s">
        <v>2541</v>
      </c>
      <c r="F639" s="671" t="s">
        <v>2518</v>
      </c>
      <c r="G639" s="671" t="s">
        <v>2660</v>
      </c>
      <c r="H639" s="671" t="s">
        <v>1321</v>
      </c>
      <c r="I639" s="671" t="s">
        <v>1412</v>
      </c>
      <c r="J639" s="671" t="s">
        <v>1413</v>
      </c>
      <c r="K639" s="671" t="s">
        <v>2456</v>
      </c>
      <c r="L639" s="705">
        <v>216.16</v>
      </c>
      <c r="M639" s="705">
        <v>216.16</v>
      </c>
      <c r="N639" s="671">
        <v>1</v>
      </c>
      <c r="O639" s="706">
        <v>0.5</v>
      </c>
      <c r="P639" s="705">
        <v>216.16</v>
      </c>
      <c r="Q639" s="682">
        <v>1</v>
      </c>
      <c r="R639" s="671">
        <v>1</v>
      </c>
      <c r="S639" s="682">
        <v>1</v>
      </c>
      <c r="T639" s="706">
        <v>0.5</v>
      </c>
      <c r="U639" s="242">
        <v>1</v>
      </c>
    </row>
    <row r="640" spans="1:21" ht="14.4" customHeight="1" x14ac:dyDescent="0.3">
      <c r="A640" s="680">
        <v>32</v>
      </c>
      <c r="B640" s="671" t="s">
        <v>529</v>
      </c>
      <c r="C640" s="671">
        <v>89301322</v>
      </c>
      <c r="D640" s="703" t="s">
        <v>3658</v>
      </c>
      <c r="E640" s="704" t="s">
        <v>2541</v>
      </c>
      <c r="F640" s="671" t="s">
        <v>2518</v>
      </c>
      <c r="G640" s="671" t="s">
        <v>2660</v>
      </c>
      <c r="H640" s="671" t="s">
        <v>1321</v>
      </c>
      <c r="I640" s="671" t="s">
        <v>2021</v>
      </c>
      <c r="J640" s="671" t="s">
        <v>1413</v>
      </c>
      <c r="K640" s="671" t="s">
        <v>2503</v>
      </c>
      <c r="L640" s="705">
        <v>432.32</v>
      </c>
      <c r="M640" s="705">
        <v>1296.96</v>
      </c>
      <c r="N640" s="671">
        <v>3</v>
      </c>
      <c r="O640" s="706">
        <v>1.5</v>
      </c>
      <c r="P640" s="705">
        <v>432.32</v>
      </c>
      <c r="Q640" s="682">
        <v>0.33333333333333331</v>
      </c>
      <c r="R640" s="671">
        <v>1</v>
      </c>
      <c r="S640" s="682">
        <v>0.33333333333333331</v>
      </c>
      <c r="T640" s="706">
        <v>1</v>
      </c>
      <c r="U640" s="242">
        <v>0.66666666666666663</v>
      </c>
    </row>
    <row r="641" spans="1:21" ht="14.4" customHeight="1" x14ac:dyDescent="0.3">
      <c r="A641" s="680">
        <v>32</v>
      </c>
      <c r="B641" s="671" t="s">
        <v>529</v>
      </c>
      <c r="C641" s="671">
        <v>89301322</v>
      </c>
      <c r="D641" s="703" t="s">
        <v>3658</v>
      </c>
      <c r="E641" s="704" t="s">
        <v>2541</v>
      </c>
      <c r="F641" s="671" t="s">
        <v>2518</v>
      </c>
      <c r="G641" s="671" t="s">
        <v>2660</v>
      </c>
      <c r="H641" s="671" t="s">
        <v>528</v>
      </c>
      <c r="I641" s="671" t="s">
        <v>3273</v>
      </c>
      <c r="J641" s="671" t="s">
        <v>1413</v>
      </c>
      <c r="K641" s="671" t="s">
        <v>3274</v>
      </c>
      <c r="L641" s="705">
        <v>0</v>
      </c>
      <c r="M641" s="705">
        <v>0</v>
      </c>
      <c r="N641" s="671">
        <v>1</v>
      </c>
      <c r="O641" s="706">
        <v>1</v>
      </c>
      <c r="P641" s="705"/>
      <c r="Q641" s="682"/>
      <c r="R641" s="671"/>
      <c r="S641" s="682">
        <v>0</v>
      </c>
      <c r="T641" s="706"/>
      <c r="U641" s="242">
        <v>0</v>
      </c>
    </row>
    <row r="642" spans="1:21" ht="14.4" customHeight="1" x14ac:dyDescent="0.3">
      <c r="A642" s="680">
        <v>32</v>
      </c>
      <c r="B642" s="671" t="s">
        <v>529</v>
      </c>
      <c r="C642" s="671">
        <v>89301322</v>
      </c>
      <c r="D642" s="703" t="s">
        <v>3658</v>
      </c>
      <c r="E642" s="704" t="s">
        <v>2541</v>
      </c>
      <c r="F642" s="671" t="s">
        <v>2518</v>
      </c>
      <c r="G642" s="671" t="s">
        <v>2566</v>
      </c>
      <c r="H642" s="671" t="s">
        <v>528</v>
      </c>
      <c r="I642" s="671" t="s">
        <v>1217</v>
      </c>
      <c r="J642" s="671" t="s">
        <v>2567</v>
      </c>
      <c r="K642" s="671" t="s">
        <v>2568</v>
      </c>
      <c r="L642" s="705">
        <v>1012.96</v>
      </c>
      <c r="M642" s="705">
        <v>2025.92</v>
      </c>
      <c r="N642" s="671">
        <v>2</v>
      </c>
      <c r="O642" s="706">
        <v>1</v>
      </c>
      <c r="P642" s="705">
        <v>2025.92</v>
      </c>
      <c r="Q642" s="682">
        <v>1</v>
      </c>
      <c r="R642" s="671">
        <v>2</v>
      </c>
      <c r="S642" s="682">
        <v>1</v>
      </c>
      <c r="T642" s="706">
        <v>1</v>
      </c>
      <c r="U642" s="242">
        <v>1</v>
      </c>
    </row>
    <row r="643" spans="1:21" ht="14.4" customHeight="1" x14ac:dyDescent="0.3">
      <c r="A643" s="680">
        <v>32</v>
      </c>
      <c r="B643" s="671" t="s">
        <v>529</v>
      </c>
      <c r="C643" s="671">
        <v>89301322</v>
      </c>
      <c r="D643" s="703" t="s">
        <v>3658</v>
      </c>
      <c r="E643" s="704" t="s">
        <v>2541</v>
      </c>
      <c r="F643" s="671" t="s">
        <v>2518</v>
      </c>
      <c r="G643" s="671" t="s">
        <v>2566</v>
      </c>
      <c r="H643" s="671" t="s">
        <v>528</v>
      </c>
      <c r="I643" s="671" t="s">
        <v>2906</v>
      </c>
      <c r="J643" s="671" t="s">
        <v>2907</v>
      </c>
      <c r="K643" s="671" t="s">
        <v>2908</v>
      </c>
      <c r="L643" s="705">
        <v>2025.92</v>
      </c>
      <c r="M643" s="705">
        <v>4051.84</v>
      </c>
      <c r="N643" s="671">
        <v>2</v>
      </c>
      <c r="O643" s="706">
        <v>1</v>
      </c>
      <c r="P643" s="705">
        <v>4051.84</v>
      </c>
      <c r="Q643" s="682">
        <v>1</v>
      </c>
      <c r="R643" s="671">
        <v>2</v>
      </c>
      <c r="S643" s="682">
        <v>1</v>
      </c>
      <c r="T643" s="706">
        <v>1</v>
      </c>
      <c r="U643" s="242">
        <v>1</v>
      </c>
    </row>
    <row r="644" spans="1:21" ht="14.4" customHeight="1" x14ac:dyDescent="0.3">
      <c r="A644" s="680">
        <v>32</v>
      </c>
      <c r="B644" s="671" t="s">
        <v>529</v>
      </c>
      <c r="C644" s="671">
        <v>89301322</v>
      </c>
      <c r="D644" s="703" t="s">
        <v>3658</v>
      </c>
      <c r="E644" s="704" t="s">
        <v>2541</v>
      </c>
      <c r="F644" s="671" t="s">
        <v>2518</v>
      </c>
      <c r="G644" s="671" t="s">
        <v>2566</v>
      </c>
      <c r="H644" s="671" t="s">
        <v>528</v>
      </c>
      <c r="I644" s="671" t="s">
        <v>1132</v>
      </c>
      <c r="J644" s="671" t="s">
        <v>1133</v>
      </c>
      <c r="K644" s="671" t="s">
        <v>2779</v>
      </c>
      <c r="L644" s="705">
        <v>2025.92</v>
      </c>
      <c r="M644" s="705">
        <v>8103.68</v>
      </c>
      <c r="N644" s="671">
        <v>4</v>
      </c>
      <c r="O644" s="706">
        <v>1.5</v>
      </c>
      <c r="P644" s="705">
        <v>4051.84</v>
      </c>
      <c r="Q644" s="682">
        <v>0.5</v>
      </c>
      <c r="R644" s="671">
        <v>2</v>
      </c>
      <c r="S644" s="682">
        <v>0.5</v>
      </c>
      <c r="T644" s="706">
        <v>0.5</v>
      </c>
      <c r="U644" s="242">
        <v>0.33333333333333331</v>
      </c>
    </row>
    <row r="645" spans="1:21" ht="14.4" customHeight="1" x14ac:dyDescent="0.3">
      <c r="A645" s="680">
        <v>32</v>
      </c>
      <c r="B645" s="671" t="s">
        <v>529</v>
      </c>
      <c r="C645" s="671">
        <v>89301322</v>
      </c>
      <c r="D645" s="703" t="s">
        <v>3658</v>
      </c>
      <c r="E645" s="704" t="s">
        <v>2541</v>
      </c>
      <c r="F645" s="671" t="s">
        <v>2518</v>
      </c>
      <c r="G645" s="671" t="s">
        <v>2661</v>
      </c>
      <c r="H645" s="671" t="s">
        <v>528</v>
      </c>
      <c r="I645" s="671" t="s">
        <v>3275</v>
      </c>
      <c r="J645" s="671" t="s">
        <v>3276</v>
      </c>
      <c r="K645" s="671" t="s">
        <v>3277</v>
      </c>
      <c r="L645" s="705">
        <v>229.57</v>
      </c>
      <c r="M645" s="705">
        <v>229.57</v>
      </c>
      <c r="N645" s="671">
        <v>1</v>
      </c>
      <c r="O645" s="706">
        <v>1</v>
      </c>
      <c r="P645" s="705"/>
      <c r="Q645" s="682">
        <v>0</v>
      </c>
      <c r="R645" s="671"/>
      <c r="S645" s="682">
        <v>0</v>
      </c>
      <c r="T645" s="706"/>
      <c r="U645" s="242">
        <v>0</v>
      </c>
    </row>
    <row r="646" spans="1:21" ht="14.4" customHeight="1" x14ac:dyDescent="0.3">
      <c r="A646" s="680">
        <v>32</v>
      </c>
      <c r="B646" s="671" t="s">
        <v>529</v>
      </c>
      <c r="C646" s="671">
        <v>89301322</v>
      </c>
      <c r="D646" s="703" t="s">
        <v>3658</v>
      </c>
      <c r="E646" s="704" t="s">
        <v>2541</v>
      </c>
      <c r="F646" s="671" t="s">
        <v>2518</v>
      </c>
      <c r="G646" s="671" t="s">
        <v>3000</v>
      </c>
      <c r="H646" s="671" t="s">
        <v>528</v>
      </c>
      <c r="I646" s="671" t="s">
        <v>1004</v>
      </c>
      <c r="J646" s="671" t="s">
        <v>1005</v>
      </c>
      <c r="K646" s="671" t="s">
        <v>1006</v>
      </c>
      <c r="L646" s="705">
        <v>400.21</v>
      </c>
      <c r="M646" s="705">
        <v>1200.6299999999999</v>
      </c>
      <c r="N646" s="671">
        <v>3</v>
      </c>
      <c r="O646" s="706">
        <v>0.5</v>
      </c>
      <c r="P646" s="705"/>
      <c r="Q646" s="682">
        <v>0</v>
      </c>
      <c r="R646" s="671"/>
      <c r="S646" s="682">
        <v>0</v>
      </c>
      <c r="T646" s="706"/>
      <c r="U646" s="242">
        <v>0</v>
      </c>
    </row>
    <row r="647" spans="1:21" ht="14.4" customHeight="1" x14ac:dyDescent="0.3">
      <c r="A647" s="680">
        <v>32</v>
      </c>
      <c r="B647" s="671" t="s">
        <v>529</v>
      </c>
      <c r="C647" s="671">
        <v>89301322</v>
      </c>
      <c r="D647" s="703" t="s">
        <v>3658</v>
      </c>
      <c r="E647" s="704" t="s">
        <v>2541</v>
      </c>
      <c r="F647" s="671" t="s">
        <v>2518</v>
      </c>
      <c r="G647" s="671" t="s">
        <v>3278</v>
      </c>
      <c r="H647" s="671" t="s">
        <v>528</v>
      </c>
      <c r="I647" s="671" t="s">
        <v>886</v>
      </c>
      <c r="J647" s="671" t="s">
        <v>887</v>
      </c>
      <c r="K647" s="671" t="s">
        <v>3279</v>
      </c>
      <c r="L647" s="705">
        <v>45.75</v>
      </c>
      <c r="M647" s="705">
        <v>45.75</v>
      </c>
      <c r="N647" s="671">
        <v>1</v>
      </c>
      <c r="O647" s="706">
        <v>0.5</v>
      </c>
      <c r="P647" s="705">
        <v>45.75</v>
      </c>
      <c r="Q647" s="682">
        <v>1</v>
      </c>
      <c r="R647" s="671">
        <v>1</v>
      </c>
      <c r="S647" s="682">
        <v>1</v>
      </c>
      <c r="T647" s="706">
        <v>0.5</v>
      </c>
      <c r="U647" s="242">
        <v>1</v>
      </c>
    </row>
    <row r="648" spans="1:21" ht="14.4" customHeight="1" x14ac:dyDescent="0.3">
      <c r="A648" s="680">
        <v>32</v>
      </c>
      <c r="B648" s="671" t="s">
        <v>529</v>
      </c>
      <c r="C648" s="671">
        <v>89301322</v>
      </c>
      <c r="D648" s="703" t="s">
        <v>3658</v>
      </c>
      <c r="E648" s="704" t="s">
        <v>2541</v>
      </c>
      <c r="F648" s="671" t="s">
        <v>2518</v>
      </c>
      <c r="G648" s="671" t="s">
        <v>2663</v>
      </c>
      <c r="H648" s="671" t="s">
        <v>528</v>
      </c>
      <c r="I648" s="671" t="s">
        <v>656</v>
      </c>
      <c r="J648" s="671" t="s">
        <v>657</v>
      </c>
      <c r="K648" s="671" t="s">
        <v>2664</v>
      </c>
      <c r="L648" s="705">
        <v>115.3</v>
      </c>
      <c r="M648" s="705">
        <v>576.5</v>
      </c>
      <c r="N648" s="671">
        <v>5</v>
      </c>
      <c r="O648" s="706">
        <v>1.5</v>
      </c>
      <c r="P648" s="705"/>
      <c r="Q648" s="682">
        <v>0</v>
      </c>
      <c r="R648" s="671"/>
      <c r="S648" s="682">
        <v>0</v>
      </c>
      <c r="T648" s="706"/>
      <c r="U648" s="242">
        <v>0</v>
      </c>
    </row>
    <row r="649" spans="1:21" ht="14.4" customHeight="1" x14ac:dyDescent="0.3">
      <c r="A649" s="680">
        <v>32</v>
      </c>
      <c r="B649" s="671" t="s">
        <v>529</v>
      </c>
      <c r="C649" s="671">
        <v>89301322</v>
      </c>
      <c r="D649" s="703" t="s">
        <v>3658</v>
      </c>
      <c r="E649" s="704" t="s">
        <v>2541</v>
      </c>
      <c r="F649" s="671" t="s">
        <v>2518</v>
      </c>
      <c r="G649" s="671" t="s">
        <v>3280</v>
      </c>
      <c r="H649" s="671" t="s">
        <v>528</v>
      </c>
      <c r="I649" s="671" t="s">
        <v>3281</v>
      </c>
      <c r="J649" s="671" t="s">
        <v>3282</v>
      </c>
      <c r="K649" s="671" t="s">
        <v>2732</v>
      </c>
      <c r="L649" s="705">
        <v>43.23</v>
      </c>
      <c r="M649" s="705">
        <v>43.23</v>
      </c>
      <c r="N649" s="671">
        <v>1</v>
      </c>
      <c r="O649" s="706">
        <v>1</v>
      </c>
      <c r="P649" s="705"/>
      <c r="Q649" s="682">
        <v>0</v>
      </c>
      <c r="R649" s="671"/>
      <c r="S649" s="682">
        <v>0</v>
      </c>
      <c r="T649" s="706"/>
      <c r="U649" s="242">
        <v>0</v>
      </c>
    </row>
    <row r="650" spans="1:21" ht="14.4" customHeight="1" x14ac:dyDescent="0.3">
      <c r="A650" s="680">
        <v>32</v>
      </c>
      <c r="B650" s="671" t="s">
        <v>529</v>
      </c>
      <c r="C650" s="671">
        <v>89301322</v>
      </c>
      <c r="D650" s="703" t="s">
        <v>3658</v>
      </c>
      <c r="E650" s="704" t="s">
        <v>2541</v>
      </c>
      <c r="F650" s="671" t="s">
        <v>2518</v>
      </c>
      <c r="G650" s="671" t="s">
        <v>2665</v>
      </c>
      <c r="H650" s="671" t="s">
        <v>528</v>
      </c>
      <c r="I650" s="671" t="s">
        <v>2666</v>
      </c>
      <c r="J650" s="671" t="s">
        <v>2667</v>
      </c>
      <c r="K650" s="671" t="s">
        <v>1769</v>
      </c>
      <c r="L650" s="705">
        <v>13168.84</v>
      </c>
      <c r="M650" s="705">
        <v>65844.2</v>
      </c>
      <c r="N650" s="671">
        <v>5</v>
      </c>
      <c r="O650" s="706">
        <v>3.5</v>
      </c>
      <c r="P650" s="705">
        <v>65844.2</v>
      </c>
      <c r="Q650" s="682">
        <v>1</v>
      </c>
      <c r="R650" s="671">
        <v>5</v>
      </c>
      <c r="S650" s="682">
        <v>1</v>
      </c>
      <c r="T650" s="706">
        <v>3.5</v>
      </c>
      <c r="U650" s="242">
        <v>1</v>
      </c>
    </row>
    <row r="651" spans="1:21" ht="14.4" customHeight="1" x14ac:dyDescent="0.3">
      <c r="A651" s="680">
        <v>32</v>
      </c>
      <c r="B651" s="671" t="s">
        <v>529</v>
      </c>
      <c r="C651" s="671">
        <v>89301322</v>
      </c>
      <c r="D651" s="703" t="s">
        <v>3658</v>
      </c>
      <c r="E651" s="704" t="s">
        <v>2541</v>
      </c>
      <c r="F651" s="671" t="s">
        <v>2518</v>
      </c>
      <c r="G651" s="671" t="s">
        <v>2569</v>
      </c>
      <c r="H651" s="671" t="s">
        <v>1321</v>
      </c>
      <c r="I651" s="671" t="s">
        <v>1599</v>
      </c>
      <c r="J651" s="671" t="s">
        <v>1600</v>
      </c>
      <c r="K651" s="671" t="s">
        <v>2432</v>
      </c>
      <c r="L651" s="705">
        <v>3127.19</v>
      </c>
      <c r="M651" s="705">
        <v>50035.039999999994</v>
      </c>
      <c r="N651" s="671">
        <v>16</v>
      </c>
      <c r="O651" s="706">
        <v>9</v>
      </c>
      <c r="P651" s="705">
        <v>21890.329999999998</v>
      </c>
      <c r="Q651" s="682">
        <v>0.4375</v>
      </c>
      <c r="R651" s="671">
        <v>7</v>
      </c>
      <c r="S651" s="682">
        <v>0.4375</v>
      </c>
      <c r="T651" s="706">
        <v>3.5</v>
      </c>
      <c r="U651" s="242">
        <v>0.3888888888888889</v>
      </c>
    </row>
    <row r="652" spans="1:21" ht="14.4" customHeight="1" x14ac:dyDescent="0.3">
      <c r="A652" s="680">
        <v>32</v>
      </c>
      <c r="B652" s="671" t="s">
        <v>529</v>
      </c>
      <c r="C652" s="671">
        <v>89301322</v>
      </c>
      <c r="D652" s="703" t="s">
        <v>3658</v>
      </c>
      <c r="E652" s="704" t="s">
        <v>2541</v>
      </c>
      <c r="F652" s="671" t="s">
        <v>2518</v>
      </c>
      <c r="G652" s="671" t="s">
        <v>3283</v>
      </c>
      <c r="H652" s="671" t="s">
        <v>528</v>
      </c>
      <c r="I652" s="671" t="s">
        <v>3284</v>
      </c>
      <c r="J652" s="671" t="s">
        <v>3285</v>
      </c>
      <c r="K652" s="671" t="s">
        <v>3286</v>
      </c>
      <c r="L652" s="705">
        <v>0</v>
      </c>
      <c r="M652" s="705">
        <v>0</v>
      </c>
      <c r="N652" s="671">
        <v>1</v>
      </c>
      <c r="O652" s="706">
        <v>0.5</v>
      </c>
      <c r="P652" s="705">
        <v>0</v>
      </c>
      <c r="Q652" s="682"/>
      <c r="R652" s="671">
        <v>1</v>
      </c>
      <c r="S652" s="682">
        <v>1</v>
      </c>
      <c r="T652" s="706">
        <v>0.5</v>
      </c>
      <c r="U652" s="242">
        <v>1</v>
      </c>
    </row>
    <row r="653" spans="1:21" ht="14.4" customHeight="1" x14ac:dyDescent="0.3">
      <c r="A653" s="680">
        <v>32</v>
      </c>
      <c r="B653" s="671" t="s">
        <v>529</v>
      </c>
      <c r="C653" s="671">
        <v>89301322</v>
      </c>
      <c r="D653" s="703" t="s">
        <v>3658</v>
      </c>
      <c r="E653" s="704" t="s">
        <v>2541</v>
      </c>
      <c r="F653" s="671" t="s">
        <v>2518</v>
      </c>
      <c r="G653" s="671" t="s">
        <v>3283</v>
      </c>
      <c r="H653" s="671" t="s">
        <v>528</v>
      </c>
      <c r="I653" s="671" t="s">
        <v>1922</v>
      </c>
      <c r="J653" s="671" t="s">
        <v>3285</v>
      </c>
      <c r="K653" s="671" t="s">
        <v>3287</v>
      </c>
      <c r="L653" s="705">
        <v>184.8</v>
      </c>
      <c r="M653" s="705">
        <v>184.8</v>
      </c>
      <c r="N653" s="671">
        <v>1</v>
      </c>
      <c r="O653" s="706">
        <v>0.5</v>
      </c>
      <c r="P653" s="705">
        <v>184.8</v>
      </c>
      <c r="Q653" s="682">
        <v>1</v>
      </c>
      <c r="R653" s="671">
        <v>1</v>
      </c>
      <c r="S653" s="682">
        <v>1</v>
      </c>
      <c r="T653" s="706">
        <v>0.5</v>
      </c>
      <c r="U653" s="242">
        <v>1</v>
      </c>
    </row>
    <row r="654" spans="1:21" ht="14.4" customHeight="1" x14ac:dyDescent="0.3">
      <c r="A654" s="680">
        <v>32</v>
      </c>
      <c r="B654" s="671" t="s">
        <v>529</v>
      </c>
      <c r="C654" s="671">
        <v>89301322</v>
      </c>
      <c r="D654" s="703" t="s">
        <v>3658</v>
      </c>
      <c r="E654" s="704" t="s">
        <v>2541</v>
      </c>
      <c r="F654" s="671" t="s">
        <v>2518</v>
      </c>
      <c r="G654" s="671" t="s">
        <v>2729</v>
      </c>
      <c r="H654" s="671" t="s">
        <v>528</v>
      </c>
      <c r="I654" s="671" t="s">
        <v>808</v>
      </c>
      <c r="J654" s="671" t="s">
        <v>2737</v>
      </c>
      <c r="K654" s="671" t="s">
        <v>2735</v>
      </c>
      <c r="L654" s="705">
        <v>66.599999999999994</v>
      </c>
      <c r="M654" s="705">
        <v>133.19999999999999</v>
      </c>
      <c r="N654" s="671">
        <v>2</v>
      </c>
      <c r="O654" s="706">
        <v>1.5</v>
      </c>
      <c r="P654" s="705"/>
      <c r="Q654" s="682">
        <v>0</v>
      </c>
      <c r="R654" s="671"/>
      <c r="S654" s="682">
        <v>0</v>
      </c>
      <c r="T654" s="706"/>
      <c r="U654" s="242">
        <v>0</v>
      </c>
    </row>
    <row r="655" spans="1:21" ht="14.4" customHeight="1" x14ac:dyDescent="0.3">
      <c r="A655" s="680">
        <v>32</v>
      </c>
      <c r="B655" s="671" t="s">
        <v>529</v>
      </c>
      <c r="C655" s="671">
        <v>89301322</v>
      </c>
      <c r="D655" s="703" t="s">
        <v>3658</v>
      </c>
      <c r="E655" s="704" t="s">
        <v>2541</v>
      </c>
      <c r="F655" s="671" t="s">
        <v>2518</v>
      </c>
      <c r="G655" s="671" t="s">
        <v>3288</v>
      </c>
      <c r="H655" s="671" t="s">
        <v>528</v>
      </c>
      <c r="I655" s="671" t="s">
        <v>3289</v>
      </c>
      <c r="J655" s="671" t="s">
        <v>3290</v>
      </c>
      <c r="K655" s="671" t="s">
        <v>3291</v>
      </c>
      <c r="L655" s="705">
        <v>94.09</v>
      </c>
      <c r="M655" s="705">
        <v>94.09</v>
      </c>
      <c r="N655" s="671">
        <v>1</v>
      </c>
      <c r="O655" s="706">
        <v>1</v>
      </c>
      <c r="P655" s="705">
        <v>94.09</v>
      </c>
      <c r="Q655" s="682">
        <v>1</v>
      </c>
      <c r="R655" s="671">
        <v>1</v>
      </c>
      <c r="S655" s="682">
        <v>1</v>
      </c>
      <c r="T655" s="706">
        <v>1</v>
      </c>
      <c r="U655" s="242">
        <v>1</v>
      </c>
    </row>
    <row r="656" spans="1:21" ht="14.4" customHeight="1" x14ac:dyDescent="0.3">
      <c r="A656" s="680">
        <v>32</v>
      </c>
      <c r="B656" s="671" t="s">
        <v>529</v>
      </c>
      <c r="C656" s="671">
        <v>89301322</v>
      </c>
      <c r="D656" s="703" t="s">
        <v>3658</v>
      </c>
      <c r="E656" s="704" t="s">
        <v>2541</v>
      </c>
      <c r="F656" s="671" t="s">
        <v>2518</v>
      </c>
      <c r="G656" s="671" t="s">
        <v>3292</v>
      </c>
      <c r="H656" s="671" t="s">
        <v>528</v>
      </c>
      <c r="I656" s="671" t="s">
        <v>3293</v>
      </c>
      <c r="J656" s="671" t="s">
        <v>3294</v>
      </c>
      <c r="K656" s="671" t="s">
        <v>3295</v>
      </c>
      <c r="L656" s="705">
        <v>0</v>
      </c>
      <c r="M656" s="705">
        <v>0</v>
      </c>
      <c r="N656" s="671">
        <v>1</v>
      </c>
      <c r="O656" s="706">
        <v>0.5</v>
      </c>
      <c r="P656" s="705">
        <v>0</v>
      </c>
      <c r="Q656" s="682"/>
      <c r="R656" s="671">
        <v>1</v>
      </c>
      <c r="S656" s="682">
        <v>1</v>
      </c>
      <c r="T656" s="706">
        <v>0.5</v>
      </c>
      <c r="U656" s="242">
        <v>1</v>
      </c>
    </row>
    <row r="657" spans="1:21" ht="14.4" customHeight="1" x14ac:dyDescent="0.3">
      <c r="A657" s="680">
        <v>32</v>
      </c>
      <c r="B657" s="671" t="s">
        <v>529</v>
      </c>
      <c r="C657" s="671">
        <v>89301322</v>
      </c>
      <c r="D657" s="703" t="s">
        <v>3658</v>
      </c>
      <c r="E657" s="704" t="s">
        <v>2541</v>
      </c>
      <c r="F657" s="671" t="s">
        <v>2518</v>
      </c>
      <c r="G657" s="671" t="s">
        <v>2668</v>
      </c>
      <c r="H657" s="671" t="s">
        <v>528</v>
      </c>
      <c r="I657" s="671" t="s">
        <v>736</v>
      </c>
      <c r="J657" s="671" t="s">
        <v>737</v>
      </c>
      <c r="K657" s="671" t="s">
        <v>2669</v>
      </c>
      <c r="L657" s="705">
        <v>163.9</v>
      </c>
      <c r="M657" s="705">
        <v>1475.1000000000001</v>
      </c>
      <c r="N657" s="671">
        <v>9</v>
      </c>
      <c r="O657" s="706">
        <v>3</v>
      </c>
      <c r="P657" s="705">
        <v>983.40000000000009</v>
      </c>
      <c r="Q657" s="682">
        <v>0.66666666666666663</v>
      </c>
      <c r="R657" s="671">
        <v>6</v>
      </c>
      <c r="S657" s="682">
        <v>0.66666666666666663</v>
      </c>
      <c r="T657" s="706">
        <v>2</v>
      </c>
      <c r="U657" s="242">
        <v>0.66666666666666663</v>
      </c>
    </row>
    <row r="658" spans="1:21" ht="14.4" customHeight="1" x14ac:dyDescent="0.3">
      <c r="A658" s="680">
        <v>32</v>
      </c>
      <c r="B658" s="671" t="s">
        <v>529</v>
      </c>
      <c r="C658" s="671">
        <v>89301322</v>
      </c>
      <c r="D658" s="703" t="s">
        <v>3658</v>
      </c>
      <c r="E658" s="704" t="s">
        <v>2541</v>
      </c>
      <c r="F658" s="671" t="s">
        <v>2518</v>
      </c>
      <c r="G658" s="671" t="s">
        <v>2805</v>
      </c>
      <c r="H658" s="671" t="s">
        <v>528</v>
      </c>
      <c r="I658" s="671" t="s">
        <v>2806</v>
      </c>
      <c r="J658" s="671" t="s">
        <v>2807</v>
      </c>
      <c r="K658" s="671" t="s">
        <v>2808</v>
      </c>
      <c r="L658" s="705">
        <v>1023.02</v>
      </c>
      <c r="M658" s="705">
        <v>2046.04</v>
      </c>
      <c r="N658" s="671">
        <v>2</v>
      </c>
      <c r="O658" s="706">
        <v>2</v>
      </c>
      <c r="P658" s="705">
        <v>1023.02</v>
      </c>
      <c r="Q658" s="682">
        <v>0.5</v>
      </c>
      <c r="R658" s="671">
        <v>1</v>
      </c>
      <c r="S658" s="682">
        <v>0.5</v>
      </c>
      <c r="T658" s="706">
        <v>1</v>
      </c>
      <c r="U658" s="242">
        <v>0.5</v>
      </c>
    </row>
    <row r="659" spans="1:21" ht="14.4" customHeight="1" x14ac:dyDescent="0.3">
      <c r="A659" s="680">
        <v>32</v>
      </c>
      <c r="B659" s="671" t="s">
        <v>529</v>
      </c>
      <c r="C659" s="671">
        <v>89301322</v>
      </c>
      <c r="D659" s="703" t="s">
        <v>3658</v>
      </c>
      <c r="E659" s="704" t="s">
        <v>2541</v>
      </c>
      <c r="F659" s="671" t="s">
        <v>2518</v>
      </c>
      <c r="G659" s="671" t="s">
        <v>3296</v>
      </c>
      <c r="H659" s="671" t="s">
        <v>528</v>
      </c>
      <c r="I659" s="671" t="s">
        <v>3297</v>
      </c>
      <c r="J659" s="671" t="s">
        <v>3298</v>
      </c>
      <c r="K659" s="671" t="s">
        <v>3299</v>
      </c>
      <c r="L659" s="705">
        <v>25.89</v>
      </c>
      <c r="M659" s="705">
        <v>25.89</v>
      </c>
      <c r="N659" s="671">
        <v>1</v>
      </c>
      <c r="O659" s="706">
        <v>0.5</v>
      </c>
      <c r="P659" s="705"/>
      <c r="Q659" s="682">
        <v>0</v>
      </c>
      <c r="R659" s="671"/>
      <c r="S659" s="682">
        <v>0</v>
      </c>
      <c r="T659" s="706"/>
      <c r="U659" s="242">
        <v>0</v>
      </c>
    </row>
    <row r="660" spans="1:21" ht="14.4" customHeight="1" x14ac:dyDescent="0.3">
      <c r="A660" s="680">
        <v>32</v>
      </c>
      <c r="B660" s="671" t="s">
        <v>529</v>
      </c>
      <c r="C660" s="671">
        <v>89301322</v>
      </c>
      <c r="D660" s="703" t="s">
        <v>3658</v>
      </c>
      <c r="E660" s="704" t="s">
        <v>2541</v>
      </c>
      <c r="F660" s="671" t="s">
        <v>2518</v>
      </c>
      <c r="G660" s="671" t="s">
        <v>2815</v>
      </c>
      <c r="H660" s="671" t="s">
        <v>1321</v>
      </c>
      <c r="I660" s="671" t="s">
        <v>3300</v>
      </c>
      <c r="J660" s="671" t="s">
        <v>3301</v>
      </c>
      <c r="K660" s="671" t="s">
        <v>3302</v>
      </c>
      <c r="L660" s="705">
        <v>4899.78</v>
      </c>
      <c r="M660" s="705">
        <v>24498.899999999998</v>
      </c>
      <c r="N660" s="671">
        <v>5</v>
      </c>
      <c r="O660" s="706">
        <v>0.5</v>
      </c>
      <c r="P660" s="705"/>
      <c r="Q660" s="682">
        <v>0</v>
      </c>
      <c r="R660" s="671"/>
      <c r="S660" s="682">
        <v>0</v>
      </c>
      <c r="T660" s="706"/>
      <c r="U660" s="242">
        <v>0</v>
      </c>
    </row>
    <row r="661" spans="1:21" ht="14.4" customHeight="1" x14ac:dyDescent="0.3">
      <c r="A661" s="680">
        <v>32</v>
      </c>
      <c r="B661" s="671" t="s">
        <v>529</v>
      </c>
      <c r="C661" s="671">
        <v>89301322</v>
      </c>
      <c r="D661" s="703" t="s">
        <v>3658</v>
      </c>
      <c r="E661" s="704" t="s">
        <v>2541</v>
      </c>
      <c r="F661" s="671" t="s">
        <v>2518</v>
      </c>
      <c r="G661" s="671" t="s">
        <v>2815</v>
      </c>
      <c r="H661" s="671" t="s">
        <v>1321</v>
      </c>
      <c r="I661" s="671" t="s">
        <v>2816</v>
      </c>
      <c r="J661" s="671" t="s">
        <v>2817</v>
      </c>
      <c r="K661" s="671" t="s">
        <v>2818</v>
      </c>
      <c r="L661" s="705">
        <v>2449.89</v>
      </c>
      <c r="M661" s="705">
        <v>7349.67</v>
      </c>
      <c r="N661" s="671">
        <v>3</v>
      </c>
      <c r="O661" s="706">
        <v>1</v>
      </c>
      <c r="P661" s="705">
        <v>7349.67</v>
      </c>
      <c r="Q661" s="682">
        <v>1</v>
      </c>
      <c r="R661" s="671">
        <v>3</v>
      </c>
      <c r="S661" s="682">
        <v>1</v>
      </c>
      <c r="T661" s="706">
        <v>1</v>
      </c>
      <c r="U661" s="242">
        <v>1</v>
      </c>
    </row>
    <row r="662" spans="1:21" ht="14.4" customHeight="1" x14ac:dyDescent="0.3">
      <c r="A662" s="680">
        <v>32</v>
      </c>
      <c r="B662" s="671" t="s">
        <v>529</v>
      </c>
      <c r="C662" s="671">
        <v>89301322</v>
      </c>
      <c r="D662" s="703" t="s">
        <v>3658</v>
      </c>
      <c r="E662" s="704" t="s">
        <v>2541</v>
      </c>
      <c r="F662" s="671" t="s">
        <v>2518</v>
      </c>
      <c r="G662" s="671" t="s">
        <v>2920</v>
      </c>
      <c r="H662" s="671" t="s">
        <v>528</v>
      </c>
      <c r="I662" s="671" t="s">
        <v>2921</v>
      </c>
      <c r="J662" s="671" t="s">
        <v>2198</v>
      </c>
      <c r="K662" s="671" t="s">
        <v>2922</v>
      </c>
      <c r="L662" s="705">
        <v>26.17</v>
      </c>
      <c r="M662" s="705">
        <v>26.17</v>
      </c>
      <c r="N662" s="671">
        <v>1</v>
      </c>
      <c r="O662" s="706">
        <v>1</v>
      </c>
      <c r="P662" s="705"/>
      <c r="Q662" s="682">
        <v>0</v>
      </c>
      <c r="R662" s="671"/>
      <c r="S662" s="682">
        <v>0</v>
      </c>
      <c r="T662" s="706"/>
      <c r="U662" s="242">
        <v>0</v>
      </c>
    </row>
    <row r="663" spans="1:21" ht="14.4" customHeight="1" x14ac:dyDescent="0.3">
      <c r="A663" s="680">
        <v>32</v>
      </c>
      <c r="B663" s="671" t="s">
        <v>529</v>
      </c>
      <c r="C663" s="671">
        <v>89301322</v>
      </c>
      <c r="D663" s="703" t="s">
        <v>3658</v>
      </c>
      <c r="E663" s="704" t="s">
        <v>2541</v>
      </c>
      <c r="F663" s="671" t="s">
        <v>2518</v>
      </c>
      <c r="G663" s="671" t="s">
        <v>3303</v>
      </c>
      <c r="H663" s="671" t="s">
        <v>1321</v>
      </c>
      <c r="I663" s="671" t="s">
        <v>3304</v>
      </c>
      <c r="J663" s="671" t="s">
        <v>3305</v>
      </c>
      <c r="K663" s="671" t="s">
        <v>3306</v>
      </c>
      <c r="L663" s="705">
        <v>83.56</v>
      </c>
      <c r="M663" s="705">
        <v>83.56</v>
      </c>
      <c r="N663" s="671">
        <v>1</v>
      </c>
      <c r="O663" s="706">
        <v>0.5</v>
      </c>
      <c r="P663" s="705">
        <v>83.56</v>
      </c>
      <c r="Q663" s="682">
        <v>1</v>
      </c>
      <c r="R663" s="671">
        <v>1</v>
      </c>
      <c r="S663" s="682">
        <v>1</v>
      </c>
      <c r="T663" s="706">
        <v>0.5</v>
      </c>
      <c r="U663" s="242">
        <v>1</v>
      </c>
    </row>
    <row r="664" spans="1:21" ht="14.4" customHeight="1" x14ac:dyDescent="0.3">
      <c r="A664" s="680">
        <v>32</v>
      </c>
      <c r="B664" s="671" t="s">
        <v>529</v>
      </c>
      <c r="C664" s="671">
        <v>89301322</v>
      </c>
      <c r="D664" s="703" t="s">
        <v>3658</v>
      </c>
      <c r="E664" s="704" t="s">
        <v>2541</v>
      </c>
      <c r="F664" s="671" t="s">
        <v>2518</v>
      </c>
      <c r="G664" s="671" t="s">
        <v>2574</v>
      </c>
      <c r="H664" s="671" t="s">
        <v>1321</v>
      </c>
      <c r="I664" s="671" t="s">
        <v>1583</v>
      </c>
      <c r="J664" s="671" t="s">
        <v>1584</v>
      </c>
      <c r="K664" s="671" t="s">
        <v>2422</v>
      </c>
      <c r="L664" s="705">
        <v>175.19</v>
      </c>
      <c r="M664" s="705">
        <v>175.19</v>
      </c>
      <c r="N664" s="671">
        <v>1</v>
      </c>
      <c r="O664" s="706">
        <v>0.5</v>
      </c>
      <c r="P664" s="705">
        <v>175.19</v>
      </c>
      <c r="Q664" s="682">
        <v>1</v>
      </c>
      <c r="R664" s="671">
        <v>1</v>
      </c>
      <c r="S664" s="682">
        <v>1</v>
      </c>
      <c r="T664" s="706">
        <v>0.5</v>
      </c>
      <c r="U664" s="242">
        <v>1</v>
      </c>
    </row>
    <row r="665" spans="1:21" ht="14.4" customHeight="1" x14ac:dyDescent="0.3">
      <c r="A665" s="680">
        <v>32</v>
      </c>
      <c r="B665" s="671" t="s">
        <v>529</v>
      </c>
      <c r="C665" s="671">
        <v>89301322</v>
      </c>
      <c r="D665" s="703" t="s">
        <v>3658</v>
      </c>
      <c r="E665" s="704" t="s">
        <v>2541</v>
      </c>
      <c r="F665" s="671" t="s">
        <v>2518</v>
      </c>
      <c r="G665" s="671" t="s">
        <v>3001</v>
      </c>
      <c r="H665" s="671" t="s">
        <v>528</v>
      </c>
      <c r="I665" s="671" t="s">
        <v>3307</v>
      </c>
      <c r="J665" s="671" t="s">
        <v>3308</v>
      </c>
      <c r="K665" s="671" t="s">
        <v>3309</v>
      </c>
      <c r="L665" s="705">
        <v>0</v>
      </c>
      <c r="M665" s="705">
        <v>0</v>
      </c>
      <c r="N665" s="671">
        <v>1</v>
      </c>
      <c r="O665" s="706">
        <v>1</v>
      </c>
      <c r="P665" s="705">
        <v>0</v>
      </c>
      <c r="Q665" s="682"/>
      <c r="R665" s="671">
        <v>1</v>
      </c>
      <c r="S665" s="682">
        <v>1</v>
      </c>
      <c r="T665" s="706">
        <v>1</v>
      </c>
      <c r="U665" s="242">
        <v>1</v>
      </c>
    </row>
    <row r="666" spans="1:21" ht="14.4" customHeight="1" x14ac:dyDescent="0.3">
      <c r="A666" s="680">
        <v>32</v>
      </c>
      <c r="B666" s="671" t="s">
        <v>529</v>
      </c>
      <c r="C666" s="671">
        <v>89301322</v>
      </c>
      <c r="D666" s="703" t="s">
        <v>3658</v>
      </c>
      <c r="E666" s="704" t="s">
        <v>2541</v>
      </c>
      <c r="F666" s="671" t="s">
        <v>2518</v>
      </c>
      <c r="G666" s="671" t="s">
        <v>2713</v>
      </c>
      <c r="H666" s="671" t="s">
        <v>528</v>
      </c>
      <c r="I666" s="671" t="s">
        <v>604</v>
      </c>
      <c r="J666" s="671" t="s">
        <v>2714</v>
      </c>
      <c r="K666" s="671" t="s">
        <v>2715</v>
      </c>
      <c r="L666" s="705">
        <v>41.83</v>
      </c>
      <c r="M666" s="705">
        <v>125.49</v>
      </c>
      <c r="N666" s="671">
        <v>3</v>
      </c>
      <c r="O666" s="706">
        <v>1</v>
      </c>
      <c r="P666" s="705"/>
      <c r="Q666" s="682">
        <v>0</v>
      </c>
      <c r="R666" s="671"/>
      <c r="S666" s="682">
        <v>0</v>
      </c>
      <c r="T666" s="706"/>
      <c r="U666" s="242">
        <v>0</v>
      </c>
    </row>
    <row r="667" spans="1:21" ht="14.4" customHeight="1" x14ac:dyDescent="0.3">
      <c r="A667" s="680">
        <v>32</v>
      </c>
      <c r="B667" s="671" t="s">
        <v>529</v>
      </c>
      <c r="C667" s="671">
        <v>89301322</v>
      </c>
      <c r="D667" s="703" t="s">
        <v>3658</v>
      </c>
      <c r="E667" s="704" t="s">
        <v>2541</v>
      </c>
      <c r="F667" s="671" t="s">
        <v>2518</v>
      </c>
      <c r="G667" s="671" t="s">
        <v>2577</v>
      </c>
      <c r="H667" s="671" t="s">
        <v>528</v>
      </c>
      <c r="I667" s="671" t="s">
        <v>2578</v>
      </c>
      <c r="J667" s="671" t="s">
        <v>2579</v>
      </c>
      <c r="K667" s="671" t="s">
        <v>2447</v>
      </c>
      <c r="L667" s="705">
        <v>0</v>
      </c>
      <c r="M667" s="705">
        <v>0</v>
      </c>
      <c r="N667" s="671">
        <v>1</v>
      </c>
      <c r="O667" s="706">
        <v>0.5</v>
      </c>
      <c r="P667" s="705"/>
      <c r="Q667" s="682"/>
      <c r="R667" s="671"/>
      <c r="S667" s="682">
        <v>0</v>
      </c>
      <c r="T667" s="706"/>
      <c r="U667" s="242">
        <v>0</v>
      </c>
    </row>
    <row r="668" spans="1:21" ht="14.4" customHeight="1" x14ac:dyDescent="0.3">
      <c r="A668" s="680">
        <v>32</v>
      </c>
      <c r="B668" s="671" t="s">
        <v>529</v>
      </c>
      <c r="C668" s="671">
        <v>89301322</v>
      </c>
      <c r="D668" s="703" t="s">
        <v>3658</v>
      </c>
      <c r="E668" s="704" t="s">
        <v>2541</v>
      </c>
      <c r="F668" s="671" t="s">
        <v>2518</v>
      </c>
      <c r="G668" s="671" t="s">
        <v>2577</v>
      </c>
      <c r="H668" s="671" t="s">
        <v>528</v>
      </c>
      <c r="I668" s="671" t="s">
        <v>2836</v>
      </c>
      <c r="J668" s="671" t="s">
        <v>2579</v>
      </c>
      <c r="K668" s="671" t="s">
        <v>2837</v>
      </c>
      <c r="L668" s="705">
        <v>34.31</v>
      </c>
      <c r="M668" s="705">
        <v>34.31</v>
      </c>
      <c r="N668" s="671">
        <v>1</v>
      </c>
      <c r="O668" s="706">
        <v>1</v>
      </c>
      <c r="P668" s="705"/>
      <c r="Q668" s="682">
        <v>0</v>
      </c>
      <c r="R668" s="671"/>
      <c r="S668" s="682">
        <v>0</v>
      </c>
      <c r="T668" s="706"/>
      <c r="U668" s="242">
        <v>0</v>
      </c>
    </row>
    <row r="669" spans="1:21" ht="14.4" customHeight="1" x14ac:dyDescent="0.3">
      <c r="A669" s="680">
        <v>32</v>
      </c>
      <c r="B669" s="671" t="s">
        <v>529</v>
      </c>
      <c r="C669" s="671">
        <v>89301322</v>
      </c>
      <c r="D669" s="703" t="s">
        <v>3658</v>
      </c>
      <c r="E669" s="704" t="s">
        <v>2541</v>
      </c>
      <c r="F669" s="671" t="s">
        <v>2518</v>
      </c>
      <c r="G669" s="671" t="s">
        <v>2716</v>
      </c>
      <c r="H669" s="671" t="s">
        <v>528</v>
      </c>
      <c r="I669" s="671" t="s">
        <v>740</v>
      </c>
      <c r="J669" s="671" t="s">
        <v>2717</v>
      </c>
      <c r="K669" s="671" t="s">
        <v>2718</v>
      </c>
      <c r="L669" s="705">
        <v>91.14</v>
      </c>
      <c r="M669" s="705">
        <v>1549.38</v>
      </c>
      <c r="N669" s="671">
        <v>17</v>
      </c>
      <c r="O669" s="706">
        <v>5.5</v>
      </c>
      <c r="P669" s="705">
        <v>637.98</v>
      </c>
      <c r="Q669" s="682">
        <v>0.41176470588235292</v>
      </c>
      <c r="R669" s="671">
        <v>7</v>
      </c>
      <c r="S669" s="682">
        <v>0.41176470588235292</v>
      </c>
      <c r="T669" s="706">
        <v>2</v>
      </c>
      <c r="U669" s="242">
        <v>0.36363636363636365</v>
      </c>
    </row>
    <row r="670" spans="1:21" ht="14.4" customHeight="1" x14ac:dyDescent="0.3">
      <c r="A670" s="680">
        <v>32</v>
      </c>
      <c r="B670" s="671" t="s">
        <v>529</v>
      </c>
      <c r="C670" s="671">
        <v>89301322</v>
      </c>
      <c r="D670" s="703" t="s">
        <v>3658</v>
      </c>
      <c r="E670" s="704" t="s">
        <v>2541</v>
      </c>
      <c r="F670" s="671" t="s">
        <v>2518</v>
      </c>
      <c r="G670" s="671" t="s">
        <v>3118</v>
      </c>
      <c r="H670" s="671" t="s">
        <v>528</v>
      </c>
      <c r="I670" s="671" t="s">
        <v>3310</v>
      </c>
      <c r="J670" s="671" t="s">
        <v>3311</v>
      </c>
      <c r="K670" s="671" t="s">
        <v>3312</v>
      </c>
      <c r="L670" s="705">
        <v>0</v>
      </c>
      <c r="M670" s="705">
        <v>0</v>
      </c>
      <c r="N670" s="671">
        <v>1</v>
      </c>
      <c r="O670" s="706">
        <v>0.5</v>
      </c>
      <c r="P670" s="705"/>
      <c r="Q670" s="682"/>
      <c r="R670" s="671"/>
      <c r="S670" s="682">
        <v>0</v>
      </c>
      <c r="T670" s="706"/>
      <c r="U670" s="242">
        <v>0</v>
      </c>
    </row>
    <row r="671" spans="1:21" ht="14.4" customHeight="1" x14ac:dyDescent="0.3">
      <c r="A671" s="680">
        <v>32</v>
      </c>
      <c r="B671" s="671" t="s">
        <v>529</v>
      </c>
      <c r="C671" s="671">
        <v>89301322</v>
      </c>
      <c r="D671" s="703" t="s">
        <v>3658</v>
      </c>
      <c r="E671" s="704" t="s">
        <v>2541</v>
      </c>
      <c r="F671" s="671" t="s">
        <v>2518</v>
      </c>
      <c r="G671" s="671" t="s">
        <v>2838</v>
      </c>
      <c r="H671" s="671" t="s">
        <v>1321</v>
      </c>
      <c r="I671" s="671" t="s">
        <v>2057</v>
      </c>
      <c r="J671" s="671" t="s">
        <v>2058</v>
      </c>
      <c r="K671" s="671" t="s">
        <v>2059</v>
      </c>
      <c r="L671" s="705">
        <v>0</v>
      </c>
      <c r="M671" s="705">
        <v>0</v>
      </c>
      <c r="N671" s="671">
        <v>1</v>
      </c>
      <c r="O671" s="706">
        <v>1</v>
      </c>
      <c r="P671" s="705"/>
      <c r="Q671" s="682"/>
      <c r="R671" s="671"/>
      <c r="S671" s="682">
        <v>0</v>
      </c>
      <c r="T671" s="706"/>
      <c r="U671" s="242">
        <v>0</v>
      </c>
    </row>
    <row r="672" spans="1:21" ht="14.4" customHeight="1" x14ac:dyDescent="0.3">
      <c r="A672" s="680">
        <v>32</v>
      </c>
      <c r="B672" s="671" t="s">
        <v>529</v>
      </c>
      <c r="C672" s="671">
        <v>89301322</v>
      </c>
      <c r="D672" s="703" t="s">
        <v>3658</v>
      </c>
      <c r="E672" s="704" t="s">
        <v>2541</v>
      </c>
      <c r="F672" s="671" t="s">
        <v>2518</v>
      </c>
      <c r="G672" s="671" t="s">
        <v>2838</v>
      </c>
      <c r="H672" s="671" t="s">
        <v>1321</v>
      </c>
      <c r="I672" s="671" t="s">
        <v>2839</v>
      </c>
      <c r="J672" s="671" t="s">
        <v>2058</v>
      </c>
      <c r="K672" s="671" t="s">
        <v>2840</v>
      </c>
      <c r="L672" s="705">
        <v>0</v>
      </c>
      <c r="M672" s="705">
        <v>0</v>
      </c>
      <c r="N672" s="671">
        <v>1</v>
      </c>
      <c r="O672" s="706">
        <v>0.5</v>
      </c>
      <c r="P672" s="705">
        <v>0</v>
      </c>
      <c r="Q672" s="682"/>
      <c r="R672" s="671">
        <v>1</v>
      </c>
      <c r="S672" s="682">
        <v>1</v>
      </c>
      <c r="T672" s="706">
        <v>0.5</v>
      </c>
      <c r="U672" s="242">
        <v>1</v>
      </c>
    </row>
    <row r="673" spans="1:21" ht="14.4" customHeight="1" x14ac:dyDescent="0.3">
      <c r="A673" s="680">
        <v>32</v>
      </c>
      <c r="B673" s="671" t="s">
        <v>529</v>
      </c>
      <c r="C673" s="671">
        <v>89301322</v>
      </c>
      <c r="D673" s="703" t="s">
        <v>3658</v>
      </c>
      <c r="E673" s="704" t="s">
        <v>2541</v>
      </c>
      <c r="F673" s="671" t="s">
        <v>2518</v>
      </c>
      <c r="G673" s="671" t="s">
        <v>3313</v>
      </c>
      <c r="H673" s="671" t="s">
        <v>528</v>
      </c>
      <c r="I673" s="671" t="s">
        <v>3314</v>
      </c>
      <c r="J673" s="671" t="s">
        <v>3315</v>
      </c>
      <c r="K673" s="671" t="s">
        <v>3316</v>
      </c>
      <c r="L673" s="705">
        <v>0</v>
      </c>
      <c r="M673" s="705">
        <v>0</v>
      </c>
      <c r="N673" s="671">
        <v>1</v>
      </c>
      <c r="O673" s="706">
        <v>0.5</v>
      </c>
      <c r="P673" s="705">
        <v>0</v>
      </c>
      <c r="Q673" s="682"/>
      <c r="R673" s="671">
        <v>1</v>
      </c>
      <c r="S673" s="682">
        <v>1</v>
      </c>
      <c r="T673" s="706">
        <v>0.5</v>
      </c>
      <c r="U673" s="242">
        <v>1</v>
      </c>
    </row>
    <row r="674" spans="1:21" ht="14.4" customHeight="1" x14ac:dyDescent="0.3">
      <c r="A674" s="680">
        <v>32</v>
      </c>
      <c r="B674" s="671" t="s">
        <v>529</v>
      </c>
      <c r="C674" s="671">
        <v>89301322</v>
      </c>
      <c r="D674" s="703" t="s">
        <v>3658</v>
      </c>
      <c r="E674" s="704" t="s">
        <v>2541</v>
      </c>
      <c r="F674" s="671" t="s">
        <v>2518</v>
      </c>
      <c r="G674" s="671" t="s">
        <v>3317</v>
      </c>
      <c r="H674" s="671" t="s">
        <v>528</v>
      </c>
      <c r="I674" s="671" t="s">
        <v>3318</v>
      </c>
      <c r="J674" s="671" t="s">
        <v>3319</v>
      </c>
      <c r="K674" s="671" t="s">
        <v>3320</v>
      </c>
      <c r="L674" s="705">
        <v>233.9</v>
      </c>
      <c r="M674" s="705">
        <v>233.9</v>
      </c>
      <c r="N674" s="671">
        <v>1</v>
      </c>
      <c r="O674" s="706">
        <v>0.5</v>
      </c>
      <c r="P674" s="705">
        <v>233.9</v>
      </c>
      <c r="Q674" s="682">
        <v>1</v>
      </c>
      <c r="R674" s="671">
        <v>1</v>
      </c>
      <c r="S674" s="682">
        <v>1</v>
      </c>
      <c r="T674" s="706">
        <v>0.5</v>
      </c>
      <c r="U674" s="242">
        <v>1</v>
      </c>
    </row>
    <row r="675" spans="1:21" ht="14.4" customHeight="1" x14ac:dyDescent="0.3">
      <c r="A675" s="680">
        <v>32</v>
      </c>
      <c r="B675" s="671" t="s">
        <v>529</v>
      </c>
      <c r="C675" s="671">
        <v>89301322</v>
      </c>
      <c r="D675" s="703" t="s">
        <v>3658</v>
      </c>
      <c r="E675" s="704" t="s">
        <v>2541</v>
      </c>
      <c r="F675" s="671" t="s">
        <v>2518</v>
      </c>
      <c r="G675" s="671" t="s">
        <v>2845</v>
      </c>
      <c r="H675" s="671" t="s">
        <v>528</v>
      </c>
      <c r="I675" s="671" t="s">
        <v>672</v>
      </c>
      <c r="J675" s="671" t="s">
        <v>2846</v>
      </c>
      <c r="K675" s="671" t="s">
        <v>2847</v>
      </c>
      <c r="L675" s="705">
        <v>0</v>
      </c>
      <c r="M675" s="705">
        <v>0</v>
      </c>
      <c r="N675" s="671">
        <v>1</v>
      </c>
      <c r="O675" s="706">
        <v>0.5</v>
      </c>
      <c r="P675" s="705">
        <v>0</v>
      </c>
      <c r="Q675" s="682"/>
      <c r="R675" s="671">
        <v>1</v>
      </c>
      <c r="S675" s="682">
        <v>1</v>
      </c>
      <c r="T675" s="706">
        <v>0.5</v>
      </c>
      <c r="U675" s="242">
        <v>1</v>
      </c>
    </row>
    <row r="676" spans="1:21" ht="14.4" customHeight="1" x14ac:dyDescent="0.3">
      <c r="A676" s="680">
        <v>32</v>
      </c>
      <c r="B676" s="671" t="s">
        <v>529</v>
      </c>
      <c r="C676" s="671">
        <v>89301322</v>
      </c>
      <c r="D676" s="703" t="s">
        <v>3658</v>
      </c>
      <c r="E676" s="704" t="s">
        <v>2541</v>
      </c>
      <c r="F676" s="671" t="s">
        <v>2518</v>
      </c>
      <c r="G676" s="671" t="s">
        <v>3183</v>
      </c>
      <c r="H676" s="671" t="s">
        <v>528</v>
      </c>
      <c r="I676" s="671" t="s">
        <v>3321</v>
      </c>
      <c r="J676" s="671" t="s">
        <v>1956</v>
      </c>
      <c r="K676" s="671" t="s">
        <v>1957</v>
      </c>
      <c r="L676" s="705">
        <v>1172.22</v>
      </c>
      <c r="M676" s="705">
        <v>1172.22</v>
      </c>
      <c r="N676" s="671">
        <v>1</v>
      </c>
      <c r="O676" s="706">
        <v>1</v>
      </c>
      <c r="P676" s="705"/>
      <c r="Q676" s="682">
        <v>0</v>
      </c>
      <c r="R676" s="671"/>
      <c r="S676" s="682">
        <v>0</v>
      </c>
      <c r="T676" s="706"/>
      <c r="U676" s="242">
        <v>0</v>
      </c>
    </row>
    <row r="677" spans="1:21" ht="14.4" customHeight="1" x14ac:dyDescent="0.3">
      <c r="A677" s="680">
        <v>32</v>
      </c>
      <c r="B677" s="671" t="s">
        <v>529</v>
      </c>
      <c r="C677" s="671">
        <v>89301322</v>
      </c>
      <c r="D677" s="703" t="s">
        <v>3658</v>
      </c>
      <c r="E677" s="704" t="s">
        <v>2541</v>
      </c>
      <c r="F677" s="671" t="s">
        <v>2518</v>
      </c>
      <c r="G677" s="671" t="s">
        <v>2746</v>
      </c>
      <c r="H677" s="671" t="s">
        <v>528</v>
      </c>
      <c r="I677" s="671" t="s">
        <v>3322</v>
      </c>
      <c r="J677" s="671" t="s">
        <v>3185</v>
      </c>
      <c r="K677" s="671" t="s">
        <v>3323</v>
      </c>
      <c r="L677" s="705">
        <v>53.84</v>
      </c>
      <c r="M677" s="705">
        <v>107.68</v>
      </c>
      <c r="N677" s="671">
        <v>2</v>
      </c>
      <c r="O677" s="706">
        <v>1.5</v>
      </c>
      <c r="P677" s="705">
        <v>107.68</v>
      </c>
      <c r="Q677" s="682">
        <v>1</v>
      </c>
      <c r="R677" s="671">
        <v>2</v>
      </c>
      <c r="S677" s="682">
        <v>1</v>
      </c>
      <c r="T677" s="706">
        <v>1.5</v>
      </c>
      <c r="U677" s="242">
        <v>1</v>
      </c>
    </row>
    <row r="678" spans="1:21" ht="14.4" customHeight="1" x14ac:dyDescent="0.3">
      <c r="A678" s="680">
        <v>32</v>
      </c>
      <c r="B678" s="671" t="s">
        <v>529</v>
      </c>
      <c r="C678" s="671">
        <v>89301322</v>
      </c>
      <c r="D678" s="703" t="s">
        <v>3658</v>
      </c>
      <c r="E678" s="704" t="s">
        <v>2541</v>
      </c>
      <c r="F678" s="671" t="s">
        <v>2518</v>
      </c>
      <c r="G678" s="671" t="s">
        <v>2680</v>
      </c>
      <c r="H678" s="671" t="s">
        <v>1321</v>
      </c>
      <c r="I678" s="671" t="s">
        <v>1361</v>
      </c>
      <c r="J678" s="671" t="s">
        <v>1362</v>
      </c>
      <c r="K678" s="671" t="s">
        <v>2409</v>
      </c>
      <c r="L678" s="705">
        <v>38.130000000000003</v>
      </c>
      <c r="M678" s="705">
        <v>114.39000000000001</v>
      </c>
      <c r="N678" s="671">
        <v>3</v>
      </c>
      <c r="O678" s="706">
        <v>1</v>
      </c>
      <c r="P678" s="705">
        <v>76.260000000000005</v>
      </c>
      <c r="Q678" s="682">
        <v>0.66666666666666663</v>
      </c>
      <c r="R678" s="671">
        <v>2</v>
      </c>
      <c r="S678" s="682">
        <v>0.66666666666666663</v>
      </c>
      <c r="T678" s="706">
        <v>0.5</v>
      </c>
      <c r="U678" s="242">
        <v>0.5</v>
      </c>
    </row>
    <row r="679" spans="1:21" ht="14.4" customHeight="1" x14ac:dyDescent="0.3">
      <c r="A679" s="680">
        <v>32</v>
      </c>
      <c r="B679" s="671" t="s">
        <v>529</v>
      </c>
      <c r="C679" s="671">
        <v>89301322</v>
      </c>
      <c r="D679" s="703" t="s">
        <v>3658</v>
      </c>
      <c r="E679" s="704" t="s">
        <v>2541</v>
      </c>
      <c r="F679" s="671" t="s">
        <v>2518</v>
      </c>
      <c r="G679" s="671" t="s">
        <v>2851</v>
      </c>
      <c r="H679" s="671" t="s">
        <v>528</v>
      </c>
      <c r="I679" s="671" t="s">
        <v>2852</v>
      </c>
      <c r="J679" s="671" t="s">
        <v>2853</v>
      </c>
      <c r="K679" s="671" t="s">
        <v>2854</v>
      </c>
      <c r="L679" s="705">
        <v>56.01</v>
      </c>
      <c r="M679" s="705">
        <v>112.02</v>
      </c>
      <c r="N679" s="671">
        <v>2</v>
      </c>
      <c r="O679" s="706">
        <v>1.5</v>
      </c>
      <c r="P679" s="705">
        <v>112.02</v>
      </c>
      <c r="Q679" s="682">
        <v>1</v>
      </c>
      <c r="R679" s="671">
        <v>2</v>
      </c>
      <c r="S679" s="682">
        <v>1</v>
      </c>
      <c r="T679" s="706">
        <v>1.5</v>
      </c>
      <c r="U679" s="242">
        <v>1</v>
      </c>
    </row>
    <row r="680" spans="1:21" ht="14.4" customHeight="1" x14ac:dyDescent="0.3">
      <c r="A680" s="680">
        <v>32</v>
      </c>
      <c r="B680" s="671" t="s">
        <v>529</v>
      </c>
      <c r="C680" s="671">
        <v>89301322</v>
      </c>
      <c r="D680" s="703" t="s">
        <v>3658</v>
      </c>
      <c r="E680" s="704" t="s">
        <v>2541</v>
      </c>
      <c r="F680" s="671" t="s">
        <v>2518</v>
      </c>
      <c r="G680" s="671" t="s">
        <v>2681</v>
      </c>
      <c r="H680" s="671" t="s">
        <v>528</v>
      </c>
      <c r="I680" s="671" t="s">
        <v>3324</v>
      </c>
      <c r="J680" s="671" t="s">
        <v>3325</v>
      </c>
      <c r="K680" s="671" t="s">
        <v>3326</v>
      </c>
      <c r="L680" s="705">
        <v>99.83</v>
      </c>
      <c r="M680" s="705">
        <v>99.83</v>
      </c>
      <c r="N680" s="671">
        <v>1</v>
      </c>
      <c r="O680" s="706">
        <v>1</v>
      </c>
      <c r="P680" s="705">
        <v>99.83</v>
      </c>
      <c r="Q680" s="682">
        <v>1</v>
      </c>
      <c r="R680" s="671">
        <v>1</v>
      </c>
      <c r="S680" s="682">
        <v>1</v>
      </c>
      <c r="T680" s="706">
        <v>1</v>
      </c>
      <c r="U680" s="242">
        <v>1</v>
      </c>
    </row>
    <row r="681" spans="1:21" ht="14.4" customHeight="1" x14ac:dyDescent="0.3">
      <c r="A681" s="680">
        <v>32</v>
      </c>
      <c r="B681" s="671" t="s">
        <v>529</v>
      </c>
      <c r="C681" s="671">
        <v>89301322</v>
      </c>
      <c r="D681" s="703" t="s">
        <v>3658</v>
      </c>
      <c r="E681" s="704" t="s">
        <v>2541</v>
      </c>
      <c r="F681" s="671" t="s">
        <v>2518</v>
      </c>
      <c r="G681" s="671" t="s">
        <v>2681</v>
      </c>
      <c r="H681" s="671" t="s">
        <v>528</v>
      </c>
      <c r="I681" s="671" t="s">
        <v>3327</v>
      </c>
      <c r="J681" s="671" t="s">
        <v>942</v>
      </c>
      <c r="K681" s="671" t="s">
        <v>3328</v>
      </c>
      <c r="L681" s="705">
        <v>0</v>
      </c>
      <c r="M681" s="705">
        <v>0</v>
      </c>
      <c r="N681" s="671">
        <v>1</v>
      </c>
      <c r="O681" s="706">
        <v>1</v>
      </c>
      <c r="P681" s="705">
        <v>0</v>
      </c>
      <c r="Q681" s="682"/>
      <c r="R681" s="671">
        <v>1</v>
      </c>
      <c r="S681" s="682">
        <v>1</v>
      </c>
      <c r="T681" s="706">
        <v>1</v>
      </c>
      <c r="U681" s="242">
        <v>1</v>
      </c>
    </row>
    <row r="682" spans="1:21" ht="14.4" customHeight="1" x14ac:dyDescent="0.3">
      <c r="A682" s="680">
        <v>32</v>
      </c>
      <c r="B682" s="671" t="s">
        <v>529</v>
      </c>
      <c r="C682" s="671">
        <v>89301322</v>
      </c>
      <c r="D682" s="703" t="s">
        <v>3658</v>
      </c>
      <c r="E682" s="704" t="s">
        <v>2541</v>
      </c>
      <c r="F682" s="671" t="s">
        <v>2518</v>
      </c>
      <c r="G682" s="671" t="s">
        <v>2681</v>
      </c>
      <c r="H682" s="671" t="s">
        <v>528</v>
      </c>
      <c r="I682" s="671" t="s">
        <v>3329</v>
      </c>
      <c r="J682" s="671" t="s">
        <v>942</v>
      </c>
      <c r="K682" s="671" t="s">
        <v>3330</v>
      </c>
      <c r="L682" s="705">
        <v>0</v>
      </c>
      <c r="M682" s="705">
        <v>0</v>
      </c>
      <c r="N682" s="671">
        <v>1</v>
      </c>
      <c r="O682" s="706">
        <v>1</v>
      </c>
      <c r="P682" s="705">
        <v>0</v>
      </c>
      <c r="Q682" s="682"/>
      <c r="R682" s="671">
        <v>1</v>
      </c>
      <c r="S682" s="682">
        <v>1</v>
      </c>
      <c r="T682" s="706">
        <v>1</v>
      </c>
      <c r="U682" s="242">
        <v>1</v>
      </c>
    </row>
    <row r="683" spans="1:21" ht="14.4" customHeight="1" x14ac:dyDescent="0.3">
      <c r="A683" s="680">
        <v>32</v>
      </c>
      <c r="B683" s="671" t="s">
        <v>529</v>
      </c>
      <c r="C683" s="671">
        <v>89301322</v>
      </c>
      <c r="D683" s="703" t="s">
        <v>3658</v>
      </c>
      <c r="E683" s="704" t="s">
        <v>2541</v>
      </c>
      <c r="F683" s="671" t="s">
        <v>2518</v>
      </c>
      <c r="G683" s="671" t="s">
        <v>2681</v>
      </c>
      <c r="H683" s="671" t="s">
        <v>528</v>
      </c>
      <c r="I683" s="671" t="s">
        <v>3331</v>
      </c>
      <c r="J683" s="671" t="s">
        <v>3188</v>
      </c>
      <c r="K683" s="671" t="s">
        <v>3189</v>
      </c>
      <c r="L683" s="705">
        <v>200.07</v>
      </c>
      <c r="M683" s="705">
        <v>200.07</v>
      </c>
      <c r="N683" s="671">
        <v>1</v>
      </c>
      <c r="O683" s="706">
        <v>0.5</v>
      </c>
      <c r="P683" s="705">
        <v>200.07</v>
      </c>
      <c r="Q683" s="682">
        <v>1</v>
      </c>
      <c r="R683" s="671">
        <v>1</v>
      </c>
      <c r="S683" s="682">
        <v>1</v>
      </c>
      <c r="T683" s="706">
        <v>0.5</v>
      </c>
      <c r="U683" s="242">
        <v>1</v>
      </c>
    </row>
    <row r="684" spans="1:21" ht="14.4" customHeight="1" x14ac:dyDescent="0.3">
      <c r="A684" s="680">
        <v>32</v>
      </c>
      <c r="B684" s="671" t="s">
        <v>529</v>
      </c>
      <c r="C684" s="671">
        <v>89301322</v>
      </c>
      <c r="D684" s="703" t="s">
        <v>3658</v>
      </c>
      <c r="E684" s="704" t="s">
        <v>2541</v>
      </c>
      <c r="F684" s="671" t="s">
        <v>2518</v>
      </c>
      <c r="G684" s="671" t="s">
        <v>2601</v>
      </c>
      <c r="H684" s="671" t="s">
        <v>1321</v>
      </c>
      <c r="I684" s="671" t="s">
        <v>2944</v>
      </c>
      <c r="J684" s="671" t="s">
        <v>1347</v>
      </c>
      <c r="K684" s="671" t="s">
        <v>2945</v>
      </c>
      <c r="L684" s="705">
        <v>0</v>
      </c>
      <c r="M684" s="705">
        <v>0</v>
      </c>
      <c r="N684" s="671">
        <v>1</v>
      </c>
      <c r="O684" s="706">
        <v>1</v>
      </c>
      <c r="P684" s="705">
        <v>0</v>
      </c>
      <c r="Q684" s="682"/>
      <c r="R684" s="671">
        <v>1</v>
      </c>
      <c r="S684" s="682">
        <v>1</v>
      </c>
      <c r="T684" s="706">
        <v>1</v>
      </c>
      <c r="U684" s="242">
        <v>1</v>
      </c>
    </row>
    <row r="685" spans="1:21" ht="14.4" customHeight="1" x14ac:dyDescent="0.3">
      <c r="A685" s="680">
        <v>32</v>
      </c>
      <c r="B685" s="671" t="s">
        <v>529</v>
      </c>
      <c r="C685" s="671">
        <v>89301322</v>
      </c>
      <c r="D685" s="703" t="s">
        <v>3658</v>
      </c>
      <c r="E685" s="704" t="s">
        <v>2541</v>
      </c>
      <c r="F685" s="671" t="s">
        <v>2518</v>
      </c>
      <c r="G685" s="671" t="s">
        <v>2601</v>
      </c>
      <c r="H685" s="671" t="s">
        <v>1321</v>
      </c>
      <c r="I685" s="671" t="s">
        <v>1402</v>
      </c>
      <c r="J685" s="671" t="s">
        <v>1347</v>
      </c>
      <c r="K685" s="671" t="s">
        <v>1403</v>
      </c>
      <c r="L685" s="705">
        <v>468.96</v>
      </c>
      <c r="M685" s="705">
        <v>2344.7999999999997</v>
      </c>
      <c r="N685" s="671">
        <v>5</v>
      </c>
      <c r="O685" s="706">
        <v>2</v>
      </c>
      <c r="P685" s="705">
        <v>2344.7999999999997</v>
      </c>
      <c r="Q685" s="682">
        <v>1</v>
      </c>
      <c r="R685" s="671">
        <v>5</v>
      </c>
      <c r="S685" s="682">
        <v>1</v>
      </c>
      <c r="T685" s="706">
        <v>2</v>
      </c>
      <c r="U685" s="242">
        <v>1</v>
      </c>
    </row>
    <row r="686" spans="1:21" ht="14.4" customHeight="1" x14ac:dyDescent="0.3">
      <c r="A686" s="680">
        <v>32</v>
      </c>
      <c r="B686" s="671" t="s">
        <v>529</v>
      </c>
      <c r="C686" s="671">
        <v>89301322</v>
      </c>
      <c r="D686" s="703" t="s">
        <v>3658</v>
      </c>
      <c r="E686" s="704" t="s">
        <v>2541</v>
      </c>
      <c r="F686" s="671" t="s">
        <v>2518</v>
      </c>
      <c r="G686" s="671" t="s">
        <v>2601</v>
      </c>
      <c r="H686" s="671" t="s">
        <v>1321</v>
      </c>
      <c r="I686" s="671" t="s">
        <v>1405</v>
      </c>
      <c r="J686" s="671" t="s">
        <v>1347</v>
      </c>
      <c r="K686" s="671" t="s">
        <v>1406</v>
      </c>
      <c r="L686" s="705">
        <v>625.29</v>
      </c>
      <c r="M686" s="705">
        <v>3126.45</v>
      </c>
      <c r="N686" s="671">
        <v>5</v>
      </c>
      <c r="O686" s="706">
        <v>1.5</v>
      </c>
      <c r="P686" s="705">
        <v>1875.87</v>
      </c>
      <c r="Q686" s="682">
        <v>0.6</v>
      </c>
      <c r="R686" s="671">
        <v>3</v>
      </c>
      <c r="S686" s="682">
        <v>0.6</v>
      </c>
      <c r="T686" s="706">
        <v>1</v>
      </c>
      <c r="U686" s="242">
        <v>0.66666666666666663</v>
      </c>
    </row>
    <row r="687" spans="1:21" ht="14.4" customHeight="1" x14ac:dyDescent="0.3">
      <c r="A687" s="680">
        <v>32</v>
      </c>
      <c r="B687" s="671" t="s">
        <v>529</v>
      </c>
      <c r="C687" s="671">
        <v>89301322</v>
      </c>
      <c r="D687" s="703" t="s">
        <v>3658</v>
      </c>
      <c r="E687" s="704" t="s">
        <v>2541</v>
      </c>
      <c r="F687" s="671" t="s">
        <v>2518</v>
      </c>
      <c r="G687" s="671" t="s">
        <v>2601</v>
      </c>
      <c r="H687" s="671" t="s">
        <v>1321</v>
      </c>
      <c r="I687" s="671" t="s">
        <v>1346</v>
      </c>
      <c r="J687" s="671" t="s">
        <v>1347</v>
      </c>
      <c r="K687" s="671" t="s">
        <v>1348</v>
      </c>
      <c r="L687" s="705">
        <v>937.93</v>
      </c>
      <c r="M687" s="705">
        <v>2813.79</v>
      </c>
      <c r="N687" s="671">
        <v>3</v>
      </c>
      <c r="O687" s="706">
        <v>0.5</v>
      </c>
      <c r="P687" s="705">
        <v>2813.79</v>
      </c>
      <c r="Q687" s="682">
        <v>1</v>
      </c>
      <c r="R687" s="671">
        <v>3</v>
      </c>
      <c r="S687" s="682">
        <v>1</v>
      </c>
      <c r="T687" s="706">
        <v>0.5</v>
      </c>
      <c r="U687" s="242">
        <v>1</v>
      </c>
    </row>
    <row r="688" spans="1:21" ht="14.4" customHeight="1" x14ac:dyDescent="0.3">
      <c r="A688" s="680">
        <v>32</v>
      </c>
      <c r="B688" s="671" t="s">
        <v>529</v>
      </c>
      <c r="C688" s="671">
        <v>89301322</v>
      </c>
      <c r="D688" s="703" t="s">
        <v>3658</v>
      </c>
      <c r="E688" s="704" t="s">
        <v>2541</v>
      </c>
      <c r="F688" s="671" t="s">
        <v>2518</v>
      </c>
      <c r="G688" s="671" t="s">
        <v>2601</v>
      </c>
      <c r="H688" s="671" t="s">
        <v>1321</v>
      </c>
      <c r="I688" s="671" t="s">
        <v>2271</v>
      </c>
      <c r="J688" s="671" t="s">
        <v>1370</v>
      </c>
      <c r="K688" s="671" t="s">
        <v>1348</v>
      </c>
      <c r="L688" s="705">
        <v>1749.69</v>
      </c>
      <c r="M688" s="705">
        <v>24495.66</v>
      </c>
      <c r="N688" s="671">
        <v>14</v>
      </c>
      <c r="O688" s="706">
        <v>4</v>
      </c>
      <c r="P688" s="705">
        <v>19246.59</v>
      </c>
      <c r="Q688" s="682">
        <v>0.7857142857142857</v>
      </c>
      <c r="R688" s="671">
        <v>11</v>
      </c>
      <c r="S688" s="682">
        <v>0.7857142857142857</v>
      </c>
      <c r="T688" s="706">
        <v>3</v>
      </c>
      <c r="U688" s="242">
        <v>0.75</v>
      </c>
    </row>
    <row r="689" spans="1:21" ht="14.4" customHeight="1" x14ac:dyDescent="0.3">
      <c r="A689" s="680">
        <v>32</v>
      </c>
      <c r="B689" s="671" t="s">
        <v>529</v>
      </c>
      <c r="C689" s="671">
        <v>89301322</v>
      </c>
      <c r="D689" s="703" t="s">
        <v>3658</v>
      </c>
      <c r="E689" s="704" t="s">
        <v>2541</v>
      </c>
      <c r="F689" s="671" t="s">
        <v>2518</v>
      </c>
      <c r="G689" s="671" t="s">
        <v>2601</v>
      </c>
      <c r="H689" s="671" t="s">
        <v>1321</v>
      </c>
      <c r="I689" s="671" t="s">
        <v>3199</v>
      </c>
      <c r="J689" s="671" t="s">
        <v>1370</v>
      </c>
      <c r="K689" s="671" t="s">
        <v>2025</v>
      </c>
      <c r="L689" s="705">
        <v>2916.16</v>
      </c>
      <c r="M689" s="705">
        <v>14580.8</v>
      </c>
      <c r="N689" s="671">
        <v>5</v>
      </c>
      <c r="O689" s="706">
        <v>2</v>
      </c>
      <c r="P689" s="705">
        <v>8748.48</v>
      </c>
      <c r="Q689" s="682">
        <v>0.6</v>
      </c>
      <c r="R689" s="671">
        <v>3</v>
      </c>
      <c r="S689" s="682">
        <v>0.6</v>
      </c>
      <c r="T689" s="706">
        <v>1</v>
      </c>
      <c r="U689" s="242">
        <v>0.5</v>
      </c>
    </row>
    <row r="690" spans="1:21" ht="14.4" customHeight="1" x14ac:dyDescent="0.3">
      <c r="A690" s="680">
        <v>32</v>
      </c>
      <c r="B690" s="671" t="s">
        <v>529</v>
      </c>
      <c r="C690" s="671">
        <v>89301322</v>
      </c>
      <c r="D690" s="703" t="s">
        <v>3658</v>
      </c>
      <c r="E690" s="704" t="s">
        <v>2541</v>
      </c>
      <c r="F690" s="671" t="s">
        <v>2518</v>
      </c>
      <c r="G690" s="671" t="s">
        <v>2855</v>
      </c>
      <c r="H690" s="671" t="s">
        <v>1321</v>
      </c>
      <c r="I690" s="671" t="s">
        <v>2856</v>
      </c>
      <c r="J690" s="671" t="s">
        <v>2857</v>
      </c>
      <c r="K690" s="671" t="s">
        <v>2858</v>
      </c>
      <c r="L690" s="705">
        <v>69.86</v>
      </c>
      <c r="M690" s="705">
        <v>349.3</v>
      </c>
      <c r="N690" s="671">
        <v>5</v>
      </c>
      <c r="O690" s="706">
        <v>2</v>
      </c>
      <c r="P690" s="705"/>
      <c r="Q690" s="682">
        <v>0</v>
      </c>
      <c r="R690" s="671"/>
      <c r="S690" s="682">
        <v>0</v>
      </c>
      <c r="T690" s="706"/>
      <c r="U690" s="242">
        <v>0</v>
      </c>
    </row>
    <row r="691" spans="1:21" ht="14.4" customHeight="1" x14ac:dyDescent="0.3">
      <c r="A691" s="680">
        <v>32</v>
      </c>
      <c r="B691" s="671" t="s">
        <v>529</v>
      </c>
      <c r="C691" s="671">
        <v>89301322</v>
      </c>
      <c r="D691" s="703" t="s">
        <v>3658</v>
      </c>
      <c r="E691" s="704" t="s">
        <v>2541</v>
      </c>
      <c r="F691" s="671" t="s">
        <v>2518</v>
      </c>
      <c r="G691" s="671" t="s">
        <v>2580</v>
      </c>
      <c r="H691" s="671" t="s">
        <v>528</v>
      </c>
      <c r="I691" s="671" t="s">
        <v>3332</v>
      </c>
      <c r="J691" s="671" t="s">
        <v>680</v>
      </c>
      <c r="K691" s="671" t="s">
        <v>3333</v>
      </c>
      <c r="L691" s="705">
        <v>0</v>
      </c>
      <c r="M691" s="705">
        <v>0</v>
      </c>
      <c r="N691" s="671">
        <v>2</v>
      </c>
      <c r="O691" s="706">
        <v>1.5</v>
      </c>
      <c r="P691" s="705">
        <v>0</v>
      </c>
      <c r="Q691" s="682"/>
      <c r="R691" s="671">
        <v>1</v>
      </c>
      <c r="S691" s="682">
        <v>0.5</v>
      </c>
      <c r="T691" s="706">
        <v>1</v>
      </c>
      <c r="U691" s="242">
        <v>0.66666666666666663</v>
      </c>
    </row>
    <row r="692" spans="1:21" ht="14.4" customHeight="1" x14ac:dyDescent="0.3">
      <c r="A692" s="680">
        <v>32</v>
      </c>
      <c r="B692" s="671" t="s">
        <v>529</v>
      </c>
      <c r="C692" s="671">
        <v>89301322</v>
      </c>
      <c r="D692" s="703" t="s">
        <v>3658</v>
      </c>
      <c r="E692" s="704" t="s">
        <v>2541</v>
      </c>
      <c r="F692" s="671" t="s">
        <v>2518</v>
      </c>
      <c r="G692" s="671" t="s">
        <v>2580</v>
      </c>
      <c r="H692" s="671" t="s">
        <v>528</v>
      </c>
      <c r="I692" s="671" t="s">
        <v>3334</v>
      </c>
      <c r="J692" s="671" t="s">
        <v>2860</v>
      </c>
      <c r="K692" s="671" t="s">
        <v>3335</v>
      </c>
      <c r="L692" s="705">
        <v>342.89</v>
      </c>
      <c r="M692" s="705">
        <v>685.78</v>
      </c>
      <c r="N692" s="671">
        <v>2</v>
      </c>
      <c r="O692" s="706">
        <v>1.5</v>
      </c>
      <c r="P692" s="705">
        <v>342.89</v>
      </c>
      <c r="Q692" s="682">
        <v>0.5</v>
      </c>
      <c r="R692" s="671">
        <v>1</v>
      </c>
      <c r="S692" s="682">
        <v>0.5</v>
      </c>
      <c r="T692" s="706">
        <v>0.5</v>
      </c>
      <c r="U692" s="242">
        <v>0.33333333333333331</v>
      </c>
    </row>
    <row r="693" spans="1:21" ht="14.4" customHeight="1" x14ac:dyDescent="0.3">
      <c r="A693" s="680">
        <v>32</v>
      </c>
      <c r="B693" s="671" t="s">
        <v>529</v>
      </c>
      <c r="C693" s="671">
        <v>89301322</v>
      </c>
      <c r="D693" s="703" t="s">
        <v>3658</v>
      </c>
      <c r="E693" s="704" t="s">
        <v>2541</v>
      </c>
      <c r="F693" s="671" t="s">
        <v>2518</v>
      </c>
      <c r="G693" s="671" t="s">
        <v>2580</v>
      </c>
      <c r="H693" s="671" t="s">
        <v>528</v>
      </c>
      <c r="I693" s="671" t="s">
        <v>3336</v>
      </c>
      <c r="J693" s="671" t="s">
        <v>3337</v>
      </c>
      <c r="K693" s="671" t="s">
        <v>2642</v>
      </c>
      <c r="L693" s="705">
        <v>97.97</v>
      </c>
      <c r="M693" s="705">
        <v>293.90999999999997</v>
      </c>
      <c r="N693" s="671">
        <v>3</v>
      </c>
      <c r="O693" s="706">
        <v>1</v>
      </c>
      <c r="P693" s="705"/>
      <c r="Q693" s="682">
        <v>0</v>
      </c>
      <c r="R693" s="671"/>
      <c r="S693" s="682">
        <v>0</v>
      </c>
      <c r="T693" s="706"/>
      <c r="U693" s="242">
        <v>0</v>
      </c>
    </row>
    <row r="694" spans="1:21" ht="14.4" customHeight="1" x14ac:dyDescent="0.3">
      <c r="A694" s="680">
        <v>32</v>
      </c>
      <c r="B694" s="671" t="s">
        <v>529</v>
      </c>
      <c r="C694" s="671">
        <v>89301322</v>
      </c>
      <c r="D694" s="703" t="s">
        <v>3658</v>
      </c>
      <c r="E694" s="704" t="s">
        <v>2541</v>
      </c>
      <c r="F694" s="671" t="s">
        <v>2518</v>
      </c>
      <c r="G694" s="671" t="s">
        <v>2580</v>
      </c>
      <c r="H694" s="671" t="s">
        <v>528</v>
      </c>
      <c r="I694" s="671" t="s">
        <v>3338</v>
      </c>
      <c r="J694" s="671" t="s">
        <v>3337</v>
      </c>
      <c r="K694" s="671" t="s">
        <v>3339</v>
      </c>
      <c r="L694" s="705">
        <v>349.88</v>
      </c>
      <c r="M694" s="705">
        <v>349.88</v>
      </c>
      <c r="N694" s="671">
        <v>1</v>
      </c>
      <c r="O694" s="706">
        <v>0.5</v>
      </c>
      <c r="P694" s="705"/>
      <c r="Q694" s="682">
        <v>0</v>
      </c>
      <c r="R694" s="671"/>
      <c r="S694" s="682">
        <v>0</v>
      </c>
      <c r="T694" s="706"/>
      <c r="U694" s="242">
        <v>0</v>
      </c>
    </row>
    <row r="695" spans="1:21" ht="14.4" customHeight="1" x14ac:dyDescent="0.3">
      <c r="A695" s="680">
        <v>32</v>
      </c>
      <c r="B695" s="671" t="s">
        <v>529</v>
      </c>
      <c r="C695" s="671">
        <v>89301322</v>
      </c>
      <c r="D695" s="703" t="s">
        <v>3658</v>
      </c>
      <c r="E695" s="704" t="s">
        <v>2541</v>
      </c>
      <c r="F695" s="671" t="s">
        <v>2518</v>
      </c>
      <c r="G695" s="671" t="s">
        <v>2580</v>
      </c>
      <c r="H695" s="671" t="s">
        <v>528</v>
      </c>
      <c r="I695" s="671" t="s">
        <v>2643</v>
      </c>
      <c r="J695" s="671" t="s">
        <v>2641</v>
      </c>
      <c r="K695" s="671" t="s">
        <v>681</v>
      </c>
      <c r="L695" s="705">
        <v>314.89999999999998</v>
      </c>
      <c r="M695" s="705">
        <v>944.69999999999993</v>
      </c>
      <c r="N695" s="671">
        <v>3</v>
      </c>
      <c r="O695" s="706">
        <v>1.5</v>
      </c>
      <c r="P695" s="705">
        <v>629.79999999999995</v>
      </c>
      <c r="Q695" s="682">
        <v>0.66666666666666663</v>
      </c>
      <c r="R695" s="671">
        <v>2</v>
      </c>
      <c r="S695" s="682">
        <v>0.66666666666666663</v>
      </c>
      <c r="T695" s="706">
        <v>1</v>
      </c>
      <c r="U695" s="242">
        <v>0.66666666666666663</v>
      </c>
    </row>
    <row r="696" spans="1:21" ht="14.4" customHeight="1" x14ac:dyDescent="0.3">
      <c r="A696" s="680">
        <v>32</v>
      </c>
      <c r="B696" s="671" t="s">
        <v>529</v>
      </c>
      <c r="C696" s="671">
        <v>89301322</v>
      </c>
      <c r="D696" s="703" t="s">
        <v>3658</v>
      </c>
      <c r="E696" s="704" t="s">
        <v>2541</v>
      </c>
      <c r="F696" s="671" t="s">
        <v>2518</v>
      </c>
      <c r="G696" s="671" t="s">
        <v>2580</v>
      </c>
      <c r="H696" s="671" t="s">
        <v>528</v>
      </c>
      <c r="I696" s="671" t="s">
        <v>679</v>
      </c>
      <c r="J696" s="671" t="s">
        <v>680</v>
      </c>
      <c r="K696" s="671" t="s">
        <v>2581</v>
      </c>
      <c r="L696" s="705">
        <v>314.89999999999998</v>
      </c>
      <c r="M696" s="705">
        <v>1574.5</v>
      </c>
      <c r="N696" s="671">
        <v>5</v>
      </c>
      <c r="O696" s="706">
        <v>4.5</v>
      </c>
      <c r="P696" s="705">
        <v>629.79999999999995</v>
      </c>
      <c r="Q696" s="682">
        <v>0.39999999999999997</v>
      </c>
      <c r="R696" s="671">
        <v>2</v>
      </c>
      <c r="S696" s="682">
        <v>0.4</v>
      </c>
      <c r="T696" s="706">
        <v>2</v>
      </c>
      <c r="U696" s="242">
        <v>0.44444444444444442</v>
      </c>
    </row>
    <row r="697" spans="1:21" ht="14.4" customHeight="1" x14ac:dyDescent="0.3">
      <c r="A697" s="680">
        <v>32</v>
      </c>
      <c r="B697" s="671" t="s">
        <v>529</v>
      </c>
      <c r="C697" s="671">
        <v>89301322</v>
      </c>
      <c r="D697" s="703" t="s">
        <v>3658</v>
      </c>
      <c r="E697" s="704" t="s">
        <v>2541</v>
      </c>
      <c r="F697" s="671" t="s">
        <v>2518</v>
      </c>
      <c r="G697" s="671" t="s">
        <v>2644</v>
      </c>
      <c r="H697" s="671" t="s">
        <v>1321</v>
      </c>
      <c r="I697" s="671" t="s">
        <v>1408</v>
      </c>
      <c r="J697" s="671" t="s">
        <v>1409</v>
      </c>
      <c r="K697" s="671" t="s">
        <v>1410</v>
      </c>
      <c r="L697" s="705">
        <v>497.4</v>
      </c>
      <c r="M697" s="705">
        <v>5968.7999999999993</v>
      </c>
      <c r="N697" s="671">
        <v>12</v>
      </c>
      <c r="O697" s="706">
        <v>8</v>
      </c>
      <c r="P697" s="705">
        <v>5968.7999999999993</v>
      </c>
      <c r="Q697" s="682">
        <v>1</v>
      </c>
      <c r="R697" s="671">
        <v>12</v>
      </c>
      <c r="S697" s="682">
        <v>1</v>
      </c>
      <c r="T697" s="706">
        <v>8</v>
      </c>
      <c r="U697" s="242">
        <v>1</v>
      </c>
    </row>
    <row r="698" spans="1:21" ht="14.4" customHeight="1" x14ac:dyDescent="0.3">
      <c r="A698" s="680">
        <v>32</v>
      </c>
      <c r="B698" s="671" t="s">
        <v>529</v>
      </c>
      <c r="C698" s="671">
        <v>89301322</v>
      </c>
      <c r="D698" s="703" t="s">
        <v>3658</v>
      </c>
      <c r="E698" s="704" t="s">
        <v>2541</v>
      </c>
      <c r="F698" s="671" t="s">
        <v>2518</v>
      </c>
      <c r="G698" s="671" t="s">
        <v>2644</v>
      </c>
      <c r="H698" s="671" t="s">
        <v>1321</v>
      </c>
      <c r="I698" s="671" t="s">
        <v>2645</v>
      </c>
      <c r="J698" s="671" t="s">
        <v>2646</v>
      </c>
      <c r="K698" s="671" t="s">
        <v>2647</v>
      </c>
      <c r="L698" s="705">
        <v>1359.61</v>
      </c>
      <c r="M698" s="705">
        <v>4078.83</v>
      </c>
      <c r="N698" s="671">
        <v>3</v>
      </c>
      <c r="O698" s="706">
        <v>2.5</v>
      </c>
      <c r="P698" s="705">
        <v>4078.83</v>
      </c>
      <c r="Q698" s="682">
        <v>1</v>
      </c>
      <c r="R698" s="671">
        <v>3</v>
      </c>
      <c r="S698" s="682">
        <v>1</v>
      </c>
      <c r="T698" s="706">
        <v>2.5</v>
      </c>
      <c r="U698" s="242">
        <v>1</v>
      </c>
    </row>
    <row r="699" spans="1:21" ht="14.4" customHeight="1" x14ac:dyDescent="0.3">
      <c r="A699" s="680">
        <v>32</v>
      </c>
      <c r="B699" s="671" t="s">
        <v>529</v>
      </c>
      <c r="C699" s="671">
        <v>89301322</v>
      </c>
      <c r="D699" s="703" t="s">
        <v>3658</v>
      </c>
      <c r="E699" s="704" t="s">
        <v>2541</v>
      </c>
      <c r="F699" s="671" t="s">
        <v>2518</v>
      </c>
      <c r="G699" s="671" t="s">
        <v>2951</v>
      </c>
      <c r="H699" s="671" t="s">
        <v>528</v>
      </c>
      <c r="I699" s="671" t="s">
        <v>3340</v>
      </c>
      <c r="J699" s="671" t="s">
        <v>2953</v>
      </c>
      <c r="K699" s="671" t="s">
        <v>3341</v>
      </c>
      <c r="L699" s="705">
        <v>0</v>
      </c>
      <c r="M699" s="705">
        <v>0</v>
      </c>
      <c r="N699" s="671">
        <v>1</v>
      </c>
      <c r="O699" s="706">
        <v>0.5</v>
      </c>
      <c r="P699" s="705">
        <v>0</v>
      </c>
      <c r="Q699" s="682"/>
      <c r="R699" s="671">
        <v>1</v>
      </c>
      <c r="S699" s="682">
        <v>1</v>
      </c>
      <c r="T699" s="706">
        <v>0.5</v>
      </c>
      <c r="U699" s="242">
        <v>1</v>
      </c>
    </row>
    <row r="700" spans="1:21" ht="14.4" customHeight="1" x14ac:dyDescent="0.3">
      <c r="A700" s="680">
        <v>32</v>
      </c>
      <c r="B700" s="671" t="s">
        <v>529</v>
      </c>
      <c r="C700" s="671">
        <v>89301322</v>
      </c>
      <c r="D700" s="703" t="s">
        <v>3658</v>
      </c>
      <c r="E700" s="704" t="s">
        <v>2541</v>
      </c>
      <c r="F700" s="671" t="s">
        <v>2518</v>
      </c>
      <c r="G700" s="671" t="s">
        <v>3342</v>
      </c>
      <c r="H700" s="671" t="s">
        <v>528</v>
      </c>
      <c r="I700" s="671" t="s">
        <v>3343</v>
      </c>
      <c r="J700" s="671" t="s">
        <v>3344</v>
      </c>
      <c r="K700" s="671" t="s">
        <v>3345</v>
      </c>
      <c r="L700" s="705">
        <v>169</v>
      </c>
      <c r="M700" s="705">
        <v>169</v>
      </c>
      <c r="N700" s="671">
        <v>1</v>
      </c>
      <c r="O700" s="706">
        <v>1</v>
      </c>
      <c r="P700" s="705"/>
      <c r="Q700" s="682">
        <v>0</v>
      </c>
      <c r="R700" s="671"/>
      <c r="S700" s="682">
        <v>0</v>
      </c>
      <c r="T700" s="706"/>
      <c r="U700" s="242">
        <v>0</v>
      </c>
    </row>
    <row r="701" spans="1:21" ht="14.4" customHeight="1" x14ac:dyDescent="0.3">
      <c r="A701" s="680">
        <v>32</v>
      </c>
      <c r="B701" s="671" t="s">
        <v>529</v>
      </c>
      <c r="C701" s="671">
        <v>89301322</v>
      </c>
      <c r="D701" s="703" t="s">
        <v>3658</v>
      </c>
      <c r="E701" s="704" t="s">
        <v>2541</v>
      </c>
      <c r="F701" s="671" t="s">
        <v>2518</v>
      </c>
      <c r="G701" s="671" t="s">
        <v>3062</v>
      </c>
      <c r="H701" s="671" t="s">
        <v>528</v>
      </c>
      <c r="I701" s="671" t="s">
        <v>3346</v>
      </c>
      <c r="J701" s="671" t="s">
        <v>3347</v>
      </c>
      <c r="K701" s="671" t="s">
        <v>2741</v>
      </c>
      <c r="L701" s="705">
        <v>0</v>
      </c>
      <c r="M701" s="705">
        <v>0</v>
      </c>
      <c r="N701" s="671">
        <v>1</v>
      </c>
      <c r="O701" s="706">
        <v>0.5</v>
      </c>
      <c r="P701" s="705"/>
      <c r="Q701" s="682"/>
      <c r="R701" s="671"/>
      <c r="S701" s="682">
        <v>0</v>
      </c>
      <c r="T701" s="706"/>
      <c r="U701" s="242">
        <v>0</v>
      </c>
    </row>
    <row r="702" spans="1:21" ht="14.4" customHeight="1" x14ac:dyDescent="0.3">
      <c r="A702" s="680">
        <v>32</v>
      </c>
      <c r="B702" s="671" t="s">
        <v>529</v>
      </c>
      <c r="C702" s="671">
        <v>89301322</v>
      </c>
      <c r="D702" s="703" t="s">
        <v>3658</v>
      </c>
      <c r="E702" s="704" t="s">
        <v>2541</v>
      </c>
      <c r="F702" s="671" t="s">
        <v>2518</v>
      </c>
      <c r="G702" s="671" t="s">
        <v>2864</v>
      </c>
      <c r="H702" s="671" t="s">
        <v>528</v>
      </c>
      <c r="I702" s="671" t="s">
        <v>1302</v>
      </c>
      <c r="J702" s="671" t="s">
        <v>703</v>
      </c>
      <c r="K702" s="671" t="s">
        <v>1303</v>
      </c>
      <c r="L702" s="705">
        <v>113.37</v>
      </c>
      <c r="M702" s="705">
        <v>226.74</v>
      </c>
      <c r="N702" s="671">
        <v>2</v>
      </c>
      <c r="O702" s="706">
        <v>1</v>
      </c>
      <c r="P702" s="705">
        <v>226.74</v>
      </c>
      <c r="Q702" s="682">
        <v>1</v>
      </c>
      <c r="R702" s="671">
        <v>2</v>
      </c>
      <c r="S702" s="682">
        <v>1</v>
      </c>
      <c r="T702" s="706">
        <v>1</v>
      </c>
      <c r="U702" s="242">
        <v>1</v>
      </c>
    </row>
    <row r="703" spans="1:21" ht="14.4" customHeight="1" x14ac:dyDescent="0.3">
      <c r="A703" s="680">
        <v>32</v>
      </c>
      <c r="B703" s="671" t="s">
        <v>529</v>
      </c>
      <c r="C703" s="671">
        <v>89301322</v>
      </c>
      <c r="D703" s="703" t="s">
        <v>3658</v>
      </c>
      <c r="E703" s="704" t="s">
        <v>2541</v>
      </c>
      <c r="F703" s="671" t="s">
        <v>2518</v>
      </c>
      <c r="G703" s="671" t="s">
        <v>2864</v>
      </c>
      <c r="H703" s="671" t="s">
        <v>528</v>
      </c>
      <c r="I703" s="671" t="s">
        <v>702</v>
      </c>
      <c r="J703" s="671" t="s">
        <v>703</v>
      </c>
      <c r="K703" s="671" t="s">
        <v>704</v>
      </c>
      <c r="L703" s="705">
        <v>56.69</v>
      </c>
      <c r="M703" s="705">
        <v>113.38</v>
      </c>
      <c r="N703" s="671">
        <v>2</v>
      </c>
      <c r="O703" s="706">
        <v>2</v>
      </c>
      <c r="P703" s="705"/>
      <c r="Q703" s="682">
        <v>0</v>
      </c>
      <c r="R703" s="671"/>
      <c r="S703" s="682">
        <v>0</v>
      </c>
      <c r="T703" s="706"/>
      <c r="U703" s="242">
        <v>0</v>
      </c>
    </row>
    <row r="704" spans="1:21" ht="14.4" customHeight="1" x14ac:dyDescent="0.3">
      <c r="A704" s="680">
        <v>32</v>
      </c>
      <c r="B704" s="671" t="s">
        <v>529</v>
      </c>
      <c r="C704" s="671">
        <v>89301322</v>
      </c>
      <c r="D704" s="703" t="s">
        <v>3658</v>
      </c>
      <c r="E704" s="704" t="s">
        <v>2541</v>
      </c>
      <c r="F704" s="671" t="s">
        <v>2518</v>
      </c>
      <c r="G704" s="671" t="s">
        <v>3348</v>
      </c>
      <c r="H704" s="671" t="s">
        <v>528</v>
      </c>
      <c r="I704" s="671" t="s">
        <v>3349</v>
      </c>
      <c r="J704" s="671" t="s">
        <v>3350</v>
      </c>
      <c r="K704" s="671" t="s">
        <v>3351</v>
      </c>
      <c r="L704" s="705">
        <v>758.25</v>
      </c>
      <c r="M704" s="705">
        <v>2274.75</v>
      </c>
      <c r="N704" s="671">
        <v>3</v>
      </c>
      <c r="O704" s="706">
        <v>1.5</v>
      </c>
      <c r="P704" s="705">
        <v>1516.5</v>
      </c>
      <c r="Q704" s="682">
        <v>0.66666666666666663</v>
      </c>
      <c r="R704" s="671">
        <v>2</v>
      </c>
      <c r="S704" s="682">
        <v>0.66666666666666663</v>
      </c>
      <c r="T704" s="706">
        <v>0.5</v>
      </c>
      <c r="U704" s="242">
        <v>0.33333333333333331</v>
      </c>
    </row>
    <row r="705" spans="1:21" ht="14.4" customHeight="1" x14ac:dyDescent="0.3">
      <c r="A705" s="680">
        <v>32</v>
      </c>
      <c r="B705" s="671" t="s">
        <v>529</v>
      </c>
      <c r="C705" s="671">
        <v>89301322</v>
      </c>
      <c r="D705" s="703" t="s">
        <v>3658</v>
      </c>
      <c r="E705" s="704" t="s">
        <v>2541</v>
      </c>
      <c r="F705" s="671" t="s">
        <v>2518</v>
      </c>
      <c r="G705" s="671" t="s">
        <v>3348</v>
      </c>
      <c r="H705" s="671" t="s">
        <v>528</v>
      </c>
      <c r="I705" s="671" t="s">
        <v>3352</v>
      </c>
      <c r="J705" s="671" t="s">
        <v>3353</v>
      </c>
      <c r="K705" s="671" t="s">
        <v>3351</v>
      </c>
      <c r="L705" s="705">
        <v>758.25</v>
      </c>
      <c r="M705" s="705">
        <v>758.25</v>
      </c>
      <c r="N705" s="671">
        <v>1</v>
      </c>
      <c r="O705" s="706">
        <v>1</v>
      </c>
      <c r="P705" s="705">
        <v>758.25</v>
      </c>
      <c r="Q705" s="682">
        <v>1</v>
      </c>
      <c r="R705" s="671">
        <v>1</v>
      </c>
      <c r="S705" s="682">
        <v>1</v>
      </c>
      <c r="T705" s="706">
        <v>1</v>
      </c>
      <c r="U705" s="242">
        <v>1</v>
      </c>
    </row>
    <row r="706" spans="1:21" ht="14.4" customHeight="1" x14ac:dyDescent="0.3">
      <c r="A706" s="680">
        <v>32</v>
      </c>
      <c r="B706" s="671" t="s">
        <v>529</v>
      </c>
      <c r="C706" s="671">
        <v>89301322</v>
      </c>
      <c r="D706" s="703" t="s">
        <v>3658</v>
      </c>
      <c r="E706" s="704" t="s">
        <v>2541</v>
      </c>
      <c r="F706" s="671" t="s">
        <v>2518</v>
      </c>
      <c r="G706" s="671" t="s">
        <v>3354</v>
      </c>
      <c r="H706" s="671" t="s">
        <v>528</v>
      </c>
      <c r="I706" s="671" t="s">
        <v>890</v>
      </c>
      <c r="J706" s="671" t="s">
        <v>891</v>
      </c>
      <c r="K706" s="671" t="s">
        <v>892</v>
      </c>
      <c r="L706" s="705">
        <v>61.3</v>
      </c>
      <c r="M706" s="705">
        <v>61.3</v>
      </c>
      <c r="N706" s="671">
        <v>1</v>
      </c>
      <c r="O706" s="706">
        <v>1</v>
      </c>
      <c r="P706" s="705"/>
      <c r="Q706" s="682">
        <v>0</v>
      </c>
      <c r="R706" s="671"/>
      <c r="S706" s="682">
        <v>0</v>
      </c>
      <c r="T706" s="706"/>
      <c r="U706" s="242">
        <v>0</v>
      </c>
    </row>
    <row r="707" spans="1:21" ht="14.4" customHeight="1" x14ac:dyDescent="0.3">
      <c r="A707" s="680">
        <v>32</v>
      </c>
      <c r="B707" s="671" t="s">
        <v>529</v>
      </c>
      <c r="C707" s="671">
        <v>89301322</v>
      </c>
      <c r="D707" s="703" t="s">
        <v>3658</v>
      </c>
      <c r="E707" s="704" t="s">
        <v>2541</v>
      </c>
      <c r="F707" s="671" t="s">
        <v>2518</v>
      </c>
      <c r="G707" s="671" t="s">
        <v>2582</v>
      </c>
      <c r="H707" s="671" t="s">
        <v>528</v>
      </c>
      <c r="I707" s="671" t="s">
        <v>588</v>
      </c>
      <c r="J707" s="671" t="s">
        <v>2955</v>
      </c>
      <c r="K707" s="671" t="s">
        <v>2786</v>
      </c>
      <c r="L707" s="705">
        <v>22.88</v>
      </c>
      <c r="M707" s="705">
        <v>68.64</v>
      </c>
      <c r="N707" s="671">
        <v>3</v>
      </c>
      <c r="O707" s="706">
        <v>1</v>
      </c>
      <c r="P707" s="705"/>
      <c r="Q707" s="682">
        <v>0</v>
      </c>
      <c r="R707" s="671"/>
      <c r="S707" s="682">
        <v>0</v>
      </c>
      <c r="T707" s="706"/>
      <c r="U707" s="242">
        <v>0</v>
      </c>
    </row>
    <row r="708" spans="1:21" ht="14.4" customHeight="1" x14ac:dyDescent="0.3">
      <c r="A708" s="680">
        <v>32</v>
      </c>
      <c r="B708" s="671" t="s">
        <v>529</v>
      </c>
      <c r="C708" s="671">
        <v>89301322</v>
      </c>
      <c r="D708" s="703" t="s">
        <v>3658</v>
      </c>
      <c r="E708" s="704" t="s">
        <v>2541</v>
      </c>
      <c r="F708" s="671" t="s">
        <v>2518</v>
      </c>
      <c r="G708" s="671" t="s">
        <v>2582</v>
      </c>
      <c r="H708" s="671" t="s">
        <v>528</v>
      </c>
      <c r="I708" s="671" t="s">
        <v>972</v>
      </c>
      <c r="J708" s="671" t="s">
        <v>2583</v>
      </c>
      <c r="K708" s="671" t="s">
        <v>2584</v>
      </c>
      <c r="L708" s="705">
        <v>91.52</v>
      </c>
      <c r="M708" s="705">
        <v>2837.12</v>
      </c>
      <c r="N708" s="671">
        <v>31</v>
      </c>
      <c r="O708" s="706">
        <v>10</v>
      </c>
      <c r="P708" s="705">
        <v>1555.84</v>
      </c>
      <c r="Q708" s="682">
        <v>0.54838709677419351</v>
      </c>
      <c r="R708" s="671">
        <v>17</v>
      </c>
      <c r="S708" s="682">
        <v>0.54838709677419351</v>
      </c>
      <c r="T708" s="706">
        <v>6.5</v>
      </c>
      <c r="U708" s="242">
        <v>0.65</v>
      </c>
    </row>
    <row r="709" spans="1:21" ht="14.4" customHeight="1" x14ac:dyDescent="0.3">
      <c r="A709" s="680">
        <v>32</v>
      </c>
      <c r="B709" s="671" t="s">
        <v>529</v>
      </c>
      <c r="C709" s="671">
        <v>89301322</v>
      </c>
      <c r="D709" s="703" t="s">
        <v>3658</v>
      </c>
      <c r="E709" s="704" t="s">
        <v>2541</v>
      </c>
      <c r="F709" s="671" t="s">
        <v>2518</v>
      </c>
      <c r="G709" s="671" t="s">
        <v>3215</v>
      </c>
      <c r="H709" s="671" t="s">
        <v>1321</v>
      </c>
      <c r="I709" s="671" t="s">
        <v>3216</v>
      </c>
      <c r="J709" s="671" t="s">
        <v>2274</v>
      </c>
      <c r="K709" s="671" t="s">
        <v>3087</v>
      </c>
      <c r="L709" s="705">
        <v>140.03</v>
      </c>
      <c r="M709" s="705">
        <v>140.03</v>
      </c>
      <c r="N709" s="671">
        <v>1</v>
      </c>
      <c r="O709" s="706">
        <v>0.5</v>
      </c>
      <c r="P709" s="705">
        <v>140.03</v>
      </c>
      <c r="Q709" s="682">
        <v>1</v>
      </c>
      <c r="R709" s="671">
        <v>1</v>
      </c>
      <c r="S709" s="682">
        <v>1</v>
      </c>
      <c r="T709" s="706">
        <v>0.5</v>
      </c>
      <c r="U709" s="242">
        <v>1</v>
      </c>
    </row>
    <row r="710" spans="1:21" ht="14.4" customHeight="1" x14ac:dyDescent="0.3">
      <c r="A710" s="680">
        <v>32</v>
      </c>
      <c r="B710" s="671" t="s">
        <v>529</v>
      </c>
      <c r="C710" s="671">
        <v>89301322</v>
      </c>
      <c r="D710" s="703" t="s">
        <v>3658</v>
      </c>
      <c r="E710" s="704" t="s">
        <v>2541</v>
      </c>
      <c r="F710" s="671" t="s">
        <v>2518</v>
      </c>
      <c r="G710" s="671" t="s">
        <v>3355</v>
      </c>
      <c r="H710" s="671" t="s">
        <v>528</v>
      </c>
      <c r="I710" s="671" t="s">
        <v>732</v>
      </c>
      <c r="J710" s="671" t="s">
        <v>733</v>
      </c>
      <c r="K710" s="671" t="s">
        <v>3356</v>
      </c>
      <c r="L710" s="705">
        <v>0</v>
      </c>
      <c r="M710" s="705">
        <v>0</v>
      </c>
      <c r="N710" s="671">
        <v>1</v>
      </c>
      <c r="O710" s="706">
        <v>0.5</v>
      </c>
      <c r="P710" s="705">
        <v>0</v>
      </c>
      <c r="Q710" s="682"/>
      <c r="R710" s="671">
        <v>1</v>
      </c>
      <c r="S710" s="682">
        <v>1</v>
      </c>
      <c r="T710" s="706">
        <v>0.5</v>
      </c>
      <c r="U710" s="242">
        <v>1</v>
      </c>
    </row>
    <row r="711" spans="1:21" ht="14.4" customHeight="1" x14ac:dyDescent="0.3">
      <c r="A711" s="680">
        <v>32</v>
      </c>
      <c r="B711" s="671" t="s">
        <v>529</v>
      </c>
      <c r="C711" s="671">
        <v>89301322</v>
      </c>
      <c r="D711" s="703" t="s">
        <v>3658</v>
      </c>
      <c r="E711" s="704" t="s">
        <v>2541</v>
      </c>
      <c r="F711" s="671" t="s">
        <v>2518</v>
      </c>
      <c r="G711" s="671" t="s">
        <v>3217</v>
      </c>
      <c r="H711" s="671" t="s">
        <v>1321</v>
      </c>
      <c r="I711" s="671" t="s">
        <v>3357</v>
      </c>
      <c r="J711" s="671" t="s">
        <v>3358</v>
      </c>
      <c r="K711" s="671" t="s">
        <v>3359</v>
      </c>
      <c r="L711" s="705">
        <v>36.520000000000003</v>
      </c>
      <c r="M711" s="705">
        <v>36.520000000000003</v>
      </c>
      <c r="N711" s="671">
        <v>1</v>
      </c>
      <c r="O711" s="706">
        <v>0.5</v>
      </c>
      <c r="P711" s="705">
        <v>36.520000000000003</v>
      </c>
      <c r="Q711" s="682">
        <v>1</v>
      </c>
      <c r="R711" s="671">
        <v>1</v>
      </c>
      <c r="S711" s="682">
        <v>1</v>
      </c>
      <c r="T711" s="706">
        <v>0.5</v>
      </c>
      <c r="U711" s="242">
        <v>1</v>
      </c>
    </row>
    <row r="712" spans="1:21" ht="14.4" customHeight="1" x14ac:dyDescent="0.3">
      <c r="A712" s="680">
        <v>32</v>
      </c>
      <c r="B712" s="671" t="s">
        <v>529</v>
      </c>
      <c r="C712" s="671">
        <v>89301322</v>
      </c>
      <c r="D712" s="703" t="s">
        <v>3658</v>
      </c>
      <c r="E712" s="704" t="s">
        <v>2541</v>
      </c>
      <c r="F712" s="671" t="s">
        <v>2518</v>
      </c>
      <c r="G712" s="671" t="s">
        <v>2755</v>
      </c>
      <c r="H712" s="671" t="s">
        <v>528</v>
      </c>
      <c r="I712" s="671" t="s">
        <v>698</v>
      </c>
      <c r="J712" s="671" t="s">
        <v>699</v>
      </c>
      <c r="K712" s="671" t="s">
        <v>700</v>
      </c>
      <c r="L712" s="705">
        <v>156.54</v>
      </c>
      <c r="M712" s="705">
        <v>156.54</v>
      </c>
      <c r="N712" s="671">
        <v>1</v>
      </c>
      <c r="O712" s="706">
        <v>1</v>
      </c>
      <c r="P712" s="705"/>
      <c r="Q712" s="682">
        <v>0</v>
      </c>
      <c r="R712" s="671"/>
      <c r="S712" s="682">
        <v>0</v>
      </c>
      <c r="T712" s="706"/>
      <c r="U712" s="242">
        <v>0</v>
      </c>
    </row>
    <row r="713" spans="1:21" ht="14.4" customHeight="1" x14ac:dyDescent="0.3">
      <c r="A713" s="680">
        <v>32</v>
      </c>
      <c r="B713" s="671" t="s">
        <v>529</v>
      </c>
      <c r="C713" s="671">
        <v>89301322</v>
      </c>
      <c r="D713" s="703" t="s">
        <v>3658</v>
      </c>
      <c r="E713" s="704" t="s">
        <v>2541</v>
      </c>
      <c r="F713" s="671" t="s">
        <v>2518</v>
      </c>
      <c r="G713" s="671" t="s">
        <v>2960</v>
      </c>
      <c r="H713" s="671" t="s">
        <v>528</v>
      </c>
      <c r="I713" s="671" t="s">
        <v>2961</v>
      </c>
      <c r="J713" s="671" t="s">
        <v>2962</v>
      </c>
      <c r="K713" s="671" t="s">
        <v>2963</v>
      </c>
      <c r="L713" s="705">
        <v>1905.38</v>
      </c>
      <c r="M713" s="705">
        <v>3810.76</v>
      </c>
      <c r="N713" s="671">
        <v>2</v>
      </c>
      <c r="O713" s="706">
        <v>1</v>
      </c>
      <c r="P713" s="705">
        <v>3810.76</v>
      </c>
      <c r="Q713" s="682">
        <v>1</v>
      </c>
      <c r="R713" s="671">
        <v>2</v>
      </c>
      <c r="S713" s="682">
        <v>1</v>
      </c>
      <c r="T713" s="706">
        <v>1</v>
      </c>
      <c r="U713" s="242">
        <v>1</v>
      </c>
    </row>
    <row r="714" spans="1:21" ht="14.4" customHeight="1" x14ac:dyDescent="0.3">
      <c r="A714" s="680">
        <v>32</v>
      </c>
      <c r="B714" s="671" t="s">
        <v>529</v>
      </c>
      <c r="C714" s="671">
        <v>89301322</v>
      </c>
      <c r="D714" s="703" t="s">
        <v>3658</v>
      </c>
      <c r="E714" s="704" t="s">
        <v>2541</v>
      </c>
      <c r="F714" s="671" t="s">
        <v>2518</v>
      </c>
      <c r="G714" s="671" t="s">
        <v>2866</v>
      </c>
      <c r="H714" s="671" t="s">
        <v>528</v>
      </c>
      <c r="I714" s="671" t="s">
        <v>793</v>
      </c>
      <c r="J714" s="671" t="s">
        <v>2867</v>
      </c>
      <c r="K714" s="671" t="s">
        <v>2868</v>
      </c>
      <c r="L714" s="705">
        <v>0</v>
      </c>
      <c r="M714" s="705">
        <v>0</v>
      </c>
      <c r="N714" s="671">
        <v>3</v>
      </c>
      <c r="O714" s="706">
        <v>0.5</v>
      </c>
      <c r="P714" s="705">
        <v>0</v>
      </c>
      <c r="Q714" s="682"/>
      <c r="R714" s="671">
        <v>3</v>
      </c>
      <c r="S714" s="682">
        <v>1</v>
      </c>
      <c r="T714" s="706">
        <v>0.5</v>
      </c>
      <c r="U714" s="242">
        <v>1</v>
      </c>
    </row>
    <row r="715" spans="1:21" ht="14.4" customHeight="1" x14ac:dyDescent="0.3">
      <c r="A715" s="680">
        <v>32</v>
      </c>
      <c r="B715" s="671" t="s">
        <v>529</v>
      </c>
      <c r="C715" s="671">
        <v>89301322</v>
      </c>
      <c r="D715" s="703" t="s">
        <v>3658</v>
      </c>
      <c r="E715" s="704" t="s">
        <v>2541</v>
      </c>
      <c r="F715" s="671" t="s">
        <v>2518</v>
      </c>
      <c r="G715" s="671" t="s">
        <v>2869</v>
      </c>
      <c r="H715" s="671" t="s">
        <v>528</v>
      </c>
      <c r="I715" s="671" t="s">
        <v>3221</v>
      </c>
      <c r="J715" s="671" t="s">
        <v>3222</v>
      </c>
      <c r="K715" s="671" t="s">
        <v>3223</v>
      </c>
      <c r="L715" s="705">
        <v>149.86000000000001</v>
      </c>
      <c r="M715" s="705">
        <v>149.86000000000001</v>
      </c>
      <c r="N715" s="671">
        <v>1</v>
      </c>
      <c r="O715" s="706">
        <v>1</v>
      </c>
      <c r="P715" s="705"/>
      <c r="Q715" s="682">
        <v>0</v>
      </c>
      <c r="R715" s="671"/>
      <c r="S715" s="682">
        <v>0</v>
      </c>
      <c r="T715" s="706"/>
      <c r="U715" s="242">
        <v>0</v>
      </c>
    </row>
    <row r="716" spans="1:21" ht="14.4" customHeight="1" x14ac:dyDescent="0.3">
      <c r="A716" s="680">
        <v>32</v>
      </c>
      <c r="B716" s="671" t="s">
        <v>529</v>
      </c>
      <c r="C716" s="671">
        <v>89301322</v>
      </c>
      <c r="D716" s="703" t="s">
        <v>3658</v>
      </c>
      <c r="E716" s="704" t="s">
        <v>2541</v>
      </c>
      <c r="F716" s="671" t="s">
        <v>2518</v>
      </c>
      <c r="G716" s="671" t="s">
        <v>2869</v>
      </c>
      <c r="H716" s="671" t="s">
        <v>528</v>
      </c>
      <c r="I716" s="671" t="s">
        <v>2870</v>
      </c>
      <c r="J716" s="671" t="s">
        <v>2871</v>
      </c>
      <c r="K716" s="671" t="s">
        <v>2872</v>
      </c>
      <c r="L716" s="705">
        <v>112.13</v>
      </c>
      <c r="M716" s="705">
        <v>784.91</v>
      </c>
      <c r="N716" s="671">
        <v>7</v>
      </c>
      <c r="O716" s="706">
        <v>3</v>
      </c>
      <c r="P716" s="705">
        <v>448.52</v>
      </c>
      <c r="Q716" s="682">
        <v>0.5714285714285714</v>
      </c>
      <c r="R716" s="671">
        <v>4</v>
      </c>
      <c r="S716" s="682">
        <v>0.5714285714285714</v>
      </c>
      <c r="T716" s="706">
        <v>1.5</v>
      </c>
      <c r="U716" s="242">
        <v>0.5</v>
      </c>
    </row>
    <row r="717" spans="1:21" ht="14.4" customHeight="1" x14ac:dyDescent="0.3">
      <c r="A717" s="680">
        <v>32</v>
      </c>
      <c r="B717" s="671" t="s">
        <v>529</v>
      </c>
      <c r="C717" s="671">
        <v>89301322</v>
      </c>
      <c r="D717" s="703" t="s">
        <v>3658</v>
      </c>
      <c r="E717" s="704" t="s">
        <v>2541</v>
      </c>
      <c r="F717" s="671" t="s">
        <v>2518</v>
      </c>
      <c r="G717" s="671" t="s">
        <v>2970</v>
      </c>
      <c r="H717" s="671" t="s">
        <v>1321</v>
      </c>
      <c r="I717" s="671" t="s">
        <v>3360</v>
      </c>
      <c r="J717" s="671" t="s">
        <v>3361</v>
      </c>
      <c r="K717" s="671" t="s">
        <v>3362</v>
      </c>
      <c r="L717" s="705">
        <v>1130.43</v>
      </c>
      <c r="M717" s="705">
        <v>1130.43</v>
      </c>
      <c r="N717" s="671">
        <v>1</v>
      </c>
      <c r="O717" s="706">
        <v>1</v>
      </c>
      <c r="P717" s="705">
        <v>1130.43</v>
      </c>
      <c r="Q717" s="682">
        <v>1</v>
      </c>
      <c r="R717" s="671">
        <v>1</v>
      </c>
      <c r="S717" s="682">
        <v>1</v>
      </c>
      <c r="T717" s="706">
        <v>1</v>
      </c>
      <c r="U717" s="242">
        <v>1</v>
      </c>
    </row>
    <row r="718" spans="1:21" ht="14.4" customHeight="1" x14ac:dyDescent="0.3">
      <c r="A718" s="680">
        <v>32</v>
      </c>
      <c r="B718" s="671" t="s">
        <v>529</v>
      </c>
      <c r="C718" s="671">
        <v>89301322</v>
      </c>
      <c r="D718" s="703" t="s">
        <v>3658</v>
      </c>
      <c r="E718" s="704" t="s">
        <v>2541</v>
      </c>
      <c r="F718" s="671" t="s">
        <v>2518</v>
      </c>
      <c r="G718" s="671" t="s">
        <v>2970</v>
      </c>
      <c r="H718" s="671" t="s">
        <v>528</v>
      </c>
      <c r="I718" s="671" t="s">
        <v>3363</v>
      </c>
      <c r="J718" s="671" t="s">
        <v>3364</v>
      </c>
      <c r="K718" s="671" t="s">
        <v>3087</v>
      </c>
      <c r="L718" s="705">
        <v>0</v>
      </c>
      <c r="M718" s="705">
        <v>0</v>
      </c>
      <c r="N718" s="671">
        <v>1</v>
      </c>
      <c r="O718" s="706">
        <v>0.5</v>
      </c>
      <c r="P718" s="705">
        <v>0</v>
      </c>
      <c r="Q718" s="682"/>
      <c r="R718" s="671">
        <v>1</v>
      </c>
      <c r="S718" s="682">
        <v>1</v>
      </c>
      <c r="T718" s="706">
        <v>0.5</v>
      </c>
      <c r="U718" s="242">
        <v>1</v>
      </c>
    </row>
    <row r="719" spans="1:21" ht="14.4" customHeight="1" x14ac:dyDescent="0.3">
      <c r="A719" s="680">
        <v>32</v>
      </c>
      <c r="B719" s="671" t="s">
        <v>529</v>
      </c>
      <c r="C719" s="671">
        <v>89301322</v>
      </c>
      <c r="D719" s="703" t="s">
        <v>3658</v>
      </c>
      <c r="E719" s="704" t="s">
        <v>2541</v>
      </c>
      <c r="F719" s="671" t="s">
        <v>2518</v>
      </c>
      <c r="G719" s="671" t="s">
        <v>2759</v>
      </c>
      <c r="H719" s="671" t="s">
        <v>528</v>
      </c>
      <c r="I719" s="671" t="s">
        <v>1534</v>
      </c>
      <c r="J719" s="671" t="s">
        <v>1535</v>
      </c>
      <c r="K719" s="671" t="s">
        <v>2762</v>
      </c>
      <c r="L719" s="705">
        <v>53.54</v>
      </c>
      <c r="M719" s="705">
        <v>803.1</v>
      </c>
      <c r="N719" s="671">
        <v>15</v>
      </c>
      <c r="O719" s="706">
        <v>5</v>
      </c>
      <c r="P719" s="705">
        <v>749.56000000000006</v>
      </c>
      <c r="Q719" s="682">
        <v>0.93333333333333335</v>
      </c>
      <c r="R719" s="671">
        <v>14</v>
      </c>
      <c r="S719" s="682">
        <v>0.93333333333333335</v>
      </c>
      <c r="T719" s="706">
        <v>4</v>
      </c>
      <c r="U719" s="242">
        <v>0.8</v>
      </c>
    </row>
    <row r="720" spans="1:21" ht="14.4" customHeight="1" x14ac:dyDescent="0.3">
      <c r="A720" s="680">
        <v>32</v>
      </c>
      <c r="B720" s="671" t="s">
        <v>529</v>
      </c>
      <c r="C720" s="671">
        <v>89301322</v>
      </c>
      <c r="D720" s="703" t="s">
        <v>3658</v>
      </c>
      <c r="E720" s="704" t="s">
        <v>2541</v>
      </c>
      <c r="F720" s="671" t="s">
        <v>2518</v>
      </c>
      <c r="G720" s="671" t="s">
        <v>2975</v>
      </c>
      <c r="H720" s="671" t="s">
        <v>528</v>
      </c>
      <c r="I720" s="671" t="s">
        <v>1502</v>
      </c>
      <c r="J720" s="671" t="s">
        <v>1503</v>
      </c>
      <c r="K720" s="671" t="s">
        <v>2976</v>
      </c>
      <c r="L720" s="705">
        <v>194.73</v>
      </c>
      <c r="M720" s="705">
        <v>194.73</v>
      </c>
      <c r="N720" s="671">
        <v>1</v>
      </c>
      <c r="O720" s="706">
        <v>0.5</v>
      </c>
      <c r="P720" s="705"/>
      <c r="Q720" s="682">
        <v>0</v>
      </c>
      <c r="R720" s="671"/>
      <c r="S720" s="682">
        <v>0</v>
      </c>
      <c r="T720" s="706"/>
      <c r="U720" s="242">
        <v>0</v>
      </c>
    </row>
    <row r="721" spans="1:21" ht="14.4" customHeight="1" x14ac:dyDescent="0.3">
      <c r="A721" s="680">
        <v>32</v>
      </c>
      <c r="B721" s="671" t="s">
        <v>529</v>
      </c>
      <c r="C721" s="671">
        <v>89301322</v>
      </c>
      <c r="D721" s="703" t="s">
        <v>3658</v>
      </c>
      <c r="E721" s="704" t="s">
        <v>2541</v>
      </c>
      <c r="F721" s="671" t="s">
        <v>2518</v>
      </c>
      <c r="G721" s="671" t="s">
        <v>3365</v>
      </c>
      <c r="H721" s="671" t="s">
        <v>528</v>
      </c>
      <c r="I721" s="671" t="s">
        <v>567</v>
      </c>
      <c r="J721" s="671" t="s">
        <v>568</v>
      </c>
      <c r="K721" s="671" t="s">
        <v>569</v>
      </c>
      <c r="L721" s="705">
        <v>94.72</v>
      </c>
      <c r="M721" s="705">
        <v>94.72</v>
      </c>
      <c r="N721" s="671">
        <v>1</v>
      </c>
      <c r="O721" s="706">
        <v>0.5</v>
      </c>
      <c r="P721" s="705">
        <v>94.72</v>
      </c>
      <c r="Q721" s="682">
        <v>1</v>
      </c>
      <c r="R721" s="671">
        <v>1</v>
      </c>
      <c r="S721" s="682">
        <v>1</v>
      </c>
      <c r="T721" s="706">
        <v>0.5</v>
      </c>
      <c r="U721" s="242">
        <v>1</v>
      </c>
    </row>
    <row r="722" spans="1:21" ht="14.4" customHeight="1" x14ac:dyDescent="0.3">
      <c r="A722" s="680">
        <v>32</v>
      </c>
      <c r="B722" s="671" t="s">
        <v>529</v>
      </c>
      <c r="C722" s="671">
        <v>89301322</v>
      </c>
      <c r="D722" s="703" t="s">
        <v>3658</v>
      </c>
      <c r="E722" s="704" t="s">
        <v>2541</v>
      </c>
      <c r="F722" s="671" t="s">
        <v>2518</v>
      </c>
      <c r="G722" s="671" t="s">
        <v>2652</v>
      </c>
      <c r="H722" s="671" t="s">
        <v>528</v>
      </c>
      <c r="I722" s="671" t="s">
        <v>3366</v>
      </c>
      <c r="J722" s="671" t="s">
        <v>3367</v>
      </c>
      <c r="K722" s="671" t="s">
        <v>3368</v>
      </c>
      <c r="L722" s="705">
        <v>78.569999999999993</v>
      </c>
      <c r="M722" s="705">
        <v>78.569999999999993</v>
      </c>
      <c r="N722" s="671">
        <v>1</v>
      </c>
      <c r="O722" s="706">
        <v>0.5</v>
      </c>
      <c r="P722" s="705"/>
      <c r="Q722" s="682">
        <v>0</v>
      </c>
      <c r="R722" s="671"/>
      <c r="S722" s="682">
        <v>0</v>
      </c>
      <c r="T722" s="706"/>
      <c r="U722" s="242">
        <v>0</v>
      </c>
    </row>
    <row r="723" spans="1:21" ht="14.4" customHeight="1" x14ac:dyDescent="0.3">
      <c r="A723" s="680">
        <v>32</v>
      </c>
      <c r="B723" s="671" t="s">
        <v>529</v>
      </c>
      <c r="C723" s="671">
        <v>89301322</v>
      </c>
      <c r="D723" s="703" t="s">
        <v>3658</v>
      </c>
      <c r="E723" s="704" t="s">
        <v>2541</v>
      </c>
      <c r="F723" s="671" t="s">
        <v>2518</v>
      </c>
      <c r="G723" s="671" t="s">
        <v>2690</v>
      </c>
      <c r="H723" s="671" t="s">
        <v>1321</v>
      </c>
      <c r="I723" s="671" t="s">
        <v>2763</v>
      </c>
      <c r="J723" s="671" t="s">
        <v>2764</v>
      </c>
      <c r="K723" s="671" t="s">
        <v>2765</v>
      </c>
      <c r="L723" s="705">
        <v>163.72999999999999</v>
      </c>
      <c r="M723" s="705">
        <v>163.72999999999999</v>
      </c>
      <c r="N723" s="671">
        <v>1</v>
      </c>
      <c r="O723" s="706">
        <v>0.5</v>
      </c>
      <c r="P723" s="705"/>
      <c r="Q723" s="682">
        <v>0</v>
      </c>
      <c r="R723" s="671"/>
      <c r="S723" s="682">
        <v>0</v>
      </c>
      <c r="T723" s="706"/>
      <c r="U723" s="242">
        <v>0</v>
      </c>
    </row>
    <row r="724" spans="1:21" ht="14.4" customHeight="1" x14ac:dyDescent="0.3">
      <c r="A724" s="680">
        <v>32</v>
      </c>
      <c r="B724" s="671" t="s">
        <v>529</v>
      </c>
      <c r="C724" s="671">
        <v>89301322</v>
      </c>
      <c r="D724" s="703" t="s">
        <v>3658</v>
      </c>
      <c r="E724" s="704" t="s">
        <v>2541</v>
      </c>
      <c r="F724" s="671" t="s">
        <v>2518</v>
      </c>
      <c r="G724" s="671" t="s">
        <v>3369</v>
      </c>
      <c r="H724" s="671" t="s">
        <v>528</v>
      </c>
      <c r="I724" s="671" t="s">
        <v>3370</v>
      </c>
      <c r="J724" s="671" t="s">
        <v>3371</v>
      </c>
      <c r="K724" s="671" t="s">
        <v>3123</v>
      </c>
      <c r="L724" s="705">
        <v>154.33000000000001</v>
      </c>
      <c r="M724" s="705">
        <v>154.33000000000001</v>
      </c>
      <c r="N724" s="671">
        <v>1</v>
      </c>
      <c r="O724" s="706">
        <v>0.5</v>
      </c>
      <c r="P724" s="705">
        <v>154.33000000000001</v>
      </c>
      <c r="Q724" s="682">
        <v>1</v>
      </c>
      <c r="R724" s="671">
        <v>1</v>
      </c>
      <c r="S724" s="682">
        <v>1</v>
      </c>
      <c r="T724" s="706">
        <v>0.5</v>
      </c>
      <c r="U724" s="242">
        <v>1</v>
      </c>
    </row>
    <row r="725" spans="1:21" ht="14.4" customHeight="1" x14ac:dyDescent="0.3">
      <c r="A725" s="680">
        <v>32</v>
      </c>
      <c r="B725" s="671" t="s">
        <v>529</v>
      </c>
      <c r="C725" s="671">
        <v>89301322</v>
      </c>
      <c r="D725" s="703" t="s">
        <v>3658</v>
      </c>
      <c r="E725" s="704" t="s">
        <v>2541</v>
      </c>
      <c r="F725" s="671" t="s">
        <v>2518</v>
      </c>
      <c r="G725" s="671" t="s">
        <v>3369</v>
      </c>
      <c r="H725" s="671" t="s">
        <v>528</v>
      </c>
      <c r="I725" s="671" t="s">
        <v>3372</v>
      </c>
      <c r="J725" s="671" t="s">
        <v>3373</v>
      </c>
      <c r="K725" s="671" t="s">
        <v>3374</v>
      </c>
      <c r="L725" s="705">
        <v>0</v>
      </c>
      <c r="M725" s="705">
        <v>0</v>
      </c>
      <c r="N725" s="671">
        <v>1</v>
      </c>
      <c r="O725" s="706">
        <v>1</v>
      </c>
      <c r="P725" s="705"/>
      <c r="Q725" s="682"/>
      <c r="R725" s="671"/>
      <c r="S725" s="682">
        <v>0</v>
      </c>
      <c r="T725" s="706"/>
      <c r="U725" s="242">
        <v>0</v>
      </c>
    </row>
    <row r="726" spans="1:21" ht="14.4" customHeight="1" x14ac:dyDescent="0.3">
      <c r="A726" s="680">
        <v>32</v>
      </c>
      <c r="B726" s="671" t="s">
        <v>529</v>
      </c>
      <c r="C726" s="671">
        <v>89301322</v>
      </c>
      <c r="D726" s="703" t="s">
        <v>3658</v>
      </c>
      <c r="E726" s="704" t="s">
        <v>2541</v>
      </c>
      <c r="F726" s="671" t="s">
        <v>2518</v>
      </c>
      <c r="G726" s="671" t="s">
        <v>2881</v>
      </c>
      <c r="H726" s="671" t="s">
        <v>1321</v>
      </c>
      <c r="I726" s="671" t="s">
        <v>1447</v>
      </c>
      <c r="J726" s="671" t="s">
        <v>1448</v>
      </c>
      <c r="K726" s="671" t="s">
        <v>2436</v>
      </c>
      <c r="L726" s="705">
        <v>1492.11</v>
      </c>
      <c r="M726" s="705">
        <v>4476.33</v>
      </c>
      <c r="N726" s="671">
        <v>3</v>
      </c>
      <c r="O726" s="706">
        <v>1.5</v>
      </c>
      <c r="P726" s="705">
        <v>1492.11</v>
      </c>
      <c r="Q726" s="682">
        <v>0.33333333333333331</v>
      </c>
      <c r="R726" s="671">
        <v>1</v>
      </c>
      <c r="S726" s="682">
        <v>0.33333333333333331</v>
      </c>
      <c r="T726" s="706">
        <v>1</v>
      </c>
      <c r="U726" s="242">
        <v>0.66666666666666663</v>
      </c>
    </row>
    <row r="727" spans="1:21" ht="14.4" customHeight="1" x14ac:dyDescent="0.3">
      <c r="A727" s="680">
        <v>32</v>
      </c>
      <c r="B727" s="671" t="s">
        <v>529</v>
      </c>
      <c r="C727" s="671">
        <v>89301322</v>
      </c>
      <c r="D727" s="703" t="s">
        <v>3658</v>
      </c>
      <c r="E727" s="704" t="s">
        <v>2541</v>
      </c>
      <c r="F727" s="671" t="s">
        <v>2518</v>
      </c>
      <c r="G727" s="671" t="s">
        <v>2594</v>
      </c>
      <c r="H727" s="671" t="s">
        <v>1321</v>
      </c>
      <c r="I727" s="671" t="s">
        <v>2595</v>
      </c>
      <c r="J727" s="671" t="s">
        <v>2596</v>
      </c>
      <c r="K727" s="671" t="s">
        <v>2597</v>
      </c>
      <c r="L727" s="705">
        <v>156.25</v>
      </c>
      <c r="M727" s="705">
        <v>312.5</v>
      </c>
      <c r="N727" s="671">
        <v>2</v>
      </c>
      <c r="O727" s="706">
        <v>1</v>
      </c>
      <c r="P727" s="705">
        <v>156.25</v>
      </c>
      <c r="Q727" s="682">
        <v>0.5</v>
      </c>
      <c r="R727" s="671">
        <v>1</v>
      </c>
      <c r="S727" s="682">
        <v>0.5</v>
      </c>
      <c r="T727" s="706">
        <v>0.5</v>
      </c>
      <c r="U727" s="242">
        <v>0.5</v>
      </c>
    </row>
    <row r="728" spans="1:21" ht="14.4" customHeight="1" x14ac:dyDescent="0.3">
      <c r="A728" s="680">
        <v>32</v>
      </c>
      <c r="B728" s="671" t="s">
        <v>529</v>
      </c>
      <c r="C728" s="671">
        <v>89301322</v>
      </c>
      <c r="D728" s="703" t="s">
        <v>3658</v>
      </c>
      <c r="E728" s="704" t="s">
        <v>2541</v>
      </c>
      <c r="F728" s="671" t="s">
        <v>2518</v>
      </c>
      <c r="G728" s="671" t="s">
        <v>2698</v>
      </c>
      <c r="H728" s="671" t="s">
        <v>528</v>
      </c>
      <c r="I728" s="671" t="s">
        <v>2885</v>
      </c>
      <c r="J728" s="671" t="s">
        <v>2886</v>
      </c>
      <c r="K728" s="671" t="s">
        <v>1769</v>
      </c>
      <c r="L728" s="705">
        <v>0</v>
      </c>
      <c r="M728" s="705">
        <v>0</v>
      </c>
      <c r="N728" s="671">
        <v>2</v>
      </c>
      <c r="O728" s="706">
        <v>1</v>
      </c>
      <c r="P728" s="705">
        <v>0</v>
      </c>
      <c r="Q728" s="682"/>
      <c r="R728" s="671">
        <v>2</v>
      </c>
      <c r="S728" s="682">
        <v>1</v>
      </c>
      <c r="T728" s="706">
        <v>1</v>
      </c>
      <c r="U728" s="242">
        <v>1</v>
      </c>
    </row>
    <row r="729" spans="1:21" ht="14.4" customHeight="1" x14ac:dyDescent="0.3">
      <c r="A729" s="680">
        <v>32</v>
      </c>
      <c r="B729" s="671" t="s">
        <v>529</v>
      </c>
      <c r="C729" s="671">
        <v>89301322</v>
      </c>
      <c r="D729" s="703" t="s">
        <v>3658</v>
      </c>
      <c r="E729" s="704" t="s">
        <v>2541</v>
      </c>
      <c r="F729" s="671" t="s">
        <v>2518</v>
      </c>
      <c r="G729" s="671" t="s">
        <v>2698</v>
      </c>
      <c r="H729" s="671" t="s">
        <v>528</v>
      </c>
      <c r="I729" s="671" t="s">
        <v>3375</v>
      </c>
      <c r="J729" s="671" t="s">
        <v>2886</v>
      </c>
      <c r="K729" s="671" t="s">
        <v>1769</v>
      </c>
      <c r="L729" s="705">
        <v>0</v>
      </c>
      <c r="M729" s="705">
        <v>0</v>
      </c>
      <c r="N729" s="671">
        <v>1</v>
      </c>
      <c r="O729" s="706">
        <v>0.5</v>
      </c>
      <c r="P729" s="705">
        <v>0</v>
      </c>
      <c r="Q729" s="682"/>
      <c r="R729" s="671">
        <v>1</v>
      </c>
      <c r="S729" s="682">
        <v>1</v>
      </c>
      <c r="T729" s="706">
        <v>0.5</v>
      </c>
      <c r="U729" s="242">
        <v>1</v>
      </c>
    </row>
    <row r="730" spans="1:21" ht="14.4" customHeight="1" x14ac:dyDescent="0.3">
      <c r="A730" s="680">
        <v>32</v>
      </c>
      <c r="B730" s="671" t="s">
        <v>529</v>
      </c>
      <c r="C730" s="671">
        <v>89301322</v>
      </c>
      <c r="D730" s="703" t="s">
        <v>3658</v>
      </c>
      <c r="E730" s="704" t="s">
        <v>2541</v>
      </c>
      <c r="F730" s="671" t="s">
        <v>2518</v>
      </c>
      <c r="G730" s="671" t="s">
        <v>2698</v>
      </c>
      <c r="H730" s="671" t="s">
        <v>528</v>
      </c>
      <c r="I730" s="671" t="s">
        <v>3376</v>
      </c>
      <c r="J730" s="671" t="s">
        <v>2886</v>
      </c>
      <c r="K730" s="671" t="s">
        <v>2701</v>
      </c>
      <c r="L730" s="705">
        <v>0</v>
      </c>
      <c r="M730" s="705">
        <v>0</v>
      </c>
      <c r="N730" s="671">
        <v>2</v>
      </c>
      <c r="O730" s="706">
        <v>1</v>
      </c>
      <c r="P730" s="705">
        <v>0</v>
      </c>
      <c r="Q730" s="682"/>
      <c r="R730" s="671">
        <v>2</v>
      </c>
      <c r="S730" s="682">
        <v>1</v>
      </c>
      <c r="T730" s="706">
        <v>1</v>
      </c>
      <c r="U730" s="242">
        <v>1</v>
      </c>
    </row>
    <row r="731" spans="1:21" ht="14.4" customHeight="1" x14ac:dyDescent="0.3">
      <c r="A731" s="680">
        <v>32</v>
      </c>
      <c r="B731" s="671" t="s">
        <v>529</v>
      </c>
      <c r="C731" s="671">
        <v>89301322</v>
      </c>
      <c r="D731" s="703" t="s">
        <v>3658</v>
      </c>
      <c r="E731" s="704" t="s">
        <v>2541</v>
      </c>
      <c r="F731" s="671" t="s">
        <v>2518</v>
      </c>
      <c r="G731" s="671" t="s">
        <v>2698</v>
      </c>
      <c r="H731" s="671" t="s">
        <v>528</v>
      </c>
      <c r="I731" s="671" t="s">
        <v>3377</v>
      </c>
      <c r="J731" s="671" t="s">
        <v>3378</v>
      </c>
      <c r="K731" s="671" t="s">
        <v>1769</v>
      </c>
      <c r="L731" s="705">
        <v>0</v>
      </c>
      <c r="M731" s="705">
        <v>0</v>
      </c>
      <c r="N731" s="671">
        <v>1</v>
      </c>
      <c r="O731" s="706">
        <v>1</v>
      </c>
      <c r="P731" s="705"/>
      <c r="Q731" s="682"/>
      <c r="R731" s="671"/>
      <c r="S731" s="682">
        <v>0</v>
      </c>
      <c r="T731" s="706"/>
      <c r="U731" s="242">
        <v>0</v>
      </c>
    </row>
    <row r="732" spans="1:21" ht="14.4" customHeight="1" x14ac:dyDescent="0.3">
      <c r="A732" s="680">
        <v>32</v>
      </c>
      <c r="B732" s="671" t="s">
        <v>529</v>
      </c>
      <c r="C732" s="671">
        <v>89301322</v>
      </c>
      <c r="D732" s="703" t="s">
        <v>3658</v>
      </c>
      <c r="E732" s="704" t="s">
        <v>2541</v>
      </c>
      <c r="F732" s="671" t="s">
        <v>2518</v>
      </c>
      <c r="G732" s="671" t="s">
        <v>2698</v>
      </c>
      <c r="H732" s="671" t="s">
        <v>528</v>
      </c>
      <c r="I732" s="671" t="s">
        <v>3104</v>
      </c>
      <c r="J732" s="671" t="s">
        <v>3105</v>
      </c>
      <c r="K732" s="671" t="s">
        <v>2463</v>
      </c>
      <c r="L732" s="705">
        <v>0</v>
      </c>
      <c r="M732" s="705">
        <v>0</v>
      </c>
      <c r="N732" s="671">
        <v>1</v>
      </c>
      <c r="O732" s="706">
        <v>0.5</v>
      </c>
      <c r="P732" s="705">
        <v>0</v>
      </c>
      <c r="Q732" s="682"/>
      <c r="R732" s="671">
        <v>1</v>
      </c>
      <c r="S732" s="682">
        <v>1</v>
      </c>
      <c r="T732" s="706">
        <v>0.5</v>
      </c>
      <c r="U732" s="242">
        <v>1</v>
      </c>
    </row>
    <row r="733" spans="1:21" ht="14.4" customHeight="1" x14ac:dyDescent="0.3">
      <c r="A733" s="680">
        <v>32</v>
      </c>
      <c r="B733" s="671" t="s">
        <v>529</v>
      </c>
      <c r="C733" s="671">
        <v>89301322</v>
      </c>
      <c r="D733" s="703" t="s">
        <v>3658</v>
      </c>
      <c r="E733" s="704" t="s">
        <v>2541</v>
      </c>
      <c r="F733" s="671" t="s">
        <v>2519</v>
      </c>
      <c r="G733" s="671" t="s">
        <v>2826</v>
      </c>
      <c r="H733" s="671" t="s">
        <v>528</v>
      </c>
      <c r="I733" s="671" t="s">
        <v>3252</v>
      </c>
      <c r="J733" s="671" t="s">
        <v>2828</v>
      </c>
      <c r="K733" s="671"/>
      <c r="L733" s="705">
        <v>0</v>
      </c>
      <c r="M733" s="705">
        <v>0</v>
      </c>
      <c r="N733" s="671">
        <v>2</v>
      </c>
      <c r="O733" s="706">
        <v>1</v>
      </c>
      <c r="P733" s="705">
        <v>0</v>
      </c>
      <c r="Q733" s="682"/>
      <c r="R733" s="671">
        <v>2</v>
      </c>
      <c r="S733" s="682">
        <v>1</v>
      </c>
      <c r="T733" s="706">
        <v>1</v>
      </c>
      <c r="U733" s="242">
        <v>1</v>
      </c>
    </row>
    <row r="734" spans="1:21" ht="14.4" customHeight="1" x14ac:dyDescent="0.3">
      <c r="A734" s="680">
        <v>32</v>
      </c>
      <c r="B734" s="671" t="s">
        <v>529</v>
      </c>
      <c r="C734" s="671">
        <v>89301322</v>
      </c>
      <c r="D734" s="703" t="s">
        <v>3658</v>
      </c>
      <c r="E734" s="704" t="s">
        <v>2542</v>
      </c>
      <c r="F734" s="671" t="s">
        <v>2518</v>
      </c>
      <c r="G734" s="671" t="s">
        <v>2552</v>
      </c>
      <c r="H734" s="671" t="s">
        <v>528</v>
      </c>
      <c r="I734" s="671" t="s">
        <v>2604</v>
      </c>
      <c r="J734" s="671" t="s">
        <v>2605</v>
      </c>
      <c r="K734" s="671" t="s">
        <v>2606</v>
      </c>
      <c r="L734" s="705">
        <v>1354.54</v>
      </c>
      <c r="M734" s="705">
        <v>2709.08</v>
      </c>
      <c r="N734" s="671">
        <v>2</v>
      </c>
      <c r="O734" s="706">
        <v>1.5</v>
      </c>
      <c r="P734" s="705">
        <v>2709.08</v>
      </c>
      <c r="Q734" s="682">
        <v>1</v>
      </c>
      <c r="R734" s="671">
        <v>2</v>
      </c>
      <c r="S734" s="682">
        <v>1</v>
      </c>
      <c r="T734" s="706">
        <v>1.5</v>
      </c>
      <c r="U734" s="242">
        <v>1</v>
      </c>
    </row>
    <row r="735" spans="1:21" ht="14.4" customHeight="1" x14ac:dyDescent="0.3">
      <c r="A735" s="680">
        <v>32</v>
      </c>
      <c r="B735" s="671" t="s">
        <v>529</v>
      </c>
      <c r="C735" s="671">
        <v>89301322</v>
      </c>
      <c r="D735" s="703" t="s">
        <v>3658</v>
      </c>
      <c r="E735" s="704" t="s">
        <v>2542</v>
      </c>
      <c r="F735" s="671" t="s">
        <v>2518</v>
      </c>
      <c r="G735" s="671" t="s">
        <v>2552</v>
      </c>
      <c r="H735" s="671" t="s">
        <v>528</v>
      </c>
      <c r="I735" s="671" t="s">
        <v>2997</v>
      </c>
      <c r="J735" s="671" t="s">
        <v>1008</v>
      </c>
      <c r="K735" s="671" t="s">
        <v>1009</v>
      </c>
      <c r="L735" s="705">
        <v>483.76</v>
      </c>
      <c r="M735" s="705">
        <v>1451.28</v>
      </c>
      <c r="N735" s="671">
        <v>3</v>
      </c>
      <c r="O735" s="706">
        <v>2</v>
      </c>
      <c r="P735" s="705">
        <v>483.76</v>
      </c>
      <c r="Q735" s="682">
        <v>0.33333333333333331</v>
      </c>
      <c r="R735" s="671">
        <v>1</v>
      </c>
      <c r="S735" s="682">
        <v>0.33333333333333331</v>
      </c>
      <c r="T735" s="706">
        <v>0.5</v>
      </c>
      <c r="U735" s="242">
        <v>0.25</v>
      </c>
    </row>
    <row r="736" spans="1:21" ht="14.4" customHeight="1" x14ac:dyDescent="0.3">
      <c r="A736" s="680">
        <v>32</v>
      </c>
      <c r="B736" s="671" t="s">
        <v>529</v>
      </c>
      <c r="C736" s="671">
        <v>89301322</v>
      </c>
      <c r="D736" s="703" t="s">
        <v>3658</v>
      </c>
      <c r="E736" s="704" t="s">
        <v>2542</v>
      </c>
      <c r="F736" s="671" t="s">
        <v>2518</v>
      </c>
      <c r="G736" s="671" t="s">
        <v>2555</v>
      </c>
      <c r="H736" s="671" t="s">
        <v>1321</v>
      </c>
      <c r="I736" s="671" t="s">
        <v>1380</v>
      </c>
      <c r="J736" s="671" t="s">
        <v>1381</v>
      </c>
      <c r="K736" s="671" t="s">
        <v>1382</v>
      </c>
      <c r="L736" s="705">
        <v>95.25</v>
      </c>
      <c r="M736" s="705">
        <v>1619.25</v>
      </c>
      <c r="N736" s="671">
        <v>17</v>
      </c>
      <c r="O736" s="706">
        <v>11</v>
      </c>
      <c r="P736" s="705">
        <v>762</v>
      </c>
      <c r="Q736" s="682">
        <v>0.47058823529411764</v>
      </c>
      <c r="R736" s="671">
        <v>8</v>
      </c>
      <c r="S736" s="682">
        <v>0.47058823529411764</v>
      </c>
      <c r="T736" s="706">
        <v>4</v>
      </c>
      <c r="U736" s="242">
        <v>0.36363636363636365</v>
      </c>
    </row>
    <row r="737" spans="1:21" ht="14.4" customHeight="1" x14ac:dyDescent="0.3">
      <c r="A737" s="680">
        <v>32</v>
      </c>
      <c r="B737" s="671" t="s">
        <v>529</v>
      </c>
      <c r="C737" s="671">
        <v>89301322</v>
      </c>
      <c r="D737" s="703" t="s">
        <v>3658</v>
      </c>
      <c r="E737" s="704" t="s">
        <v>2542</v>
      </c>
      <c r="F737" s="671" t="s">
        <v>2518</v>
      </c>
      <c r="G737" s="671" t="s">
        <v>2555</v>
      </c>
      <c r="H737" s="671" t="s">
        <v>528</v>
      </c>
      <c r="I737" s="671" t="s">
        <v>623</v>
      </c>
      <c r="J737" s="671" t="s">
        <v>624</v>
      </c>
      <c r="K737" s="671" t="s">
        <v>2556</v>
      </c>
      <c r="L737" s="705">
        <v>85.72</v>
      </c>
      <c r="M737" s="705">
        <v>85.72</v>
      </c>
      <c r="N737" s="671">
        <v>1</v>
      </c>
      <c r="O737" s="706">
        <v>1</v>
      </c>
      <c r="P737" s="705"/>
      <c r="Q737" s="682">
        <v>0</v>
      </c>
      <c r="R737" s="671"/>
      <c r="S737" s="682">
        <v>0</v>
      </c>
      <c r="T737" s="706"/>
      <c r="U737" s="242">
        <v>0</v>
      </c>
    </row>
    <row r="738" spans="1:21" ht="14.4" customHeight="1" x14ac:dyDescent="0.3">
      <c r="A738" s="680">
        <v>32</v>
      </c>
      <c r="B738" s="671" t="s">
        <v>529</v>
      </c>
      <c r="C738" s="671">
        <v>89301322</v>
      </c>
      <c r="D738" s="703" t="s">
        <v>3658</v>
      </c>
      <c r="E738" s="704" t="s">
        <v>2542</v>
      </c>
      <c r="F738" s="671" t="s">
        <v>2518</v>
      </c>
      <c r="G738" s="671" t="s">
        <v>2555</v>
      </c>
      <c r="H738" s="671" t="s">
        <v>528</v>
      </c>
      <c r="I738" s="671" t="s">
        <v>2611</v>
      </c>
      <c r="J738" s="671" t="s">
        <v>624</v>
      </c>
      <c r="K738" s="671" t="s">
        <v>2612</v>
      </c>
      <c r="L738" s="705">
        <v>285.75</v>
      </c>
      <c r="M738" s="705">
        <v>571.5</v>
      </c>
      <c r="N738" s="671">
        <v>2</v>
      </c>
      <c r="O738" s="706">
        <v>1.5</v>
      </c>
      <c r="P738" s="705">
        <v>285.75</v>
      </c>
      <c r="Q738" s="682">
        <v>0.5</v>
      </c>
      <c r="R738" s="671">
        <v>1</v>
      </c>
      <c r="S738" s="682">
        <v>0.5</v>
      </c>
      <c r="T738" s="706">
        <v>0.5</v>
      </c>
      <c r="U738" s="242">
        <v>0.33333333333333331</v>
      </c>
    </row>
    <row r="739" spans="1:21" ht="14.4" customHeight="1" x14ac:dyDescent="0.3">
      <c r="A739" s="680">
        <v>32</v>
      </c>
      <c r="B739" s="671" t="s">
        <v>529</v>
      </c>
      <c r="C739" s="671">
        <v>89301322</v>
      </c>
      <c r="D739" s="703" t="s">
        <v>3658</v>
      </c>
      <c r="E739" s="704" t="s">
        <v>2542</v>
      </c>
      <c r="F739" s="671" t="s">
        <v>2518</v>
      </c>
      <c r="G739" s="671" t="s">
        <v>2702</v>
      </c>
      <c r="H739" s="671" t="s">
        <v>1321</v>
      </c>
      <c r="I739" s="671" t="s">
        <v>3258</v>
      </c>
      <c r="J739" s="671" t="s">
        <v>3256</v>
      </c>
      <c r="K739" s="671" t="s">
        <v>3259</v>
      </c>
      <c r="L739" s="705">
        <v>270.69</v>
      </c>
      <c r="M739" s="705">
        <v>270.69</v>
      </c>
      <c r="N739" s="671">
        <v>1</v>
      </c>
      <c r="O739" s="706">
        <v>0.5</v>
      </c>
      <c r="P739" s="705"/>
      <c r="Q739" s="682">
        <v>0</v>
      </c>
      <c r="R739" s="671"/>
      <c r="S739" s="682">
        <v>0</v>
      </c>
      <c r="T739" s="706"/>
      <c r="U739" s="242">
        <v>0</v>
      </c>
    </row>
    <row r="740" spans="1:21" ht="14.4" customHeight="1" x14ac:dyDescent="0.3">
      <c r="A740" s="680">
        <v>32</v>
      </c>
      <c r="B740" s="671" t="s">
        <v>529</v>
      </c>
      <c r="C740" s="671">
        <v>89301322</v>
      </c>
      <c r="D740" s="703" t="s">
        <v>3658</v>
      </c>
      <c r="E740" s="704" t="s">
        <v>2542</v>
      </c>
      <c r="F740" s="671" t="s">
        <v>2518</v>
      </c>
      <c r="G740" s="671" t="s">
        <v>2561</v>
      </c>
      <c r="H740" s="671" t="s">
        <v>1321</v>
      </c>
      <c r="I740" s="671" t="s">
        <v>1556</v>
      </c>
      <c r="J740" s="671" t="s">
        <v>2413</v>
      </c>
      <c r="K740" s="671" t="s">
        <v>2414</v>
      </c>
      <c r="L740" s="705">
        <v>333.31</v>
      </c>
      <c r="M740" s="705">
        <v>666.62</v>
      </c>
      <c r="N740" s="671">
        <v>2</v>
      </c>
      <c r="O740" s="706">
        <v>0.5</v>
      </c>
      <c r="P740" s="705">
        <v>666.62</v>
      </c>
      <c r="Q740" s="682">
        <v>1</v>
      </c>
      <c r="R740" s="671">
        <v>2</v>
      </c>
      <c r="S740" s="682">
        <v>1</v>
      </c>
      <c r="T740" s="706">
        <v>0.5</v>
      </c>
      <c r="U740" s="242">
        <v>1</v>
      </c>
    </row>
    <row r="741" spans="1:21" ht="14.4" customHeight="1" x14ac:dyDescent="0.3">
      <c r="A741" s="680">
        <v>32</v>
      </c>
      <c r="B741" s="671" t="s">
        <v>529</v>
      </c>
      <c r="C741" s="671">
        <v>89301322</v>
      </c>
      <c r="D741" s="703" t="s">
        <v>3658</v>
      </c>
      <c r="E741" s="704" t="s">
        <v>2542</v>
      </c>
      <c r="F741" s="671" t="s">
        <v>2518</v>
      </c>
      <c r="G741" s="671" t="s">
        <v>2771</v>
      </c>
      <c r="H741" s="671" t="s">
        <v>528</v>
      </c>
      <c r="I741" s="671" t="s">
        <v>2902</v>
      </c>
      <c r="J741" s="671" t="s">
        <v>2773</v>
      </c>
      <c r="K741" s="671" t="s">
        <v>2774</v>
      </c>
      <c r="L741" s="705">
        <v>10744.75</v>
      </c>
      <c r="M741" s="705">
        <v>42979</v>
      </c>
      <c r="N741" s="671">
        <v>4</v>
      </c>
      <c r="O741" s="706">
        <v>1</v>
      </c>
      <c r="P741" s="705">
        <v>42979</v>
      </c>
      <c r="Q741" s="682">
        <v>1</v>
      </c>
      <c r="R741" s="671">
        <v>4</v>
      </c>
      <c r="S741" s="682">
        <v>1</v>
      </c>
      <c r="T741" s="706">
        <v>1</v>
      </c>
      <c r="U741" s="242">
        <v>1</v>
      </c>
    </row>
    <row r="742" spans="1:21" ht="14.4" customHeight="1" x14ac:dyDescent="0.3">
      <c r="A742" s="680">
        <v>32</v>
      </c>
      <c r="B742" s="671" t="s">
        <v>529</v>
      </c>
      <c r="C742" s="671">
        <v>89301322</v>
      </c>
      <c r="D742" s="703" t="s">
        <v>3658</v>
      </c>
      <c r="E742" s="704" t="s">
        <v>2542</v>
      </c>
      <c r="F742" s="671" t="s">
        <v>2518</v>
      </c>
      <c r="G742" s="671" t="s">
        <v>3125</v>
      </c>
      <c r="H742" s="671" t="s">
        <v>1321</v>
      </c>
      <c r="I742" s="671" t="s">
        <v>3379</v>
      </c>
      <c r="J742" s="671" t="s">
        <v>3130</v>
      </c>
      <c r="K742" s="671" t="s">
        <v>3380</v>
      </c>
      <c r="L742" s="705">
        <v>435.3</v>
      </c>
      <c r="M742" s="705">
        <v>435.3</v>
      </c>
      <c r="N742" s="671">
        <v>1</v>
      </c>
      <c r="O742" s="706">
        <v>0.5</v>
      </c>
      <c r="P742" s="705">
        <v>435.3</v>
      </c>
      <c r="Q742" s="682">
        <v>1</v>
      </c>
      <c r="R742" s="671">
        <v>1</v>
      </c>
      <c r="S742" s="682">
        <v>1</v>
      </c>
      <c r="T742" s="706">
        <v>0.5</v>
      </c>
      <c r="U742" s="242">
        <v>1</v>
      </c>
    </row>
    <row r="743" spans="1:21" ht="14.4" customHeight="1" x14ac:dyDescent="0.3">
      <c r="A743" s="680">
        <v>32</v>
      </c>
      <c r="B743" s="671" t="s">
        <v>529</v>
      </c>
      <c r="C743" s="671">
        <v>89301322</v>
      </c>
      <c r="D743" s="703" t="s">
        <v>3658</v>
      </c>
      <c r="E743" s="704" t="s">
        <v>2542</v>
      </c>
      <c r="F743" s="671" t="s">
        <v>2518</v>
      </c>
      <c r="G743" s="671" t="s">
        <v>2775</v>
      </c>
      <c r="H743" s="671" t="s">
        <v>1321</v>
      </c>
      <c r="I743" s="671" t="s">
        <v>2141</v>
      </c>
      <c r="J743" s="671" t="s">
        <v>2142</v>
      </c>
      <c r="K743" s="671" t="s">
        <v>2143</v>
      </c>
      <c r="L743" s="705">
        <v>222.25</v>
      </c>
      <c r="M743" s="705">
        <v>222.25</v>
      </c>
      <c r="N743" s="671">
        <v>1</v>
      </c>
      <c r="O743" s="706">
        <v>0.5</v>
      </c>
      <c r="P743" s="705"/>
      <c r="Q743" s="682">
        <v>0</v>
      </c>
      <c r="R743" s="671"/>
      <c r="S743" s="682">
        <v>0</v>
      </c>
      <c r="T743" s="706"/>
      <c r="U743" s="242">
        <v>0</v>
      </c>
    </row>
    <row r="744" spans="1:21" ht="14.4" customHeight="1" x14ac:dyDescent="0.3">
      <c r="A744" s="680">
        <v>32</v>
      </c>
      <c r="B744" s="671" t="s">
        <v>529</v>
      </c>
      <c r="C744" s="671">
        <v>89301322</v>
      </c>
      <c r="D744" s="703" t="s">
        <v>3658</v>
      </c>
      <c r="E744" s="704" t="s">
        <v>2542</v>
      </c>
      <c r="F744" s="671" t="s">
        <v>2518</v>
      </c>
      <c r="G744" s="671" t="s">
        <v>2725</v>
      </c>
      <c r="H744" s="671" t="s">
        <v>528</v>
      </c>
      <c r="I744" s="671" t="s">
        <v>3381</v>
      </c>
      <c r="J744" s="671" t="s">
        <v>3382</v>
      </c>
      <c r="K744" s="671" t="s">
        <v>840</v>
      </c>
      <c r="L744" s="705">
        <v>44.89</v>
      </c>
      <c r="M744" s="705">
        <v>44.89</v>
      </c>
      <c r="N744" s="671">
        <v>1</v>
      </c>
      <c r="O744" s="706">
        <v>0.5</v>
      </c>
      <c r="P744" s="705"/>
      <c r="Q744" s="682">
        <v>0</v>
      </c>
      <c r="R744" s="671"/>
      <c r="S744" s="682">
        <v>0</v>
      </c>
      <c r="T744" s="706"/>
      <c r="U744" s="242">
        <v>0</v>
      </c>
    </row>
    <row r="745" spans="1:21" ht="14.4" customHeight="1" x14ac:dyDescent="0.3">
      <c r="A745" s="680">
        <v>32</v>
      </c>
      <c r="B745" s="671" t="s">
        <v>529</v>
      </c>
      <c r="C745" s="671">
        <v>89301322</v>
      </c>
      <c r="D745" s="703" t="s">
        <v>3658</v>
      </c>
      <c r="E745" s="704" t="s">
        <v>2542</v>
      </c>
      <c r="F745" s="671" t="s">
        <v>2518</v>
      </c>
      <c r="G745" s="671" t="s">
        <v>2621</v>
      </c>
      <c r="H745" s="671" t="s">
        <v>1321</v>
      </c>
      <c r="I745" s="671" t="s">
        <v>1560</v>
      </c>
      <c r="J745" s="671" t="s">
        <v>1561</v>
      </c>
      <c r="K745" s="671" t="s">
        <v>2418</v>
      </c>
      <c r="L745" s="705">
        <v>184.22</v>
      </c>
      <c r="M745" s="705">
        <v>368.44</v>
      </c>
      <c r="N745" s="671">
        <v>2</v>
      </c>
      <c r="O745" s="706">
        <v>0.5</v>
      </c>
      <c r="P745" s="705">
        <v>368.44</v>
      </c>
      <c r="Q745" s="682">
        <v>1</v>
      </c>
      <c r="R745" s="671">
        <v>2</v>
      </c>
      <c r="S745" s="682">
        <v>1</v>
      </c>
      <c r="T745" s="706">
        <v>0.5</v>
      </c>
      <c r="U745" s="242">
        <v>1</v>
      </c>
    </row>
    <row r="746" spans="1:21" ht="14.4" customHeight="1" x14ac:dyDescent="0.3">
      <c r="A746" s="680">
        <v>32</v>
      </c>
      <c r="B746" s="671" t="s">
        <v>529</v>
      </c>
      <c r="C746" s="671">
        <v>89301322</v>
      </c>
      <c r="D746" s="703" t="s">
        <v>3658</v>
      </c>
      <c r="E746" s="704" t="s">
        <v>2542</v>
      </c>
      <c r="F746" s="671" t="s">
        <v>2518</v>
      </c>
      <c r="G746" s="671" t="s">
        <v>2624</v>
      </c>
      <c r="H746" s="671" t="s">
        <v>1321</v>
      </c>
      <c r="I746" s="671" t="s">
        <v>1564</v>
      </c>
      <c r="J746" s="671" t="s">
        <v>1565</v>
      </c>
      <c r="K746" s="671" t="s">
        <v>2418</v>
      </c>
      <c r="L746" s="705">
        <v>69.86</v>
      </c>
      <c r="M746" s="705">
        <v>279.44</v>
      </c>
      <c r="N746" s="671">
        <v>4</v>
      </c>
      <c r="O746" s="706">
        <v>1.5</v>
      </c>
      <c r="P746" s="705">
        <v>279.44</v>
      </c>
      <c r="Q746" s="682">
        <v>1</v>
      </c>
      <c r="R746" s="671">
        <v>4</v>
      </c>
      <c r="S746" s="682">
        <v>1</v>
      </c>
      <c r="T746" s="706">
        <v>1.5</v>
      </c>
      <c r="U746" s="242">
        <v>1</v>
      </c>
    </row>
    <row r="747" spans="1:21" ht="14.4" customHeight="1" x14ac:dyDescent="0.3">
      <c r="A747" s="680">
        <v>32</v>
      </c>
      <c r="B747" s="671" t="s">
        <v>529</v>
      </c>
      <c r="C747" s="671">
        <v>89301322</v>
      </c>
      <c r="D747" s="703" t="s">
        <v>3658</v>
      </c>
      <c r="E747" s="704" t="s">
        <v>2542</v>
      </c>
      <c r="F747" s="671" t="s">
        <v>2518</v>
      </c>
      <c r="G747" s="671" t="s">
        <v>3383</v>
      </c>
      <c r="H747" s="671" t="s">
        <v>528</v>
      </c>
      <c r="I747" s="671" t="s">
        <v>3384</v>
      </c>
      <c r="J747" s="671" t="s">
        <v>3385</v>
      </c>
      <c r="K747" s="671" t="s">
        <v>3386</v>
      </c>
      <c r="L747" s="705">
        <v>0</v>
      </c>
      <c r="M747" s="705">
        <v>0</v>
      </c>
      <c r="N747" s="671">
        <v>2</v>
      </c>
      <c r="O747" s="706">
        <v>0.5</v>
      </c>
      <c r="P747" s="705">
        <v>0</v>
      </c>
      <c r="Q747" s="682"/>
      <c r="R747" s="671">
        <v>2</v>
      </c>
      <c r="S747" s="682">
        <v>1</v>
      </c>
      <c r="T747" s="706">
        <v>0.5</v>
      </c>
      <c r="U747" s="242">
        <v>1</v>
      </c>
    </row>
    <row r="748" spans="1:21" ht="14.4" customHeight="1" x14ac:dyDescent="0.3">
      <c r="A748" s="680">
        <v>32</v>
      </c>
      <c r="B748" s="671" t="s">
        <v>529</v>
      </c>
      <c r="C748" s="671">
        <v>89301322</v>
      </c>
      <c r="D748" s="703" t="s">
        <v>3658</v>
      </c>
      <c r="E748" s="704" t="s">
        <v>2542</v>
      </c>
      <c r="F748" s="671" t="s">
        <v>2518</v>
      </c>
      <c r="G748" s="671" t="s">
        <v>2566</v>
      </c>
      <c r="H748" s="671" t="s">
        <v>528</v>
      </c>
      <c r="I748" s="671" t="s">
        <v>2906</v>
      </c>
      <c r="J748" s="671" t="s">
        <v>2907</v>
      </c>
      <c r="K748" s="671" t="s">
        <v>2908</v>
      </c>
      <c r="L748" s="705">
        <v>2025.92</v>
      </c>
      <c r="M748" s="705">
        <v>10129.6</v>
      </c>
      <c r="N748" s="671">
        <v>5</v>
      </c>
      <c r="O748" s="706">
        <v>1</v>
      </c>
      <c r="P748" s="705">
        <v>10129.6</v>
      </c>
      <c r="Q748" s="682">
        <v>1</v>
      </c>
      <c r="R748" s="671">
        <v>5</v>
      </c>
      <c r="S748" s="682">
        <v>1</v>
      </c>
      <c r="T748" s="706">
        <v>1</v>
      </c>
      <c r="U748" s="242">
        <v>1</v>
      </c>
    </row>
    <row r="749" spans="1:21" ht="14.4" customHeight="1" x14ac:dyDescent="0.3">
      <c r="A749" s="680">
        <v>32</v>
      </c>
      <c r="B749" s="671" t="s">
        <v>529</v>
      </c>
      <c r="C749" s="671">
        <v>89301322</v>
      </c>
      <c r="D749" s="703" t="s">
        <v>3658</v>
      </c>
      <c r="E749" s="704" t="s">
        <v>2542</v>
      </c>
      <c r="F749" s="671" t="s">
        <v>2518</v>
      </c>
      <c r="G749" s="671" t="s">
        <v>2566</v>
      </c>
      <c r="H749" s="671" t="s">
        <v>528</v>
      </c>
      <c r="I749" s="671" t="s">
        <v>1132</v>
      </c>
      <c r="J749" s="671" t="s">
        <v>1133</v>
      </c>
      <c r="K749" s="671" t="s">
        <v>2779</v>
      </c>
      <c r="L749" s="705">
        <v>2025.92</v>
      </c>
      <c r="M749" s="705">
        <v>14181.44</v>
      </c>
      <c r="N749" s="671">
        <v>7</v>
      </c>
      <c r="O749" s="706">
        <v>1.5</v>
      </c>
      <c r="P749" s="705">
        <v>14181.44</v>
      </c>
      <c r="Q749" s="682">
        <v>1</v>
      </c>
      <c r="R749" s="671">
        <v>7</v>
      </c>
      <c r="S749" s="682">
        <v>1</v>
      </c>
      <c r="T749" s="706">
        <v>1.5</v>
      </c>
      <c r="U749" s="242">
        <v>1</v>
      </c>
    </row>
    <row r="750" spans="1:21" ht="14.4" customHeight="1" x14ac:dyDescent="0.3">
      <c r="A750" s="680">
        <v>32</v>
      </c>
      <c r="B750" s="671" t="s">
        <v>529</v>
      </c>
      <c r="C750" s="671">
        <v>89301322</v>
      </c>
      <c r="D750" s="703" t="s">
        <v>3658</v>
      </c>
      <c r="E750" s="704" t="s">
        <v>2542</v>
      </c>
      <c r="F750" s="671" t="s">
        <v>2518</v>
      </c>
      <c r="G750" s="671" t="s">
        <v>3000</v>
      </c>
      <c r="H750" s="671" t="s">
        <v>528</v>
      </c>
      <c r="I750" s="671" t="s">
        <v>3387</v>
      </c>
      <c r="J750" s="671" t="s">
        <v>1005</v>
      </c>
      <c r="K750" s="671" t="s">
        <v>2409</v>
      </c>
      <c r="L750" s="705">
        <v>0</v>
      </c>
      <c r="M750" s="705">
        <v>0</v>
      </c>
      <c r="N750" s="671">
        <v>1</v>
      </c>
      <c r="O750" s="706">
        <v>1</v>
      </c>
      <c r="P750" s="705">
        <v>0</v>
      </c>
      <c r="Q750" s="682"/>
      <c r="R750" s="671">
        <v>1</v>
      </c>
      <c r="S750" s="682">
        <v>1</v>
      </c>
      <c r="T750" s="706">
        <v>1</v>
      </c>
      <c r="U750" s="242">
        <v>1</v>
      </c>
    </row>
    <row r="751" spans="1:21" ht="14.4" customHeight="1" x14ac:dyDescent="0.3">
      <c r="A751" s="680">
        <v>32</v>
      </c>
      <c r="B751" s="671" t="s">
        <v>529</v>
      </c>
      <c r="C751" s="671">
        <v>89301322</v>
      </c>
      <c r="D751" s="703" t="s">
        <v>3658</v>
      </c>
      <c r="E751" s="704" t="s">
        <v>2542</v>
      </c>
      <c r="F751" s="671" t="s">
        <v>2518</v>
      </c>
      <c r="G751" s="671" t="s">
        <v>2663</v>
      </c>
      <c r="H751" s="671" t="s">
        <v>528</v>
      </c>
      <c r="I751" s="671" t="s">
        <v>3388</v>
      </c>
      <c r="J751" s="671" t="s">
        <v>657</v>
      </c>
      <c r="K751" s="671" t="s">
        <v>2664</v>
      </c>
      <c r="L751" s="705">
        <v>115.3</v>
      </c>
      <c r="M751" s="705">
        <v>461.2</v>
      </c>
      <c r="N751" s="671">
        <v>4</v>
      </c>
      <c r="O751" s="706">
        <v>1.5</v>
      </c>
      <c r="P751" s="705"/>
      <c r="Q751" s="682">
        <v>0</v>
      </c>
      <c r="R751" s="671"/>
      <c r="S751" s="682">
        <v>0</v>
      </c>
      <c r="T751" s="706"/>
      <c r="U751" s="242">
        <v>0</v>
      </c>
    </row>
    <row r="752" spans="1:21" ht="14.4" customHeight="1" x14ac:dyDescent="0.3">
      <c r="A752" s="680">
        <v>32</v>
      </c>
      <c r="B752" s="671" t="s">
        <v>529</v>
      </c>
      <c r="C752" s="671">
        <v>89301322</v>
      </c>
      <c r="D752" s="703" t="s">
        <v>3658</v>
      </c>
      <c r="E752" s="704" t="s">
        <v>2542</v>
      </c>
      <c r="F752" s="671" t="s">
        <v>2518</v>
      </c>
      <c r="G752" s="671" t="s">
        <v>2663</v>
      </c>
      <c r="H752" s="671" t="s">
        <v>528</v>
      </c>
      <c r="I752" s="671" t="s">
        <v>656</v>
      </c>
      <c r="J752" s="671" t="s">
        <v>657</v>
      </c>
      <c r="K752" s="671" t="s">
        <v>2664</v>
      </c>
      <c r="L752" s="705">
        <v>115.3</v>
      </c>
      <c r="M752" s="705">
        <v>345.9</v>
      </c>
      <c r="N752" s="671">
        <v>3</v>
      </c>
      <c r="O752" s="706">
        <v>1</v>
      </c>
      <c r="P752" s="705">
        <v>345.9</v>
      </c>
      <c r="Q752" s="682">
        <v>1</v>
      </c>
      <c r="R752" s="671">
        <v>3</v>
      </c>
      <c r="S752" s="682">
        <v>1</v>
      </c>
      <c r="T752" s="706">
        <v>1</v>
      </c>
      <c r="U752" s="242">
        <v>1</v>
      </c>
    </row>
    <row r="753" spans="1:21" ht="14.4" customHeight="1" x14ac:dyDescent="0.3">
      <c r="A753" s="680">
        <v>32</v>
      </c>
      <c r="B753" s="671" t="s">
        <v>529</v>
      </c>
      <c r="C753" s="671">
        <v>89301322</v>
      </c>
      <c r="D753" s="703" t="s">
        <v>3658</v>
      </c>
      <c r="E753" s="704" t="s">
        <v>2542</v>
      </c>
      <c r="F753" s="671" t="s">
        <v>2518</v>
      </c>
      <c r="G753" s="671" t="s">
        <v>2913</v>
      </c>
      <c r="H753" s="671" t="s">
        <v>528</v>
      </c>
      <c r="I753" s="671" t="s">
        <v>2914</v>
      </c>
      <c r="J753" s="671" t="s">
        <v>2915</v>
      </c>
      <c r="K753" s="671" t="s">
        <v>2916</v>
      </c>
      <c r="L753" s="705">
        <v>937.93</v>
      </c>
      <c r="M753" s="705">
        <v>12193.09</v>
      </c>
      <c r="N753" s="671">
        <v>13</v>
      </c>
      <c r="O753" s="706">
        <v>4.5</v>
      </c>
      <c r="P753" s="705">
        <v>12193.09</v>
      </c>
      <c r="Q753" s="682">
        <v>1</v>
      </c>
      <c r="R753" s="671">
        <v>13</v>
      </c>
      <c r="S753" s="682">
        <v>1</v>
      </c>
      <c r="T753" s="706">
        <v>4.5</v>
      </c>
      <c r="U753" s="242">
        <v>1</v>
      </c>
    </row>
    <row r="754" spans="1:21" ht="14.4" customHeight="1" x14ac:dyDescent="0.3">
      <c r="A754" s="680">
        <v>32</v>
      </c>
      <c r="B754" s="671" t="s">
        <v>529</v>
      </c>
      <c r="C754" s="671">
        <v>89301322</v>
      </c>
      <c r="D754" s="703" t="s">
        <v>3658</v>
      </c>
      <c r="E754" s="704" t="s">
        <v>2542</v>
      </c>
      <c r="F754" s="671" t="s">
        <v>2518</v>
      </c>
      <c r="G754" s="671" t="s">
        <v>2665</v>
      </c>
      <c r="H754" s="671" t="s">
        <v>528</v>
      </c>
      <c r="I754" s="671" t="s">
        <v>2666</v>
      </c>
      <c r="J754" s="671" t="s">
        <v>2667</v>
      </c>
      <c r="K754" s="671" t="s">
        <v>1769</v>
      </c>
      <c r="L754" s="705">
        <v>13168.84</v>
      </c>
      <c r="M754" s="705">
        <v>13168.84</v>
      </c>
      <c r="N754" s="671">
        <v>1</v>
      </c>
      <c r="O754" s="706">
        <v>0.5</v>
      </c>
      <c r="P754" s="705">
        <v>13168.84</v>
      </c>
      <c r="Q754" s="682">
        <v>1</v>
      </c>
      <c r="R754" s="671">
        <v>1</v>
      </c>
      <c r="S754" s="682">
        <v>1</v>
      </c>
      <c r="T754" s="706">
        <v>0.5</v>
      </c>
      <c r="U754" s="242">
        <v>1</v>
      </c>
    </row>
    <row r="755" spans="1:21" ht="14.4" customHeight="1" x14ac:dyDescent="0.3">
      <c r="A755" s="680">
        <v>32</v>
      </c>
      <c r="B755" s="671" t="s">
        <v>529</v>
      </c>
      <c r="C755" s="671">
        <v>89301322</v>
      </c>
      <c r="D755" s="703" t="s">
        <v>3658</v>
      </c>
      <c r="E755" s="704" t="s">
        <v>2542</v>
      </c>
      <c r="F755" s="671" t="s">
        <v>2518</v>
      </c>
      <c r="G755" s="671" t="s">
        <v>2569</v>
      </c>
      <c r="H755" s="671" t="s">
        <v>1321</v>
      </c>
      <c r="I755" s="671" t="s">
        <v>1599</v>
      </c>
      <c r="J755" s="671" t="s">
        <v>1600</v>
      </c>
      <c r="K755" s="671" t="s">
        <v>2432</v>
      </c>
      <c r="L755" s="705">
        <v>3127.19</v>
      </c>
      <c r="M755" s="705">
        <v>31271.899999999998</v>
      </c>
      <c r="N755" s="671">
        <v>10</v>
      </c>
      <c r="O755" s="706">
        <v>5</v>
      </c>
      <c r="P755" s="705">
        <v>31271.899999999998</v>
      </c>
      <c r="Q755" s="682">
        <v>1</v>
      </c>
      <c r="R755" s="671">
        <v>10</v>
      </c>
      <c r="S755" s="682">
        <v>1</v>
      </c>
      <c r="T755" s="706">
        <v>5</v>
      </c>
      <c r="U755" s="242">
        <v>1</v>
      </c>
    </row>
    <row r="756" spans="1:21" ht="14.4" customHeight="1" x14ac:dyDescent="0.3">
      <c r="A756" s="680">
        <v>32</v>
      </c>
      <c r="B756" s="671" t="s">
        <v>529</v>
      </c>
      <c r="C756" s="671">
        <v>89301322</v>
      </c>
      <c r="D756" s="703" t="s">
        <v>3658</v>
      </c>
      <c r="E756" s="704" t="s">
        <v>2542</v>
      </c>
      <c r="F756" s="671" t="s">
        <v>2518</v>
      </c>
      <c r="G756" s="671" t="s">
        <v>2729</v>
      </c>
      <c r="H756" s="671" t="s">
        <v>528</v>
      </c>
      <c r="I756" s="671" t="s">
        <v>808</v>
      </c>
      <c r="J756" s="671" t="s">
        <v>2737</v>
      </c>
      <c r="K756" s="671" t="s">
        <v>2735</v>
      </c>
      <c r="L756" s="705">
        <v>66.599999999999994</v>
      </c>
      <c r="M756" s="705">
        <v>66.599999999999994</v>
      </c>
      <c r="N756" s="671">
        <v>1</v>
      </c>
      <c r="O756" s="706">
        <v>0.5</v>
      </c>
      <c r="P756" s="705"/>
      <c r="Q756" s="682">
        <v>0</v>
      </c>
      <c r="R756" s="671"/>
      <c r="S756" s="682">
        <v>0</v>
      </c>
      <c r="T756" s="706"/>
      <c r="U756" s="242">
        <v>0</v>
      </c>
    </row>
    <row r="757" spans="1:21" ht="14.4" customHeight="1" x14ac:dyDescent="0.3">
      <c r="A757" s="680">
        <v>32</v>
      </c>
      <c r="B757" s="671" t="s">
        <v>529</v>
      </c>
      <c r="C757" s="671">
        <v>89301322</v>
      </c>
      <c r="D757" s="703" t="s">
        <v>3658</v>
      </c>
      <c r="E757" s="704" t="s">
        <v>2542</v>
      </c>
      <c r="F757" s="671" t="s">
        <v>2518</v>
      </c>
      <c r="G757" s="671" t="s">
        <v>2668</v>
      </c>
      <c r="H757" s="671" t="s">
        <v>528</v>
      </c>
      <c r="I757" s="671" t="s">
        <v>736</v>
      </c>
      <c r="J757" s="671" t="s">
        <v>737</v>
      </c>
      <c r="K757" s="671" t="s">
        <v>2669</v>
      </c>
      <c r="L757" s="705">
        <v>163.9</v>
      </c>
      <c r="M757" s="705">
        <v>491.70000000000005</v>
      </c>
      <c r="N757" s="671">
        <v>3</v>
      </c>
      <c r="O757" s="706">
        <v>0.5</v>
      </c>
      <c r="P757" s="705">
        <v>491.70000000000005</v>
      </c>
      <c r="Q757" s="682">
        <v>1</v>
      </c>
      <c r="R757" s="671">
        <v>3</v>
      </c>
      <c r="S757" s="682">
        <v>1</v>
      </c>
      <c r="T757" s="706">
        <v>0.5</v>
      </c>
      <c r="U757" s="242">
        <v>1</v>
      </c>
    </row>
    <row r="758" spans="1:21" ht="14.4" customHeight="1" x14ac:dyDescent="0.3">
      <c r="A758" s="680">
        <v>32</v>
      </c>
      <c r="B758" s="671" t="s">
        <v>529</v>
      </c>
      <c r="C758" s="671">
        <v>89301322</v>
      </c>
      <c r="D758" s="703" t="s">
        <v>3658</v>
      </c>
      <c r="E758" s="704" t="s">
        <v>2542</v>
      </c>
      <c r="F758" s="671" t="s">
        <v>2518</v>
      </c>
      <c r="G758" s="671" t="s">
        <v>3389</v>
      </c>
      <c r="H758" s="671" t="s">
        <v>528</v>
      </c>
      <c r="I758" s="671" t="s">
        <v>3390</v>
      </c>
      <c r="J758" s="671" t="s">
        <v>3391</v>
      </c>
      <c r="K758" s="671" t="s">
        <v>3392</v>
      </c>
      <c r="L758" s="705">
        <v>26.97</v>
      </c>
      <c r="M758" s="705">
        <v>26.97</v>
      </c>
      <c r="N758" s="671">
        <v>1</v>
      </c>
      <c r="O758" s="706">
        <v>0.5</v>
      </c>
      <c r="P758" s="705"/>
      <c r="Q758" s="682">
        <v>0</v>
      </c>
      <c r="R758" s="671"/>
      <c r="S758" s="682">
        <v>0</v>
      </c>
      <c r="T758" s="706"/>
      <c r="U758" s="242">
        <v>0</v>
      </c>
    </row>
    <row r="759" spans="1:21" ht="14.4" customHeight="1" x14ac:dyDescent="0.3">
      <c r="A759" s="680">
        <v>32</v>
      </c>
      <c r="B759" s="671" t="s">
        <v>529</v>
      </c>
      <c r="C759" s="671">
        <v>89301322</v>
      </c>
      <c r="D759" s="703" t="s">
        <v>3658</v>
      </c>
      <c r="E759" s="704" t="s">
        <v>2542</v>
      </c>
      <c r="F759" s="671" t="s">
        <v>2518</v>
      </c>
      <c r="G759" s="671" t="s">
        <v>2805</v>
      </c>
      <c r="H759" s="671" t="s">
        <v>528</v>
      </c>
      <c r="I759" s="671" t="s">
        <v>2806</v>
      </c>
      <c r="J759" s="671" t="s">
        <v>2807</v>
      </c>
      <c r="K759" s="671" t="s">
        <v>2808</v>
      </c>
      <c r="L759" s="705">
        <v>1023.02</v>
      </c>
      <c r="M759" s="705">
        <v>19437.380000000005</v>
      </c>
      <c r="N759" s="671">
        <v>19</v>
      </c>
      <c r="O759" s="706">
        <v>15</v>
      </c>
      <c r="P759" s="705">
        <v>9207.1800000000021</v>
      </c>
      <c r="Q759" s="682">
        <v>0.47368421052631576</v>
      </c>
      <c r="R759" s="671">
        <v>9</v>
      </c>
      <c r="S759" s="682">
        <v>0.47368421052631576</v>
      </c>
      <c r="T759" s="706">
        <v>7.5</v>
      </c>
      <c r="U759" s="242">
        <v>0.5</v>
      </c>
    </row>
    <row r="760" spans="1:21" ht="14.4" customHeight="1" x14ac:dyDescent="0.3">
      <c r="A760" s="680">
        <v>32</v>
      </c>
      <c r="B760" s="671" t="s">
        <v>529</v>
      </c>
      <c r="C760" s="671">
        <v>89301322</v>
      </c>
      <c r="D760" s="703" t="s">
        <v>3658</v>
      </c>
      <c r="E760" s="704" t="s">
        <v>2542</v>
      </c>
      <c r="F760" s="671" t="s">
        <v>2518</v>
      </c>
      <c r="G760" s="671" t="s">
        <v>2670</v>
      </c>
      <c r="H760" s="671" t="s">
        <v>528</v>
      </c>
      <c r="I760" s="671" t="s">
        <v>2707</v>
      </c>
      <c r="J760" s="671" t="s">
        <v>2708</v>
      </c>
      <c r="K760" s="671" t="s">
        <v>2283</v>
      </c>
      <c r="L760" s="705">
        <v>0</v>
      </c>
      <c r="M760" s="705">
        <v>0</v>
      </c>
      <c r="N760" s="671">
        <v>1</v>
      </c>
      <c r="O760" s="706">
        <v>0.5</v>
      </c>
      <c r="P760" s="705"/>
      <c r="Q760" s="682"/>
      <c r="R760" s="671"/>
      <c r="S760" s="682">
        <v>0</v>
      </c>
      <c r="T760" s="706"/>
      <c r="U760" s="242">
        <v>0</v>
      </c>
    </row>
    <row r="761" spans="1:21" ht="14.4" customHeight="1" x14ac:dyDescent="0.3">
      <c r="A761" s="680">
        <v>32</v>
      </c>
      <c r="B761" s="671" t="s">
        <v>529</v>
      </c>
      <c r="C761" s="671">
        <v>89301322</v>
      </c>
      <c r="D761" s="703" t="s">
        <v>3658</v>
      </c>
      <c r="E761" s="704" t="s">
        <v>2542</v>
      </c>
      <c r="F761" s="671" t="s">
        <v>2518</v>
      </c>
      <c r="G761" s="671" t="s">
        <v>2815</v>
      </c>
      <c r="H761" s="671" t="s">
        <v>1321</v>
      </c>
      <c r="I761" s="671" t="s">
        <v>2816</v>
      </c>
      <c r="J761" s="671" t="s">
        <v>2817</v>
      </c>
      <c r="K761" s="671" t="s">
        <v>2818</v>
      </c>
      <c r="L761" s="705">
        <v>2449.89</v>
      </c>
      <c r="M761" s="705">
        <v>12249.449999999999</v>
      </c>
      <c r="N761" s="671">
        <v>5</v>
      </c>
      <c r="O761" s="706">
        <v>1</v>
      </c>
      <c r="P761" s="705">
        <v>12249.449999999999</v>
      </c>
      <c r="Q761" s="682">
        <v>1</v>
      </c>
      <c r="R761" s="671">
        <v>5</v>
      </c>
      <c r="S761" s="682">
        <v>1</v>
      </c>
      <c r="T761" s="706">
        <v>1</v>
      </c>
      <c r="U761" s="242">
        <v>1</v>
      </c>
    </row>
    <row r="762" spans="1:21" ht="14.4" customHeight="1" x14ac:dyDescent="0.3">
      <c r="A762" s="680">
        <v>32</v>
      </c>
      <c r="B762" s="671" t="s">
        <v>529</v>
      </c>
      <c r="C762" s="671">
        <v>89301322</v>
      </c>
      <c r="D762" s="703" t="s">
        <v>3658</v>
      </c>
      <c r="E762" s="704" t="s">
        <v>2542</v>
      </c>
      <c r="F762" s="671" t="s">
        <v>2518</v>
      </c>
      <c r="G762" s="671" t="s">
        <v>2674</v>
      </c>
      <c r="H762" s="671" t="s">
        <v>528</v>
      </c>
      <c r="I762" s="671" t="s">
        <v>1595</v>
      </c>
      <c r="J762" s="671" t="s">
        <v>1596</v>
      </c>
      <c r="K762" s="671" t="s">
        <v>2432</v>
      </c>
      <c r="L762" s="705">
        <v>614.78</v>
      </c>
      <c r="M762" s="705">
        <v>3073.8999999999996</v>
      </c>
      <c r="N762" s="671">
        <v>5</v>
      </c>
      <c r="O762" s="706">
        <v>1.5</v>
      </c>
      <c r="P762" s="705">
        <v>3073.8999999999996</v>
      </c>
      <c r="Q762" s="682">
        <v>1</v>
      </c>
      <c r="R762" s="671">
        <v>5</v>
      </c>
      <c r="S762" s="682">
        <v>1</v>
      </c>
      <c r="T762" s="706">
        <v>1.5</v>
      </c>
      <c r="U762" s="242">
        <v>1</v>
      </c>
    </row>
    <row r="763" spans="1:21" ht="14.4" customHeight="1" x14ac:dyDescent="0.3">
      <c r="A763" s="680">
        <v>32</v>
      </c>
      <c r="B763" s="671" t="s">
        <v>529</v>
      </c>
      <c r="C763" s="671">
        <v>89301322</v>
      </c>
      <c r="D763" s="703" t="s">
        <v>3658</v>
      </c>
      <c r="E763" s="704" t="s">
        <v>2542</v>
      </c>
      <c r="F763" s="671" t="s">
        <v>2518</v>
      </c>
      <c r="G763" s="671" t="s">
        <v>2713</v>
      </c>
      <c r="H763" s="671" t="s">
        <v>528</v>
      </c>
      <c r="I763" s="671" t="s">
        <v>604</v>
      </c>
      <c r="J763" s="671" t="s">
        <v>2714</v>
      </c>
      <c r="K763" s="671" t="s">
        <v>2715</v>
      </c>
      <c r="L763" s="705">
        <v>41.83</v>
      </c>
      <c r="M763" s="705">
        <v>83.66</v>
      </c>
      <c r="N763" s="671">
        <v>2</v>
      </c>
      <c r="O763" s="706">
        <v>1.5</v>
      </c>
      <c r="P763" s="705"/>
      <c r="Q763" s="682">
        <v>0</v>
      </c>
      <c r="R763" s="671"/>
      <c r="S763" s="682">
        <v>0</v>
      </c>
      <c r="T763" s="706"/>
      <c r="U763" s="242">
        <v>0</v>
      </c>
    </row>
    <row r="764" spans="1:21" ht="14.4" customHeight="1" x14ac:dyDescent="0.3">
      <c r="A764" s="680">
        <v>32</v>
      </c>
      <c r="B764" s="671" t="s">
        <v>529</v>
      </c>
      <c r="C764" s="671">
        <v>89301322</v>
      </c>
      <c r="D764" s="703" t="s">
        <v>3658</v>
      </c>
      <c r="E764" s="704" t="s">
        <v>2542</v>
      </c>
      <c r="F764" s="671" t="s">
        <v>2518</v>
      </c>
      <c r="G764" s="671" t="s">
        <v>2577</v>
      </c>
      <c r="H764" s="671" t="s">
        <v>528</v>
      </c>
      <c r="I764" s="671" t="s">
        <v>2833</v>
      </c>
      <c r="J764" s="671" t="s">
        <v>2834</v>
      </c>
      <c r="K764" s="671" t="s">
        <v>2835</v>
      </c>
      <c r="L764" s="705">
        <v>61.29</v>
      </c>
      <c r="M764" s="705">
        <v>183.87</v>
      </c>
      <c r="N764" s="671">
        <v>3</v>
      </c>
      <c r="O764" s="706">
        <v>2.5</v>
      </c>
      <c r="P764" s="705">
        <v>122.58</v>
      </c>
      <c r="Q764" s="682">
        <v>0.66666666666666663</v>
      </c>
      <c r="R764" s="671">
        <v>2</v>
      </c>
      <c r="S764" s="682">
        <v>0.66666666666666663</v>
      </c>
      <c r="T764" s="706">
        <v>1.5</v>
      </c>
      <c r="U764" s="242">
        <v>0.6</v>
      </c>
    </row>
    <row r="765" spans="1:21" ht="14.4" customHeight="1" x14ac:dyDescent="0.3">
      <c r="A765" s="680">
        <v>32</v>
      </c>
      <c r="B765" s="671" t="s">
        <v>529</v>
      </c>
      <c r="C765" s="671">
        <v>89301322</v>
      </c>
      <c r="D765" s="703" t="s">
        <v>3658</v>
      </c>
      <c r="E765" s="704" t="s">
        <v>2542</v>
      </c>
      <c r="F765" s="671" t="s">
        <v>2518</v>
      </c>
      <c r="G765" s="671" t="s">
        <v>2577</v>
      </c>
      <c r="H765" s="671" t="s">
        <v>528</v>
      </c>
      <c r="I765" s="671" t="s">
        <v>2836</v>
      </c>
      <c r="J765" s="671" t="s">
        <v>2579</v>
      </c>
      <c r="K765" s="671" t="s">
        <v>2837</v>
      </c>
      <c r="L765" s="705">
        <v>34.31</v>
      </c>
      <c r="M765" s="705">
        <v>34.31</v>
      </c>
      <c r="N765" s="671">
        <v>1</v>
      </c>
      <c r="O765" s="706">
        <v>1</v>
      </c>
      <c r="P765" s="705">
        <v>34.31</v>
      </c>
      <c r="Q765" s="682">
        <v>1</v>
      </c>
      <c r="R765" s="671">
        <v>1</v>
      </c>
      <c r="S765" s="682">
        <v>1</v>
      </c>
      <c r="T765" s="706">
        <v>1</v>
      </c>
      <c r="U765" s="242">
        <v>1</v>
      </c>
    </row>
    <row r="766" spans="1:21" ht="14.4" customHeight="1" x14ac:dyDescent="0.3">
      <c r="A766" s="680">
        <v>32</v>
      </c>
      <c r="B766" s="671" t="s">
        <v>529</v>
      </c>
      <c r="C766" s="671">
        <v>89301322</v>
      </c>
      <c r="D766" s="703" t="s">
        <v>3658</v>
      </c>
      <c r="E766" s="704" t="s">
        <v>2542</v>
      </c>
      <c r="F766" s="671" t="s">
        <v>2518</v>
      </c>
      <c r="G766" s="671" t="s">
        <v>2675</v>
      </c>
      <c r="H766" s="671" t="s">
        <v>528</v>
      </c>
      <c r="I766" s="671" t="s">
        <v>3393</v>
      </c>
      <c r="J766" s="671" t="s">
        <v>2676</v>
      </c>
      <c r="K766" s="671" t="s">
        <v>2677</v>
      </c>
      <c r="L766" s="705">
        <v>6196.71</v>
      </c>
      <c r="M766" s="705">
        <v>18590.13</v>
      </c>
      <c r="N766" s="671">
        <v>3</v>
      </c>
      <c r="O766" s="706">
        <v>1.5</v>
      </c>
      <c r="P766" s="705"/>
      <c r="Q766" s="682">
        <v>0</v>
      </c>
      <c r="R766" s="671"/>
      <c r="S766" s="682">
        <v>0</v>
      </c>
      <c r="T766" s="706"/>
      <c r="U766" s="242">
        <v>0</v>
      </c>
    </row>
    <row r="767" spans="1:21" ht="14.4" customHeight="1" x14ac:dyDescent="0.3">
      <c r="A767" s="680">
        <v>32</v>
      </c>
      <c r="B767" s="671" t="s">
        <v>529</v>
      </c>
      <c r="C767" s="671">
        <v>89301322</v>
      </c>
      <c r="D767" s="703" t="s">
        <v>3658</v>
      </c>
      <c r="E767" s="704" t="s">
        <v>2542</v>
      </c>
      <c r="F767" s="671" t="s">
        <v>2518</v>
      </c>
      <c r="G767" s="671" t="s">
        <v>2716</v>
      </c>
      <c r="H767" s="671" t="s">
        <v>528</v>
      </c>
      <c r="I767" s="671" t="s">
        <v>740</v>
      </c>
      <c r="J767" s="671" t="s">
        <v>2717</v>
      </c>
      <c r="K767" s="671" t="s">
        <v>2718</v>
      </c>
      <c r="L767" s="705">
        <v>91.14</v>
      </c>
      <c r="M767" s="705">
        <v>2734.2000000000003</v>
      </c>
      <c r="N767" s="671">
        <v>30</v>
      </c>
      <c r="O767" s="706">
        <v>7</v>
      </c>
      <c r="P767" s="705">
        <v>1002.54</v>
      </c>
      <c r="Q767" s="682">
        <v>0.36666666666666664</v>
      </c>
      <c r="R767" s="671">
        <v>11</v>
      </c>
      <c r="S767" s="682">
        <v>0.36666666666666664</v>
      </c>
      <c r="T767" s="706">
        <v>2.5</v>
      </c>
      <c r="U767" s="242">
        <v>0.35714285714285715</v>
      </c>
    </row>
    <row r="768" spans="1:21" ht="14.4" customHeight="1" x14ac:dyDescent="0.3">
      <c r="A768" s="680">
        <v>32</v>
      </c>
      <c r="B768" s="671" t="s">
        <v>529</v>
      </c>
      <c r="C768" s="671">
        <v>89301322</v>
      </c>
      <c r="D768" s="703" t="s">
        <v>3658</v>
      </c>
      <c r="E768" s="704" t="s">
        <v>2542</v>
      </c>
      <c r="F768" s="671" t="s">
        <v>2518</v>
      </c>
      <c r="G768" s="671" t="s">
        <v>2678</v>
      </c>
      <c r="H768" s="671" t="s">
        <v>528</v>
      </c>
      <c r="I768" s="671" t="s">
        <v>652</v>
      </c>
      <c r="J768" s="671" t="s">
        <v>653</v>
      </c>
      <c r="K768" s="671" t="s">
        <v>2679</v>
      </c>
      <c r="L768" s="705">
        <v>709.97</v>
      </c>
      <c r="M768" s="705">
        <v>709.97</v>
      </c>
      <c r="N768" s="671">
        <v>1</v>
      </c>
      <c r="O768" s="706">
        <v>0.5</v>
      </c>
      <c r="P768" s="705">
        <v>709.97</v>
      </c>
      <c r="Q768" s="682">
        <v>1</v>
      </c>
      <c r="R768" s="671">
        <v>1</v>
      </c>
      <c r="S768" s="682">
        <v>1</v>
      </c>
      <c r="T768" s="706">
        <v>0.5</v>
      </c>
      <c r="U768" s="242">
        <v>1</v>
      </c>
    </row>
    <row r="769" spans="1:21" ht="14.4" customHeight="1" x14ac:dyDescent="0.3">
      <c r="A769" s="680">
        <v>32</v>
      </c>
      <c r="B769" s="671" t="s">
        <v>529</v>
      </c>
      <c r="C769" s="671">
        <v>89301322</v>
      </c>
      <c r="D769" s="703" t="s">
        <v>3658</v>
      </c>
      <c r="E769" s="704" t="s">
        <v>2542</v>
      </c>
      <c r="F769" s="671" t="s">
        <v>2518</v>
      </c>
      <c r="G769" s="671" t="s">
        <v>2838</v>
      </c>
      <c r="H769" s="671" t="s">
        <v>1321</v>
      </c>
      <c r="I769" s="671" t="s">
        <v>2839</v>
      </c>
      <c r="J769" s="671" t="s">
        <v>2058</v>
      </c>
      <c r="K769" s="671" t="s">
        <v>2840</v>
      </c>
      <c r="L769" s="705">
        <v>0</v>
      </c>
      <c r="M769" s="705">
        <v>0</v>
      </c>
      <c r="N769" s="671">
        <v>1</v>
      </c>
      <c r="O769" s="706">
        <v>1</v>
      </c>
      <c r="P769" s="705">
        <v>0</v>
      </c>
      <c r="Q769" s="682"/>
      <c r="R769" s="671">
        <v>1</v>
      </c>
      <c r="S769" s="682">
        <v>1</v>
      </c>
      <c r="T769" s="706">
        <v>1</v>
      </c>
      <c r="U769" s="242">
        <v>1</v>
      </c>
    </row>
    <row r="770" spans="1:21" ht="14.4" customHeight="1" x14ac:dyDescent="0.3">
      <c r="A770" s="680">
        <v>32</v>
      </c>
      <c r="B770" s="671" t="s">
        <v>529</v>
      </c>
      <c r="C770" s="671">
        <v>89301322</v>
      </c>
      <c r="D770" s="703" t="s">
        <v>3658</v>
      </c>
      <c r="E770" s="704" t="s">
        <v>2542</v>
      </c>
      <c r="F770" s="671" t="s">
        <v>2518</v>
      </c>
      <c r="G770" s="671" t="s">
        <v>2635</v>
      </c>
      <c r="H770" s="671" t="s">
        <v>528</v>
      </c>
      <c r="I770" s="671" t="s">
        <v>660</v>
      </c>
      <c r="J770" s="671" t="s">
        <v>661</v>
      </c>
      <c r="K770" s="671" t="s">
        <v>662</v>
      </c>
      <c r="L770" s="705">
        <v>33.79</v>
      </c>
      <c r="M770" s="705">
        <v>135.16</v>
      </c>
      <c r="N770" s="671">
        <v>4</v>
      </c>
      <c r="O770" s="706">
        <v>0.5</v>
      </c>
      <c r="P770" s="705">
        <v>135.16</v>
      </c>
      <c r="Q770" s="682">
        <v>1</v>
      </c>
      <c r="R770" s="671">
        <v>4</v>
      </c>
      <c r="S770" s="682">
        <v>1</v>
      </c>
      <c r="T770" s="706">
        <v>0.5</v>
      </c>
      <c r="U770" s="242">
        <v>1</v>
      </c>
    </row>
    <row r="771" spans="1:21" ht="14.4" customHeight="1" x14ac:dyDescent="0.3">
      <c r="A771" s="680">
        <v>32</v>
      </c>
      <c r="B771" s="671" t="s">
        <v>529</v>
      </c>
      <c r="C771" s="671">
        <v>89301322</v>
      </c>
      <c r="D771" s="703" t="s">
        <v>3658</v>
      </c>
      <c r="E771" s="704" t="s">
        <v>2542</v>
      </c>
      <c r="F771" s="671" t="s">
        <v>2518</v>
      </c>
      <c r="G771" s="671" t="s">
        <v>3394</v>
      </c>
      <c r="H771" s="671" t="s">
        <v>528</v>
      </c>
      <c r="I771" s="671" t="s">
        <v>3395</v>
      </c>
      <c r="J771" s="671" t="s">
        <v>3396</v>
      </c>
      <c r="K771" s="671" t="s">
        <v>3397</v>
      </c>
      <c r="L771" s="705">
        <v>0</v>
      </c>
      <c r="M771" s="705">
        <v>0</v>
      </c>
      <c r="N771" s="671">
        <v>1</v>
      </c>
      <c r="O771" s="706">
        <v>1</v>
      </c>
      <c r="P771" s="705">
        <v>0</v>
      </c>
      <c r="Q771" s="682"/>
      <c r="R771" s="671">
        <v>1</v>
      </c>
      <c r="S771" s="682">
        <v>1</v>
      </c>
      <c r="T771" s="706">
        <v>1</v>
      </c>
      <c r="U771" s="242">
        <v>1</v>
      </c>
    </row>
    <row r="772" spans="1:21" ht="14.4" customHeight="1" x14ac:dyDescent="0.3">
      <c r="A772" s="680">
        <v>32</v>
      </c>
      <c r="B772" s="671" t="s">
        <v>529</v>
      </c>
      <c r="C772" s="671">
        <v>89301322</v>
      </c>
      <c r="D772" s="703" t="s">
        <v>3658</v>
      </c>
      <c r="E772" s="704" t="s">
        <v>2542</v>
      </c>
      <c r="F772" s="671" t="s">
        <v>2518</v>
      </c>
      <c r="G772" s="671" t="s">
        <v>2684</v>
      </c>
      <c r="H772" s="671" t="s">
        <v>1321</v>
      </c>
      <c r="I772" s="671" t="s">
        <v>2685</v>
      </c>
      <c r="J772" s="671" t="s">
        <v>561</v>
      </c>
      <c r="K772" s="671" t="s">
        <v>2686</v>
      </c>
      <c r="L772" s="705">
        <v>418.37</v>
      </c>
      <c r="M772" s="705">
        <v>418.37</v>
      </c>
      <c r="N772" s="671">
        <v>1</v>
      </c>
      <c r="O772" s="706">
        <v>0.5</v>
      </c>
      <c r="P772" s="705">
        <v>418.37</v>
      </c>
      <c r="Q772" s="682">
        <v>1</v>
      </c>
      <c r="R772" s="671">
        <v>1</v>
      </c>
      <c r="S772" s="682">
        <v>1</v>
      </c>
      <c r="T772" s="706">
        <v>0.5</v>
      </c>
      <c r="U772" s="242">
        <v>1</v>
      </c>
    </row>
    <row r="773" spans="1:21" ht="14.4" customHeight="1" x14ac:dyDescent="0.3">
      <c r="A773" s="680">
        <v>32</v>
      </c>
      <c r="B773" s="671" t="s">
        <v>529</v>
      </c>
      <c r="C773" s="671">
        <v>89301322</v>
      </c>
      <c r="D773" s="703" t="s">
        <v>3658</v>
      </c>
      <c r="E773" s="704" t="s">
        <v>2542</v>
      </c>
      <c r="F773" s="671" t="s">
        <v>2518</v>
      </c>
      <c r="G773" s="671" t="s">
        <v>3398</v>
      </c>
      <c r="H773" s="671" t="s">
        <v>528</v>
      </c>
      <c r="I773" s="671" t="s">
        <v>3399</v>
      </c>
      <c r="J773" s="671" t="s">
        <v>3400</v>
      </c>
      <c r="K773" s="671" t="s">
        <v>3401</v>
      </c>
      <c r="L773" s="705">
        <v>480.18</v>
      </c>
      <c r="M773" s="705">
        <v>480.18</v>
      </c>
      <c r="N773" s="671">
        <v>1</v>
      </c>
      <c r="O773" s="706">
        <v>1</v>
      </c>
      <c r="P773" s="705">
        <v>480.18</v>
      </c>
      <c r="Q773" s="682">
        <v>1</v>
      </c>
      <c r="R773" s="671">
        <v>1</v>
      </c>
      <c r="S773" s="682">
        <v>1</v>
      </c>
      <c r="T773" s="706">
        <v>1</v>
      </c>
      <c r="U773" s="242">
        <v>1</v>
      </c>
    </row>
    <row r="774" spans="1:21" ht="14.4" customHeight="1" x14ac:dyDescent="0.3">
      <c r="A774" s="680">
        <v>32</v>
      </c>
      <c r="B774" s="671" t="s">
        <v>529</v>
      </c>
      <c r="C774" s="671">
        <v>89301322</v>
      </c>
      <c r="D774" s="703" t="s">
        <v>3658</v>
      </c>
      <c r="E774" s="704" t="s">
        <v>2542</v>
      </c>
      <c r="F774" s="671" t="s">
        <v>2518</v>
      </c>
      <c r="G774" s="671" t="s">
        <v>2601</v>
      </c>
      <c r="H774" s="671" t="s">
        <v>1321</v>
      </c>
      <c r="I774" s="671" t="s">
        <v>1402</v>
      </c>
      <c r="J774" s="671" t="s">
        <v>1347</v>
      </c>
      <c r="K774" s="671" t="s">
        <v>1403</v>
      </c>
      <c r="L774" s="705">
        <v>468.96</v>
      </c>
      <c r="M774" s="705">
        <v>1875.84</v>
      </c>
      <c r="N774" s="671">
        <v>4</v>
      </c>
      <c r="O774" s="706">
        <v>2</v>
      </c>
      <c r="P774" s="705">
        <v>937.92</v>
      </c>
      <c r="Q774" s="682">
        <v>0.5</v>
      </c>
      <c r="R774" s="671">
        <v>2</v>
      </c>
      <c r="S774" s="682">
        <v>0.5</v>
      </c>
      <c r="T774" s="706">
        <v>1</v>
      </c>
      <c r="U774" s="242">
        <v>0.5</v>
      </c>
    </row>
    <row r="775" spans="1:21" ht="14.4" customHeight="1" x14ac:dyDescent="0.3">
      <c r="A775" s="680">
        <v>32</v>
      </c>
      <c r="B775" s="671" t="s">
        <v>529</v>
      </c>
      <c r="C775" s="671">
        <v>89301322</v>
      </c>
      <c r="D775" s="703" t="s">
        <v>3658</v>
      </c>
      <c r="E775" s="704" t="s">
        <v>2542</v>
      </c>
      <c r="F775" s="671" t="s">
        <v>2518</v>
      </c>
      <c r="G775" s="671" t="s">
        <v>2601</v>
      </c>
      <c r="H775" s="671" t="s">
        <v>1321</v>
      </c>
      <c r="I775" s="671" t="s">
        <v>1405</v>
      </c>
      <c r="J775" s="671" t="s">
        <v>1347</v>
      </c>
      <c r="K775" s="671" t="s">
        <v>1406</v>
      </c>
      <c r="L775" s="705">
        <v>625.29</v>
      </c>
      <c r="M775" s="705">
        <v>21885.149999999998</v>
      </c>
      <c r="N775" s="671">
        <v>35</v>
      </c>
      <c r="O775" s="706">
        <v>9.5</v>
      </c>
      <c r="P775" s="705">
        <v>17508.12</v>
      </c>
      <c r="Q775" s="682">
        <v>0.8</v>
      </c>
      <c r="R775" s="671">
        <v>28</v>
      </c>
      <c r="S775" s="682">
        <v>0.8</v>
      </c>
      <c r="T775" s="706">
        <v>8</v>
      </c>
      <c r="U775" s="242">
        <v>0.84210526315789469</v>
      </c>
    </row>
    <row r="776" spans="1:21" ht="14.4" customHeight="1" x14ac:dyDescent="0.3">
      <c r="A776" s="680">
        <v>32</v>
      </c>
      <c r="B776" s="671" t="s">
        <v>529</v>
      </c>
      <c r="C776" s="671">
        <v>89301322</v>
      </c>
      <c r="D776" s="703" t="s">
        <v>3658</v>
      </c>
      <c r="E776" s="704" t="s">
        <v>2542</v>
      </c>
      <c r="F776" s="671" t="s">
        <v>2518</v>
      </c>
      <c r="G776" s="671" t="s">
        <v>2601</v>
      </c>
      <c r="H776" s="671" t="s">
        <v>1321</v>
      </c>
      <c r="I776" s="671" t="s">
        <v>2271</v>
      </c>
      <c r="J776" s="671" t="s">
        <v>1370</v>
      </c>
      <c r="K776" s="671" t="s">
        <v>1348</v>
      </c>
      <c r="L776" s="705">
        <v>1749.69</v>
      </c>
      <c r="M776" s="705">
        <v>6998.76</v>
      </c>
      <c r="N776" s="671">
        <v>4</v>
      </c>
      <c r="O776" s="706">
        <v>2</v>
      </c>
      <c r="P776" s="705">
        <v>5249.07</v>
      </c>
      <c r="Q776" s="682">
        <v>0.74999999999999989</v>
      </c>
      <c r="R776" s="671">
        <v>3</v>
      </c>
      <c r="S776" s="682">
        <v>0.75</v>
      </c>
      <c r="T776" s="706">
        <v>1</v>
      </c>
      <c r="U776" s="242">
        <v>0.5</v>
      </c>
    </row>
    <row r="777" spans="1:21" ht="14.4" customHeight="1" x14ac:dyDescent="0.3">
      <c r="A777" s="680">
        <v>32</v>
      </c>
      <c r="B777" s="671" t="s">
        <v>529</v>
      </c>
      <c r="C777" s="671">
        <v>89301322</v>
      </c>
      <c r="D777" s="703" t="s">
        <v>3658</v>
      </c>
      <c r="E777" s="704" t="s">
        <v>2542</v>
      </c>
      <c r="F777" s="671" t="s">
        <v>2518</v>
      </c>
      <c r="G777" s="671" t="s">
        <v>2601</v>
      </c>
      <c r="H777" s="671" t="s">
        <v>1321</v>
      </c>
      <c r="I777" s="671" t="s">
        <v>1369</v>
      </c>
      <c r="J777" s="671" t="s">
        <v>1370</v>
      </c>
      <c r="K777" s="671" t="s">
        <v>1351</v>
      </c>
      <c r="L777" s="705">
        <v>2332.92</v>
      </c>
      <c r="M777" s="705">
        <v>6998.76</v>
      </c>
      <c r="N777" s="671">
        <v>3</v>
      </c>
      <c r="O777" s="706">
        <v>0.5</v>
      </c>
      <c r="P777" s="705"/>
      <c r="Q777" s="682">
        <v>0</v>
      </c>
      <c r="R777" s="671"/>
      <c r="S777" s="682">
        <v>0</v>
      </c>
      <c r="T777" s="706"/>
      <c r="U777" s="242">
        <v>0</v>
      </c>
    </row>
    <row r="778" spans="1:21" ht="14.4" customHeight="1" x14ac:dyDescent="0.3">
      <c r="A778" s="680">
        <v>32</v>
      </c>
      <c r="B778" s="671" t="s">
        <v>529</v>
      </c>
      <c r="C778" s="671">
        <v>89301322</v>
      </c>
      <c r="D778" s="703" t="s">
        <v>3658</v>
      </c>
      <c r="E778" s="704" t="s">
        <v>2542</v>
      </c>
      <c r="F778" s="671" t="s">
        <v>2518</v>
      </c>
      <c r="G778" s="671" t="s">
        <v>2580</v>
      </c>
      <c r="H778" s="671" t="s">
        <v>528</v>
      </c>
      <c r="I778" s="671" t="s">
        <v>3402</v>
      </c>
      <c r="J778" s="671" t="s">
        <v>680</v>
      </c>
      <c r="K778" s="671" t="s">
        <v>3403</v>
      </c>
      <c r="L778" s="705">
        <v>0</v>
      </c>
      <c r="M778" s="705">
        <v>0</v>
      </c>
      <c r="N778" s="671">
        <v>1</v>
      </c>
      <c r="O778" s="706">
        <v>0.5</v>
      </c>
      <c r="P778" s="705">
        <v>0</v>
      </c>
      <c r="Q778" s="682"/>
      <c r="R778" s="671">
        <v>1</v>
      </c>
      <c r="S778" s="682">
        <v>1</v>
      </c>
      <c r="T778" s="706">
        <v>0.5</v>
      </c>
      <c r="U778" s="242">
        <v>1</v>
      </c>
    </row>
    <row r="779" spans="1:21" ht="14.4" customHeight="1" x14ac:dyDescent="0.3">
      <c r="A779" s="680">
        <v>32</v>
      </c>
      <c r="B779" s="671" t="s">
        <v>529</v>
      </c>
      <c r="C779" s="671">
        <v>89301322</v>
      </c>
      <c r="D779" s="703" t="s">
        <v>3658</v>
      </c>
      <c r="E779" s="704" t="s">
        <v>2542</v>
      </c>
      <c r="F779" s="671" t="s">
        <v>2518</v>
      </c>
      <c r="G779" s="671" t="s">
        <v>2580</v>
      </c>
      <c r="H779" s="671" t="s">
        <v>528</v>
      </c>
      <c r="I779" s="671" t="s">
        <v>2640</v>
      </c>
      <c r="J779" s="671" t="s">
        <v>2641</v>
      </c>
      <c r="K779" s="671" t="s">
        <v>2642</v>
      </c>
      <c r="L779" s="705">
        <v>97.97</v>
      </c>
      <c r="M779" s="705">
        <v>97.97</v>
      </c>
      <c r="N779" s="671">
        <v>1</v>
      </c>
      <c r="O779" s="706">
        <v>1</v>
      </c>
      <c r="P779" s="705"/>
      <c r="Q779" s="682">
        <v>0</v>
      </c>
      <c r="R779" s="671"/>
      <c r="S779" s="682">
        <v>0</v>
      </c>
      <c r="T779" s="706"/>
      <c r="U779" s="242">
        <v>0</v>
      </c>
    </row>
    <row r="780" spans="1:21" ht="14.4" customHeight="1" x14ac:dyDescent="0.3">
      <c r="A780" s="680">
        <v>32</v>
      </c>
      <c r="B780" s="671" t="s">
        <v>529</v>
      </c>
      <c r="C780" s="671">
        <v>89301322</v>
      </c>
      <c r="D780" s="703" t="s">
        <v>3658</v>
      </c>
      <c r="E780" s="704" t="s">
        <v>2542</v>
      </c>
      <c r="F780" s="671" t="s">
        <v>2518</v>
      </c>
      <c r="G780" s="671" t="s">
        <v>2580</v>
      </c>
      <c r="H780" s="671" t="s">
        <v>528</v>
      </c>
      <c r="I780" s="671" t="s">
        <v>2643</v>
      </c>
      <c r="J780" s="671" t="s">
        <v>2641</v>
      </c>
      <c r="K780" s="671" t="s">
        <v>681</v>
      </c>
      <c r="L780" s="705">
        <v>314.89999999999998</v>
      </c>
      <c r="M780" s="705">
        <v>314.89999999999998</v>
      </c>
      <c r="N780" s="671">
        <v>1</v>
      </c>
      <c r="O780" s="706">
        <v>0.5</v>
      </c>
      <c r="P780" s="705">
        <v>314.89999999999998</v>
      </c>
      <c r="Q780" s="682">
        <v>1</v>
      </c>
      <c r="R780" s="671">
        <v>1</v>
      </c>
      <c r="S780" s="682">
        <v>1</v>
      </c>
      <c r="T780" s="706">
        <v>0.5</v>
      </c>
      <c r="U780" s="242">
        <v>1</v>
      </c>
    </row>
    <row r="781" spans="1:21" ht="14.4" customHeight="1" x14ac:dyDescent="0.3">
      <c r="A781" s="680">
        <v>32</v>
      </c>
      <c r="B781" s="671" t="s">
        <v>529</v>
      </c>
      <c r="C781" s="671">
        <v>89301322</v>
      </c>
      <c r="D781" s="703" t="s">
        <v>3658</v>
      </c>
      <c r="E781" s="704" t="s">
        <v>2542</v>
      </c>
      <c r="F781" s="671" t="s">
        <v>2518</v>
      </c>
      <c r="G781" s="671" t="s">
        <v>2580</v>
      </c>
      <c r="H781" s="671" t="s">
        <v>528</v>
      </c>
      <c r="I781" s="671" t="s">
        <v>2602</v>
      </c>
      <c r="J781" s="671" t="s">
        <v>680</v>
      </c>
      <c r="K781" s="671" t="s">
        <v>2603</v>
      </c>
      <c r="L781" s="705">
        <v>97.97</v>
      </c>
      <c r="M781" s="705">
        <v>97.97</v>
      </c>
      <c r="N781" s="671">
        <v>1</v>
      </c>
      <c r="O781" s="706">
        <v>0.5</v>
      </c>
      <c r="P781" s="705">
        <v>97.97</v>
      </c>
      <c r="Q781" s="682">
        <v>1</v>
      </c>
      <c r="R781" s="671">
        <v>1</v>
      </c>
      <c r="S781" s="682">
        <v>1</v>
      </c>
      <c r="T781" s="706">
        <v>0.5</v>
      </c>
      <c r="U781" s="242">
        <v>1</v>
      </c>
    </row>
    <row r="782" spans="1:21" ht="14.4" customHeight="1" x14ac:dyDescent="0.3">
      <c r="A782" s="680">
        <v>32</v>
      </c>
      <c r="B782" s="671" t="s">
        <v>529</v>
      </c>
      <c r="C782" s="671">
        <v>89301322</v>
      </c>
      <c r="D782" s="703" t="s">
        <v>3658</v>
      </c>
      <c r="E782" s="704" t="s">
        <v>2542</v>
      </c>
      <c r="F782" s="671" t="s">
        <v>2518</v>
      </c>
      <c r="G782" s="671" t="s">
        <v>2580</v>
      </c>
      <c r="H782" s="671" t="s">
        <v>528</v>
      </c>
      <c r="I782" s="671" t="s">
        <v>679</v>
      </c>
      <c r="J782" s="671" t="s">
        <v>680</v>
      </c>
      <c r="K782" s="671" t="s">
        <v>2581</v>
      </c>
      <c r="L782" s="705">
        <v>314.89999999999998</v>
      </c>
      <c r="M782" s="705">
        <v>629.79999999999995</v>
      </c>
      <c r="N782" s="671">
        <v>2</v>
      </c>
      <c r="O782" s="706">
        <v>1</v>
      </c>
      <c r="P782" s="705">
        <v>314.89999999999998</v>
      </c>
      <c r="Q782" s="682">
        <v>0.5</v>
      </c>
      <c r="R782" s="671">
        <v>1</v>
      </c>
      <c r="S782" s="682">
        <v>0.5</v>
      </c>
      <c r="T782" s="706">
        <v>0.5</v>
      </c>
      <c r="U782" s="242">
        <v>0.5</v>
      </c>
    </row>
    <row r="783" spans="1:21" ht="14.4" customHeight="1" x14ac:dyDescent="0.3">
      <c r="A783" s="680">
        <v>32</v>
      </c>
      <c r="B783" s="671" t="s">
        <v>529</v>
      </c>
      <c r="C783" s="671">
        <v>89301322</v>
      </c>
      <c r="D783" s="703" t="s">
        <v>3658</v>
      </c>
      <c r="E783" s="704" t="s">
        <v>2542</v>
      </c>
      <c r="F783" s="671" t="s">
        <v>2518</v>
      </c>
      <c r="G783" s="671" t="s">
        <v>2644</v>
      </c>
      <c r="H783" s="671" t="s">
        <v>1321</v>
      </c>
      <c r="I783" s="671" t="s">
        <v>1408</v>
      </c>
      <c r="J783" s="671" t="s">
        <v>1409</v>
      </c>
      <c r="K783" s="671" t="s">
        <v>1410</v>
      </c>
      <c r="L783" s="705">
        <v>497.4</v>
      </c>
      <c r="M783" s="705">
        <v>994.8</v>
      </c>
      <c r="N783" s="671">
        <v>2</v>
      </c>
      <c r="O783" s="706">
        <v>1</v>
      </c>
      <c r="P783" s="705">
        <v>994.8</v>
      </c>
      <c r="Q783" s="682">
        <v>1</v>
      </c>
      <c r="R783" s="671">
        <v>2</v>
      </c>
      <c r="S783" s="682">
        <v>1</v>
      </c>
      <c r="T783" s="706">
        <v>1</v>
      </c>
      <c r="U783" s="242">
        <v>1</v>
      </c>
    </row>
    <row r="784" spans="1:21" ht="14.4" customHeight="1" x14ac:dyDescent="0.3">
      <c r="A784" s="680">
        <v>32</v>
      </c>
      <c r="B784" s="671" t="s">
        <v>529</v>
      </c>
      <c r="C784" s="671">
        <v>89301322</v>
      </c>
      <c r="D784" s="703" t="s">
        <v>3658</v>
      </c>
      <c r="E784" s="704" t="s">
        <v>2542</v>
      </c>
      <c r="F784" s="671" t="s">
        <v>2518</v>
      </c>
      <c r="G784" s="671" t="s">
        <v>2644</v>
      </c>
      <c r="H784" s="671" t="s">
        <v>1321</v>
      </c>
      <c r="I784" s="671" t="s">
        <v>2645</v>
      </c>
      <c r="J784" s="671" t="s">
        <v>2646</v>
      </c>
      <c r="K784" s="671" t="s">
        <v>2647</v>
      </c>
      <c r="L784" s="705">
        <v>1359.61</v>
      </c>
      <c r="M784" s="705">
        <v>2719.22</v>
      </c>
      <c r="N784" s="671">
        <v>2</v>
      </c>
      <c r="O784" s="706">
        <v>1.5</v>
      </c>
      <c r="P784" s="705">
        <v>2719.22</v>
      </c>
      <c r="Q784" s="682">
        <v>1</v>
      </c>
      <c r="R784" s="671">
        <v>2</v>
      </c>
      <c r="S784" s="682">
        <v>1</v>
      </c>
      <c r="T784" s="706">
        <v>1.5</v>
      </c>
      <c r="U784" s="242">
        <v>1</v>
      </c>
    </row>
    <row r="785" spans="1:21" ht="14.4" customHeight="1" x14ac:dyDescent="0.3">
      <c r="A785" s="680">
        <v>32</v>
      </c>
      <c r="B785" s="671" t="s">
        <v>529</v>
      </c>
      <c r="C785" s="671">
        <v>89301322</v>
      </c>
      <c r="D785" s="703" t="s">
        <v>3658</v>
      </c>
      <c r="E785" s="704" t="s">
        <v>2542</v>
      </c>
      <c r="F785" s="671" t="s">
        <v>2518</v>
      </c>
      <c r="G785" s="671" t="s">
        <v>2582</v>
      </c>
      <c r="H785" s="671" t="s">
        <v>528</v>
      </c>
      <c r="I785" s="671" t="s">
        <v>972</v>
      </c>
      <c r="J785" s="671" t="s">
        <v>2583</v>
      </c>
      <c r="K785" s="671" t="s">
        <v>2584</v>
      </c>
      <c r="L785" s="705">
        <v>91.52</v>
      </c>
      <c r="M785" s="705">
        <v>2196.48</v>
      </c>
      <c r="N785" s="671">
        <v>24</v>
      </c>
      <c r="O785" s="706">
        <v>6.5</v>
      </c>
      <c r="P785" s="705">
        <v>1921.9199999999998</v>
      </c>
      <c r="Q785" s="682">
        <v>0.87499999999999989</v>
      </c>
      <c r="R785" s="671">
        <v>21</v>
      </c>
      <c r="S785" s="682">
        <v>0.875</v>
      </c>
      <c r="T785" s="706">
        <v>6</v>
      </c>
      <c r="U785" s="242">
        <v>0.92307692307692313</v>
      </c>
    </row>
    <row r="786" spans="1:21" ht="14.4" customHeight="1" x14ac:dyDescent="0.3">
      <c r="A786" s="680">
        <v>32</v>
      </c>
      <c r="B786" s="671" t="s">
        <v>529</v>
      </c>
      <c r="C786" s="671">
        <v>89301322</v>
      </c>
      <c r="D786" s="703" t="s">
        <v>3658</v>
      </c>
      <c r="E786" s="704" t="s">
        <v>2542</v>
      </c>
      <c r="F786" s="671" t="s">
        <v>2518</v>
      </c>
      <c r="G786" s="671" t="s">
        <v>2960</v>
      </c>
      <c r="H786" s="671" t="s">
        <v>528</v>
      </c>
      <c r="I786" s="671" t="s">
        <v>3404</v>
      </c>
      <c r="J786" s="671" t="s">
        <v>2962</v>
      </c>
      <c r="K786" s="671" t="s">
        <v>3405</v>
      </c>
      <c r="L786" s="705">
        <v>0</v>
      </c>
      <c r="M786" s="705">
        <v>0</v>
      </c>
      <c r="N786" s="671">
        <v>1</v>
      </c>
      <c r="O786" s="706">
        <v>1</v>
      </c>
      <c r="P786" s="705">
        <v>0</v>
      </c>
      <c r="Q786" s="682"/>
      <c r="R786" s="671">
        <v>1</v>
      </c>
      <c r="S786" s="682">
        <v>1</v>
      </c>
      <c r="T786" s="706">
        <v>1</v>
      </c>
      <c r="U786" s="242">
        <v>1</v>
      </c>
    </row>
    <row r="787" spans="1:21" ht="14.4" customHeight="1" x14ac:dyDescent="0.3">
      <c r="A787" s="680">
        <v>32</v>
      </c>
      <c r="B787" s="671" t="s">
        <v>529</v>
      </c>
      <c r="C787" s="671">
        <v>89301322</v>
      </c>
      <c r="D787" s="703" t="s">
        <v>3658</v>
      </c>
      <c r="E787" s="704" t="s">
        <v>2542</v>
      </c>
      <c r="F787" s="671" t="s">
        <v>2518</v>
      </c>
      <c r="G787" s="671" t="s">
        <v>2869</v>
      </c>
      <c r="H787" s="671" t="s">
        <v>528</v>
      </c>
      <c r="I787" s="671" t="s">
        <v>2965</v>
      </c>
      <c r="J787" s="671" t="s">
        <v>2871</v>
      </c>
      <c r="K787" s="671" t="s">
        <v>2966</v>
      </c>
      <c r="L787" s="705">
        <v>224.25</v>
      </c>
      <c r="M787" s="705">
        <v>448.5</v>
      </c>
      <c r="N787" s="671">
        <v>2</v>
      </c>
      <c r="O787" s="706">
        <v>1.5</v>
      </c>
      <c r="P787" s="705">
        <v>448.5</v>
      </c>
      <c r="Q787" s="682">
        <v>1</v>
      </c>
      <c r="R787" s="671">
        <v>2</v>
      </c>
      <c r="S787" s="682">
        <v>1</v>
      </c>
      <c r="T787" s="706">
        <v>1.5</v>
      </c>
      <c r="U787" s="242">
        <v>1</v>
      </c>
    </row>
    <row r="788" spans="1:21" ht="14.4" customHeight="1" x14ac:dyDescent="0.3">
      <c r="A788" s="680">
        <v>32</v>
      </c>
      <c r="B788" s="671" t="s">
        <v>529</v>
      </c>
      <c r="C788" s="671">
        <v>89301322</v>
      </c>
      <c r="D788" s="703" t="s">
        <v>3658</v>
      </c>
      <c r="E788" s="704" t="s">
        <v>2542</v>
      </c>
      <c r="F788" s="671" t="s">
        <v>2518</v>
      </c>
      <c r="G788" s="671" t="s">
        <v>2869</v>
      </c>
      <c r="H788" s="671" t="s">
        <v>528</v>
      </c>
      <c r="I788" s="671" t="s">
        <v>3221</v>
      </c>
      <c r="J788" s="671" t="s">
        <v>3222</v>
      </c>
      <c r="K788" s="671" t="s">
        <v>3223</v>
      </c>
      <c r="L788" s="705">
        <v>149.86000000000001</v>
      </c>
      <c r="M788" s="705">
        <v>149.86000000000001</v>
      </c>
      <c r="N788" s="671">
        <v>1</v>
      </c>
      <c r="O788" s="706">
        <v>1</v>
      </c>
      <c r="P788" s="705">
        <v>149.86000000000001</v>
      </c>
      <c r="Q788" s="682">
        <v>1</v>
      </c>
      <c r="R788" s="671">
        <v>1</v>
      </c>
      <c r="S788" s="682">
        <v>1</v>
      </c>
      <c r="T788" s="706">
        <v>1</v>
      </c>
      <c r="U788" s="242">
        <v>1</v>
      </c>
    </row>
    <row r="789" spans="1:21" ht="14.4" customHeight="1" x14ac:dyDescent="0.3">
      <c r="A789" s="680">
        <v>32</v>
      </c>
      <c r="B789" s="671" t="s">
        <v>529</v>
      </c>
      <c r="C789" s="671">
        <v>89301322</v>
      </c>
      <c r="D789" s="703" t="s">
        <v>3658</v>
      </c>
      <c r="E789" s="704" t="s">
        <v>2542</v>
      </c>
      <c r="F789" s="671" t="s">
        <v>2518</v>
      </c>
      <c r="G789" s="671" t="s">
        <v>2869</v>
      </c>
      <c r="H789" s="671" t="s">
        <v>528</v>
      </c>
      <c r="I789" s="671" t="s">
        <v>2967</v>
      </c>
      <c r="J789" s="671" t="s">
        <v>2968</v>
      </c>
      <c r="K789" s="671" t="s">
        <v>2969</v>
      </c>
      <c r="L789" s="705">
        <v>74.930000000000007</v>
      </c>
      <c r="M789" s="705">
        <v>374.65000000000003</v>
      </c>
      <c r="N789" s="671">
        <v>5</v>
      </c>
      <c r="O789" s="706">
        <v>2</v>
      </c>
      <c r="P789" s="705">
        <v>374.65000000000003</v>
      </c>
      <c r="Q789" s="682">
        <v>1</v>
      </c>
      <c r="R789" s="671">
        <v>5</v>
      </c>
      <c r="S789" s="682">
        <v>1</v>
      </c>
      <c r="T789" s="706">
        <v>2</v>
      </c>
      <c r="U789" s="242">
        <v>1</v>
      </c>
    </row>
    <row r="790" spans="1:21" ht="14.4" customHeight="1" x14ac:dyDescent="0.3">
      <c r="A790" s="680">
        <v>32</v>
      </c>
      <c r="B790" s="671" t="s">
        <v>529</v>
      </c>
      <c r="C790" s="671">
        <v>89301322</v>
      </c>
      <c r="D790" s="703" t="s">
        <v>3658</v>
      </c>
      <c r="E790" s="704" t="s">
        <v>2542</v>
      </c>
      <c r="F790" s="671" t="s">
        <v>2518</v>
      </c>
      <c r="G790" s="671" t="s">
        <v>2759</v>
      </c>
      <c r="H790" s="671" t="s">
        <v>528</v>
      </c>
      <c r="I790" s="671" t="s">
        <v>2873</v>
      </c>
      <c r="J790" s="671" t="s">
        <v>1546</v>
      </c>
      <c r="K790" s="671" t="s">
        <v>2874</v>
      </c>
      <c r="L790" s="705">
        <v>23.46</v>
      </c>
      <c r="M790" s="705">
        <v>46.92</v>
      </c>
      <c r="N790" s="671">
        <v>2</v>
      </c>
      <c r="O790" s="706">
        <v>0.5</v>
      </c>
      <c r="P790" s="705">
        <v>46.92</v>
      </c>
      <c r="Q790" s="682">
        <v>1</v>
      </c>
      <c r="R790" s="671">
        <v>2</v>
      </c>
      <c r="S790" s="682">
        <v>1</v>
      </c>
      <c r="T790" s="706">
        <v>0.5</v>
      </c>
      <c r="U790" s="242">
        <v>1</v>
      </c>
    </row>
    <row r="791" spans="1:21" ht="14.4" customHeight="1" x14ac:dyDescent="0.3">
      <c r="A791" s="680">
        <v>32</v>
      </c>
      <c r="B791" s="671" t="s">
        <v>529</v>
      </c>
      <c r="C791" s="671">
        <v>89301322</v>
      </c>
      <c r="D791" s="703" t="s">
        <v>3658</v>
      </c>
      <c r="E791" s="704" t="s">
        <v>2542</v>
      </c>
      <c r="F791" s="671" t="s">
        <v>2518</v>
      </c>
      <c r="G791" s="671" t="s">
        <v>2759</v>
      </c>
      <c r="H791" s="671" t="s">
        <v>528</v>
      </c>
      <c r="I791" s="671" t="s">
        <v>1534</v>
      </c>
      <c r="J791" s="671" t="s">
        <v>1535</v>
      </c>
      <c r="K791" s="671" t="s">
        <v>2762</v>
      </c>
      <c r="L791" s="705">
        <v>53.54</v>
      </c>
      <c r="M791" s="705">
        <v>321.24</v>
      </c>
      <c r="N791" s="671">
        <v>6</v>
      </c>
      <c r="O791" s="706">
        <v>1.5</v>
      </c>
      <c r="P791" s="705">
        <v>214.16</v>
      </c>
      <c r="Q791" s="682">
        <v>0.66666666666666663</v>
      </c>
      <c r="R791" s="671">
        <v>4</v>
      </c>
      <c r="S791" s="682">
        <v>0.66666666666666663</v>
      </c>
      <c r="T791" s="706">
        <v>1</v>
      </c>
      <c r="U791" s="242">
        <v>0.66666666666666663</v>
      </c>
    </row>
    <row r="792" spans="1:21" ht="14.4" customHeight="1" x14ac:dyDescent="0.3">
      <c r="A792" s="680">
        <v>32</v>
      </c>
      <c r="B792" s="671" t="s">
        <v>529</v>
      </c>
      <c r="C792" s="671">
        <v>89301322</v>
      </c>
      <c r="D792" s="703" t="s">
        <v>3658</v>
      </c>
      <c r="E792" s="704" t="s">
        <v>2542</v>
      </c>
      <c r="F792" s="671" t="s">
        <v>2518</v>
      </c>
      <c r="G792" s="671" t="s">
        <v>3365</v>
      </c>
      <c r="H792" s="671" t="s">
        <v>528</v>
      </c>
      <c r="I792" s="671" t="s">
        <v>3406</v>
      </c>
      <c r="J792" s="671" t="s">
        <v>3407</v>
      </c>
      <c r="K792" s="671" t="s">
        <v>3408</v>
      </c>
      <c r="L792" s="705">
        <v>0</v>
      </c>
      <c r="M792" s="705">
        <v>0</v>
      </c>
      <c r="N792" s="671">
        <v>2</v>
      </c>
      <c r="O792" s="706">
        <v>1</v>
      </c>
      <c r="P792" s="705">
        <v>0</v>
      </c>
      <c r="Q792" s="682"/>
      <c r="R792" s="671">
        <v>2</v>
      </c>
      <c r="S792" s="682">
        <v>1</v>
      </c>
      <c r="T792" s="706">
        <v>1</v>
      </c>
      <c r="U792" s="242">
        <v>1</v>
      </c>
    </row>
    <row r="793" spans="1:21" ht="14.4" customHeight="1" x14ac:dyDescent="0.3">
      <c r="A793" s="680">
        <v>32</v>
      </c>
      <c r="B793" s="671" t="s">
        <v>529</v>
      </c>
      <c r="C793" s="671">
        <v>89301322</v>
      </c>
      <c r="D793" s="703" t="s">
        <v>3658</v>
      </c>
      <c r="E793" s="704" t="s">
        <v>2542</v>
      </c>
      <c r="F793" s="671" t="s">
        <v>2518</v>
      </c>
      <c r="G793" s="671" t="s">
        <v>3409</v>
      </c>
      <c r="H793" s="671" t="s">
        <v>1321</v>
      </c>
      <c r="I793" s="671" t="s">
        <v>3410</v>
      </c>
      <c r="J793" s="671" t="s">
        <v>3411</v>
      </c>
      <c r="K793" s="671" t="s">
        <v>3075</v>
      </c>
      <c r="L793" s="705">
        <v>479.04</v>
      </c>
      <c r="M793" s="705">
        <v>479.04</v>
      </c>
      <c r="N793" s="671">
        <v>1</v>
      </c>
      <c r="O793" s="706">
        <v>0.5</v>
      </c>
      <c r="P793" s="705"/>
      <c r="Q793" s="682">
        <v>0</v>
      </c>
      <c r="R793" s="671"/>
      <c r="S793" s="682">
        <v>0</v>
      </c>
      <c r="T793" s="706"/>
      <c r="U793" s="242">
        <v>0</v>
      </c>
    </row>
    <row r="794" spans="1:21" ht="14.4" customHeight="1" x14ac:dyDescent="0.3">
      <c r="A794" s="680">
        <v>32</v>
      </c>
      <c r="B794" s="671" t="s">
        <v>529</v>
      </c>
      <c r="C794" s="671">
        <v>89301322</v>
      </c>
      <c r="D794" s="703" t="s">
        <v>3658</v>
      </c>
      <c r="E794" s="704" t="s">
        <v>2542</v>
      </c>
      <c r="F794" s="671" t="s">
        <v>2518</v>
      </c>
      <c r="G794" s="671" t="s">
        <v>2881</v>
      </c>
      <c r="H794" s="671" t="s">
        <v>1321</v>
      </c>
      <c r="I794" s="671" t="s">
        <v>1447</v>
      </c>
      <c r="J794" s="671" t="s">
        <v>1448</v>
      </c>
      <c r="K794" s="671" t="s">
        <v>2436</v>
      </c>
      <c r="L794" s="705">
        <v>1492.11</v>
      </c>
      <c r="M794" s="705">
        <v>4476.33</v>
      </c>
      <c r="N794" s="671">
        <v>3</v>
      </c>
      <c r="O794" s="706">
        <v>1.5</v>
      </c>
      <c r="P794" s="705">
        <v>4476.33</v>
      </c>
      <c r="Q794" s="682">
        <v>1</v>
      </c>
      <c r="R794" s="671">
        <v>3</v>
      </c>
      <c r="S794" s="682">
        <v>1</v>
      </c>
      <c r="T794" s="706">
        <v>1.5</v>
      </c>
      <c r="U794" s="242">
        <v>1</v>
      </c>
    </row>
    <row r="795" spans="1:21" ht="14.4" customHeight="1" x14ac:dyDescent="0.3">
      <c r="A795" s="680">
        <v>32</v>
      </c>
      <c r="B795" s="671" t="s">
        <v>529</v>
      </c>
      <c r="C795" s="671">
        <v>89301322</v>
      </c>
      <c r="D795" s="703" t="s">
        <v>3658</v>
      </c>
      <c r="E795" s="704" t="s">
        <v>2542</v>
      </c>
      <c r="F795" s="671" t="s">
        <v>2518</v>
      </c>
      <c r="G795" s="671" t="s">
        <v>2594</v>
      </c>
      <c r="H795" s="671" t="s">
        <v>1321</v>
      </c>
      <c r="I795" s="671" t="s">
        <v>3412</v>
      </c>
      <c r="J795" s="671" t="s">
        <v>3413</v>
      </c>
      <c r="K795" s="671" t="s">
        <v>3414</v>
      </c>
      <c r="L795" s="705">
        <v>132.03</v>
      </c>
      <c r="M795" s="705">
        <v>132.03</v>
      </c>
      <c r="N795" s="671">
        <v>1</v>
      </c>
      <c r="O795" s="706">
        <v>0.5</v>
      </c>
      <c r="P795" s="705"/>
      <c r="Q795" s="682">
        <v>0</v>
      </c>
      <c r="R795" s="671"/>
      <c r="S795" s="682">
        <v>0</v>
      </c>
      <c r="T795" s="706"/>
      <c r="U795" s="242">
        <v>0</v>
      </c>
    </row>
    <row r="796" spans="1:21" ht="14.4" customHeight="1" x14ac:dyDescent="0.3">
      <c r="A796" s="680">
        <v>32</v>
      </c>
      <c r="B796" s="671" t="s">
        <v>529</v>
      </c>
      <c r="C796" s="671">
        <v>89301322</v>
      </c>
      <c r="D796" s="703" t="s">
        <v>3658</v>
      </c>
      <c r="E796" s="704" t="s">
        <v>2542</v>
      </c>
      <c r="F796" s="671" t="s">
        <v>2518</v>
      </c>
      <c r="G796" s="671" t="s">
        <v>2594</v>
      </c>
      <c r="H796" s="671" t="s">
        <v>1321</v>
      </c>
      <c r="I796" s="671" t="s">
        <v>2595</v>
      </c>
      <c r="J796" s="671" t="s">
        <v>2596</v>
      </c>
      <c r="K796" s="671" t="s">
        <v>2597</v>
      </c>
      <c r="L796" s="705">
        <v>156.25</v>
      </c>
      <c r="M796" s="705">
        <v>468.75</v>
      </c>
      <c r="N796" s="671">
        <v>3</v>
      </c>
      <c r="O796" s="706">
        <v>2</v>
      </c>
      <c r="P796" s="705">
        <v>156.25</v>
      </c>
      <c r="Q796" s="682">
        <v>0.33333333333333331</v>
      </c>
      <c r="R796" s="671">
        <v>1</v>
      </c>
      <c r="S796" s="682">
        <v>0.33333333333333331</v>
      </c>
      <c r="T796" s="706">
        <v>0.5</v>
      </c>
      <c r="U796" s="242">
        <v>0.25</v>
      </c>
    </row>
    <row r="797" spans="1:21" ht="14.4" customHeight="1" x14ac:dyDescent="0.3">
      <c r="A797" s="680">
        <v>32</v>
      </c>
      <c r="B797" s="671" t="s">
        <v>529</v>
      </c>
      <c r="C797" s="671">
        <v>89301322</v>
      </c>
      <c r="D797" s="703" t="s">
        <v>3658</v>
      </c>
      <c r="E797" s="704" t="s">
        <v>2542</v>
      </c>
      <c r="F797" s="671" t="s">
        <v>2518</v>
      </c>
      <c r="G797" s="671" t="s">
        <v>2594</v>
      </c>
      <c r="H797" s="671" t="s">
        <v>1321</v>
      </c>
      <c r="I797" s="671" t="s">
        <v>2987</v>
      </c>
      <c r="J797" s="671" t="s">
        <v>2988</v>
      </c>
      <c r="K797" s="671" t="s">
        <v>2986</v>
      </c>
      <c r="L797" s="705">
        <v>193.14</v>
      </c>
      <c r="M797" s="705">
        <v>965.69999999999993</v>
      </c>
      <c r="N797" s="671">
        <v>5</v>
      </c>
      <c r="O797" s="706">
        <v>2</v>
      </c>
      <c r="P797" s="705">
        <v>386.28</v>
      </c>
      <c r="Q797" s="682">
        <v>0.4</v>
      </c>
      <c r="R797" s="671">
        <v>2</v>
      </c>
      <c r="S797" s="682">
        <v>0.4</v>
      </c>
      <c r="T797" s="706">
        <v>1</v>
      </c>
      <c r="U797" s="242">
        <v>0.5</v>
      </c>
    </row>
    <row r="798" spans="1:21" ht="14.4" customHeight="1" x14ac:dyDescent="0.3">
      <c r="A798" s="680">
        <v>32</v>
      </c>
      <c r="B798" s="671" t="s">
        <v>529</v>
      </c>
      <c r="C798" s="671">
        <v>89301322</v>
      </c>
      <c r="D798" s="703" t="s">
        <v>3658</v>
      </c>
      <c r="E798" s="704" t="s">
        <v>2542</v>
      </c>
      <c r="F798" s="671" t="s">
        <v>2520</v>
      </c>
      <c r="G798" s="671" t="s">
        <v>3415</v>
      </c>
      <c r="H798" s="671" t="s">
        <v>528</v>
      </c>
      <c r="I798" s="671" t="s">
        <v>3416</v>
      </c>
      <c r="J798" s="671" t="s">
        <v>3417</v>
      </c>
      <c r="K798" s="671" t="s">
        <v>3418</v>
      </c>
      <c r="L798" s="705">
        <v>1000</v>
      </c>
      <c r="M798" s="705">
        <v>1000</v>
      </c>
      <c r="N798" s="671">
        <v>1</v>
      </c>
      <c r="O798" s="706">
        <v>1</v>
      </c>
      <c r="P798" s="705"/>
      <c r="Q798" s="682">
        <v>0</v>
      </c>
      <c r="R798" s="671"/>
      <c r="S798" s="682">
        <v>0</v>
      </c>
      <c r="T798" s="706"/>
      <c r="U798" s="242">
        <v>0</v>
      </c>
    </row>
    <row r="799" spans="1:21" ht="14.4" customHeight="1" x14ac:dyDescent="0.3">
      <c r="A799" s="680">
        <v>32</v>
      </c>
      <c r="B799" s="671" t="s">
        <v>529</v>
      </c>
      <c r="C799" s="671">
        <v>89301322</v>
      </c>
      <c r="D799" s="703" t="s">
        <v>3658</v>
      </c>
      <c r="E799" s="704" t="s">
        <v>2543</v>
      </c>
      <c r="F799" s="671" t="s">
        <v>2518</v>
      </c>
      <c r="G799" s="671" t="s">
        <v>2552</v>
      </c>
      <c r="H799" s="671" t="s">
        <v>528</v>
      </c>
      <c r="I799" s="671" t="s">
        <v>2997</v>
      </c>
      <c r="J799" s="671" t="s">
        <v>1008</v>
      </c>
      <c r="K799" s="671" t="s">
        <v>1009</v>
      </c>
      <c r="L799" s="705">
        <v>483.76</v>
      </c>
      <c r="M799" s="705">
        <v>1935.04</v>
      </c>
      <c r="N799" s="671">
        <v>4</v>
      </c>
      <c r="O799" s="706">
        <v>0.5</v>
      </c>
      <c r="P799" s="705"/>
      <c r="Q799" s="682">
        <v>0</v>
      </c>
      <c r="R799" s="671"/>
      <c r="S799" s="682">
        <v>0</v>
      </c>
      <c r="T799" s="706"/>
      <c r="U799" s="242">
        <v>0</v>
      </c>
    </row>
    <row r="800" spans="1:21" ht="14.4" customHeight="1" x14ac:dyDescent="0.3">
      <c r="A800" s="680">
        <v>32</v>
      </c>
      <c r="B800" s="671" t="s">
        <v>529</v>
      </c>
      <c r="C800" s="671">
        <v>89301322</v>
      </c>
      <c r="D800" s="703" t="s">
        <v>3658</v>
      </c>
      <c r="E800" s="704" t="s">
        <v>2543</v>
      </c>
      <c r="F800" s="671" t="s">
        <v>2518</v>
      </c>
      <c r="G800" s="671" t="s">
        <v>2555</v>
      </c>
      <c r="H800" s="671" t="s">
        <v>528</v>
      </c>
      <c r="I800" s="671" t="s">
        <v>623</v>
      </c>
      <c r="J800" s="671" t="s">
        <v>624</v>
      </c>
      <c r="K800" s="671" t="s">
        <v>2556</v>
      </c>
      <c r="L800" s="705">
        <v>85.72</v>
      </c>
      <c r="M800" s="705">
        <v>85.72</v>
      </c>
      <c r="N800" s="671">
        <v>1</v>
      </c>
      <c r="O800" s="706">
        <v>0.5</v>
      </c>
      <c r="P800" s="705"/>
      <c r="Q800" s="682">
        <v>0</v>
      </c>
      <c r="R800" s="671"/>
      <c r="S800" s="682">
        <v>0</v>
      </c>
      <c r="T800" s="706"/>
      <c r="U800" s="242">
        <v>0</v>
      </c>
    </row>
    <row r="801" spans="1:21" ht="14.4" customHeight="1" x14ac:dyDescent="0.3">
      <c r="A801" s="680">
        <v>32</v>
      </c>
      <c r="B801" s="671" t="s">
        <v>529</v>
      </c>
      <c r="C801" s="671">
        <v>89301322</v>
      </c>
      <c r="D801" s="703" t="s">
        <v>3658</v>
      </c>
      <c r="E801" s="704" t="s">
        <v>2543</v>
      </c>
      <c r="F801" s="671" t="s">
        <v>2518</v>
      </c>
      <c r="G801" s="671" t="s">
        <v>2561</v>
      </c>
      <c r="H801" s="671" t="s">
        <v>1321</v>
      </c>
      <c r="I801" s="671" t="s">
        <v>1556</v>
      </c>
      <c r="J801" s="671" t="s">
        <v>2413</v>
      </c>
      <c r="K801" s="671" t="s">
        <v>2414</v>
      </c>
      <c r="L801" s="705">
        <v>333.31</v>
      </c>
      <c r="M801" s="705">
        <v>333.31</v>
      </c>
      <c r="N801" s="671">
        <v>1</v>
      </c>
      <c r="O801" s="706">
        <v>0.5</v>
      </c>
      <c r="P801" s="705"/>
      <c r="Q801" s="682">
        <v>0</v>
      </c>
      <c r="R801" s="671"/>
      <c r="S801" s="682">
        <v>0</v>
      </c>
      <c r="T801" s="706"/>
      <c r="U801" s="242">
        <v>0</v>
      </c>
    </row>
    <row r="802" spans="1:21" ht="14.4" customHeight="1" x14ac:dyDescent="0.3">
      <c r="A802" s="680">
        <v>32</v>
      </c>
      <c r="B802" s="671" t="s">
        <v>529</v>
      </c>
      <c r="C802" s="671">
        <v>89301322</v>
      </c>
      <c r="D802" s="703" t="s">
        <v>3658</v>
      </c>
      <c r="E802" s="704" t="s">
        <v>2543</v>
      </c>
      <c r="F802" s="671" t="s">
        <v>2518</v>
      </c>
      <c r="G802" s="671" t="s">
        <v>2561</v>
      </c>
      <c r="H802" s="671" t="s">
        <v>1321</v>
      </c>
      <c r="I802" s="671" t="s">
        <v>2898</v>
      </c>
      <c r="J802" s="671" t="s">
        <v>2899</v>
      </c>
      <c r="K802" s="671" t="s">
        <v>2900</v>
      </c>
      <c r="L802" s="705">
        <v>333.31</v>
      </c>
      <c r="M802" s="705">
        <v>3333.1000000000004</v>
      </c>
      <c r="N802" s="671">
        <v>10</v>
      </c>
      <c r="O802" s="706">
        <v>2.5</v>
      </c>
      <c r="P802" s="705">
        <v>999.93000000000006</v>
      </c>
      <c r="Q802" s="682">
        <v>0.3</v>
      </c>
      <c r="R802" s="671">
        <v>3</v>
      </c>
      <c r="S802" s="682">
        <v>0.3</v>
      </c>
      <c r="T802" s="706">
        <v>0.5</v>
      </c>
      <c r="U802" s="242">
        <v>0.2</v>
      </c>
    </row>
    <row r="803" spans="1:21" ht="14.4" customHeight="1" x14ac:dyDescent="0.3">
      <c r="A803" s="680">
        <v>32</v>
      </c>
      <c r="B803" s="671" t="s">
        <v>529</v>
      </c>
      <c r="C803" s="671">
        <v>89301322</v>
      </c>
      <c r="D803" s="703" t="s">
        <v>3658</v>
      </c>
      <c r="E803" s="704" t="s">
        <v>2543</v>
      </c>
      <c r="F803" s="671" t="s">
        <v>2518</v>
      </c>
      <c r="G803" s="671" t="s">
        <v>2775</v>
      </c>
      <c r="H803" s="671" t="s">
        <v>1321</v>
      </c>
      <c r="I803" s="671" t="s">
        <v>2141</v>
      </c>
      <c r="J803" s="671" t="s">
        <v>2142</v>
      </c>
      <c r="K803" s="671" t="s">
        <v>2143</v>
      </c>
      <c r="L803" s="705">
        <v>222.25</v>
      </c>
      <c r="M803" s="705">
        <v>222.25</v>
      </c>
      <c r="N803" s="671">
        <v>1</v>
      </c>
      <c r="O803" s="706">
        <v>1</v>
      </c>
      <c r="P803" s="705"/>
      <c r="Q803" s="682">
        <v>0</v>
      </c>
      <c r="R803" s="671"/>
      <c r="S803" s="682">
        <v>0</v>
      </c>
      <c r="T803" s="706"/>
      <c r="U803" s="242">
        <v>0</v>
      </c>
    </row>
    <row r="804" spans="1:21" ht="14.4" customHeight="1" x14ac:dyDescent="0.3">
      <c r="A804" s="680">
        <v>32</v>
      </c>
      <c r="B804" s="671" t="s">
        <v>529</v>
      </c>
      <c r="C804" s="671">
        <v>89301322</v>
      </c>
      <c r="D804" s="703" t="s">
        <v>3658</v>
      </c>
      <c r="E804" s="704" t="s">
        <v>2543</v>
      </c>
      <c r="F804" s="671" t="s">
        <v>2518</v>
      </c>
      <c r="G804" s="671" t="s">
        <v>2660</v>
      </c>
      <c r="H804" s="671" t="s">
        <v>1321</v>
      </c>
      <c r="I804" s="671" t="s">
        <v>1412</v>
      </c>
      <c r="J804" s="671" t="s">
        <v>1413</v>
      </c>
      <c r="K804" s="671" t="s">
        <v>2456</v>
      </c>
      <c r="L804" s="705">
        <v>216.16</v>
      </c>
      <c r="M804" s="705">
        <v>216.16</v>
      </c>
      <c r="N804" s="671">
        <v>1</v>
      </c>
      <c r="O804" s="706">
        <v>0.5</v>
      </c>
      <c r="P804" s="705">
        <v>216.16</v>
      </c>
      <c r="Q804" s="682">
        <v>1</v>
      </c>
      <c r="R804" s="671">
        <v>1</v>
      </c>
      <c r="S804" s="682">
        <v>1</v>
      </c>
      <c r="T804" s="706">
        <v>0.5</v>
      </c>
      <c r="U804" s="242">
        <v>1</v>
      </c>
    </row>
    <row r="805" spans="1:21" ht="14.4" customHeight="1" x14ac:dyDescent="0.3">
      <c r="A805" s="680">
        <v>32</v>
      </c>
      <c r="B805" s="671" t="s">
        <v>529</v>
      </c>
      <c r="C805" s="671">
        <v>89301322</v>
      </c>
      <c r="D805" s="703" t="s">
        <v>3658</v>
      </c>
      <c r="E805" s="704" t="s">
        <v>2543</v>
      </c>
      <c r="F805" s="671" t="s">
        <v>2518</v>
      </c>
      <c r="G805" s="671" t="s">
        <v>2566</v>
      </c>
      <c r="H805" s="671" t="s">
        <v>528</v>
      </c>
      <c r="I805" s="671" t="s">
        <v>1132</v>
      </c>
      <c r="J805" s="671" t="s">
        <v>1133</v>
      </c>
      <c r="K805" s="671" t="s">
        <v>2779</v>
      </c>
      <c r="L805" s="705">
        <v>2025.92</v>
      </c>
      <c r="M805" s="705">
        <v>2025.92</v>
      </c>
      <c r="N805" s="671">
        <v>1</v>
      </c>
      <c r="O805" s="706">
        <v>0.5</v>
      </c>
      <c r="P805" s="705">
        <v>2025.92</v>
      </c>
      <c r="Q805" s="682">
        <v>1</v>
      </c>
      <c r="R805" s="671">
        <v>1</v>
      </c>
      <c r="S805" s="682">
        <v>1</v>
      </c>
      <c r="T805" s="706">
        <v>0.5</v>
      </c>
      <c r="U805" s="242">
        <v>1</v>
      </c>
    </row>
    <row r="806" spans="1:21" ht="14.4" customHeight="1" x14ac:dyDescent="0.3">
      <c r="A806" s="680">
        <v>32</v>
      </c>
      <c r="B806" s="671" t="s">
        <v>529</v>
      </c>
      <c r="C806" s="671">
        <v>89301322</v>
      </c>
      <c r="D806" s="703" t="s">
        <v>3658</v>
      </c>
      <c r="E806" s="704" t="s">
        <v>2543</v>
      </c>
      <c r="F806" s="671" t="s">
        <v>2518</v>
      </c>
      <c r="G806" s="671" t="s">
        <v>2569</v>
      </c>
      <c r="H806" s="671" t="s">
        <v>1321</v>
      </c>
      <c r="I806" s="671" t="s">
        <v>1599</v>
      </c>
      <c r="J806" s="671" t="s">
        <v>1600</v>
      </c>
      <c r="K806" s="671" t="s">
        <v>2432</v>
      </c>
      <c r="L806" s="705">
        <v>3127.19</v>
      </c>
      <c r="M806" s="705">
        <v>78179.75</v>
      </c>
      <c r="N806" s="671">
        <v>25</v>
      </c>
      <c r="O806" s="706">
        <v>5.5</v>
      </c>
      <c r="P806" s="705">
        <v>28144.71</v>
      </c>
      <c r="Q806" s="682">
        <v>0.36</v>
      </c>
      <c r="R806" s="671">
        <v>9</v>
      </c>
      <c r="S806" s="682">
        <v>0.36</v>
      </c>
      <c r="T806" s="706">
        <v>2</v>
      </c>
      <c r="U806" s="242">
        <v>0.36363636363636365</v>
      </c>
    </row>
    <row r="807" spans="1:21" ht="14.4" customHeight="1" x14ac:dyDescent="0.3">
      <c r="A807" s="680">
        <v>32</v>
      </c>
      <c r="B807" s="671" t="s">
        <v>529</v>
      </c>
      <c r="C807" s="671">
        <v>89301322</v>
      </c>
      <c r="D807" s="703" t="s">
        <v>3658</v>
      </c>
      <c r="E807" s="704" t="s">
        <v>2543</v>
      </c>
      <c r="F807" s="671" t="s">
        <v>2518</v>
      </c>
      <c r="G807" s="671" t="s">
        <v>3419</v>
      </c>
      <c r="H807" s="671" t="s">
        <v>1321</v>
      </c>
      <c r="I807" s="671" t="s">
        <v>3420</v>
      </c>
      <c r="J807" s="671" t="s">
        <v>2497</v>
      </c>
      <c r="K807" s="671" t="s">
        <v>3421</v>
      </c>
      <c r="L807" s="705">
        <v>887.05</v>
      </c>
      <c r="M807" s="705">
        <v>887.05</v>
      </c>
      <c r="N807" s="671">
        <v>1</v>
      </c>
      <c r="O807" s="706">
        <v>0.5</v>
      </c>
      <c r="P807" s="705"/>
      <c r="Q807" s="682">
        <v>0</v>
      </c>
      <c r="R807" s="671"/>
      <c r="S807" s="682">
        <v>0</v>
      </c>
      <c r="T807" s="706"/>
      <c r="U807" s="242">
        <v>0</v>
      </c>
    </row>
    <row r="808" spans="1:21" ht="14.4" customHeight="1" x14ac:dyDescent="0.3">
      <c r="A808" s="680">
        <v>32</v>
      </c>
      <c r="B808" s="671" t="s">
        <v>529</v>
      </c>
      <c r="C808" s="671">
        <v>89301322</v>
      </c>
      <c r="D808" s="703" t="s">
        <v>3658</v>
      </c>
      <c r="E808" s="704" t="s">
        <v>2543</v>
      </c>
      <c r="F808" s="671" t="s">
        <v>2518</v>
      </c>
      <c r="G808" s="671" t="s">
        <v>2668</v>
      </c>
      <c r="H808" s="671" t="s">
        <v>528</v>
      </c>
      <c r="I808" s="671" t="s">
        <v>736</v>
      </c>
      <c r="J808" s="671" t="s">
        <v>737</v>
      </c>
      <c r="K808" s="671" t="s">
        <v>2669</v>
      </c>
      <c r="L808" s="705">
        <v>163.9</v>
      </c>
      <c r="M808" s="705">
        <v>491.70000000000005</v>
      </c>
      <c r="N808" s="671">
        <v>3</v>
      </c>
      <c r="O808" s="706">
        <v>0.5</v>
      </c>
      <c r="P808" s="705"/>
      <c r="Q808" s="682">
        <v>0</v>
      </c>
      <c r="R808" s="671"/>
      <c r="S808" s="682">
        <v>0</v>
      </c>
      <c r="T808" s="706"/>
      <c r="U808" s="242">
        <v>0</v>
      </c>
    </row>
    <row r="809" spans="1:21" ht="14.4" customHeight="1" x14ac:dyDescent="0.3">
      <c r="A809" s="680">
        <v>32</v>
      </c>
      <c r="B809" s="671" t="s">
        <v>529</v>
      </c>
      <c r="C809" s="671">
        <v>89301322</v>
      </c>
      <c r="D809" s="703" t="s">
        <v>3658</v>
      </c>
      <c r="E809" s="704" t="s">
        <v>2543</v>
      </c>
      <c r="F809" s="671" t="s">
        <v>2518</v>
      </c>
      <c r="G809" s="671" t="s">
        <v>2815</v>
      </c>
      <c r="H809" s="671" t="s">
        <v>1321</v>
      </c>
      <c r="I809" s="671" t="s">
        <v>2816</v>
      </c>
      <c r="J809" s="671" t="s">
        <v>2817</v>
      </c>
      <c r="K809" s="671" t="s">
        <v>2818</v>
      </c>
      <c r="L809" s="705">
        <v>2449.89</v>
      </c>
      <c r="M809" s="705">
        <v>14699.34</v>
      </c>
      <c r="N809" s="671">
        <v>6</v>
      </c>
      <c r="O809" s="706">
        <v>2</v>
      </c>
      <c r="P809" s="705">
        <v>14699.34</v>
      </c>
      <c r="Q809" s="682">
        <v>1</v>
      </c>
      <c r="R809" s="671">
        <v>6</v>
      </c>
      <c r="S809" s="682">
        <v>1</v>
      </c>
      <c r="T809" s="706">
        <v>2</v>
      </c>
      <c r="U809" s="242">
        <v>1</v>
      </c>
    </row>
    <row r="810" spans="1:21" ht="14.4" customHeight="1" x14ac:dyDescent="0.3">
      <c r="A810" s="680">
        <v>32</v>
      </c>
      <c r="B810" s="671" t="s">
        <v>529</v>
      </c>
      <c r="C810" s="671">
        <v>89301322</v>
      </c>
      <c r="D810" s="703" t="s">
        <v>3658</v>
      </c>
      <c r="E810" s="704" t="s">
        <v>2543</v>
      </c>
      <c r="F810" s="671" t="s">
        <v>2518</v>
      </c>
      <c r="G810" s="671" t="s">
        <v>2674</v>
      </c>
      <c r="H810" s="671" t="s">
        <v>528</v>
      </c>
      <c r="I810" s="671" t="s">
        <v>1595</v>
      </c>
      <c r="J810" s="671" t="s">
        <v>1596</v>
      </c>
      <c r="K810" s="671" t="s">
        <v>2432</v>
      </c>
      <c r="L810" s="705">
        <v>614.78</v>
      </c>
      <c r="M810" s="705">
        <v>5533.0199999999995</v>
      </c>
      <c r="N810" s="671">
        <v>9</v>
      </c>
      <c r="O810" s="706">
        <v>4</v>
      </c>
      <c r="P810" s="705">
        <v>4918.24</v>
      </c>
      <c r="Q810" s="682">
        <v>0.88888888888888895</v>
      </c>
      <c r="R810" s="671">
        <v>8</v>
      </c>
      <c r="S810" s="682">
        <v>0.88888888888888884</v>
      </c>
      <c r="T810" s="706">
        <v>3</v>
      </c>
      <c r="U810" s="242">
        <v>0.75</v>
      </c>
    </row>
    <row r="811" spans="1:21" ht="14.4" customHeight="1" x14ac:dyDescent="0.3">
      <c r="A811" s="680">
        <v>32</v>
      </c>
      <c r="B811" s="671" t="s">
        <v>529</v>
      </c>
      <c r="C811" s="671">
        <v>89301322</v>
      </c>
      <c r="D811" s="703" t="s">
        <v>3658</v>
      </c>
      <c r="E811" s="704" t="s">
        <v>2543</v>
      </c>
      <c r="F811" s="671" t="s">
        <v>2518</v>
      </c>
      <c r="G811" s="671" t="s">
        <v>2574</v>
      </c>
      <c r="H811" s="671" t="s">
        <v>1321</v>
      </c>
      <c r="I811" s="671" t="s">
        <v>1583</v>
      </c>
      <c r="J811" s="671" t="s">
        <v>1584</v>
      </c>
      <c r="K811" s="671" t="s">
        <v>2422</v>
      </c>
      <c r="L811" s="705">
        <v>175.19</v>
      </c>
      <c r="M811" s="705">
        <v>350.38</v>
      </c>
      <c r="N811" s="671">
        <v>2</v>
      </c>
      <c r="O811" s="706">
        <v>1</v>
      </c>
      <c r="P811" s="705">
        <v>175.19</v>
      </c>
      <c r="Q811" s="682">
        <v>0.5</v>
      </c>
      <c r="R811" s="671">
        <v>1</v>
      </c>
      <c r="S811" s="682">
        <v>0.5</v>
      </c>
      <c r="T811" s="706">
        <v>0.5</v>
      </c>
      <c r="U811" s="242">
        <v>0.5</v>
      </c>
    </row>
    <row r="812" spans="1:21" ht="14.4" customHeight="1" x14ac:dyDescent="0.3">
      <c r="A812" s="680">
        <v>32</v>
      </c>
      <c r="B812" s="671" t="s">
        <v>529</v>
      </c>
      <c r="C812" s="671">
        <v>89301322</v>
      </c>
      <c r="D812" s="703" t="s">
        <v>3658</v>
      </c>
      <c r="E812" s="704" t="s">
        <v>2543</v>
      </c>
      <c r="F812" s="671" t="s">
        <v>2518</v>
      </c>
      <c r="G812" s="671" t="s">
        <v>3113</v>
      </c>
      <c r="H812" s="671" t="s">
        <v>528</v>
      </c>
      <c r="I812" s="671" t="s">
        <v>1721</v>
      </c>
      <c r="J812" s="671" t="s">
        <v>3114</v>
      </c>
      <c r="K812" s="671" t="s">
        <v>3115</v>
      </c>
      <c r="L812" s="705">
        <v>55.71</v>
      </c>
      <c r="M812" s="705">
        <v>111.42</v>
      </c>
      <c r="N812" s="671">
        <v>2</v>
      </c>
      <c r="O812" s="706">
        <v>1.5</v>
      </c>
      <c r="P812" s="705"/>
      <c r="Q812" s="682">
        <v>0</v>
      </c>
      <c r="R812" s="671"/>
      <c r="S812" s="682">
        <v>0</v>
      </c>
      <c r="T812" s="706"/>
      <c r="U812" s="242">
        <v>0</v>
      </c>
    </row>
    <row r="813" spans="1:21" ht="14.4" customHeight="1" x14ac:dyDescent="0.3">
      <c r="A813" s="680">
        <v>32</v>
      </c>
      <c r="B813" s="671" t="s">
        <v>529</v>
      </c>
      <c r="C813" s="671">
        <v>89301322</v>
      </c>
      <c r="D813" s="703" t="s">
        <v>3658</v>
      </c>
      <c r="E813" s="704" t="s">
        <v>2543</v>
      </c>
      <c r="F813" s="671" t="s">
        <v>2518</v>
      </c>
      <c r="G813" s="671" t="s">
        <v>2631</v>
      </c>
      <c r="H813" s="671" t="s">
        <v>528</v>
      </c>
      <c r="I813" s="671" t="s">
        <v>2634</v>
      </c>
      <c r="J813" s="671" t="s">
        <v>2632</v>
      </c>
      <c r="K813" s="671" t="s">
        <v>2633</v>
      </c>
      <c r="L813" s="705">
        <v>0</v>
      </c>
      <c r="M813" s="705">
        <v>0</v>
      </c>
      <c r="N813" s="671">
        <v>1</v>
      </c>
      <c r="O813" s="706">
        <v>0.5</v>
      </c>
      <c r="P813" s="705">
        <v>0</v>
      </c>
      <c r="Q813" s="682"/>
      <c r="R813" s="671">
        <v>1</v>
      </c>
      <c r="S813" s="682">
        <v>1</v>
      </c>
      <c r="T813" s="706">
        <v>0.5</v>
      </c>
      <c r="U813" s="242">
        <v>1</v>
      </c>
    </row>
    <row r="814" spans="1:21" ht="14.4" customHeight="1" x14ac:dyDescent="0.3">
      <c r="A814" s="680">
        <v>32</v>
      </c>
      <c r="B814" s="671" t="s">
        <v>529</v>
      </c>
      <c r="C814" s="671">
        <v>89301322</v>
      </c>
      <c r="D814" s="703" t="s">
        <v>3658</v>
      </c>
      <c r="E814" s="704" t="s">
        <v>2543</v>
      </c>
      <c r="F814" s="671" t="s">
        <v>2518</v>
      </c>
      <c r="G814" s="671" t="s">
        <v>2713</v>
      </c>
      <c r="H814" s="671" t="s">
        <v>528</v>
      </c>
      <c r="I814" s="671" t="s">
        <v>604</v>
      </c>
      <c r="J814" s="671" t="s">
        <v>2714</v>
      </c>
      <c r="K814" s="671" t="s">
        <v>2715</v>
      </c>
      <c r="L814" s="705">
        <v>41.83</v>
      </c>
      <c r="M814" s="705">
        <v>41.83</v>
      </c>
      <c r="N814" s="671">
        <v>1</v>
      </c>
      <c r="O814" s="706">
        <v>0.5</v>
      </c>
      <c r="P814" s="705">
        <v>41.83</v>
      </c>
      <c r="Q814" s="682">
        <v>1</v>
      </c>
      <c r="R814" s="671">
        <v>1</v>
      </c>
      <c r="S814" s="682">
        <v>1</v>
      </c>
      <c r="T814" s="706">
        <v>0.5</v>
      </c>
      <c r="U814" s="242">
        <v>1</v>
      </c>
    </row>
    <row r="815" spans="1:21" ht="14.4" customHeight="1" x14ac:dyDescent="0.3">
      <c r="A815" s="680">
        <v>32</v>
      </c>
      <c r="B815" s="671" t="s">
        <v>529</v>
      </c>
      <c r="C815" s="671">
        <v>89301322</v>
      </c>
      <c r="D815" s="703" t="s">
        <v>3658</v>
      </c>
      <c r="E815" s="704" t="s">
        <v>2543</v>
      </c>
      <c r="F815" s="671" t="s">
        <v>2518</v>
      </c>
      <c r="G815" s="671" t="s">
        <v>2577</v>
      </c>
      <c r="H815" s="671" t="s">
        <v>528</v>
      </c>
      <c r="I815" s="671" t="s">
        <v>2833</v>
      </c>
      <c r="J815" s="671" t="s">
        <v>2834</v>
      </c>
      <c r="K815" s="671" t="s">
        <v>2835</v>
      </c>
      <c r="L815" s="705">
        <v>61.29</v>
      </c>
      <c r="M815" s="705">
        <v>61.29</v>
      </c>
      <c r="N815" s="671">
        <v>1</v>
      </c>
      <c r="O815" s="706">
        <v>0.5</v>
      </c>
      <c r="P815" s="705"/>
      <c r="Q815" s="682">
        <v>0</v>
      </c>
      <c r="R815" s="671"/>
      <c r="S815" s="682">
        <v>0</v>
      </c>
      <c r="T815" s="706"/>
      <c r="U815" s="242">
        <v>0</v>
      </c>
    </row>
    <row r="816" spans="1:21" ht="14.4" customHeight="1" x14ac:dyDescent="0.3">
      <c r="A816" s="680">
        <v>32</v>
      </c>
      <c r="B816" s="671" t="s">
        <v>529</v>
      </c>
      <c r="C816" s="671">
        <v>89301322</v>
      </c>
      <c r="D816" s="703" t="s">
        <v>3658</v>
      </c>
      <c r="E816" s="704" t="s">
        <v>2543</v>
      </c>
      <c r="F816" s="671" t="s">
        <v>2518</v>
      </c>
      <c r="G816" s="671" t="s">
        <v>3422</v>
      </c>
      <c r="H816" s="671" t="s">
        <v>528</v>
      </c>
      <c r="I816" s="671" t="s">
        <v>3423</v>
      </c>
      <c r="J816" s="671" t="s">
        <v>3424</v>
      </c>
      <c r="K816" s="671" t="s">
        <v>3425</v>
      </c>
      <c r="L816" s="705">
        <v>1857.43</v>
      </c>
      <c r="M816" s="705">
        <v>1857.43</v>
      </c>
      <c r="N816" s="671">
        <v>1</v>
      </c>
      <c r="O816" s="706">
        <v>0.5</v>
      </c>
      <c r="P816" s="705"/>
      <c r="Q816" s="682">
        <v>0</v>
      </c>
      <c r="R816" s="671"/>
      <c r="S816" s="682">
        <v>0</v>
      </c>
      <c r="T816" s="706"/>
      <c r="U816" s="242">
        <v>0</v>
      </c>
    </row>
    <row r="817" spans="1:21" ht="14.4" customHeight="1" x14ac:dyDescent="0.3">
      <c r="A817" s="680">
        <v>32</v>
      </c>
      <c r="B817" s="671" t="s">
        <v>529</v>
      </c>
      <c r="C817" s="671">
        <v>89301322</v>
      </c>
      <c r="D817" s="703" t="s">
        <v>3658</v>
      </c>
      <c r="E817" s="704" t="s">
        <v>2543</v>
      </c>
      <c r="F817" s="671" t="s">
        <v>2518</v>
      </c>
      <c r="G817" s="671" t="s">
        <v>2716</v>
      </c>
      <c r="H817" s="671" t="s">
        <v>528</v>
      </c>
      <c r="I817" s="671" t="s">
        <v>740</v>
      </c>
      <c r="J817" s="671" t="s">
        <v>2717</v>
      </c>
      <c r="K817" s="671" t="s">
        <v>2718</v>
      </c>
      <c r="L817" s="705">
        <v>91.14</v>
      </c>
      <c r="M817" s="705">
        <v>273.42</v>
      </c>
      <c r="N817" s="671">
        <v>3</v>
      </c>
      <c r="O817" s="706">
        <v>1.5</v>
      </c>
      <c r="P817" s="705"/>
      <c r="Q817" s="682">
        <v>0</v>
      </c>
      <c r="R817" s="671"/>
      <c r="S817" s="682">
        <v>0</v>
      </c>
      <c r="T817" s="706"/>
      <c r="U817" s="242">
        <v>0</v>
      </c>
    </row>
    <row r="818" spans="1:21" ht="14.4" customHeight="1" x14ac:dyDescent="0.3">
      <c r="A818" s="680">
        <v>32</v>
      </c>
      <c r="B818" s="671" t="s">
        <v>529</v>
      </c>
      <c r="C818" s="671">
        <v>89301322</v>
      </c>
      <c r="D818" s="703" t="s">
        <v>3658</v>
      </c>
      <c r="E818" s="704" t="s">
        <v>2543</v>
      </c>
      <c r="F818" s="671" t="s">
        <v>2518</v>
      </c>
      <c r="G818" s="671" t="s">
        <v>2678</v>
      </c>
      <c r="H818" s="671" t="s">
        <v>528</v>
      </c>
      <c r="I818" s="671" t="s">
        <v>3426</v>
      </c>
      <c r="J818" s="671" t="s">
        <v>653</v>
      </c>
      <c r="K818" s="671" t="s">
        <v>3427</v>
      </c>
      <c r="L818" s="705">
        <v>0</v>
      </c>
      <c r="M818" s="705">
        <v>0</v>
      </c>
      <c r="N818" s="671">
        <v>1</v>
      </c>
      <c r="O818" s="706">
        <v>1</v>
      </c>
      <c r="P818" s="705">
        <v>0</v>
      </c>
      <c r="Q818" s="682"/>
      <c r="R818" s="671">
        <v>1</v>
      </c>
      <c r="S818" s="682">
        <v>1</v>
      </c>
      <c r="T818" s="706">
        <v>1</v>
      </c>
      <c r="U818" s="242">
        <v>1</v>
      </c>
    </row>
    <row r="819" spans="1:21" ht="14.4" customHeight="1" x14ac:dyDescent="0.3">
      <c r="A819" s="680">
        <v>32</v>
      </c>
      <c r="B819" s="671" t="s">
        <v>529</v>
      </c>
      <c r="C819" s="671">
        <v>89301322</v>
      </c>
      <c r="D819" s="703" t="s">
        <v>3658</v>
      </c>
      <c r="E819" s="704" t="s">
        <v>2543</v>
      </c>
      <c r="F819" s="671" t="s">
        <v>2518</v>
      </c>
      <c r="G819" s="671" t="s">
        <v>3428</v>
      </c>
      <c r="H819" s="671" t="s">
        <v>528</v>
      </c>
      <c r="I819" s="671" t="s">
        <v>1859</v>
      </c>
      <c r="J819" s="671" t="s">
        <v>3429</v>
      </c>
      <c r="K819" s="671" t="s">
        <v>3430</v>
      </c>
      <c r="L819" s="705">
        <v>559.04</v>
      </c>
      <c r="M819" s="705">
        <v>559.04</v>
      </c>
      <c r="N819" s="671">
        <v>1</v>
      </c>
      <c r="O819" s="706">
        <v>0.5</v>
      </c>
      <c r="P819" s="705">
        <v>559.04</v>
      </c>
      <c r="Q819" s="682">
        <v>1</v>
      </c>
      <c r="R819" s="671">
        <v>1</v>
      </c>
      <c r="S819" s="682">
        <v>1</v>
      </c>
      <c r="T819" s="706">
        <v>0.5</v>
      </c>
      <c r="U819" s="242">
        <v>1</v>
      </c>
    </row>
    <row r="820" spans="1:21" ht="14.4" customHeight="1" x14ac:dyDescent="0.3">
      <c r="A820" s="680">
        <v>32</v>
      </c>
      <c r="B820" s="671" t="s">
        <v>529</v>
      </c>
      <c r="C820" s="671">
        <v>89301322</v>
      </c>
      <c r="D820" s="703" t="s">
        <v>3658</v>
      </c>
      <c r="E820" s="704" t="s">
        <v>2543</v>
      </c>
      <c r="F820" s="671" t="s">
        <v>2518</v>
      </c>
      <c r="G820" s="671" t="s">
        <v>3431</v>
      </c>
      <c r="H820" s="671" t="s">
        <v>1321</v>
      </c>
      <c r="I820" s="671" t="s">
        <v>3432</v>
      </c>
      <c r="J820" s="671" t="s">
        <v>3433</v>
      </c>
      <c r="K820" s="671" t="s">
        <v>3434</v>
      </c>
      <c r="L820" s="705">
        <v>65.069999999999993</v>
      </c>
      <c r="M820" s="705">
        <v>65.069999999999993</v>
      </c>
      <c r="N820" s="671">
        <v>1</v>
      </c>
      <c r="O820" s="706">
        <v>1</v>
      </c>
      <c r="P820" s="705">
        <v>65.069999999999993</v>
      </c>
      <c r="Q820" s="682">
        <v>1</v>
      </c>
      <c r="R820" s="671">
        <v>1</v>
      </c>
      <c r="S820" s="682">
        <v>1</v>
      </c>
      <c r="T820" s="706">
        <v>1</v>
      </c>
      <c r="U820" s="242">
        <v>1</v>
      </c>
    </row>
    <row r="821" spans="1:21" ht="14.4" customHeight="1" x14ac:dyDescent="0.3">
      <c r="A821" s="680">
        <v>32</v>
      </c>
      <c r="B821" s="671" t="s">
        <v>529</v>
      </c>
      <c r="C821" s="671">
        <v>89301322</v>
      </c>
      <c r="D821" s="703" t="s">
        <v>3658</v>
      </c>
      <c r="E821" s="704" t="s">
        <v>2543</v>
      </c>
      <c r="F821" s="671" t="s">
        <v>2518</v>
      </c>
      <c r="G821" s="671" t="s">
        <v>3431</v>
      </c>
      <c r="H821" s="671" t="s">
        <v>1321</v>
      </c>
      <c r="I821" s="671" t="s">
        <v>3435</v>
      </c>
      <c r="J821" s="671" t="s">
        <v>3436</v>
      </c>
      <c r="K821" s="671" t="s">
        <v>3437</v>
      </c>
      <c r="L821" s="705">
        <v>50.57</v>
      </c>
      <c r="M821" s="705">
        <v>50.57</v>
      </c>
      <c r="N821" s="671">
        <v>1</v>
      </c>
      <c r="O821" s="706">
        <v>0.5</v>
      </c>
      <c r="P821" s="705"/>
      <c r="Q821" s="682">
        <v>0</v>
      </c>
      <c r="R821" s="671"/>
      <c r="S821" s="682">
        <v>0</v>
      </c>
      <c r="T821" s="706"/>
      <c r="U821" s="242">
        <v>0</v>
      </c>
    </row>
    <row r="822" spans="1:21" ht="14.4" customHeight="1" x14ac:dyDescent="0.3">
      <c r="A822" s="680">
        <v>32</v>
      </c>
      <c r="B822" s="671" t="s">
        <v>529</v>
      </c>
      <c r="C822" s="671">
        <v>89301322</v>
      </c>
      <c r="D822" s="703" t="s">
        <v>3658</v>
      </c>
      <c r="E822" s="704" t="s">
        <v>2543</v>
      </c>
      <c r="F822" s="671" t="s">
        <v>2518</v>
      </c>
      <c r="G822" s="671" t="s">
        <v>3431</v>
      </c>
      <c r="H822" s="671" t="s">
        <v>528</v>
      </c>
      <c r="I822" s="671" t="s">
        <v>905</v>
      </c>
      <c r="J822" s="671" t="s">
        <v>3438</v>
      </c>
      <c r="K822" s="671" t="s">
        <v>3439</v>
      </c>
      <c r="L822" s="705">
        <v>50.57</v>
      </c>
      <c r="M822" s="705">
        <v>50.57</v>
      </c>
      <c r="N822" s="671">
        <v>1</v>
      </c>
      <c r="O822" s="706">
        <v>0.5</v>
      </c>
      <c r="P822" s="705">
        <v>50.57</v>
      </c>
      <c r="Q822" s="682">
        <v>1</v>
      </c>
      <c r="R822" s="671">
        <v>1</v>
      </c>
      <c r="S822" s="682">
        <v>1</v>
      </c>
      <c r="T822" s="706">
        <v>0.5</v>
      </c>
      <c r="U822" s="242">
        <v>1</v>
      </c>
    </row>
    <row r="823" spans="1:21" ht="14.4" customHeight="1" x14ac:dyDescent="0.3">
      <c r="A823" s="680">
        <v>32</v>
      </c>
      <c r="B823" s="671" t="s">
        <v>529</v>
      </c>
      <c r="C823" s="671">
        <v>89301322</v>
      </c>
      <c r="D823" s="703" t="s">
        <v>3658</v>
      </c>
      <c r="E823" s="704" t="s">
        <v>2543</v>
      </c>
      <c r="F823" s="671" t="s">
        <v>2518</v>
      </c>
      <c r="G823" s="671" t="s">
        <v>3440</v>
      </c>
      <c r="H823" s="671" t="s">
        <v>1321</v>
      </c>
      <c r="I823" s="671" t="s">
        <v>2038</v>
      </c>
      <c r="J823" s="671" t="s">
        <v>2039</v>
      </c>
      <c r="K823" s="671" t="s">
        <v>2040</v>
      </c>
      <c r="L823" s="705">
        <v>109.53</v>
      </c>
      <c r="M823" s="705">
        <v>109.53</v>
      </c>
      <c r="N823" s="671">
        <v>1</v>
      </c>
      <c r="O823" s="706">
        <v>0.5</v>
      </c>
      <c r="P823" s="705">
        <v>109.53</v>
      </c>
      <c r="Q823" s="682">
        <v>1</v>
      </c>
      <c r="R823" s="671">
        <v>1</v>
      </c>
      <c r="S823" s="682">
        <v>1</v>
      </c>
      <c r="T823" s="706">
        <v>0.5</v>
      </c>
      <c r="U823" s="242">
        <v>1</v>
      </c>
    </row>
    <row r="824" spans="1:21" ht="14.4" customHeight="1" x14ac:dyDescent="0.3">
      <c r="A824" s="680">
        <v>32</v>
      </c>
      <c r="B824" s="671" t="s">
        <v>529</v>
      </c>
      <c r="C824" s="671">
        <v>89301322</v>
      </c>
      <c r="D824" s="703" t="s">
        <v>3658</v>
      </c>
      <c r="E824" s="704" t="s">
        <v>2543</v>
      </c>
      <c r="F824" s="671" t="s">
        <v>2518</v>
      </c>
      <c r="G824" s="671" t="s">
        <v>3441</v>
      </c>
      <c r="H824" s="671" t="s">
        <v>528</v>
      </c>
      <c r="I824" s="671" t="s">
        <v>3442</v>
      </c>
      <c r="J824" s="671" t="s">
        <v>3443</v>
      </c>
      <c r="K824" s="671" t="s">
        <v>3444</v>
      </c>
      <c r="L824" s="705">
        <v>109.81</v>
      </c>
      <c r="M824" s="705">
        <v>109.81</v>
      </c>
      <c r="N824" s="671">
        <v>1</v>
      </c>
      <c r="O824" s="706">
        <v>0.5</v>
      </c>
      <c r="P824" s="705"/>
      <c r="Q824" s="682">
        <v>0</v>
      </c>
      <c r="R824" s="671"/>
      <c r="S824" s="682">
        <v>0</v>
      </c>
      <c r="T824" s="706"/>
      <c r="U824" s="242">
        <v>0</v>
      </c>
    </row>
    <row r="825" spans="1:21" ht="14.4" customHeight="1" x14ac:dyDescent="0.3">
      <c r="A825" s="680">
        <v>32</v>
      </c>
      <c r="B825" s="671" t="s">
        <v>529</v>
      </c>
      <c r="C825" s="671">
        <v>89301322</v>
      </c>
      <c r="D825" s="703" t="s">
        <v>3658</v>
      </c>
      <c r="E825" s="704" t="s">
        <v>2543</v>
      </c>
      <c r="F825" s="671" t="s">
        <v>2518</v>
      </c>
      <c r="G825" s="671" t="s">
        <v>3091</v>
      </c>
      <c r="H825" s="671" t="s">
        <v>528</v>
      </c>
      <c r="I825" s="671" t="s">
        <v>3092</v>
      </c>
      <c r="J825" s="671" t="s">
        <v>3093</v>
      </c>
      <c r="K825" s="671" t="s">
        <v>3094</v>
      </c>
      <c r="L825" s="705">
        <v>242.93</v>
      </c>
      <c r="M825" s="705">
        <v>242.93</v>
      </c>
      <c r="N825" s="671">
        <v>1</v>
      </c>
      <c r="O825" s="706">
        <v>1</v>
      </c>
      <c r="P825" s="705">
        <v>242.93</v>
      </c>
      <c r="Q825" s="682">
        <v>1</v>
      </c>
      <c r="R825" s="671">
        <v>1</v>
      </c>
      <c r="S825" s="682">
        <v>1</v>
      </c>
      <c r="T825" s="706">
        <v>1</v>
      </c>
      <c r="U825" s="242">
        <v>1</v>
      </c>
    </row>
    <row r="826" spans="1:21" ht="14.4" customHeight="1" x14ac:dyDescent="0.3">
      <c r="A826" s="680">
        <v>32</v>
      </c>
      <c r="B826" s="671" t="s">
        <v>529</v>
      </c>
      <c r="C826" s="671">
        <v>89301322</v>
      </c>
      <c r="D826" s="703" t="s">
        <v>3658</v>
      </c>
      <c r="E826" s="704" t="s">
        <v>2543</v>
      </c>
      <c r="F826" s="671" t="s">
        <v>2518</v>
      </c>
      <c r="G826" s="671" t="s">
        <v>3183</v>
      </c>
      <c r="H826" s="671" t="s">
        <v>528</v>
      </c>
      <c r="I826" s="671" t="s">
        <v>1955</v>
      </c>
      <c r="J826" s="671" t="s">
        <v>1956</v>
      </c>
      <c r="K826" s="671" t="s">
        <v>1957</v>
      </c>
      <c r="L826" s="705">
        <v>1172.22</v>
      </c>
      <c r="M826" s="705">
        <v>1172.22</v>
      </c>
      <c r="N826" s="671">
        <v>1</v>
      </c>
      <c r="O826" s="706">
        <v>0.5</v>
      </c>
      <c r="P826" s="705">
        <v>1172.22</v>
      </c>
      <c r="Q826" s="682">
        <v>1</v>
      </c>
      <c r="R826" s="671">
        <v>1</v>
      </c>
      <c r="S826" s="682">
        <v>1</v>
      </c>
      <c r="T826" s="706">
        <v>0.5</v>
      </c>
      <c r="U826" s="242">
        <v>1</v>
      </c>
    </row>
    <row r="827" spans="1:21" ht="14.4" customHeight="1" x14ac:dyDescent="0.3">
      <c r="A827" s="680">
        <v>32</v>
      </c>
      <c r="B827" s="671" t="s">
        <v>529</v>
      </c>
      <c r="C827" s="671">
        <v>89301322</v>
      </c>
      <c r="D827" s="703" t="s">
        <v>3658</v>
      </c>
      <c r="E827" s="704" t="s">
        <v>2543</v>
      </c>
      <c r="F827" s="671" t="s">
        <v>2518</v>
      </c>
      <c r="G827" s="671" t="s">
        <v>3445</v>
      </c>
      <c r="H827" s="671" t="s">
        <v>528</v>
      </c>
      <c r="I827" s="671" t="s">
        <v>3446</v>
      </c>
      <c r="J827" s="671" t="s">
        <v>3447</v>
      </c>
      <c r="K827" s="671" t="s">
        <v>3448</v>
      </c>
      <c r="L827" s="705">
        <v>57.35</v>
      </c>
      <c r="M827" s="705">
        <v>114.7</v>
      </c>
      <c r="N827" s="671">
        <v>2</v>
      </c>
      <c r="O827" s="706">
        <v>0.5</v>
      </c>
      <c r="P827" s="705"/>
      <c r="Q827" s="682">
        <v>0</v>
      </c>
      <c r="R827" s="671"/>
      <c r="S827" s="682">
        <v>0</v>
      </c>
      <c r="T827" s="706"/>
      <c r="U827" s="242">
        <v>0</v>
      </c>
    </row>
    <row r="828" spans="1:21" ht="14.4" customHeight="1" x14ac:dyDescent="0.3">
      <c r="A828" s="680">
        <v>32</v>
      </c>
      <c r="B828" s="671" t="s">
        <v>529</v>
      </c>
      <c r="C828" s="671">
        <v>89301322</v>
      </c>
      <c r="D828" s="703" t="s">
        <v>3658</v>
      </c>
      <c r="E828" s="704" t="s">
        <v>2543</v>
      </c>
      <c r="F828" s="671" t="s">
        <v>2518</v>
      </c>
      <c r="G828" s="671" t="s">
        <v>2580</v>
      </c>
      <c r="H828" s="671" t="s">
        <v>528</v>
      </c>
      <c r="I828" s="671" t="s">
        <v>679</v>
      </c>
      <c r="J828" s="671" t="s">
        <v>680</v>
      </c>
      <c r="K828" s="671" t="s">
        <v>2581</v>
      </c>
      <c r="L828" s="705">
        <v>314.89999999999998</v>
      </c>
      <c r="M828" s="705">
        <v>2204.2999999999997</v>
      </c>
      <c r="N828" s="671">
        <v>7</v>
      </c>
      <c r="O828" s="706">
        <v>4</v>
      </c>
      <c r="P828" s="705">
        <v>944.69999999999993</v>
      </c>
      <c r="Q828" s="682">
        <v>0.4285714285714286</v>
      </c>
      <c r="R828" s="671">
        <v>3</v>
      </c>
      <c r="S828" s="682">
        <v>0.42857142857142855</v>
      </c>
      <c r="T828" s="706">
        <v>1.5</v>
      </c>
      <c r="U828" s="242">
        <v>0.375</v>
      </c>
    </row>
    <row r="829" spans="1:21" ht="14.4" customHeight="1" x14ac:dyDescent="0.3">
      <c r="A829" s="680">
        <v>32</v>
      </c>
      <c r="B829" s="671" t="s">
        <v>529</v>
      </c>
      <c r="C829" s="671">
        <v>89301322</v>
      </c>
      <c r="D829" s="703" t="s">
        <v>3658</v>
      </c>
      <c r="E829" s="704" t="s">
        <v>2543</v>
      </c>
      <c r="F829" s="671" t="s">
        <v>2518</v>
      </c>
      <c r="G829" s="671" t="s">
        <v>2644</v>
      </c>
      <c r="H829" s="671" t="s">
        <v>1321</v>
      </c>
      <c r="I829" s="671" t="s">
        <v>2645</v>
      </c>
      <c r="J829" s="671" t="s">
        <v>2646</v>
      </c>
      <c r="K829" s="671" t="s">
        <v>2647</v>
      </c>
      <c r="L829" s="705">
        <v>1359.61</v>
      </c>
      <c r="M829" s="705">
        <v>2719.22</v>
      </c>
      <c r="N829" s="671">
        <v>2</v>
      </c>
      <c r="O829" s="706">
        <v>1</v>
      </c>
      <c r="P829" s="705">
        <v>1359.61</v>
      </c>
      <c r="Q829" s="682">
        <v>0.5</v>
      </c>
      <c r="R829" s="671">
        <v>1</v>
      </c>
      <c r="S829" s="682">
        <v>0.5</v>
      </c>
      <c r="T829" s="706">
        <v>0.5</v>
      </c>
      <c r="U829" s="242">
        <v>0.5</v>
      </c>
    </row>
    <row r="830" spans="1:21" ht="14.4" customHeight="1" x14ac:dyDescent="0.3">
      <c r="A830" s="680">
        <v>32</v>
      </c>
      <c r="B830" s="671" t="s">
        <v>529</v>
      </c>
      <c r="C830" s="671">
        <v>89301322</v>
      </c>
      <c r="D830" s="703" t="s">
        <v>3658</v>
      </c>
      <c r="E830" s="704" t="s">
        <v>2543</v>
      </c>
      <c r="F830" s="671" t="s">
        <v>2518</v>
      </c>
      <c r="G830" s="671" t="s">
        <v>2864</v>
      </c>
      <c r="H830" s="671" t="s">
        <v>528</v>
      </c>
      <c r="I830" s="671" t="s">
        <v>702</v>
      </c>
      <c r="J830" s="671" t="s">
        <v>703</v>
      </c>
      <c r="K830" s="671" t="s">
        <v>704</v>
      </c>
      <c r="L830" s="705">
        <v>56.69</v>
      </c>
      <c r="M830" s="705">
        <v>170.07</v>
      </c>
      <c r="N830" s="671">
        <v>3</v>
      </c>
      <c r="O830" s="706">
        <v>0.5</v>
      </c>
      <c r="P830" s="705"/>
      <c r="Q830" s="682">
        <v>0</v>
      </c>
      <c r="R830" s="671"/>
      <c r="S830" s="682">
        <v>0</v>
      </c>
      <c r="T830" s="706"/>
      <c r="U830" s="242">
        <v>0</v>
      </c>
    </row>
    <row r="831" spans="1:21" ht="14.4" customHeight="1" x14ac:dyDescent="0.3">
      <c r="A831" s="680">
        <v>32</v>
      </c>
      <c r="B831" s="671" t="s">
        <v>529</v>
      </c>
      <c r="C831" s="671">
        <v>89301322</v>
      </c>
      <c r="D831" s="703" t="s">
        <v>3658</v>
      </c>
      <c r="E831" s="704" t="s">
        <v>2543</v>
      </c>
      <c r="F831" s="671" t="s">
        <v>2518</v>
      </c>
      <c r="G831" s="671" t="s">
        <v>2582</v>
      </c>
      <c r="H831" s="671" t="s">
        <v>528</v>
      </c>
      <c r="I831" s="671" t="s">
        <v>588</v>
      </c>
      <c r="J831" s="671" t="s">
        <v>2955</v>
      </c>
      <c r="K831" s="671" t="s">
        <v>2786</v>
      </c>
      <c r="L831" s="705">
        <v>22.88</v>
      </c>
      <c r="M831" s="705">
        <v>205.92000000000002</v>
      </c>
      <c r="N831" s="671">
        <v>9</v>
      </c>
      <c r="O831" s="706">
        <v>3</v>
      </c>
      <c r="P831" s="705">
        <v>68.64</v>
      </c>
      <c r="Q831" s="682">
        <v>0.33333333333333331</v>
      </c>
      <c r="R831" s="671">
        <v>3</v>
      </c>
      <c r="S831" s="682">
        <v>0.33333333333333331</v>
      </c>
      <c r="T831" s="706">
        <v>1</v>
      </c>
      <c r="U831" s="242">
        <v>0.33333333333333331</v>
      </c>
    </row>
    <row r="832" spans="1:21" ht="14.4" customHeight="1" x14ac:dyDescent="0.3">
      <c r="A832" s="680">
        <v>32</v>
      </c>
      <c r="B832" s="671" t="s">
        <v>529</v>
      </c>
      <c r="C832" s="671">
        <v>89301322</v>
      </c>
      <c r="D832" s="703" t="s">
        <v>3658</v>
      </c>
      <c r="E832" s="704" t="s">
        <v>2543</v>
      </c>
      <c r="F832" s="671" t="s">
        <v>2518</v>
      </c>
      <c r="G832" s="671" t="s">
        <v>2582</v>
      </c>
      <c r="H832" s="671" t="s">
        <v>528</v>
      </c>
      <c r="I832" s="671" t="s">
        <v>972</v>
      </c>
      <c r="J832" s="671" t="s">
        <v>2583</v>
      </c>
      <c r="K832" s="671" t="s">
        <v>2584</v>
      </c>
      <c r="L832" s="705">
        <v>91.52</v>
      </c>
      <c r="M832" s="705">
        <v>1830.4</v>
      </c>
      <c r="N832" s="671">
        <v>20</v>
      </c>
      <c r="O832" s="706">
        <v>4</v>
      </c>
      <c r="P832" s="705">
        <v>1006.72</v>
      </c>
      <c r="Q832" s="682">
        <v>0.54999999999999993</v>
      </c>
      <c r="R832" s="671">
        <v>11</v>
      </c>
      <c r="S832" s="682">
        <v>0.55000000000000004</v>
      </c>
      <c r="T832" s="706">
        <v>2</v>
      </c>
      <c r="U832" s="242">
        <v>0.5</v>
      </c>
    </row>
    <row r="833" spans="1:21" ht="14.4" customHeight="1" x14ac:dyDescent="0.3">
      <c r="A833" s="680">
        <v>32</v>
      </c>
      <c r="B833" s="671" t="s">
        <v>529</v>
      </c>
      <c r="C833" s="671">
        <v>89301322</v>
      </c>
      <c r="D833" s="703" t="s">
        <v>3658</v>
      </c>
      <c r="E833" s="704" t="s">
        <v>2543</v>
      </c>
      <c r="F833" s="671" t="s">
        <v>2518</v>
      </c>
      <c r="G833" s="671" t="s">
        <v>2756</v>
      </c>
      <c r="H833" s="671" t="s">
        <v>528</v>
      </c>
      <c r="I833" s="671" t="s">
        <v>1530</v>
      </c>
      <c r="J833" s="671" t="s">
        <v>1531</v>
      </c>
      <c r="K833" s="671" t="s">
        <v>3449</v>
      </c>
      <c r="L833" s="705">
        <v>203.33</v>
      </c>
      <c r="M833" s="705">
        <v>2033.3000000000002</v>
      </c>
      <c r="N833" s="671">
        <v>10</v>
      </c>
      <c r="O833" s="706">
        <v>0.5</v>
      </c>
      <c r="P833" s="705">
        <v>2033.3000000000002</v>
      </c>
      <c r="Q833" s="682">
        <v>1</v>
      </c>
      <c r="R833" s="671">
        <v>10</v>
      </c>
      <c r="S833" s="682">
        <v>1</v>
      </c>
      <c r="T833" s="706">
        <v>0.5</v>
      </c>
      <c r="U833" s="242">
        <v>1</v>
      </c>
    </row>
    <row r="834" spans="1:21" ht="14.4" customHeight="1" x14ac:dyDescent="0.3">
      <c r="A834" s="680">
        <v>32</v>
      </c>
      <c r="B834" s="671" t="s">
        <v>529</v>
      </c>
      <c r="C834" s="671">
        <v>89301322</v>
      </c>
      <c r="D834" s="703" t="s">
        <v>3658</v>
      </c>
      <c r="E834" s="704" t="s">
        <v>2543</v>
      </c>
      <c r="F834" s="671" t="s">
        <v>2518</v>
      </c>
      <c r="G834" s="671" t="s">
        <v>2756</v>
      </c>
      <c r="H834" s="671" t="s">
        <v>528</v>
      </c>
      <c r="I834" s="671" t="s">
        <v>2757</v>
      </c>
      <c r="J834" s="671" t="s">
        <v>1531</v>
      </c>
      <c r="K834" s="671" t="s">
        <v>2758</v>
      </c>
      <c r="L834" s="705">
        <v>0</v>
      </c>
      <c r="M834" s="705">
        <v>0</v>
      </c>
      <c r="N834" s="671">
        <v>2</v>
      </c>
      <c r="O834" s="706">
        <v>1</v>
      </c>
      <c r="P834" s="705">
        <v>0</v>
      </c>
      <c r="Q834" s="682"/>
      <c r="R834" s="671">
        <v>2</v>
      </c>
      <c r="S834" s="682">
        <v>1</v>
      </c>
      <c r="T834" s="706">
        <v>1</v>
      </c>
      <c r="U834" s="242">
        <v>1</v>
      </c>
    </row>
    <row r="835" spans="1:21" ht="14.4" customHeight="1" x14ac:dyDescent="0.3">
      <c r="A835" s="680">
        <v>32</v>
      </c>
      <c r="B835" s="671" t="s">
        <v>529</v>
      </c>
      <c r="C835" s="671">
        <v>89301322</v>
      </c>
      <c r="D835" s="703" t="s">
        <v>3658</v>
      </c>
      <c r="E835" s="704" t="s">
        <v>2543</v>
      </c>
      <c r="F835" s="671" t="s">
        <v>2518</v>
      </c>
      <c r="G835" s="671" t="s">
        <v>2759</v>
      </c>
      <c r="H835" s="671" t="s">
        <v>528</v>
      </c>
      <c r="I835" s="671" t="s">
        <v>2873</v>
      </c>
      <c r="J835" s="671" t="s">
        <v>1546</v>
      </c>
      <c r="K835" s="671" t="s">
        <v>2874</v>
      </c>
      <c r="L835" s="705">
        <v>23.46</v>
      </c>
      <c r="M835" s="705">
        <v>258.06</v>
      </c>
      <c r="N835" s="671">
        <v>11</v>
      </c>
      <c r="O835" s="706">
        <v>3</v>
      </c>
      <c r="P835" s="705">
        <v>164.22</v>
      </c>
      <c r="Q835" s="682">
        <v>0.63636363636363635</v>
      </c>
      <c r="R835" s="671">
        <v>7</v>
      </c>
      <c r="S835" s="682">
        <v>0.63636363636363635</v>
      </c>
      <c r="T835" s="706">
        <v>2</v>
      </c>
      <c r="U835" s="242">
        <v>0.66666666666666663</v>
      </c>
    </row>
    <row r="836" spans="1:21" ht="14.4" customHeight="1" x14ac:dyDescent="0.3">
      <c r="A836" s="680">
        <v>32</v>
      </c>
      <c r="B836" s="671" t="s">
        <v>529</v>
      </c>
      <c r="C836" s="671">
        <v>89301322</v>
      </c>
      <c r="D836" s="703" t="s">
        <v>3658</v>
      </c>
      <c r="E836" s="704" t="s">
        <v>2543</v>
      </c>
      <c r="F836" s="671" t="s">
        <v>2518</v>
      </c>
      <c r="G836" s="671" t="s">
        <v>3233</v>
      </c>
      <c r="H836" s="671" t="s">
        <v>528</v>
      </c>
      <c r="I836" s="671" t="s">
        <v>3450</v>
      </c>
      <c r="J836" s="671" t="s">
        <v>3451</v>
      </c>
      <c r="K836" s="671" t="s">
        <v>3452</v>
      </c>
      <c r="L836" s="705">
        <v>0</v>
      </c>
      <c r="M836" s="705">
        <v>0</v>
      </c>
      <c r="N836" s="671">
        <v>2</v>
      </c>
      <c r="O836" s="706">
        <v>0.5</v>
      </c>
      <c r="P836" s="705">
        <v>0</v>
      </c>
      <c r="Q836" s="682"/>
      <c r="R836" s="671">
        <v>2</v>
      </c>
      <c r="S836" s="682">
        <v>1</v>
      </c>
      <c r="T836" s="706">
        <v>0.5</v>
      </c>
      <c r="U836" s="242">
        <v>1</v>
      </c>
    </row>
    <row r="837" spans="1:21" ht="14.4" customHeight="1" x14ac:dyDescent="0.3">
      <c r="A837" s="680">
        <v>32</v>
      </c>
      <c r="B837" s="671" t="s">
        <v>529</v>
      </c>
      <c r="C837" s="671">
        <v>89301322</v>
      </c>
      <c r="D837" s="703" t="s">
        <v>3658</v>
      </c>
      <c r="E837" s="704" t="s">
        <v>2543</v>
      </c>
      <c r="F837" s="671" t="s">
        <v>2518</v>
      </c>
      <c r="G837" s="671" t="s">
        <v>2690</v>
      </c>
      <c r="H837" s="671" t="s">
        <v>1321</v>
      </c>
      <c r="I837" s="671" t="s">
        <v>1353</v>
      </c>
      <c r="J837" s="671" t="s">
        <v>1354</v>
      </c>
      <c r="K837" s="671" t="s">
        <v>1355</v>
      </c>
      <c r="L837" s="705">
        <v>32.74</v>
      </c>
      <c r="M837" s="705">
        <v>32.74</v>
      </c>
      <c r="N837" s="671">
        <v>1</v>
      </c>
      <c r="O837" s="706">
        <v>1</v>
      </c>
      <c r="P837" s="705">
        <v>32.74</v>
      </c>
      <c r="Q837" s="682">
        <v>1</v>
      </c>
      <c r="R837" s="671">
        <v>1</v>
      </c>
      <c r="S837" s="682">
        <v>1</v>
      </c>
      <c r="T837" s="706">
        <v>1</v>
      </c>
      <c r="U837" s="242">
        <v>1</v>
      </c>
    </row>
    <row r="838" spans="1:21" ht="14.4" customHeight="1" x14ac:dyDescent="0.3">
      <c r="A838" s="680">
        <v>32</v>
      </c>
      <c r="B838" s="671" t="s">
        <v>529</v>
      </c>
      <c r="C838" s="671">
        <v>89301322</v>
      </c>
      <c r="D838" s="703" t="s">
        <v>3658</v>
      </c>
      <c r="E838" s="704" t="s">
        <v>2543</v>
      </c>
      <c r="F838" s="671" t="s">
        <v>2518</v>
      </c>
      <c r="G838" s="671" t="s">
        <v>2690</v>
      </c>
      <c r="H838" s="671" t="s">
        <v>1321</v>
      </c>
      <c r="I838" s="671" t="s">
        <v>3453</v>
      </c>
      <c r="J838" s="671" t="s">
        <v>3454</v>
      </c>
      <c r="K838" s="671" t="s">
        <v>3455</v>
      </c>
      <c r="L838" s="705">
        <v>314.33999999999997</v>
      </c>
      <c r="M838" s="705">
        <v>314.33999999999997</v>
      </c>
      <c r="N838" s="671">
        <v>1</v>
      </c>
      <c r="O838" s="706">
        <v>1</v>
      </c>
      <c r="P838" s="705"/>
      <c r="Q838" s="682">
        <v>0</v>
      </c>
      <c r="R838" s="671"/>
      <c r="S838" s="682">
        <v>0</v>
      </c>
      <c r="T838" s="706"/>
      <c r="U838" s="242">
        <v>0</v>
      </c>
    </row>
    <row r="839" spans="1:21" ht="14.4" customHeight="1" x14ac:dyDescent="0.3">
      <c r="A839" s="680">
        <v>32</v>
      </c>
      <c r="B839" s="671" t="s">
        <v>529</v>
      </c>
      <c r="C839" s="671">
        <v>89301322</v>
      </c>
      <c r="D839" s="703" t="s">
        <v>3658</v>
      </c>
      <c r="E839" s="704" t="s">
        <v>2543</v>
      </c>
      <c r="F839" s="671" t="s">
        <v>2518</v>
      </c>
      <c r="G839" s="671" t="s">
        <v>3456</v>
      </c>
      <c r="H839" s="671" t="s">
        <v>528</v>
      </c>
      <c r="I839" s="671" t="s">
        <v>1000</v>
      </c>
      <c r="J839" s="671" t="s">
        <v>1001</v>
      </c>
      <c r="K839" s="671" t="s">
        <v>3457</v>
      </c>
      <c r="L839" s="705">
        <v>45.33</v>
      </c>
      <c r="M839" s="705">
        <v>135.99</v>
      </c>
      <c r="N839" s="671">
        <v>3</v>
      </c>
      <c r="O839" s="706">
        <v>1.5</v>
      </c>
      <c r="P839" s="705">
        <v>45.33</v>
      </c>
      <c r="Q839" s="682">
        <v>0.33333333333333331</v>
      </c>
      <c r="R839" s="671">
        <v>1</v>
      </c>
      <c r="S839" s="682">
        <v>0.33333333333333331</v>
      </c>
      <c r="T839" s="706">
        <v>1</v>
      </c>
      <c r="U839" s="242">
        <v>0.66666666666666663</v>
      </c>
    </row>
    <row r="840" spans="1:21" ht="14.4" customHeight="1" x14ac:dyDescent="0.3">
      <c r="A840" s="680">
        <v>32</v>
      </c>
      <c r="B840" s="671" t="s">
        <v>529</v>
      </c>
      <c r="C840" s="671">
        <v>89301322</v>
      </c>
      <c r="D840" s="703" t="s">
        <v>3658</v>
      </c>
      <c r="E840" s="704" t="s">
        <v>2543</v>
      </c>
      <c r="F840" s="671" t="s">
        <v>2518</v>
      </c>
      <c r="G840" s="671" t="s">
        <v>2695</v>
      </c>
      <c r="H840" s="671" t="s">
        <v>528</v>
      </c>
      <c r="I840" s="671" t="s">
        <v>668</v>
      </c>
      <c r="J840" s="671" t="s">
        <v>669</v>
      </c>
      <c r="K840" s="671" t="s">
        <v>670</v>
      </c>
      <c r="L840" s="705">
        <v>82.67</v>
      </c>
      <c r="M840" s="705">
        <v>165.34</v>
      </c>
      <c r="N840" s="671">
        <v>2</v>
      </c>
      <c r="O840" s="706">
        <v>0.5</v>
      </c>
      <c r="P840" s="705"/>
      <c r="Q840" s="682">
        <v>0</v>
      </c>
      <c r="R840" s="671"/>
      <c r="S840" s="682">
        <v>0</v>
      </c>
      <c r="T840" s="706"/>
      <c r="U840" s="242">
        <v>0</v>
      </c>
    </row>
    <row r="841" spans="1:21" ht="14.4" customHeight="1" x14ac:dyDescent="0.3">
      <c r="A841" s="680">
        <v>32</v>
      </c>
      <c r="B841" s="671" t="s">
        <v>529</v>
      </c>
      <c r="C841" s="671">
        <v>89301322</v>
      </c>
      <c r="D841" s="703" t="s">
        <v>3658</v>
      </c>
      <c r="E841" s="704" t="s">
        <v>2543</v>
      </c>
      <c r="F841" s="671" t="s">
        <v>2518</v>
      </c>
      <c r="G841" s="671" t="s">
        <v>2881</v>
      </c>
      <c r="H841" s="671" t="s">
        <v>1321</v>
      </c>
      <c r="I841" s="671" t="s">
        <v>1447</v>
      </c>
      <c r="J841" s="671" t="s">
        <v>1448</v>
      </c>
      <c r="K841" s="671" t="s">
        <v>2436</v>
      </c>
      <c r="L841" s="705">
        <v>1492.11</v>
      </c>
      <c r="M841" s="705">
        <v>10444.77</v>
      </c>
      <c r="N841" s="671">
        <v>7</v>
      </c>
      <c r="O841" s="706">
        <v>3</v>
      </c>
      <c r="P841" s="705">
        <v>4476.33</v>
      </c>
      <c r="Q841" s="682">
        <v>0.42857142857142855</v>
      </c>
      <c r="R841" s="671">
        <v>3</v>
      </c>
      <c r="S841" s="682">
        <v>0.42857142857142855</v>
      </c>
      <c r="T841" s="706">
        <v>0.5</v>
      </c>
      <c r="U841" s="242">
        <v>0.16666666666666666</v>
      </c>
    </row>
    <row r="842" spans="1:21" ht="14.4" customHeight="1" x14ac:dyDescent="0.3">
      <c r="A842" s="680">
        <v>32</v>
      </c>
      <c r="B842" s="671" t="s">
        <v>529</v>
      </c>
      <c r="C842" s="671">
        <v>89301322</v>
      </c>
      <c r="D842" s="703" t="s">
        <v>3658</v>
      </c>
      <c r="E842" s="704" t="s">
        <v>2543</v>
      </c>
      <c r="F842" s="671" t="s">
        <v>2518</v>
      </c>
      <c r="G842" s="671" t="s">
        <v>2588</v>
      </c>
      <c r="H842" s="671" t="s">
        <v>528</v>
      </c>
      <c r="I842" s="671" t="s">
        <v>1108</v>
      </c>
      <c r="J842" s="671" t="s">
        <v>1109</v>
      </c>
      <c r="K842" s="671" t="s">
        <v>2589</v>
      </c>
      <c r="L842" s="705">
        <v>34140.99</v>
      </c>
      <c r="M842" s="705">
        <v>204845.93999999997</v>
      </c>
      <c r="N842" s="671">
        <v>6</v>
      </c>
      <c r="O842" s="706">
        <v>3</v>
      </c>
      <c r="P842" s="705">
        <v>170704.94999999998</v>
      </c>
      <c r="Q842" s="682">
        <v>0.83333333333333337</v>
      </c>
      <c r="R842" s="671">
        <v>5</v>
      </c>
      <c r="S842" s="682">
        <v>0.83333333333333337</v>
      </c>
      <c r="T842" s="706">
        <v>2.5</v>
      </c>
      <c r="U842" s="242">
        <v>0.83333333333333337</v>
      </c>
    </row>
    <row r="843" spans="1:21" ht="14.4" customHeight="1" x14ac:dyDescent="0.3">
      <c r="A843" s="680">
        <v>32</v>
      </c>
      <c r="B843" s="671" t="s">
        <v>529</v>
      </c>
      <c r="C843" s="671">
        <v>89301322</v>
      </c>
      <c r="D843" s="703" t="s">
        <v>3658</v>
      </c>
      <c r="E843" s="704" t="s">
        <v>2543</v>
      </c>
      <c r="F843" s="671" t="s">
        <v>2518</v>
      </c>
      <c r="G843" s="671" t="s">
        <v>2594</v>
      </c>
      <c r="H843" s="671" t="s">
        <v>1321</v>
      </c>
      <c r="I843" s="671" t="s">
        <v>2987</v>
      </c>
      <c r="J843" s="671" t="s">
        <v>2988</v>
      </c>
      <c r="K843" s="671" t="s">
        <v>2986</v>
      </c>
      <c r="L843" s="705">
        <v>193.14</v>
      </c>
      <c r="M843" s="705">
        <v>386.28</v>
      </c>
      <c r="N843" s="671">
        <v>2</v>
      </c>
      <c r="O843" s="706">
        <v>0.5</v>
      </c>
      <c r="P843" s="705"/>
      <c r="Q843" s="682">
        <v>0</v>
      </c>
      <c r="R843" s="671"/>
      <c r="S843" s="682">
        <v>0</v>
      </c>
      <c r="T843" s="706"/>
      <c r="U843" s="242">
        <v>0</v>
      </c>
    </row>
    <row r="844" spans="1:21" ht="14.4" customHeight="1" x14ac:dyDescent="0.3">
      <c r="A844" s="680">
        <v>32</v>
      </c>
      <c r="B844" s="671" t="s">
        <v>529</v>
      </c>
      <c r="C844" s="671">
        <v>89301322</v>
      </c>
      <c r="D844" s="703" t="s">
        <v>3658</v>
      </c>
      <c r="E844" s="704" t="s">
        <v>2544</v>
      </c>
      <c r="F844" s="671" t="s">
        <v>2518</v>
      </c>
      <c r="G844" s="671" t="s">
        <v>2552</v>
      </c>
      <c r="H844" s="671" t="s">
        <v>528</v>
      </c>
      <c r="I844" s="671" t="s">
        <v>2604</v>
      </c>
      <c r="J844" s="671" t="s">
        <v>2605</v>
      </c>
      <c r="K844" s="671" t="s">
        <v>2606</v>
      </c>
      <c r="L844" s="705">
        <v>1354.54</v>
      </c>
      <c r="M844" s="705">
        <v>2709.08</v>
      </c>
      <c r="N844" s="671">
        <v>2</v>
      </c>
      <c r="O844" s="706">
        <v>1.5</v>
      </c>
      <c r="P844" s="705">
        <v>1354.54</v>
      </c>
      <c r="Q844" s="682">
        <v>0.5</v>
      </c>
      <c r="R844" s="671">
        <v>1</v>
      </c>
      <c r="S844" s="682">
        <v>0.5</v>
      </c>
      <c r="T844" s="706">
        <v>1</v>
      </c>
      <c r="U844" s="242">
        <v>0.66666666666666663</v>
      </c>
    </row>
    <row r="845" spans="1:21" ht="14.4" customHeight="1" x14ac:dyDescent="0.3">
      <c r="A845" s="680">
        <v>32</v>
      </c>
      <c r="B845" s="671" t="s">
        <v>529</v>
      </c>
      <c r="C845" s="671">
        <v>89301322</v>
      </c>
      <c r="D845" s="703" t="s">
        <v>3658</v>
      </c>
      <c r="E845" s="704" t="s">
        <v>2544</v>
      </c>
      <c r="F845" s="671" t="s">
        <v>2518</v>
      </c>
      <c r="G845" s="671" t="s">
        <v>2555</v>
      </c>
      <c r="H845" s="671" t="s">
        <v>528</v>
      </c>
      <c r="I845" s="671" t="s">
        <v>2609</v>
      </c>
      <c r="J845" s="671" t="s">
        <v>2610</v>
      </c>
      <c r="K845" s="671" t="s">
        <v>1382</v>
      </c>
      <c r="L845" s="705">
        <v>95.25</v>
      </c>
      <c r="M845" s="705">
        <v>95.25</v>
      </c>
      <c r="N845" s="671">
        <v>1</v>
      </c>
      <c r="O845" s="706">
        <v>0.5</v>
      </c>
      <c r="P845" s="705">
        <v>95.25</v>
      </c>
      <c r="Q845" s="682">
        <v>1</v>
      </c>
      <c r="R845" s="671">
        <v>1</v>
      </c>
      <c r="S845" s="682">
        <v>1</v>
      </c>
      <c r="T845" s="706">
        <v>0.5</v>
      </c>
      <c r="U845" s="242">
        <v>1</v>
      </c>
    </row>
    <row r="846" spans="1:21" ht="14.4" customHeight="1" x14ac:dyDescent="0.3">
      <c r="A846" s="680">
        <v>32</v>
      </c>
      <c r="B846" s="671" t="s">
        <v>529</v>
      </c>
      <c r="C846" s="671">
        <v>89301322</v>
      </c>
      <c r="D846" s="703" t="s">
        <v>3658</v>
      </c>
      <c r="E846" s="704" t="s">
        <v>2544</v>
      </c>
      <c r="F846" s="671" t="s">
        <v>2518</v>
      </c>
      <c r="G846" s="671" t="s">
        <v>2555</v>
      </c>
      <c r="H846" s="671" t="s">
        <v>528</v>
      </c>
      <c r="I846" s="671" t="s">
        <v>623</v>
      </c>
      <c r="J846" s="671" t="s">
        <v>624</v>
      </c>
      <c r="K846" s="671" t="s">
        <v>2556</v>
      </c>
      <c r="L846" s="705">
        <v>85.72</v>
      </c>
      <c r="M846" s="705">
        <v>257.15999999999997</v>
      </c>
      <c r="N846" s="671">
        <v>3</v>
      </c>
      <c r="O846" s="706">
        <v>2.5</v>
      </c>
      <c r="P846" s="705">
        <v>257.15999999999997</v>
      </c>
      <c r="Q846" s="682">
        <v>1</v>
      </c>
      <c r="R846" s="671">
        <v>3</v>
      </c>
      <c r="S846" s="682">
        <v>1</v>
      </c>
      <c r="T846" s="706">
        <v>2.5</v>
      </c>
      <c r="U846" s="242">
        <v>1</v>
      </c>
    </row>
    <row r="847" spans="1:21" ht="14.4" customHeight="1" x14ac:dyDescent="0.3">
      <c r="A847" s="680">
        <v>32</v>
      </c>
      <c r="B847" s="671" t="s">
        <v>529</v>
      </c>
      <c r="C847" s="671">
        <v>89301322</v>
      </c>
      <c r="D847" s="703" t="s">
        <v>3658</v>
      </c>
      <c r="E847" s="704" t="s">
        <v>2544</v>
      </c>
      <c r="F847" s="671" t="s">
        <v>2518</v>
      </c>
      <c r="G847" s="671" t="s">
        <v>2555</v>
      </c>
      <c r="H847" s="671" t="s">
        <v>528</v>
      </c>
      <c r="I847" s="671" t="s">
        <v>2611</v>
      </c>
      <c r="J847" s="671" t="s">
        <v>624</v>
      </c>
      <c r="K847" s="671" t="s">
        <v>2612</v>
      </c>
      <c r="L847" s="705">
        <v>285.75</v>
      </c>
      <c r="M847" s="705">
        <v>571.5</v>
      </c>
      <c r="N847" s="671">
        <v>2</v>
      </c>
      <c r="O847" s="706">
        <v>1.5</v>
      </c>
      <c r="P847" s="705">
        <v>571.5</v>
      </c>
      <c r="Q847" s="682">
        <v>1</v>
      </c>
      <c r="R847" s="671">
        <v>2</v>
      </c>
      <c r="S847" s="682">
        <v>1</v>
      </c>
      <c r="T847" s="706">
        <v>1.5</v>
      </c>
      <c r="U847" s="242">
        <v>1</v>
      </c>
    </row>
    <row r="848" spans="1:21" ht="14.4" customHeight="1" x14ac:dyDescent="0.3">
      <c r="A848" s="680">
        <v>32</v>
      </c>
      <c r="B848" s="671" t="s">
        <v>529</v>
      </c>
      <c r="C848" s="671">
        <v>89301322</v>
      </c>
      <c r="D848" s="703" t="s">
        <v>3658</v>
      </c>
      <c r="E848" s="704" t="s">
        <v>2544</v>
      </c>
      <c r="F848" s="671" t="s">
        <v>2518</v>
      </c>
      <c r="G848" s="671" t="s">
        <v>2702</v>
      </c>
      <c r="H848" s="671" t="s">
        <v>1321</v>
      </c>
      <c r="I848" s="671" t="s">
        <v>2703</v>
      </c>
      <c r="J848" s="671" t="s">
        <v>2704</v>
      </c>
      <c r="K848" s="671" t="s">
        <v>1913</v>
      </c>
      <c r="L848" s="705">
        <v>0</v>
      </c>
      <c r="M848" s="705">
        <v>0</v>
      </c>
      <c r="N848" s="671">
        <v>2</v>
      </c>
      <c r="O848" s="706">
        <v>1</v>
      </c>
      <c r="P848" s="705">
        <v>0</v>
      </c>
      <c r="Q848" s="682"/>
      <c r="R848" s="671">
        <v>2</v>
      </c>
      <c r="S848" s="682">
        <v>1</v>
      </c>
      <c r="T848" s="706">
        <v>1</v>
      </c>
      <c r="U848" s="242">
        <v>1</v>
      </c>
    </row>
    <row r="849" spans="1:21" ht="14.4" customHeight="1" x14ac:dyDescent="0.3">
      <c r="A849" s="680">
        <v>32</v>
      </c>
      <c r="B849" s="671" t="s">
        <v>529</v>
      </c>
      <c r="C849" s="671">
        <v>89301322</v>
      </c>
      <c r="D849" s="703" t="s">
        <v>3658</v>
      </c>
      <c r="E849" s="704" t="s">
        <v>2544</v>
      </c>
      <c r="F849" s="671" t="s">
        <v>2518</v>
      </c>
      <c r="G849" s="671" t="s">
        <v>2702</v>
      </c>
      <c r="H849" s="671" t="s">
        <v>1321</v>
      </c>
      <c r="I849" s="671" t="s">
        <v>3458</v>
      </c>
      <c r="J849" s="671" t="s">
        <v>2704</v>
      </c>
      <c r="K849" s="671" t="s">
        <v>1913</v>
      </c>
      <c r="L849" s="705">
        <v>60.92</v>
      </c>
      <c r="M849" s="705">
        <v>60.92</v>
      </c>
      <c r="N849" s="671">
        <v>1</v>
      </c>
      <c r="O849" s="706">
        <v>0.5</v>
      </c>
      <c r="P849" s="705">
        <v>60.92</v>
      </c>
      <c r="Q849" s="682">
        <v>1</v>
      </c>
      <c r="R849" s="671">
        <v>1</v>
      </c>
      <c r="S849" s="682">
        <v>1</v>
      </c>
      <c r="T849" s="706">
        <v>0.5</v>
      </c>
      <c r="U849" s="242">
        <v>1</v>
      </c>
    </row>
    <row r="850" spans="1:21" ht="14.4" customHeight="1" x14ac:dyDescent="0.3">
      <c r="A850" s="680">
        <v>32</v>
      </c>
      <c r="B850" s="671" t="s">
        <v>529</v>
      </c>
      <c r="C850" s="671">
        <v>89301322</v>
      </c>
      <c r="D850" s="703" t="s">
        <v>3658</v>
      </c>
      <c r="E850" s="704" t="s">
        <v>2544</v>
      </c>
      <c r="F850" s="671" t="s">
        <v>2518</v>
      </c>
      <c r="G850" s="671" t="s">
        <v>2561</v>
      </c>
      <c r="H850" s="671" t="s">
        <v>1321</v>
      </c>
      <c r="I850" s="671" t="s">
        <v>1556</v>
      </c>
      <c r="J850" s="671" t="s">
        <v>2413</v>
      </c>
      <c r="K850" s="671" t="s">
        <v>2414</v>
      </c>
      <c r="L850" s="705">
        <v>333.31</v>
      </c>
      <c r="M850" s="705">
        <v>3666.41</v>
      </c>
      <c r="N850" s="671">
        <v>11</v>
      </c>
      <c r="O850" s="706">
        <v>4.5</v>
      </c>
      <c r="P850" s="705">
        <v>2333.17</v>
      </c>
      <c r="Q850" s="682">
        <v>0.63636363636363635</v>
      </c>
      <c r="R850" s="671">
        <v>7</v>
      </c>
      <c r="S850" s="682">
        <v>0.63636363636363635</v>
      </c>
      <c r="T850" s="706">
        <v>2</v>
      </c>
      <c r="U850" s="242">
        <v>0.44444444444444442</v>
      </c>
    </row>
    <row r="851" spans="1:21" ht="14.4" customHeight="1" x14ac:dyDescent="0.3">
      <c r="A851" s="680">
        <v>32</v>
      </c>
      <c r="B851" s="671" t="s">
        <v>529</v>
      </c>
      <c r="C851" s="671">
        <v>89301322</v>
      </c>
      <c r="D851" s="703" t="s">
        <v>3658</v>
      </c>
      <c r="E851" s="704" t="s">
        <v>2544</v>
      </c>
      <c r="F851" s="671" t="s">
        <v>2518</v>
      </c>
      <c r="G851" s="671" t="s">
        <v>2775</v>
      </c>
      <c r="H851" s="671" t="s">
        <v>1321</v>
      </c>
      <c r="I851" s="671" t="s">
        <v>2141</v>
      </c>
      <c r="J851" s="671" t="s">
        <v>2142</v>
      </c>
      <c r="K851" s="671" t="s">
        <v>2143</v>
      </c>
      <c r="L851" s="705">
        <v>222.25</v>
      </c>
      <c r="M851" s="705">
        <v>222.25</v>
      </c>
      <c r="N851" s="671">
        <v>1</v>
      </c>
      <c r="O851" s="706">
        <v>0.5</v>
      </c>
      <c r="P851" s="705">
        <v>222.25</v>
      </c>
      <c r="Q851" s="682">
        <v>1</v>
      </c>
      <c r="R851" s="671">
        <v>1</v>
      </c>
      <c r="S851" s="682">
        <v>1</v>
      </c>
      <c r="T851" s="706">
        <v>0.5</v>
      </c>
      <c r="U851" s="242">
        <v>1</v>
      </c>
    </row>
    <row r="852" spans="1:21" ht="14.4" customHeight="1" x14ac:dyDescent="0.3">
      <c r="A852" s="680">
        <v>32</v>
      </c>
      <c r="B852" s="671" t="s">
        <v>529</v>
      </c>
      <c r="C852" s="671">
        <v>89301322</v>
      </c>
      <c r="D852" s="703" t="s">
        <v>3658</v>
      </c>
      <c r="E852" s="704" t="s">
        <v>2544</v>
      </c>
      <c r="F852" s="671" t="s">
        <v>2518</v>
      </c>
      <c r="G852" s="671" t="s">
        <v>3031</v>
      </c>
      <c r="H852" s="671" t="s">
        <v>1321</v>
      </c>
      <c r="I852" s="671" t="s">
        <v>932</v>
      </c>
      <c r="J852" s="671" t="s">
        <v>3032</v>
      </c>
      <c r="K852" s="671" t="s">
        <v>3033</v>
      </c>
      <c r="L852" s="705">
        <v>137.6</v>
      </c>
      <c r="M852" s="705">
        <v>137.6</v>
      </c>
      <c r="N852" s="671">
        <v>1</v>
      </c>
      <c r="O852" s="706">
        <v>1</v>
      </c>
      <c r="P852" s="705"/>
      <c r="Q852" s="682">
        <v>0</v>
      </c>
      <c r="R852" s="671"/>
      <c r="S852" s="682">
        <v>0</v>
      </c>
      <c r="T852" s="706"/>
      <c r="U852" s="242">
        <v>0</v>
      </c>
    </row>
    <row r="853" spans="1:21" ht="14.4" customHeight="1" x14ac:dyDescent="0.3">
      <c r="A853" s="680">
        <v>32</v>
      </c>
      <c r="B853" s="671" t="s">
        <v>529</v>
      </c>
      <c r="C853" s="671">
        <v>89301322</v>
      </c>
      <c r="D853" s="703" t="s">
        <v>3658</v>
      </c>
      <c r="E853" s="704" t="s">
        <v>2544</v>
      </c>
      <c r="F853" s="671" t="s">
        <v>2518</v>
      </c>
      <c r="G853" s="671" t="s">
        <v>2616</v>
      </c>
      <c r="H853" s="671" t="s">
        <v>528</v>
      </c>
      <c r="I853" s="671" t="s">
        <v>764</v>
      </c>
      <c r="J853" s="671" t="s">
        <v>2617</v>
      </c>
      <c r="K853" s="671" t="s">
        <v>2618</v>
      </c>
      <c r="L853" s="705">
        <v>0</v>
      </c>
      <c r="M853" s="705">
        <v>0</v>
      </c>
      <c r="N853" s="671">
        <v>1</v>
      </c>
      <c r="O853" s="706">
        <v>1</v>
      </c>
      <c r="P853" s="705">
        <v>0</v>
      </c>
      <c r="Q853" s="682"/>
      <c r="R853" s="671">
        <v>1</v>
      </c>
      <c r="S853" s="682">
        <v>1</v>
      </c>
      <c r="T853" s="706">
        <v>1</v>
      </c>
      <c r="U853" s="242">
        <v>1</v>
      </c>
    </row>
    <row r="854" spans="1:21" ht="14.4" customHeight="1" x14ac:dyDescent="0.3">
      <c r="A854" s="680">
        <v>32</v>
      </c>
      <c r="B854" s="671" t="s">
        <v>529</v>
      </c>
      <c r="C854" s="671">
        <v>89301322</v>
      </c>
      <c r="D854" s="703" t="s">
        <v>3658</v>
      </c>
      <c r="E854" s="704" t="s">
        <v>2544</v>
      </c>
      <c r="F854" s="671" t="s">
        <v>2518</v>
      </c>
      <c r="G854" s="671" t="s">
        <v>2621</v>
      </c>
      <c r="H854" s="671" t="s">
        <v>1321</v>
      </c>
      <c r="I854" s="671" t="s">
        <v>3459</v>
      </c>
      <c r="J854" s="671" t="s">
        <v>3460</v>
      </c>
      <c r="K854" s="671" t="s">
        <v>3461</v>
      </c>
      <c r="L854" s="705">
        <v>138.16</v>
      </c>
      <c r="M854" s="705">
        <v>138.16</v>
      </c>
      <c r="N854" s="671">
        <v>1</v>
      </c>
      <c r="O854" s="706">
        <v>1</v>
      </c>
      <c r="P854" s="705">
        <v>138.16</v>
      </c>
      <c r="Q854" s="682">
        <v>1</v>
      </c>
      <c r="R854" s="671">
        <v>1</v>
      </c>
      <c r="S854" s="682">
        <v>1</v>
      </c>
      <c r="T854" s="706">
        <v>1</v>
      </c>
      <c r="U854" s="242">
        <v>1</v>
      </c>
    </row>
    <row r="855" spans="1:21" ht="14.4" customHeight="1" x14ac:dyDescent="0.3">
      <c r="A855" s="680">
        <v>32</v>
      </c>
      <c r="B855" s="671" t="s">
        <v>529</v>
      </c>
      <c r="C855" s="671">
        <v>89301322</v>
      </c>
      <c r="D855" s="703" t="s">
        <v>3658</v>
      </c>
      <c r="E855" s="704" t="s">
        <v>2544</v>
      </c>
      <c r="F855" s="671" t="s">
        <v>2518</v>
      </c>
      <c r="G855" s="671" t="s">
        <v>2621</v>
      </c>
      <c r="H855" s="671" t="s">
        <v>1321</v>
      </c>
      <c r="I855" s="671" t="s">
        <v>1560</v>
      </c>
      <c r="J855" s="671" t="s">
        <v>1561</v>
      </c>
      <c r="K855" s="671" t="s">
        <v>2418</v>
      </c>
      <c r="L855" s="705">
        <v>184.22</v>
      </c>
      <c r="M855" s="705">
        <v>368.44</v>
      </c>
      <c r="N855" s="671">
        <v>2</v>
      </c>
      <c r="O855" s="706">
        <v>1.5</v>
      </c>
      <c r="P855" s="705">
        <v>368.44</v>
      </c>
      <c r="Q855" s="682">
        <v>1</v>
      </c>
      <c r="R855" s="671">
        <v>2</v>
      </c>
      <c r="S855" s="682">
        <v>1</v>
      </c>
      <c r="T855" s="706">
        <v>1.5</v>
      </c>
      <c r="U855" s="242">
        <v>1</v>
      </c>
    </row>
    <row r="856" spans="1:21" ht="14.4" customHeight="1" x14ac:dyDescent="0.3">
      <c r="A856" s="680">
        <v>32</v>
      </c>
      <c r="B856" s="671" t="s">
        <v>529</v>
      </c>
      <c r="C856" s="671">
        <v>89301322</v>
      </c>
      <c r="D856" s="703" t="s">
        <v>3658</v>
      </c>
      <c r="E856" s="704" t="s">
        <v>2544</v>
      </c>
      <c r="F856" s="671" t="s">
        <v>2518</v>
      </c>
      <c r="G856" s="671" t="s">
        <v>2623</v>
      </c>
      <c r="H856" s="671" t="s">
        <v>1321</v>
      </c>
      <c r="I856" s="671" t="s">
        <v>1330</v>
      </c>
      <c r="J856" s="671" t="s">
        <v>1331</v>
      </c>
      <c r="K856" s="671" t="s">
        <v>2462</v>
      </c>
      <c r="L856" s="705">
        <v>275.48</v>
      </c>
      <c r="M856" s="705">
        <v>275.48</v>
      </c>
      <c r="N856" s="671">
        <v>1</v>
      </c>
      <c r="O856" s="706">
        <v>1</v>
      </c>
      <c r="P856" s="705"/>
      <c r="Q856" s="682">
        <v>0</v>
      </c>
      <c r="R856" s="671"/>
      <c r="S856" s="682">
        <v>0</v>
      </c>
      <c r="T856" s="706"/>
      <c r="U856" s="242">
        <v>0</v>
      </c>
    </row>
    <row r="857" spans="1:21" ht="14.4" customHeight="1" x14ac:dyDescent="0.3">
      <c r="A857" s="680">
        <v>32</v>
      </c>
      <c r="B857" s="671" t="s">
        <v>529</v>
      </c>
      <c r="C857" s="671">
        <v>89301322</v>
      </c>
      <c r="D857" s="703" t="s">
        <v>3658</v>
      </c>
      <c r="E857" s="704" t="s">
        <v>2544</v>
      </c>
      <c r="F857" s="671" t="s">
        <v>2518</v>
      </c>
      <c r="G857" s="671" t="s">
        <v>2624</v>
      </c>
      <c r="H857" s="671" t="s">
        <v>1321</v>
      </c>
      <c r="I857" s="671" t="s">
        <v>1564</v>
      </c>
      <c r="J857" s="671" t="s">
        <v>1565</v>
      </c>
      <c r="K857" s="671" t="s">
        <v>2418</v>
      </c>
      <c r="L857" s="705">
        <v>69.86</v>
      </c>
      <c r="M857" s="705">
        <v>139.72</v>
      </c>
      <c r="N857" s="671">
        <v>2</v>
      </c>
      <c r="O857" s="706">
        <v>2</v>
      </c>
      <c r="P857" s="705">
        <v>139.72</v>
      </c>
      <c r="Q857" s="682">
        <v>1</v>
      </c>
      <c r="R857" s="671">
        <v>2</v>
      </c>
      <c r="S857" s="682">
        <v>1</v>
      </c>
      <c r="T857" s="706">
        <v>2</v>
      </c>
      <c r="U857" s="242">
        <v>1</v>
      </c>
    </row>
    <row r="858" spans="1:21" ht="14.4" customHeight="1" x14ac:dyDescent="0.3">
      <c r="A858" s="680">
        <v>32</v>
      </c>
      <c r="B858" s="671" t="s">
        <v>529</v>
      </c>
      <c r="C858" s="671">
        <v>89301322</v>
      </c>
      <c r="D858" s="703" t="s">
        <v>3658</v>
      </c>
      <c r="E858" s="704" t="s">
        <v>2544</v>
      </c>
      <c r="F858" s="671" t="s">
        <v>2518</v>
      </c>
      <c r="G858" s="671" t="s">
        <v>2566</v>
      </c>
      <c r="H858" s="671" t="s">
        <v>528</v>
      </c>
      <c r="I858" s="671" t="s">
        <v>1217</v>
      </c>
      <c r="J858" s="671" t="s">
        <v>2567</v>
      </c>
      <c r="K858" s="671" t="s">
        <v>2568</v>
      </c>
      <c r="L858" s="705">
        <v>1012.96</v>
      </c>
      <c r="M858" s="705">
        <v>1012.96</v>
      </c>
      <c r="N858" s="671">
        <v>1</v>
      </c>
      <c r="O858" s="706">
        <v>0.5</v>
      </c>
      <c r="P858" s="705">
        <v>1012.96</v>
      </c>
      <c r="Q858" s="682">
        <v>1</v>
      </c>
      <c r="R858" s="671">
        <v>1</v>
      </c>
      <c r="S858" s="682">
        <v>1</v>
      </c>
      <c r="T858" s="706">
        <v>0.5</v>
      </c>
      <c r="U858" s="242">
        <v>1</v>
      </c>
    </row>
    <row r="859" spans="1:21" ht="14.4" customHeight="1" x14ac:dyDescent="0.3">
      <c r="A859" s="680">
        <v>32</v>
      </c>
      <c r="B859" s="671" t="s">
        <v>529</v>
      </c>
      <c r="C859" s="671">
        <v>89301322</v>
      </c>
      <c r="D859" s="703" t="s">
        <v>3658</v>
      </c>
      <c r="E859" s="704" t="s">
        <v>2544</v>
      </c>
      <c r="F859" s="671" t="s">
        <v>2518</v>
      </c>
      <c r="G859" s="671" t="s">
        <v>2566</v>
      </c>
      <c r="H859" s="671" t="s">
        <v>528</v>
      </c>
      <c r="I859" s="671" t="s">
        <v>1132</v>
      </c>
      <c r="J859" s="671" t="s">
        <v>1133</v>
      </c>
      <c r="K859" s="671" t="s">
        <v>2779</v>
      </c>
      <c r="L859" s="705">
        <v>2025.92</v>
      </c>
      <c r="M859" s="705">
        <v>10129.6</v>
      </c>
      <c r="N859" s="671">
        <v>5</v>
      </c>
      <c r="O859" s="706">
        <v>3</v>
      </c>
      <c r="P859" s="705">
        <v>10129.6</v>
      </c>
      <c r="Q859" s="682">
        <v>1</v>
      </c>
      <c r="R859" s="671">
        <v>5</v>
      </c>
      <c r="S859" s="682">
        <v>1</v>
      </c>
      <c r="T859" s="706">
        <v>3</v>
      </c>
      <c r="U859" s="242">
        <v>1</v>
      </c>
    </row>
    <row r="860" spans="1:21" ht="14.4" customHeight="1" x14ac:dyDescent="0.3">
      <c r="A860" s="680">
        <v>32</v>
      </c>
      <c r="B860" s="671" t="s">
        <v>529</v>
      </c>
      <c r="C860" s="671">
        <v>89301322</v>
      </c>
      <c r="D860" s="703" t="s">
        <v>3658</v>
      </c>
      <c r="E860" s="704" t="s">
        <v>2544</v>
      </c>
      <c r="F860" s="671" t="s">
        <v>2518</v>
      </c>
      <c r="G860" s="671" t="s">
        <v>2569</v>
      </c>
      <c r="H860" s="671" t="s">
        <v>1321</v>
      </c>
      <c r="I860" s="671" t="s">
        <v>1599</v>
      </c>
      <c r="J860" s="671" t="s">
        <v>1600</v>
      </c>
      <c r="K860" s="671" t="s">
        <v>2432</v>
      </c>
      <c r="L860" s="705">
        <v>3127.19</v>
      </c>
      <c r="M860" s="705">
        <v>18763.14</v>
      </c>
      <c r="N860" s="671">
        <v>6</v>
      </c>
      <c r="O860" s="706">
        <v>3</v>
      </c>
      <c r="P860" s="705">
        <v>15635.95</v>
      </c>
      <c r="Q860" s="682">
        <v>0.83333333333333337</v>
      </c>
      <c r="R860" s="671">
        <v>5</v>
      </c>
      <c r="S860" s="682">
        <v>0.83333333333333337</v>
      </c>
      <c r="T860" s="706">
        <v>2.5</v>
      </c>
      <c r="U860" s="242">
        <v>0.83333333333333337</v>
      </c>
    </row>
    <row r="861" spans="1:21" ht="14.4" customHeight="1" x14ac:dyDescent="0.3">
      <c r="A861" s="680">
        <v>32</v>
      </c>
      <c r="B861" s="671" t="s">
        <v>529</v>
      </c>
      <c r="C861" s="671">
        <v>89301322</v>
      </c>
      <c r="D861" s="703" t="s">
        <v>3658</v>
      </c>
      <c r="E861" s="704" t="s">
        <v>2544</v>
      </c>
      <c r="F861" s="671" t="s">
        <v>2518</v>
      </c>
      <c r="G861" s="671" t="s">
        <v>2729</v>
      </c>
      <c r="H861" s="671" t="s">
        <v>528</v>
      </c>
      <c r="I861" s="671" t="s">
        <v>3462</v>
      </c>
      <c r="J861" s="671" t="s">
        <v>2734</v>
      </c>
      <c r="K861" s="671" t="s">
        <v>2732</v>
      </c>
      <c r="L861" s="705">
        <v>26.64</v>
      </c>
      <c r="M861" s="705">
        <v>26.64</v>
      </c>
      <c r="N861" s="671">
        <v>1</v>
      </c>
      <c r="O861" s="706">
        <v>1</v>
      </c>
      <c r="P861" s="705">
        <v>26.64</v>
      </c>
      <c r="Q861" s="682">
        <v>1</v>
      </c>
      <c r="R861" s="671">
        <v>1</v>
      </c>
      <c r="S861" s="682">
        <v>1</v>
      </c>
      <c r="T861" s="706">
        <v>1</v>
      </c>
      <c r="U861" s="242">
        <v>1</v>
      </c>
    </row>
    <row r="862" spans="1:21" ht="14.4" customHeight="1" x14ac:dyDescent="0.3">
      <c r="A862" s="680">
        <v>32</v>
      </c>
      <c r="B862" s="671" t="s">
        <v>529</v>
      </c>
      <c r="C862" s="671">
        <v>89301322</v>
      </c>
      <c r="D862" s="703" t="s">
        <v>3658</v>
      </c>
      <c r="E862" s="704" t="s">
        <v>2544</v>
      </c>
      <c r="F862" s="671" t="s">
        <v>2518</v>
      </c>
      <c r="G862" s="671" t="s">
        <v>2729</v>
      </c>
      <c r="H862" s="671" t="s">
        <v>528</v>
      </c>
      <c r="I862" s="671" t="s">
        <v>2733</v>
      </c>
      <c r="J862" s="671" t="s">
        <v>2734</v>
      </c>
      <c r="K862" s="671" t="s">
        <v>2735</v>
      </c>
      <c r="L862" s="705">
        <v>66.599999999999994</v>
      </c>
      <c r="M862" s="705">
        <v>66.599999999999994</v>
      </c>
      <c r="N862" s="671">
        <v>1</v>
      </c>
      <c r="O862" s="706">
        <v>0.5</v>
      </c>
      <c r="P862" s="705">
        <v>66.599999999999994</v>
      </c>
      <c r="Q862" s="682">
        <v>1</v>
      </c>
      <c r="R862" s="671">
        <v>1</v>
      </c>
      <c r="S862" s="682">
        <v>1</v>
      </c>
      <c r="T862" s="706">
        <v>0.5</v>
      </c>
      <c r="U862" s="242">
        <v>1</v>
      </c>
    </row>
    <row r="863" spans="1:21" ht="14.4" customHeight="1" x14ac:dyDescent="0.3">
      <c r="A863" s="680">
        <v>32</v>
      </c>
      <c r="B863" s="671" t="s">
        <v>529</v>
      </c>
      <c r="C863" s="671">
        <v>89301322</v>
      </c>
      <c r="D863" s="703" t="s">
        <v>3658</v>
      </c>
      <c r="E863" s="704" t="s">
        <v>2544</v>
      </c>
      <c r="F863" s="671" t="s">
        <v>2518</v>
      </c>
      <c r="G863" s="671" t="s">
        <v>2729</v>
      </c>
      <c r="H863" s="671" t="s">
        <v>528</v>
      </c>
      <c r="I863" s="671" t="s">
        <v>808</v>
      </c>
      <c r="J863" s="671" t="s">
        <v>2737</v>
      </c>
      <c r="K863" s="671" t="s">
        <v>2735</v>
      </c>
      <c r="L863" s="705">
        <v>66.599999999999994</v>
      </c>
      <c r="M863" s="705">
        <v>66.599999999999994</v>
      </c>
      <c r="N863" s="671">
        <v>1</v>
      </c>
      <c r="O863" s="706">
        <v>0.5</v>
      </c>
      <c r="P863" s="705">
        <v>66.599999999999994</v>
      </c>
      <c r="Q863" s="682">
        <v>1</v>
      </c>
      <c r="R863" s="671">
        <v>1</v>
      </c>
      <c r="S863" s="682">
        <v>1</v>
      </c>
      <c r="T863" s="706">
        <v>0.5</v>
      </c>
      <c r="U863" s="242">
        <v>1</v>
      </c>
    </row>
    <row r="864" spans="1:21" ht="14.4" customHeight="1" x14ac:dyDescent="0.3">
      <c r="A864" s="680">
        <v>32</v>
      </c>
      <c r="B864" s="671" t="s">
        <v>529</v>
      </c>
      <c r="C864" s="671">
        <v>89301322</v>
      </c>
      <c r="D864" s="703" t="s">
        <v>3658</v>
      </c>
      <c r="E864" s="704" t="s">
        <v>2544</v>
      </c>
      <c r="F864" s="671" t="s">
        <v>2518</v>
      </c>
      <c r="G864" s="671" t="s">
        <v>2805</v>
      </c>
      <c r="H864" s="671" t="s">
        <v>528</v>
      </c>
      <c r="I864" s="671" t="s">
        <v>2806</v>
      </c>
      <c r="J864" s="671" t="s">
        <v>2807</v>
      </c>
      <c r="K864" s="671" t="s">
        <v>2808</v>
      </c>
      <c r="L864" s="705">
        <v>1023.02</v>
      </c>
      <c r="M864" s="705">
        <v>3069.06</v>
      </c>
      <c r="N864" s="671">
        <v>3</v>
      </c>
      <c r="O864" s="706">
        <v>2</v>
      </c>
      <c r="P864" s="705">
        <v>2046.04</v>
      </c>
      <c r="Q864" s="682">
        <v>0.66666666666666663</v>
      </c>
      <c r="R864" s="671">
        <v>2</v>
      </c>
      <c r="S864" s="682">
        <v>0.66666666666666663</v>
      </c>
      <c r="T864" s="706">
        <v>1.5</v>
      </c>
      <c r="U864" s="242">
        <v>0.75</v>
      </c>
    </row>
    <row r="865" spans="1:21" ht="14.4" customHeight="1" x14ac:dyDescent="0.3">
      <c r="A865" s="680">
        <v>32</v>
      </c>
      <c r="B865" s="671" t="s">
        <v>529</v>
      </c>
      <c r="C865" s="671">
        <v>89301322</v>
      </c>
      <c r="D865" s="703" t="s">
        <v>3658</v>
      </c>
      <c r="E865" s="704" t="s">
        <v>2544</v>
      </c>
      <c r="F865" s="671" t="s">
        <v>2518</v>
      </c>
      <c r="G865" s="671" t="s">
        <v>2670</v>
      </c>
      <c r="H865" s="671" t="s">
        <v>528</v>
      </c>
      <c r="I865" s="671" t="s">
        <v>3463</v>
      </c>
      <c r="J865" s="671" t="s">
        <v>2672</v>
      </c>
      <c r="K865" s="671" t="s">
        <v>2673</v>
      </c>
      <c r="L865" s="705">
        <v>24.22</v>
      </c>
      <c r="M865" s="705">
        <v>24.22</v>
      </c>
      <c r="N865" s="671">
        <v>1</v>
      </c>
      <c r="O865" s="706">
        <v>1</v>
      </c>
      <c r="P865" s="705"/>
      <c r="Q865" s="682">
        <v>0</v>
      </c>
      <c r="R865" s="671"/>
      <c r="S865" s="682">
        <v>0</v>
      </c>
      <c r="T865" s="706"/>
      <c r="U865" s="242">
        <v>0</v>
      </c>
    </row>
    <row r="866" spans="1:21" ht="14.4" customHeight="1" x14ac:dyDescent="0.3">
      <c r="A866" s="680">
        <v>32</v>
      </c>
      <c r="B866" s="671" t="s">
        <v>529</v>
      </c>
      <c r="C866" s="671">
        <v>89301322</v>
      </c>
      <c r="D866" s="703" t="s">
        <v>3658</v>
      </c>
      <c r="E866" s="704" t="s">
        <v>2544</v>
      </c>
      <c r="F866" s="671" t="s">
        <v>2518</v>
      </c>
      <c r="G866" s="671" t="s">
        <v>2674</v>
      </c>
      <c r="H866" s="671" t="s">
        <v>528</v>
      </c>
      <c r="I866" s="671" t="s">
        <v>1595</v>
      </c>
      <c r="J866" s="671" t="s">
        <v>1596</v>
      </c>
      <c r="K866" s="671" t="s">
        <v>2432</v>
      </c>
      <c r="L866" s="705">
        <v>614.78</v>
      </c>
      <c r="M866" s="705">
        <v>614.78</v>
      </c>
      <c r="N866" s="671">
        <v>1</v>
      </c>
      <c r="O866" s="706">
        <v>0.5</v>
      </c>
      <c r="P866" s="705">
        <v>614.78</v>
      </c>
      <c r="Q866" s="682">
        <v>1</v>
      </c>
      <c r="R866" s="671">
        <v>1</v>
      </c>
      <c r="S866" s="682">
        <v>1</v>
      </c>
      <c r="T866" s="706">
        <v>0.5</v>
      </c>
      <c r="U866" s="242">
        <v>1</v>
      </c>
    </row>
    <row r="867" spans="1:21" ht="14.4" customHeight="1" x14ac:dyDescent="0.3">
      <c r="A867" s="680">
        <v>32</v>
      </c>
      <c r="B867" s="671" t="s">
        <v>529</v>
      </c>
      <c r="C867" s="671">
        <v>89301322</v>
      </c>
      <c r="D867" s="703" t="s">
        <v>3658</v>
      </c>
      <c r="E867" s="704" t="s">
        <v>2544</v>
      </c>
      <c r="F867" s="671" t="s">
        <v>2518</v>
      </c>
      <c r="G867" s="671" t="s">
        <v>2574</v>
      </c>
      <c r="H867" s="671" t="s">
        <v>1321</v>
      </c>
      <c r="I867" s="671" t="s">
        <v>1567</v>
      </c>
      <c r="J867" s="671" t="s">
        <v>1568</v>
      </c>
      <c r="K867" s="671" t="s">
        <v>2423</v>
      </c>
      <c r="L867" s="705">
        <v>116.8</v>
      </c>
      <c r="M867" s="705">
        <v>116.8</v>
      </c>
      <c r="N867" s="671">
        <v>1</v>
      </c>
      <c r="O867" s="706">
        <v>0.5</v>
      </c>
      <c r="P867" s="705">
        <v>116.8</v>
      </c>
      <c r="Q867" s="682">
        <v>1</v>
      </c>
      <c r="R867" s="671">
        <v>1</v>
      </c>
      <c r="S867" s="682">
        <v>1</v>
      </c>
      <c r="T867" s="706">
        <v>0.5</v>
      </c>
      <c r="U867" s="242">
        <v>1</v>
      </c>
    </row>
    <row r="868" spans="1:21" ht="14.4" customHeight="1" x14ac:dyDescent="0.3">
      <c r="A868" s="680">
        <v>32</v>
      </c>
      <c r="B868" s="671" t="s">
        <v>529</v>
      </c>
      <c r="C868" s="671">
        <v>89301322</v>
      </c>
      <c r="D868" s="703" t="s">
        <v>3658</v>
      </c>
      <c r="E868" s="704" t="s">
        <v>2544</v>
      </c>
      <c r="F868" s="671" t="s">
        <v>2518</v>
      </c>
      <c r="G868" s="671" t="s">
        <v>2635</v>
      </c>
      <c r="H868" s="671" t="s">
        <v>528</v>
      </c>
      <c r="I868" s="671" t="s">
        <v>820</v>
      </c>
      <c r="J868" s="671" t="s">
        <v>2637</v>
      </c>
      <c r="K868" s="671" t="s">
        <v>2639</v>
      </c>
      <c r="L868" s="705">
        <v>0</v>
      </c>
      <c r="M868" s="705">
        <v>0</v>
      </c>
      <c r="N868" s="671">
        <v>3</v>
      </c>
      <c r="O868" s="706">
        <v>1.5</v>
      </c>
      <c r="P868" s="705">
        <v>0</v>
      </c>
      <c r="Q868" s="682"/>
      <c r="R868" s="671">
        <v>3</v>
      </c>
      <c r="S868" s="682">
        <v>1</v>
      </c>
      <c r="T868" s="706">
        <v>1.5</v>
      </c>
      <c r="U868" s="242">
        <v>1</v>
      </c>
    </row>
    <row r="869" spans="1:21" ht="14.4" customHeight="1" x14ac:dyDescent="0.3">
      <c r="A869" s="680">
        <v>32</v>
      </c>
      <c r="B869" s="671" t="s">
        <v>529</v>
      </c>
      <c r="C869" s="671">
        <v>89301322</v>
      </c>
      <c r="D869" s="703" t="s">
        <v>3658</v>
      </c>
      <c r="E869" s="704" t="s">
        <v>2544</v>
      </c>
      <c r="F869" s="671" t="s">
        <v>2518</v>
      </c>
      <c r="G869" s="671" t="s">
        <v>2845</v>
      </c>
      <c r="H869" s="671" t="s">
        <v>528</v>
      </c>
      <c r="I869" s="671" t="s">
        <v>672</v>
      </c>
      <c r="J869" s="671" t="s">
        <v>2846</v>
      </c>
      <c r="K869" s="671" t="s">
        <v>2847</v>
      </c>
      <c r="L869" s="705">
        <v>0</v>
      </c>
      <c r="M869" s="705">
        <v>0</v>
      </c>
      <c r="N869" s="671">
        <v>3</v>
      </c>
      <c r="O869" s="706">
        <v>1.5</v>
      </c>
      <c r="P869" s="705">
        <v>0</v>
      </c>
      <c r="Q869" s="682"/>
      <c r="R869" s="671">
        <v>3</v>
      </c>
      <c r="S869" s="682">
        <v>1</v>
      </c>
      <c r="T869" s="706">
        <v>1.5</v>
      </c>
      <c r="U869" s="242">
        <v>1</v>
      </c>
    </row>
    <row r="870" spans="1:21" ht="14.4" customHeight="1" x14ac:dyDescent="0.3">
      <c r="A870" s="680">
        <v>32</v>
      </c>
      <c r="B870" s="671" t="s">
        <v>529</v>
      </c>
      <c r="C870" s="671">
        <v>89301322</v>
      </c>
      <c r="D870" s="703" t="s">
        <v>3658</v>
      </c>
      <c r="E870" s="704" t="s">
        <v>2544</v>
      </c>
      <c r="F870" s="671" t="s">
        <v>2518</v>
      </c>
      <c r="G870" s="671" t="s">
        <v>3183</v>
      </c>
      <c r="H870" s="671" t="s">
        <v>528</v>
      </c>
      <c r="I870" s="671" t="s">
        <v>1955</v>
      </c>
      <c r="J870" s="671" t="s">
        <v>1956</v>
      </c>
      <c r="K870" s="671" t="s">
        <v>1957</v>
      </c>
      <c r="L870" s="705">
        <v>1172.22</v>
      </c>
      <c r="M870" s="705">
        <v>1172.22</v>
      </c>
      <c r="N870" s="671">
        <v>1</v>
      </c>
      <c r="O870" s="706">
        <v>1</v>
      </c>
      <c r="P870" s="705"/>
      <c r="Q870" s="682">
        <v>0</v>
      </c>
      <c r="R870" s="671"/>
      <c r="S870" s="682">
        <v>0</v>
      </c>
      <c r="T870" s="706"/>
      <c r="U870" s="242">
        <v>0</v>
      </c>
    </row>
    <row r="871" spans="1:21" ht="14.4" customHeight="1" x14ac:dyDescent="0.3">
      <c r="A871" s="680">
        <v>32</v>
      </c>
      <c r="B871" s="671" t="s">
        <v>529</v>
      </c>
      <c r="C871" s="671">
        <v>89301322</v>
      </c>
      <c r="D871" s="703" t="s">
        <v>3658</v>
      </c>
      <c r="E871" s="704" t="s">
        <v>2544</v>
      </c>
      <c r="F871" s="671" t="s">
        <v>2518</v>
      </c>
      <c r="G871" s="671" t="s">
        <v>2746</v>
      </c>
      <c r="H871" s="671" t="s">
        <v>528</v>
      </c>
      <c r="I871" s="671" t="s">
        <v>3009</v>
      </c>
      <c r="J871" s="671" t="s">
        <v>3010</v>
      </c>
      <c r="K871" s="671" t="s">
        <v>1472</v>
      </c>
      <c r="L871" s="705">
        <v>115.18</v>
      </c>
      <c r="M871" s="705">
        <v>345.54</v>
      </c>
      <c r="N871" s="671">
        <v>3</v>
      </c>
      <c r="O871" s="706">
        <v>0.5</v>
      </c>
      <c r="P871" s="705">
        <v>345.54</v>
      </c>
      <c r="Q871" s="682">
        <v>1</v>
      </c>
      <c r="R871" s="671">
        <v>3</v>
      </c>
      <c r="S871" s="682">
        <v>1</v>
      </c>
      <c r="T871" s="706">
        <v>0.5</v>
      </c>
      <c r="U871" s="242">
        <v>1</v>
      </c>
    </row>
    <row r="872" spans="1:21" ht="14.4" customHeight="1" x14ac:dyDescent="0.3">
      <c r="A872" s="680">
        <v>32</v>
      </c>
      <c r="B872" s="671" t="s">
        <v>529</v>
      </c>
      <c r="C872" s="671">
        <v>89301322</v>
      </c>
      <c r="D872" s="703" t="s">
        <v>3658</v>
      </c>
      <c r="E872" s="704" t="s">
        <v>2544</v>
      </c>
      <c r="F872" s="671" t="s">
        <v>2518</v>
      </c>
      <c r="G872" s="671" t="s">
        <v>2750</v>
      </c>
      <c r="H872" s="671" t="s">
        <v>528</v>
      </c>
      <c r="I872" s="671" t="s">
        <v>2109</v>
      </c>
      <c r="J872" s="671" t="s">
        <v>2110</v>
      </c>
      <c r="K872" s="671" t="s">
        <v>2931</v>
      </c>
      <c r="L872" s="705">
        <v>31.54</v>
      </c>
      <c r="M872" s="705">
        <v>31.54</v>
      </c>
      <c r="N872" s="671">
        <v>1</v>
      </c>
      <c r="O872" s="706">
        <v>1</v>
      </c>
      <c r="P872" s="705">
        <v>31.54</v>
      </c>
      <c r="Q872" s="682">
        <v>1</v>
      </c>
      <c r="R872" s="671">
        <v>1</v>
      </c>
      <c r="S872" s="682">
        <v>1</v>
      </c>
      <c r="T872" s="706">
        <v>1</v>
      </c>
      <c r="U872" s="242">
        <v>1</v>
      </c>
    </row>
    <row r="873" spans="1:21" ht="14.4" customHeight="1" x14ac:dyDescent="0.3">
      <c r="A873" s="680">
        <v>32</v>
      </c>
      <c r="B873" s="671" t="s">
        <v>529</v>
      </c>
      <c r="C873" s="671">
        <v>89301322</v>
      </c>
      <c r="D873" s="703" t="s">
        <v>3658</v>
      </c>
      <c r="E873" s="704" t="s">
        <v>2544</v>
      </c>
      <c r="F873" s="671" t="s">
        <v>2518</v>
      </c>
      <c r="G873" s="671" t="s">
        <v>2750</v>
      </c>
      <c r="H873" s="671" t="s">
        <v>528</v>
      </c>
      <c r="I873" s="671" t="s">
        <v>3464</v>
      </c>
      <c r="J873" s="671" t="s">
        <v>2110</v>
      </c>
      <c r="K873" s="671" t="s">
        <v>3465</v>
      </c>
      <c r="L873" s="705">
        <v>0</v>
      </c>
      <c r="M873" s="705">
        <v>0</v>
      </c>
      <c r="N873" s="671">
        <v>1</v>
      </c>
      <c r="O873" s="706">
        <v>0.5</v>
      </c>
      <c r="P873" s="705">
        <v>0</v>
      </c>
      <c r="Q873" s="682"/>
      <c r="R873" s="671">
        <v>1</v>
      </c>
      <c r="S873" s="682">
        <v>1</v>
      </c>
      <c r="T873" s="706">
        <v>0.5</v>
      </c>
      <c r="U873" s="242">
        <v>1</v>
      </c>
    </row>
    <row r="874" spans="1:21" ht="14.4" customHeight="1" x14ac:dyDescent="0.3">
      <c r="A874" s="680">
        <v>32</v>
      </c>
      <c r="B874" s="671" t="s">
        <v>529</v>
      </c>
      <c r="C874" s="671">
        <v>89301322</v>
      </c>
      <c r="D874" s="703" t="s">
        <v>3658</v>
      </c>
      <c r="E874" s="704" t="s">
        <v>2544</v>
      </c>
      <c r="F874" s="671" t="s">
        <v>2518</v>
      </c>
      <c r="G874" s="671" t="s">
        <v>2601</v>
      </c>
      <c r="H874" s="671" t="s">
        <v>1321</v>
      </c>
      <c r="I874" s="671" t="s">
        <v>1402</v>
      </c>
      <c r="J874" s="671" t="s">
        <v>1347</v>
      </c>
      <c r="K874" s="671" t="s">
        <v>1403</v>
      </c>
      <c r="L874" s="705">
        <v>468.96</v>
      </c>
      <c r="M874" s="705">
        <v>937.92</v>
      </c>
      <c r="N874" s="671">
        <v>2</v>
      </c>
      <c r="O874" s="706">
        <v>1</v>
      </c>
      <c r="P874" s="705">
        <v>937.92</v>
      </c>
      <c r="Q874" s="682">
        <v>1</v>
      </c>
      <c r="R874" s="671">
        <v>2</v>
      </c>
      <c r="S874" s="682">
        <v>1</v>
      </c>
      <c r="T874" s="706">
        <v>1</v>
      </c>
      <c r="U874" s="242">
        <v>1</v>
      </c>
    </row>
    <row r="875" spans="1:21" ht="14.4" customHeight="1" x14ac:dyDescent="0.3">
      <c r="A875" s="680">
        <v>32</v>
      </c>
      <c r="B875" s="671" t="s">
        <v>529</v>
      </c>
      <c r="C875" s="671">
        <v>89301322</v>
      </c>
      <c r="D875" s="703" t="s">
        <v>3658</v>
      </c>
      <c r="E875" s="704" t="s">
        <v>2544</v>
      </c>
      <c r="F875" s="671" t="s">
        <v>2518</v>
      </c>
      <c r="G875" s="671" t="s">
        <v>2580</v>
      </c>
      <c r="H875" s="671" t="s">
        <v>528</v>
      </c>
      <c r="I875" s="671" t="s">
        <v>3338</v>
      </c>
      <c r="J875" s="671" t="s">
        <v>3337</v>
      </c>
      <c r="K875" s="671" t="s">
        <v>3339</v>
      </c>
      <c r="L875" s="705">
        <v>349.88</v>
      </c>
      <c r="M875" s="705">
        <v>349.88</v>
      </c>
      <c r="N875" s="671">
        <v>1</v>
      </c>
      <c r="O875" s="706">
        <v>1</v>
      </c>
      <c r="P875" s="705">
        <v>349.88</v>
      </c>
      <c r="Q875" s="682">
        <v>1</v>
      </c>
      <c r="R875" s="671">
        <v>1</v>
      </c>
      <c r="S875" s="682">
        <v>1</v>
      </c>
      <c r="T875" s="706">
        <v>1</v>
      </c>
      <c r="U875" s="242">
        <v>1</v>
      </c>
    </row>
    <row r="876" spans="1:21" ht="14.4" customHeight="1" x14ac:dyDescent="0.3">
      <c r="A876" s="680">
        <v>32</v>
      </c>
      <c r="B876" s="671" t="s">
        <v>529</v>
      </c>
      <c r="C876" s="671">
        <v>89301322</v>
      </c>
      <c r="D876" s="703" t="s">
        <v>3658</v>
      </c>
      <c r="E876" s="704" t="s">
        <v>2544</v>
      </c>
      <c r="F876" s="671" t="s">
        <v>2518</v>
      </c>
      <c r="G876" s="671" t="s">
        <v>2580</v>
      </c>
      <c r="H876" s="671" t="s">
        <v>528</v>
      </c>
      <c r="I876" s="671" t="s">
        <v>2643</v>
      </c>
      <c r="J876" s="671" t="s">
        <v>2641</v>
      </c>
      <c r="K876" s="671" t="s">
        <v>681</v>
      </c>
      <c r="L876" s="705">
        <v>314.89999999999998</v>
      </c>
      <c r="M876" s="705">
        <v>944.69999999999993</v>
      </c>
      <c r="N876" s="671">
        <v>3</v>
      </c>
      <c r="O876" s="706">
        <v>1.5</v>
      </c>
      <c r="P876" s="705">
        <v>629.79999999999995</v>
      </c>
      <c r="Q876" s="682">
        <v>0.66666666666666663</v>
      </c>
      <c r="R876" s="671">
        <v>2</v>
      </c>
      <c r="S876" s="682">
        <v>0.66666666666666663</v>
      </c>
      <c r="T876" s="706">
        <v>0.5</v>
      </c>
      <c r="U876" s="242">
        <v>0.33333333333333331</v>
      </c>
    </row>
    <row r="877" spans="1:21" ht="14.4" customHeight="1" x14ac:dyDescent="0.3">
      <c r="A877" s="680">
        <v>32</v>
      </c>
      <c r="B877" s="671" t="s">
        <v>529</v>
      </c>
      <c r="C877" s="671">
        <v>89301322</v>
      </c>
      <c r="D877" s="703" t="s">
        <v>3658</v>
      </c>
      <c r="E877" s="704" t="s">
        <v>2544</v>
      </c>
      <c r="F877" s="671" t="s">
        <v>2518</v>
      </c>
      <c r="G877" s="671" t="s">
        <v>2644</v>
      </c>
      <c r="H877" s="671" t="s">
        <v>1321</v>
      </c>
      <c r="I877" s="671" t="s">
        <v>3466</v>
      </c>
      <c r="J877" s="671" t="s">
        <v>3467</v>
      </c>
      <c r="K877" s="671" t="s">
        <v>3468</v>
      </c>
      <c r="L877" s="705">
        <v>1019.11</v>
      </c>
      <c r="M877" s="705">
        <v>1019.11</v>
      </c>
      <c r="N877" s="671">
        <v>1</v>
      </c>
      <c r="O877" s="706">
        <v>1</v>
      </c>
      <c r="P877" s="705">
        <v>1019.11</v>
      </c>
      <c r="Q877" s="682">
        <v>1</v>
      </c>
      <c r="R877" s="671">
        <v>1</v>
      </c>
      <c r="S877" s="682">
        <v>1</v>
      </c>
      <c r="T877" s="706">
        <v>1</v>
      </c>
      <c r="U877" s="242">
        <v>1</v>
      </c>
    </row>
    <row r="878" spans="1:21" ht="14.4" customHeight="1" x14ac:dyDescent="0.3">
      <c r="A878" s="680">
        <v>32</v>
      </c>
      <c r="B878" s="671" t="s">
        <v>529</v>
      </c>
      <c r="C878" s="671">
        <v>89301322</v>
      </c>
      <c r="D878" s="703" t="s">
        <v>3658</v>
      </c>
      <c r="E878" s="704" t="s">
        <v>2544</v>
      </c>
      <c r="F878" s="671" t="s">
        <v>2518</v>
      </c>
      <c r="G878" s="671" t="s">
        <v>2644</v>
      </c>
      <c r="H878" s="671" t="s">
        <v>1321</v>
      </c>
      <c r="I878" s="671" t="s">
        <v>2645</v>
      </c>
      <c r="J878" s="671" t="s">
        <v>2646</v>
      </c>
      <c r="K878" s="671" t="s">
        <v>2647</v>
      </c>
      <c r="L878" s="705">
        <v>1359.61</v>
      </c>
      <c r="M878" s="705">
        <v>2719.22</v>
      </c>
      <c r="N878" s="671">
        <v>2</v>
      </c>
      <c r="O878" s="706">
        <v>2</v>
      </c>
      <c r="P878" s="705">
        <v>2719.22</v>
      </c>
      <c r="Q878" s="682">
        <v>1</v>
      </c>
      <c r="R878" s="671">
        <v>2</v>
      </c>
      <c r="S878" s="682">
        <v>1</v>
      </c>
      <c r="T878" s="706">
        <v>2</v>
      </c>
      <c r="U878" s="242">
        <v>1</v>
      </c>
    </row>
    <row r="879" spans="1:21" ht="14.4" customHeight="1" x14ac:dyDescent="0.3">
      <c r="A879" s="680">
        <v>32</v>
      </c>
      <c r="B879" s="671" t="s">
        <v>529</v>
      </c>
      <c r="C879" s="671">
        <v>89301322</v>
      </c>
      <c r="D879" s="703" t="s">
        <v>3658</v>
      </c>
      <c r="E879" s="704" t="s">
        <v>2544</v>
      </c>
      <c r="F879" s="671" t="s">
        <v>2518</v>
      </c>
      <c r="G879" s="671" t="s">
        <v>3062</v>
      </c>
      <c r="H879" s="671" t="s">
        <v>528</v>
      </c>
      <c r="I879" s="671" t="s">
        <v>3469</v>
      </c>
      <c r="J879" s="671" t="s">
        <v>3470</v>
      </c>
      <c r="K879" s="671" t="s">
        <v>2593</v>
      </c>
      <c r="L879" s="705">
        <v>305.08</v>
      </c>
      <c r="M879" s="705">
        <v>305.08</v>
      </c>
      <c r="N879" s="671">
        <v>1</v>
      </c>
      <c r="O879" s="706">
        <v>0.5</v>
      </c>
      <c r="P879" s="705">
        <v>305.08</v>
      </c>
      <c r="Q879" s="682">
        <v>1</v>
      </c>
      <c r="R879" s="671">
        <v>1</v>
      </c>
      <c r="S879" s="682">
        <v>1</v>
      </c>
      <c r="T879" s="706">
        <v>0.5</v>
      </c>
      <c r="U879" s="242">
        <v>1</v>
      </c>
    </row>
    <row r="880" spans="1:21" ht="14.4" customHeight="1" x14ac:dyDescent="0.3">
      <c r="A880" s="680">
        <v>32</v>
      </c>
      <c r="B880" s="671" t="s">
        <v>529</v>
      </c>
      <c r="C880" s="671">
        <v>89301322</v>
      </c>
      <c r="D880" s="703" t="s">
        <v>3658</v>
      </c>
      <c r="E880" s="704" t="s">
        <v>2544</v>
      </c>
      <c r="F880" s="671" t="s">
        <v>2518</v>
      </c>
      <c r="G880" s="671" t="s">
        <v>2866</v>
      </c>
      <c r="H880" s="671" t="s">
        <v>528</v>
      </c>
      <c r="I880" s="671" t="s">
        <v>793</v>
      </c>
      <c r="J880" s="671" t="s">
        <v>2867</v>
      </c>
      <c r="K880" s="671" t="s">
        <v>2868</v>
      </c>
      <c r="L880" s="705">
        <v>0</v>
      </c>
      <c r="M880" s="705">
        <v>0</v>
      </c>
      <c r="N880" s="671">
        <v>1</v>
      </c>
      <c r="O880" s="706">
        <v>1</v>
      </c>
      <c r="P880" s="705"/>
      <c r="Q880" s="682"/>
      <c r="R880" s="671"/>
      <c r="S880" s="682">
        <v>0</v>
      </c>
      <c r="T880" s="706"/>
      <c r="U880" s="242">
        <v>0</v>
      </c>
    </row>
    <row r="881" spans="1:21" ht="14.4" customHeight="1" x14ac:dyDescent="0.3">
      <c r="A881" s="680">
        <v>32</v>
      </c>
      <c r="B881" s="671" t="s">
        <v>529</v>
      </c>
      <c r="C881" s="671">
        <v>89301322</v>
      </c>
      <c r="D881" s="703" t="s">
        <v>3658</v>
      </c>
      <c r="E881" s="704" t="s">
        <v>2544</v>
      </c>
      <c r="F881" s="671" t="s">
        <v>2518</v>
      </c>
      <c r="G881" s="671" t="s">
        <v>2869</v>
      </c>
      <c r="H881" s="671" t="s">
        <v>528</v>
      </c>
      <c r="I881" s="671" t="s">
        <v>2965</v>
      </c>
      <c r="J881" s="671" t="s">
        <v>2871</v>
      </c>
      <c r="K881" s="671" t="s">
        <v>2966</v>
      </c>
      <c r="L881" s="705">
        <v>224.25</v>
      </c>
      <c r="M881" s="705">
        <v>448.5</v>
      </c>
      <c r="N881" s="671">
        <v>2</v>
      </c>
      <c r="O881" s="706">
        <v>0.5</v>
      </c>
      <c r="P881" s="705">
        <v>448.5</v>
      </c>
      <c r="Q881" s="682">
        <v>1</v>
      </c>
      <c r="R881" s="671">
        <v>2</v>
      </c>
      <c r="S881" s="682">
        <v>1</v>
      </c>
      <c r="T881" s="706">
        <v>0.5</v>
      </c>
      <c r="U881" s="242">
        <v>1</v>
      </c>
    </row>
    <row r="882" spans="1:21" ht="14.4" customHeight="1" x14ac:dyDescent="0.3">
      <c r="A882" s="680">
        <v>32</v>
      </c>
      <c r="B882" s="671" t="s">
        <v>529</v>
      </c>
      <c r="C882" s="671">
        <v>89301322</v>
      </c>
      <c r="D882" s="703" t="s">
        <v>3658</v>
      </c>
      <c r="E882" s="704" t="s">
        <v>2544</v>
      </c>
      <c r="F882" s="671" t="s">
        <v>2518</v>
      </c>
      <c r="G882" s="671" t="s">
        <v>2759</v>
      </c>
      <c r="H882" s="671" t="s">
        <v>528</v>
      </c>
      <c r="I882" s="671" t="s">
        <v>2873</v>
      </c>
      <c r="J882" s="671" t="s">
        <v>1546</v>
      </c>
      <c r="K882" s="671" t="s">
        <v>2874</v>
      </c>
      <c r="L882" s="705">
        <v>23.46</v>
      </c>
      <c r="M882" s="705">
        <v>93.84</v>
      </c>
      <c r="N882" s="671">
        <v>4</v>
      </c>
      <c r="O882" s="706">
        <v>1.5</v>
      </c>
      <c r="P882" s="705">
        <v>93.84</v>
      </c>
      <c r="Q882" s="682">
        <v>1</v>
      </c>
      <c r="R882" s="671">
        <v>4</v>
      </c>
      <c r="S882" s="682">
        <v>1</v>
      </c>
      <c r="T882" s="706">
        <v>1.5</v>
      </c>
      <c r="U882" s="242">
        <v>1</v>
      </c>
    </row>
    <row r="883" spans="1:21" ht="14.4" customHeight="1" x14ac:dyDescent="0.3">
      <c r="A883" s="680">
        <v>32</v>
      </c>
      <c r="B883" s="671" t="s">
        <v>529</v>
      </c>
      <c r="C883" s="671">
        <v>89301322</v>
      </c>
      <c r="D883" s="703" t="s">
        <v>3658</v>
      </c>
      <c r="E883" s="704" t="s">
        <v>2544</v>
      </c>
      <c r="F883" s="671" t="s">
        <v>2518</v>
      </c>
      <c r="G883" s="671" t="s">
        <v>2759</v>
      </c>
      <c r="H883" s="671" t="s">
        <v>528</v>
      </c>
      <c r="I883" s="671" t="s">
        <v>3471</v>
      </c>
      <c r="J883" s="671" t="s">
        <v>3472</v>
      </c>
      <c r="K883" s="671" t="s">
        <v>3473</v>
      </c>
      <c r="L883" s="705">
        <v>17.91</v>
      </c>
      <c r="M883" s="705">
        <v>35.82</v>
      </c>
      <c r="N883" s="671">
        <v>2</v>
      </c>
      <c r="O883" s="706">
        <v>1</v>
      </c>
      <c r="P883" s="705"/>
      <c r="Q883" s="682">
        <v>0</v>
      </c>
      <c r="R883" s="671"/>
      <c r="S883" s="682">
        <v>0</v>
      </c>
      <c r="T883" s="706"/>
      <c r="U883" s="242">
        <v>0</v>
      </c>
    </row>
    <row r="884" spans="1:21" ht="14.4" customHeight="1" x14ac:dyDescent="0.3">
      <c r="A884" s="680">
        <v>32</v>
      </c>
      <c r="B884" s="671" t="s">
        <v>529</v>
      </c>
      <c r="C884" s="671">
        <v>89301322</v>
      </c>
      <c r="D884" s="703" t="s">
        <v>3658</v>
      </c>
      <c r="E884" s="704" t="s">
        <v>2544</v>
      </c>
      <c r="F884" s="671" t="s">
        <v>2518</v>
      </c>
      <c r="G884" s="671" t="s">
        <v>2975</v>
      </c>
      <c r="H884" s="671" t="s">
        <v>528</v>
      </c>
      <c r="I884" s="671" t="s">
        <v>1502</v>
      </c>
      <c r="J884" s="671" t="s">
        <v>1503</v>
      </c>
      <c r="K884" s="671" t="s">
        <v>2976</v>
      </c>
      <c r="L884" s="705">
        <v>194.73</v>
      </c>
      <c r="M884" s="705">
        <v>584.18999999999994</v>
      </c>
      <c r="N884" s="671">
        <v>3</v>
      </c>
      <c r="O884" s="706">
        <v>2.5</v>
      </c>
      <c r="P884" s="705">
        <v>584.18999999999994</v>
      </c>
      <c r="Q884" s="682">
        <v>1</v>
      </c>
      <c r="R884" s="671">
        <v>3</v>
      </c>
      <c r="S884" s="682">
        <v>1</v>
      </c>
      <c r="T884" s="706">
        <v>2.5</v>
      </c>
      <c r="U884" s="242">
        <v>1</v>
      </c>
    </row>
    <row r="885" spans="1:21" ht="14.4" customHeight="1" x14ac:dyDescent="0.3">
      <c r="A885" s="680">
        <v>32</v>
      </c>
      <c r="B885" s="671" t="s">
        <v>529</v>
      </c>
      <c r="C885" s="671">
        <v>89301322</v>
      </c>
      <c r="D885" s="703" t="s">
        <v>3658</v>
      </c>
      <c r="E885" s="704" t="s">
        <v>2544</v>
      </c>
      <c r="F885" s="671" t="s">
        <v>2518</v>
      </c>
      <c r="G885" s="671" t="s">
        <v>2695</v>
      </c>
      <c r="H885" s="671" t="s">
        <v>528</v>
      </c>
      <c r="I885" s="671" t="s">
        <v>668</v>
      </c>
      <c r="J885" s="671" t="s">
        <v>669</v>
      </c>
      <c r="K885" s="671" t="s">
        <v>670</v>
      </c>
      <c r="L885" s="705">
        <v>82.67</v>
      </c>
      <c r="M885" s="705">
        <v>82.67</v>
      </c>
      <c r="N885" s="671">
        <v>1</v>
      </c>
      <c r="O885" s="706">
        <v>1</v>
      </c>
      <c r="P885" s="705">
        <v>82.67</v>
      </c>
      <c r="Q885" s="682">
        <v>1</v>
      </c>
      <c r="R885" s="671">
        <v>1</v>
      </c>
      <c r="S885" s="682">
        <v>1</v>
      </c>
      <c r="T885" s="706">
        <v>1</v>
      </c>
      <c r="U885" s="242">
        <v>1</v>
      </c>
    </row>
    <row r="886" spans="1:21" ht="14.4" customHeight="1" x14ac:dyDescent="0.3">
      <c r="A886" s="680">
        <v>32</v>
      </c>
      <c r="B886" s="671" t="s">
        <v>529</v>
      </c>
      <c r="C886" s="671">
        <v>89301322</v>
      </c>
      <c r="D886" s="703" t="s">
        <v>3658</v>
      </c>
      <c r="E886" s="704" t="s">
        <v>2544</v>
      </c>
      <c r="F886" s="671" t="s">
        <v>2518</v>
      </c>
      <c r="G886" s="671" t="s">
        <v>2881</v>
      </c>
      <c r="H886" s="671" t="s">
        <v>1321</v>
      </c>
      <c r="I886" s="671" t="s">
        <v>1447</v>
      </c>
      <c r="J886" s="671" t="s">
        <v>1448</v>
      </c>
      <c r="K886" s="671" t="s">
        <v>2436</v>
      </c>
      <c r="L886" s="705">
        <v>1492.11</v>
      </c>
      <c r="M886" s="705">
        <v>10444.77</v>
      </c>
      <c r="N886" s="671">
        <v>7</v>
      </c>
      <c r="O886" s="706">
        <v>4</v>
      </c>
      <c r="P886" s="705">
        <v>10444.77</v>
      </c>
      <c r="Q886" s="682">
        <v>1</v>
      </c>
      <c r="R886" s="671">
        <v>7</v>
      </c>
      <c r="S886" s="682">
        <v>1</v>
      </c>
      <c r="T886" s="706">
        <v>4</v>
      </c>
      <c r="U886" s="242">
        <v>1</v>
      </c>
    </row>
    <row r="887" spans="1:21" ht="14.4" customHeight="1" x14ac:dyDescent="0.3">
      <c r="A887" s="680">
        <v>32</v>
      </c>
      <c r="B887" s="671" t="s">
        <v>529</v>
      </c>
      <c r="C887" s="671">
        <v>89301322</v>
      </c>
      <c r="D887" s="703" t="s">
        <v>3658</v>
      </c>
      <c r="E887" s="704" t="s">
        <v>2544</v>
      </c>
      <c r="F887" s="671" t="s">
        <v>2518</v>
      </c>
      <c r="G887" s="671" t="s">
        <v>2588</v>
      </c>
      <c r="H887" s="671" t="s">
        <v>528</v>
      </c>
      <c r="I887" s="671" t="s">
        <v>1108</v>
      </c>
      <c r="J887" s="671" t="s">
        <v>1109</v>
      </c>
      <c r="K887" s="671" t="s">
        <v>2589</v>
      </c>
      <c r="L887" s="705">
        <v>34140.99</v>
      </c>
      <c r="M887" s="705">
        <v>68281.98</v>
      </c>
      <c r="N887" s="671">
        <v>2</v>
      </c>
      <c r="O887" s="706">
        <v>1</v>
      </c>
      <c r="P887" s="705">
        <v>68281.98</v>
      </c>
      <c r="Q887" s="682">
        <v>1</v>
      </c>
      <c r="R887" s="671">
        <v>2</v>
      </c>
      <c r="S887" s="682">
        <v>1</v>
      </c>
      <c r="T887" s="706">
        <v>1</v>
      </c>
      <c r="U887" s="242">
        <v>1</v>
      </c>
    </row>
    <row r="888" spans="1:21" ht="14.4" customHeight="1" x14ac:dyDescent="0.3">
      <c r="A888" s="680">
        <v>32</v>
      </c>
      <c r="B888" s="671" t="s">
        <v>529</v>
      </c>
      <c r="C888" s="671">
        <v>89301322</v>
      </c>
      <c r="D888" s="703" t="s">
        <v>3658</v>
      </c>
      <c r="E888" s="704" t="s">
        <v>2545</v>
      </c>
      <c r="F888" s="671" t="s">
        <v>2518</v>
      </c>
      <c r="G888" s="671" t="s">
        <v>2552</v>
      </c>
      <c r="H888" s="671" t="s">
        <v>528</v>
      </c>
      <c r="I888" s="671" t="s">
        <v>2604</v>
      </c>
      <c r="J888" s="671" t="s">
        <v>2605</v>
      </c>
      <c r="K888" s="671" t="s">
        <v>2606</v>
      </c>
      <c r="L888" s="705">
        <v>1354.54</v>
      </c>
      <c r="M888" s="705">
        <v>5418.16</v>
      </c>
      <c r="N888" s="671">
        <v>4</v>
      </c>
      <c r="O888" s="706">
        <v>2.5</v>
      </c>
      <c r="P888" s="705">
        <v>4063.62</v>
      </c>
      <c r="Q888" s="682">
        <v>0.75</v>
      </c>
      <c r="R888" s="671">
        <v>3</v>
      </c>
      <c r="S888" s="682">
        <v>0.75</v>
      </c>
      <c r="T888" s="706">
        <v>2</v>
      </c>
      <c r="U888" s="242">
        <v>0.8</v>
      </c>
    </row>
    <row r="889" spans="1:21" ht="14.4" customHeight="1" x14ac:dyDescent="0.3">
      <c r="A889" s="680">
        <v>32</v>
      </c>
      <c r="B889" s="671" t="s">
        <v>529</v>
      </c>
      <c r="C889" s="671">
        <v>89301322</v>
      </c>
      <c r="D889" s="703" t="s">
        <v>3658</v>
      </c>
      <c r="E889" s="704" t="s">
        <v>2545</v>
      </c>
      <c r="F889" s="671" t="s">
        <v>2518</v>
      </c>
      <c r="G889" s="671" t="s">
        <v>2555</v>
      </c>
      <c r="H889" s="671" t="s">
        <v>1321</v>
      </c>
      <c r="I889" s="671" t="s">
        <v>1380</v>
      </c>
      <c r="J889" s="671" t="s">
        <v>1381</v>
      </c>
      <c r="K889" s="671" t="s">
        <v>1382</v>
      </c>
      <c r="L889" s="705">
        <v>95.25</v>
      </c>
      <c r="M889" s="705">
        <v>666.75</v>
      </c>
      <c r="N889" s="671">
        <v>7</v>
      </c>
      <c r="O889" s="706">
        <v>6</v>
      </c>
      <c r="P889" s="705">
        <v>476.25</v>
      </c>
      <c r="Q889" s="682">
        <v>0.7142857142857143</v>
      </c>
      <c r="R889" s="671">
        <v>5</v>
      </c>
      <c r="S889" s="682">
        <v>0.7142857142857143</v>
      </c>
      <c r="T889" s="706">
        <v>4</v>
      </c>
      <c r="U889" s="242">
        <v>0.66666666666666663</v>
      </c>
    </row>
    <row r="890" spans="1:21" ht="14.4" customHeight="1" x14ac:dyDescent="0.3">
      <c r="A890" s="680">
        <v>32</v>
      </c>
      <c r="B890" s="671" t="s">
        <v>529</v>
      </c>
      <c r="C890" s="671">
        <v>89301322</v>
      </c>
      <c r="D890" s="703" t="s">
        <v>3658</v>
      </c>
      <c r="E890" s="704" t="s">
        <v>2545</v>
      </c>
      <c r="F890" s="671" t="s">
        <v>2518</v>
      </c>
      <c r="G890" s="671" t="s">
        <v>2555</v>
      </c>
      <c r="H890" s="671" t="s">
        <v>528</v>
      </c>
      <c r="I890" s="671" t="s">
        <v>2609</v>
      </c>
      <c r="J890" s="671" t="s">
        <v>2610</v>
      </c>
      <c r="K890" s="671" t="s">
        <v>1382</v>
      </c>
      <c r="L890" s="705">
        <v>95.25</v>
      </c>
      <c r="M890" s="705">
        <v>190.5</v>
      </c>
      <c r="N890" s="671">
        <v>2</v>
      </c>
      <c r="O890" s="706">
        <v>2</v>
      </c>
      <c r="P890" s="705"/>
      <c r="Q890" s="682">
        <v>0</v>
      </c>
      <c r="R890" s="671"/>
      <c r="S890" s="682">
        <v>0</v>
      </c>
      <c r="T890" s="706"/>
      <c r="U890" s="242">
        <v>0</v>
      </c>
    </row>
    <row r="891" spans="1:21" ht="14.4" customHeight="1" x14ac:dyDescent="0.3">
      <c r="A891" s="680">
        <v>32</v>
      </c>
      <c r="B891" s="671" t="s">
        <v>529</v>
      </c>
      <c r="C891" s="671">
        <v>89301322</v>
      </c>
      <c r="D891" s="703" t="s">
        <v>3658</v>
      </c>
      <c r="E891" s="704" t="s">
        <v>2545</v>
      </c>
      <c r="F891" s="671" t="s">
        <v>2518</v>
      </c>
      <c r="G891" s="671" t="s">
        <v>2555</v>
      </c>
      <c r="H891" s="671" t="s">
        <v>528</v>
      </c>
      <c r="I891" s="671" t="s">
        <v>2611</v>
      </c>
      <c r="J891" s="671" t="s">
        <v>624</v>
      </c>
      <c r="K891" s="671" t="s">
        <v>2612</v>
      </c>
      <c r="L891" s="705">
        <v>285.75</v>
      </c>
      <c r="M891" s="705">
        <v>1428.75</v>
      </c>
      <c r="N891" s="671">
        <v>5</v>
      </c>
      <c r="O891" s="706">
        <v>3.5</v>
      </c>
      <c r="P891" s="705">
        <v>571.5</v>
      </c>
      <c r="Q891" s="682">
        <v>0.4</v>
      </c>
      <c r="R891" s="671">
        <v>2</v>
      </c>
      <c r="S891" s="682">
        <v>0.4</v>
      </c>
      <c r="T891" s="706">
        <v>1.5</v>
      </c>
      <c r="U891" s="242">
        <v>0.42857142857142855</v>
      </c>
    </row>
    <row r="892" spans="1:21" ht="14.4" customHeight="1" x14ac:dyDescent="0.3">
      <c r="A892" s="680">
        <v>32</v>
      </c>
      <c r="B892" s="671" t="s">
        <v>529</v>
      </c>
      <c r="C892" s="671">
        <v>89301322</v>
      </c>
      <c r="D892" s="703" t="s">
        <v>3658</v>
      </c>
      <c r="E892" s="704" t="s">
        <v>2545</v>
      </c>
      <c r="F892" s="671" t="s">
        <v>2518</v>
      </c>
      <c r="G892" s="671" t="s">
        <v>2557</v>
      </c>
      <c r="H892" s="671" t="s">
        <v>1321</v>
      </c>
      <c r="I892" s="671" t="s">
        <v>3081</v>
      </c>
      <c r="J892" s="671" t="s">
        <v>3082</v>
      </c>
      <c r="K892" s="671" t="s">
        <v>3083</v>
      </c>
      <c r="L892" s="705">
        <v>10.73</v>
      </c>
      <c r="M892" s="705">
        <v>10.73</v>
      </c>
      <c r="N892" s="671">
        <v>1</v>
      </c>
      <c r="O892" s="706">
        <v>0.5</v>
      </c>
      <c r="P892" s="705">
        <v>10.73</v>
      </c>
      <c r="Q892" s="682">
        <v>1</v>
      </c>
      <c r="R892" s="671">
        <v>1</v>
      </c>
      <c r="S892" s="682">
        <v>1</v>
      </c>
      <c r="T892" s="706">
        <v>0.5</v>
      </c>
      <c r="U892" s="242">
        <v>1</v>
      </c>
    </row>
    <row r="893" spans="1:21" ht="14.4" customHeight="1" x14ac:dyDescent="0.3">
      <c r="A893" s="680">
        <v>32</v>
      </c>
      <c r="B893" s="671" t="s">
        <v>529</v>
      </c>
      <c r="C893" s="671">
        <v>89301322</v>
      </c>
      <c r="D893" s="703" t="s">
        <v>3658</v>
      </c>
      <c r="E893" s="704" t="s">
        <v>2545</v>
      </c>
      <c r="F893" s="671" t="s">
        <v>2518</v>
      </c>
      <c r="G893" s="671" t="s">
        <v>2557</v>
      </c>
      <c r="H893" s="671" t="s">
        <v>528</v>
      </c>
      <c r="I893" s="671" t="s">
        <v>3474</v>
      </c>
      <c r="J893" s="671" t="s">
        <v>3475</v>
      </c>
      <c r="K893" s="671" t="s">
        <v>2560</v>
      </c>
      <c r="L893" s="705">
        <v>5.37</v>
      </c>
      <c r="M893" s="705">
        <v>5.37</v>
      </c>
      <c r="N893" s="671">
        <v>1</v>
      </c>
      <c r="O893" s="706">
        <v>1</v>
      </c>
      <c r="P893" s="705"/>
      <c r="Q893" s="682">
        <v>0</v>
      </c>
      <c r="R893" s="671"/>
      <c r="S893" s="682">
        <v>0</v>
      </c>
      <c r="T893" s="706"/>
      <c r="U893" s="242">
        <v>0</v>
      </c>
    </row>
    <row r="894" spans="1:21" ht="14.4" customHeight="1" x14ac:dyDescent="0.3">
      <c r="A894" s="680">
        <v>32</v>
      </c>
      <c r="B894" s="671" t="s">
        <v>529</v>
      </c>
      <c r="C894" s="671">
        <v>89301322</v>
      </c>
      <c r="D894" s="703" t="s">
        <v>3658</v>
      </c>
      <c r="E894" s="704" t="s">
        <v>2545</v>
      </c>
      <c r="F894" s="671" t="s">
        <v>2518</v>
      </c>
      <c r="G894" s="671" t="s">
        <v>2702</v>
      </c>
      <c r="H894" s="671" t="s">
        <v>1321</v>
      </c>
      <c r="I894" s="671" t="s">
        <v>3476</v>
      </c>
      <c r="J894" s="671" t="s">
        <v>2704</v>
      </c>
      <c r="K894" s="671" t="s">
        <v>2986</v>
      </c>
      <c r="L894" s="705">
        <v>203.07</v>
      </c>
      <c r="M894" s="705">
        <v>203.07</v>
      </c>
      <c r="N894" s="671">
        <v>1</v>
      </c>
      <c r="O894" s="706">
        <v>0.5</v>
      </c>
      <c r="P894" s="705">
        <v>203.07</v>
      </c>
      <c r="Q894" s="682">
        <v>1</v>
      </c>
      <c r="R894" s="671">
        <v>1</v>
      </c>
      <c r="S894" s="682">
        <v>1</v>
      </c>
      <c r="T894" s="706">
        <v>0.5</v>
      </c>
      <c r="U894" s="242">
        <v>1</v>
      </c>
    </row>
    <row r="895" spans="1:21" ht="14.4" customHeight="1" x14ac:dyDescent="0.3">
      <c r="A895" s="680">
        <v>32</v>
      </c>
      <c r="B895" s="671" t="s">
        <v>529</v>
      </c>
      <c r="C895" s="671">
        <v>89301322</v>
      </c>
      <c r="D895" s="703" t="s">
        <v>3658</v>
      </c>
      <c r="E895" s="704" t="s">
        <v>2545</v>
      </c>
      <c r="F895" s="671" t="s">
        <v>2518</v>
      </c>
      <c r="G895" s="671" t="s">
        <v>3477</v>
      </c>
      <c r="H895" s="671" t="s">
        <v>528</v>
      </c>
      <c r="I895" s="671" t="s">
        <v>3478</v>
      </c>
      <c r="J895" s="671" t="s">
        <v>3479</v>
      </c>
      <c r="K895" s="671" t="s">
        <v>2593</v>
      </c>
      <c r="L895" s="705">
        <v>1029.6400000000001</v>
      </c>
      <c r="M895" s="705">
        <v>1029.6400000000001</v>
      </c>
      <c r="N895" s="671">
        <v>1</v>
      </c>
      <c r="O895" s="706">
        <v>1</v>
      </c>
      <c r="P895" s="705">
        <v>1029.6400000000001</v>
      </c>
      <c r="Q895" s="682">
        <v>1</v>
      </c>
      <c r="R895" s="671">
        <v>1</v>
      </c>
      <c r="S895" s="682">
        <v>1</v>
      </c>
      <c r="T895" s="706">
        <v>1</v>
      </c>
      <c r="U895" s="242">
        <v>1</v>
      </c>
    </row>
    <row r="896" spans="1:21" ht="14.4" customHeight="1" x14ac:dyDescent="0.3">
      <c r="A896" s="680">
        <v>32</v>
      </c>
      <c r="B896" s="671" t="s">
        <v>529</v>
      </c>
      <c r="C896" s="671">
        <v>89301322</v>
      </c>
      <c r="D896" s="703" t="s">
        <v>3658</v>
      </c>
      <c r="E896" s="704" t="s">
        <v>2545</v>
      </c>
      <c r="F896" s="671" t="s">
        <v>2518</v>
      </c>
      <c r="G896" s="671" t="s">
        <v>2775</v>
      </c>
      <c r="H896" s="671" t="s">
        <v>1321</v>
      </c>
      <c r="I896" s="671" t="s">
        <v>2141</v>
      </c>
      <c r="J896" s="671" t="s">
        <v>2142</v>
      </c>
      <c r="K896" s="671" t="s">
        <v>2143</v>
      </c>
      <c r="L896" s="705">
        <v>222.25</v>
      </c>
      <c r="M896" s="705">
        <v>666.75</v>
      </c>
      <c r="N896" s="671">
        <v>3</v>
      </c>
      <c r="O896" s="706">
        <v>1.5</v>
      </c>
      <c r="P896" s="705">
        <v>666.75</v>
      </c>
      <c r="Q896" s="682">
        <v>1</v>
      </c>
      <c r="R896" s="671">
        <v>3</v>
      </c>
      <c r="S896" s="682">
        <v>1</v>
      </c>
      <c r="T896" s="706">
        <v>1.5</v>
      </c>
      <c r="U896" s="242">
        <v>1</v>
      </c>
    </row>
    <row r="897" spans="1:21" ht="14.4" customHeight="1" x14ac:dyDescent="0.3">
      <c r="A897" s="680">
        <v>32</v>
      </c>
      <c r="B897" s="671" t="s">
        <v>529</v>
      </c>
      <c r="C897" s="671">
        <v>89301322</v>
      </c>
      <c r="D897" s="703" t="s">
        <v>3658</v>
      </c>
      <c r="E897" s="704" t="s">
        <v>2545</v>
      </c>
      <c r="F897" s="671" t="s">
        <v>2518</v>
      </c>
      <c r="G897" s="671" t="s">
        <v>2616</v>
      </c>
      <c r="H897" s="671" t="s">
        <v>528</v>
      </c>
      <c r="I897" s="671" t="s">
        <v>764</v>
      </c>
      <c r="J897" s="671" t="s">
        <v>2617</v>
      </c>
      <c r="K897" s="671" t="s">
        <v>2618</v>
      </c>
      <c r="L897" s="705">
        <v>0</v>
      </c>
      <c r="M897" s="705">
        <v>0</v>
      </c>
      <c r="N897" s="671">
        <v>3</v>
      </c>
      <c r="O897" s="706">
        <v>1</v>
      </c>
      <c r="P897" s="705"/>
      <c r="Q897" s="682"/>
      <c r="R897" s="671"/>
      <c r="S897" s="682">
        <v>0</v>
      </c>
      <c r="T897" s="706"/>
      <c r="U897" s="242">
        <v>0</v>
      </c>
    </row>
    <row r="898" spans="1:21" ht="14.4" customHeight="1" x14ac:dyDescent="0.3">
      <c r="A898" s="680">
        <v>32</v>
      </c>
      <c r="B898" s="671" t="s">
        <v>529</v>
      </c>
      <c r="C898" s="671">
        <v>89301322</v>
      </c>
      <c r="D898" s="703" t="s">
        <v>3658</v>
      </c>
      <c r="E898" s="704" t="s">
        <v>2545</v>
      </c>
      <c r="F898" s="671" t="s">
        <v>2518</v>
      </c>
      <c r="G898" s="671" t="s">
        <v>2616</v>
      </c>
      <c r="H898" s="671" t="s">
        <v>528</v>
      </c>
      <c r="I898" s="671" t="s">
        <v>2903</v>
      </c>
      <c r="J898" s="671" t="s">
        <v>2617</v>
      </c>
      <c r="K898" s="671" t="s">
        <v>2618</v>
      </c>
      <c r="L898" s="705">
        <v>0</v>
      </c>
      <c r="M898" s="705">
        <v>0</v>
      </c>
      <c r="N898" s="671">
        <v>1</v>
      </c>
      <c r="O898" s="706">
        <v>1</v>
      </c>
      <c r="P898" s="705"/>
      <c r="Q898" s="682"/>
      <c r="R898" s="671"/>
      <c r="S898" s="682">
        <v>0</v>
      </c>
      <c r="T898" s="706"/>
      <c r="U898" s="242">
        <v>0</v>
      </c>
    </row>
    <row r="899" spans="1:21" ht="14.4" customHeight="1" x14ac:dyDescent="0.3">
      <c r="A899" s="680">
        <v>32</v>
      </c>
      <c r="B899" s="671" t="s">
        <v>529</v>
      </c>
      <c r="C899" s="671">
        <v>89301322</v>
      </c>
      <c r="D899" s="703" t="s">
        <v>3658</v>
      </c>
      <c r="E899" s="704" t="s">
        <v>2545</v>
      </c>
      <c r="F899" s="671" t="s">
        <v>2518</v>
      </c>
      <c r="G899" s="671" t="s">
        <v>2621</v>
      </c>
      <c r="H899" s="671" t="s">
        <v>1321</v>
      </c>
      <c r="I899" s="671" t="s">
        <v>1560</v>
      </c>
      <c r="J899" s="671" t="s">
        <v>1561</v>
      </c>
      <c r="K899" s="671" t="s">
        <v>2418</v>
      </c>
      <c r="L899" s="705">
        <v>184.22</v>
      </c>
      <c r="M899" s="705">
        <v>368.44</v>
      </c>
      <c r="N899" s="671">
        <v>2</v>
      </c>
      <c r="O899" s="706">
        <v>1</v>
      </c>
      <c r="P899" s="705">
        <v>368.44</v>
      </c>
      <c r="Q899" s="682">
        <v>1</v>
      </c>
      <c r="R899" s="671">
        <v>2</v>
      </c>
      <c r="S899" s="682">
        <v>1</v>
      </c>
      <c r="T899" s="706">
        <v>1</v>
      </c>
      <c r="U899" s="242">
        <v>1</v>
      </c>
    </row>
    <row r="900" spans="1:21" ht="14.4" customHeight="1" x14ac:dyDescent="0.3">
      <c r="A900" s="680">
        <v>32</v>
      </c>
      <c r="B900" s="671" t="s">
        <v>529</v>
      </c>
      <c r="C900" s="671">
        <v>89301322</v>
      </c>
      <c r="D900" s="703" t="s">
        <v>3658</v>
      </c>
      <c r="E900" s="704" t="s">
        <v>2545</v>
      </c>
      <c r="F900" s="671" t="s">
        <v>2518</v>
      </c>
      <c r="G900" s="671" t="s">
        <v>3137</v>
      </c>
      <c r="H900" s="671" t="s">
        <v>528</v>
      </c>
      <c r="I900" s="671" t="s">
        <v>1737</v>
      </c>
      <c r="J900" s="671" t="s">
        <v>910</v>
      </c>
      <c r="K900" s="671" t="s">
        <v>1738</v>
      </c>
      <c r="L900" s="705">
        <v>0</v>
      </c>
      <c r="M900" s="705">
        <v>0</v>
      </c>
      <c r="N900" s="671">
        <v>1</v>
      </c>
      <c r="O900" s="706">
        <v>0.5</v>
      </c>
      <c r="P900" s="705">
        <v>0</v>
      </c>
      <c r="Q900" s="682"/>
      <c r="R900" s="671">
        <v>1</v>
      </c>
      <c r="S900" s="682">
        <v>1</v>
      </c>
      <c r="T900" s="706">
        <v>0.5</v>
      </c>
      <c r="U900" s="242">
        <v>1</v>
      </c>
    </row>
    <row r="901" spans="1:21" ht="14.4" customHeight="1" x14ac:dyDescent="0.3">
      <c r="A901" s="680">
        <v>32</v>
      </c>
      <c r="B901" s="671" t="s">
        <v>529</v>
      </c>
      <c r="C901" s="671">
        <v>89301322</v>
      </c>
      <c r="D901" s="703" t="s">
        <v>3658</v>
      </c>
      <c r="E901" s="704" t="s">
        <v>2545</v>
      </c>
      <c r="F901" s="671" t="s">
        <v>2518</v>
      </c>
      <c r="G901" s="671" t="s">
        <v>3137</v>
      </c>
      <c r="H901" s="671" t="s">
        <v>528</v>
      </c>
      <c r="I901" s="671" t="s">
        <v>909</v>
      </c>
      <c r="J901" s="671" t="s">
        <v>910</v>
      </c>
      <c r="K901" s="671" t="s">
        <v>1898</v>
      </c>
      <c r="L901" s="705">
        <v>0</v>
      </c>
      <c r="M901" s="705">
        <v>0</v>
      </c>
      <c r="N901" s="671">
        <v>1</v>
      </c>
      <c r="O901" s="706">
        <v>0.5</v>
      </c>
      <c r="P901" s="705">
        <v>0</v>
      </c>
      <c r="Q901" s="682"/>
      <c r="R901" s="671">
        <v>1</v>
      </c>
      <c r="S901" s="682">
        <v>1</v>
      </c>
      <c r="T901" s="706">
        <v>0.5</v>
      </c>
      <c r="U901" s="242">
        <v>1</v>
      </c>
    </row>
    <row r="902" spans="1:21" ht="14.4" customHeight="1" x14ac:dyDescent="0.3">
      <c r="A902" s="680">
        <v>32</v>
      </c>
      <c r="B902" s="671" t="s">
        <v>529</v>
      </c>
      <c r="C902" s="671">
        <v>89301322</v>
      </c>
      <c r="D902" s="703" t="s">
        <v>3658</v>
      </c>
      <c r="E902" s="704" t="s">
        <v>2545</v>
      </c>
      <c r="F902" s="671" t="s">
        <v>2518</v>
      </c>
      <c r="G902" s="671" t="s">
        <v>2624</v>
      </c>
      <c r="H902" s="671" t="s">
        <v>1321</v>
      </c>
      <c r="I902" s="671" t="s">
        <v>1564</v>
      </c>
      <c r="J902" s="671" t="s">
        <v>1565</v>
      </c>
      <c r="K902" s="671" t="s">
        <v>2418</v>
      </c>
      <c r="L902" s="705">
        <v>69.86</v>
      </c>
      <c r="M902" s="705">
        <v>419.15999999999997</v>
      </c>
      <c r="N902" s="671">
        <v>6</v>
      </c>
      <c r="O902" s="706">
        <v>2</v>
      </c>
      <c r="P902" s="705">
        <v>349.29999999999995</v>
      </c>
      <c r="Q902" s="682">
        <v>0.83333333333333326</v>
      </c>
      <c r="R902" s="671">
        <v>5</v>
      </c>
      <c r="S902" s="682">
        <v>0.83333333333333337</v>
      </c>
      <c r="T902" s="706">
        <v>1.5</v>
      </c>
      <c r="U902" s="242">
        <v>0.75</v>
      </c>
    </row>
    <row r="903" spans="1:21" ht="14.4" customHeight="1" x14ac:dyDescent="0.3">
      <c r="A903" s="680">
        <v>32</v>
      </c>
      <c r="B903" s="671" t="s">
        <v>529</v>
      </c>
      <c r="C903" s="671">
        <v>89301322</v>
      </c>
      <c r="D903" s="703" t="s">
        <v>3658</v>
      </c>
      <c r="E903" s="704" t="s">
        <v>2545</v>
      </c>
      <c r="F903" s="671" t="s">
        <v>2518</v>
      </c>
      <c r="G903" s="671" t="s">
        <v>2660</v>
      </c>
      <c r="H903" s="671" t="s">
        <v>1321</v>
      </c>
      <c r="I903" s="671" t="s">
        <v>2728</v>
      </c>
      <c r="J903" s="671" t="s">
        <v>1413</v>
      </c>
      <c r="K903" s="671" t="s">
        <v>2022</v>
      </c>
      <c r="L903" s="705">
        <v>432.32</v>
      </c>
      <c r="M903" s="705">
        <v>432.32</v>
      </c>
      <c r="N903" s="671">
        <v>1</v>
      </c>
      <c r="O903" s="706">
        <v>0.5</v>
      </c>
      <c r="P903" s="705"/>
      <c r="Q903" s="682">
        <v>0</v>
      </c>
      <c r="R903" s="671"/>
      <c r="S903" s="682">
        <v>0</v>
      </c>
      <c r="T903" s="706"/>
      <c r="U903" s="242">
        <v>0</v>
      </c>
    </row>
    <row r="904" spans="1:21" ht="14.4" customHeight="1" x14ac:dyDescent="0.3">
      <c r="A904" s="680">
        <v>32</v>
      </c>
      <c r="B904" s="671" t="s">
        <v>529</v>
      </c>
      <c r="C904" s="671">
        <v>89301322</v>
      </c>
      <c r="D904" s="703" t="s">
        <v>3658</v>
      </c>
      <c r="E904" s="704" t="s">
        <v>2545</v>
      </c>
      <c r="F904" s="671" t="s">
        <v>2518</v>
      </c>
      <c r="G904" s="671" t="s">
        <v>2660</v>
      </c>
      <c r="H904" s="671" t="s">
        <v>1321</v>
      </c>
      <c r="I904" s="671" t="s">
        <v>2021</v>
      </c>
      <c r="J904" s="671" t="s">
        <v>1413</v>
      </c>
      <c r="K904" s="671" t="s">
        <v>2503</v>
      </c>
      <c r="L904" s="705">
        <v>432.32</v>
      </c>
      <c r="M904" s="705">
        <v>432.32</v>
      </c>
      <c r="N904" s="671">
        <v>1</v>
      </c>
      <c r="O904" s="706">
        <v>0.5</v>
      </c>
      <c r="P904" s="705"/>
      <c r="Q904" s="682">
        <v>0</v>
      </c>
      <c r="R904" s="671"/>
      <c r="S904" s="682">
        <v>0</v>
      </c>
      <c r="T904" s="706"/>
      <c r="U904" s="242">
        <v>0</v>
      </c>
    </row>
    <row r="905" spans="1:21" ht="14.4" customHeight="1" x14ac:dyDescent="0.3">
      <c r="A905" s="680">
        <v>32</v>
      </c>
      <c r="B905" s="671" t="s">
        <v>529</v>
      </c>
      <c r="C905" s="671">
        <v>89301322</v>
      </c>
      <c r="D905" s="703" t="s">
        <v>3658</v>
      </c>
      <c r="E905" s="704" t="s">
        <v>2545</v>
      </c>
      <c r="F905" s="671" t="s">
        <v>2518</v>
      </c>
      <c r="G905" s="671" t="s">
        <v>2660</v>
      </c>
      <c r="H905" s="671" t="s">
        <v>528</v>
      </c>
      <c r="I905" s="671" t="s">
        <v>3480</v>
      </c>
      <c r="J905" s="671" t="s">
        <v>1413</v>
      </c>
      <c r="K905" s="671" t="s">
        <v>3481</v>
      </c>
      <c r="L905" s="705">
        <v>0</v>
      </c>
      <c r="M905" s="705">
        <v>0</v>
      </c>
      <c r="N905" s="671">
        <v>1</v>
      </c>
      <c r="O905" s="706">
        <v>0.5</v>
      </c>
      <c r="P905" s="705">
        <v>0</v>
      </c>
      <c r="Q905" s="682"/>
      <c r="R905" s="671">
        <v>1</v>
      </c>
      <c r="S905" s="682">
        <v>1</v>
      </c>
      <c r="T905" s="706">
        <v>0.5</v>
      </c>
      <c r="U905" s="242">
        <v>1</v>
      </c>
    </row>
    <row r="906" spans="1:21" ht="14.4" customHeight="1" x14ac:dyDescent="0.3">
      <c r="A906" s="680">
        <v>32</v>
      </c>
      <c r="B906" s="671" t="s">
        <v>529</v>
      </c>
      <c r="C906" s="671">
        <v>89301322</v>
      </c>
      <c r="D906" s="703" t="s">
        <v>3658</v>
      </c>
      <c r="E906" s="704" t="s">
        <v>2545</v>
      </c>
      <c r="F906" s="671" t="s">
        <v>2518</v>
      </c>
      <c r="G906" s="671" t="s">
        <v>2566</v>
      </c>
      <c r="H906" s="671" t="s">
        <v>528</v>
      </c>
      <c r="I906" s="671" t="s">
        <v>3482</v>
      </c>
      <c r="J906" s="671" t="s">
        <v>3142</v>
      </c>
      <c r="K906" s="671" t="s">
        <v>2568</v>
      </c>
      <c r="L906" s="705">
        <v>1012.96</v>
      </c>
      <c r="M906" s="705">
        <v>2025.92</v>
      </c>
      <c r="N906" s="671">
        <v>2</v>
      </c>
      <c r="O906" s="706">
        <v>0.5</v>
      </c>
      <c r="P906" s="705">
        <v>2025.92</v>
      </c>
      <c r="Q906" s="682">
        <v>1</v>
      </c>
      <c r="R906" s="671">
        <v>2</v>
      </c>
      <c r="S906" s="682">
        <v>1</v>
      </c>
      <c r="T906" s="706">
        <v>0.5</v>
      </c>
      <c r="U906" s="242">
        <v>1</v>
      </c>
    </row>
    <row r="907" spans="1:21" ht="14.4" customHeight="1" x14ac:dyDescent="0.3">
      <c r="A907" s="680">
        <v>32</v>
      </c>
      <c r="B907" s="671" t="s">
        <v>529</v>
      </c>
      <c r="C907" s="671">
        <v>89301322</v>
      </c>
      <c r="D907" s="703" t="s">
        <v>3658</v>
      </c>
      <c r="E907" s="704" t="s">
        <v>2545</v>
      </c>
      <c r="F907" s="671" t="s">
        <v>2518</v>
      </c>
      <c r="G907" s="671" t="s">
        <v>2566</v>
      </c>
      <c r="H907" s="671" t="s">
        <v>528</v>
      </c>
      <c r="I907" s="671" t="s">
        <v>1217</v>
      </c>
      <c r="J907" s="671" t="s">
        <v>2567</v>
      </c>
      <c r="K907" s="671" t="s">
        <v>2568</v>
      </c>
      <c r="L907" s="705">
        <v>1012.96</v>
      </c>
      <c r="M907" s="705">
        <v>4051.84</v>
      </c>
      <c r="N907" s="671">
        <v>4</v>
      </c>
      <c r="O907" s="706">
        <v>0.5</v>
      </c>
      <c r="P907" s="705"/>
      <c r="Q907" s="682">
        <v>0</v>
      </c>
      <c r="R907" s="671"/>
      <c r="S907" s="682">
        <v>0</v>
      </c>
      <c r="T907" s="706"/>
      <c r="U907" s="242">
        <v>0</v>
      </c>
    </row>
    <row r="908" spans="1:21" ht="14.4" customHeight="1" x14ac:dyDescent="0.3">
      <c r="A908" s="680">
        <v>32</v>
      </c>
      <c r="B908" s="671" t="s">
        <v>529</v>
      </c>
      <c r="C908" s="671">
        <v>89301322</v>
      </c>
      <c r="D908" s="703" t="s">
        <v>3658</v>
      </c>
      <c r="E908" s="704" t="s">
        <v>2545</v>
      </c>
      <c r="F908" s="671" t="s">
        <v>2518</v>
      </c>
      <c r="G908" s="671" t="s">
        <v>2566</v>
      </c>
      <c r="H908" s="671" t="s">
        <v>528</v>
      </c>
      <c r="I908" s="671" t="s">
        <v>1132</v>
      </c>
      <c r="J908" s="671" t="s">
        <v>1133</v>
      </c>
      <c r="K908" s="671" t="s">
        <v>2779</v>
      </c>
      <c r="L908" s="705">
        <v>2025.92</v>
      </c>
      <c r="M908" s="705">
        <v>2025.92</v>
      </c>
      <c r="N908" s="671">
        <v>1</v>
      </c>
      <c r="O908" s="706">
        <v>0.5</v>
      </c>
      <c r="P908" s="705">
        <v>2025.92</v>
      </c>
      <c r="Q908" s="682">
        <v>1</v>
      </c>
      <c r="R908" s="671">
        <v>1</v>
      </c>
      <c r="S908" s="682">
        <v>1</v>
      </c>
      <c r="T908" s="706">
        <v>0.5</v>
      </c>
      <c r="U908" s="242">
        <v>1</v>
      </c>
    </row>
    <row r="909" spans="1:21" ht="14.4" customHeight="1" x14ac:dyDescent="0.3">
      <c r="A909" s="680">
        <v>32</v>
      </c>
      <c r="B909" s="671" t="s">
        <v>529</v>
      </c>
      <c r="C909" s="671">
        <v>89301322</v>
      </c>
      <c r="D909" s="703" t="s">
        <v>3658</v>
      </c>
      <c r="E909" s="704" t="s">
        <v>2545</v>
      </c>
      <c r="F909" s="671" t="s">
        <v>2518</v>
      </c>
      <c r="G909" s="671" t="s">
        <v>2566</v>
      </c>
      <c r="H909" s="671" t="s">
        <v>528</v>
      </c>
      <c r="I909" s="671" t="s">
        <v>3141</v>
      </c>
      <c r="J909" s="671" t="s">
        <v>3142</v>
      </c>
      <c r="K909" s="671" t="s">
        <v>3143</v>
      </c>
      <c r="L909" s="705">
        <v>0</v>
      </c>
      <c r="M909" s="705">
        <v>0</v>
      </c>
      <c r="N909" s="671">
        <v>2</v>
      </c>
      <c r="O909" s="706">
        <v>0.5</v>
      </c>
      <c r="P909" s="705">
        <v>0</v>
      </c>
      <c r="Q909" s="682"/>
      <c r="R909" s="671">
        <v>2</v>
      </c>
      <c r="S909" s="682">
        <v>1</v>
      </c>
      <c r="T909" s="706">
        <v>0.5</v>
      </c>
      <c r="U909" s="242">
        <v>1</v>
      </c>
    </row>
    <row r="910" spans="1:21" ht="14.4" customHeight="1" x14ac:dyDescent="0.3">
      <c r="A910" s="680">
        <v>32</v>
      </c>
      <c r="B910" s="671" t="s">
        <v>529</v>
      </c>
      <c r="C910" s="671">
        <v>89301322</v>
      </c>
      <c r="D910" s="703" t="s">
        <v>3658</v>
      </c>
      <c r="E910" s="704" t="s">
        <v>2545</v>
      </c>
      <c r="F910" s="671" t="s">
        <v>2518</v>
      </c>
      <c r="G910" s="671" t="s">
        <v>3483</v>
      </c>
      <c r="H910" s="671" t="s">
        <v>528</v>
      </c>
      <c r="I910" s="671" t="s">
        <v>3484</v>
      </c>
      <c r="J910" s="671" t="s">
        <v>3485</v>
      </c>
      <c r="K910" s="671" t="s">
        <v>3486</v>
      </c>
      <c r="L910" s="705">
        <v>0</v>
      </c>
      <c r="M910" s="705">
        <v>0</v>
      </c>
      <c r="N910" s="671">
        <v>1</v>
      </c>
      <c r="O910" s="706">
        <v>1</v>
      </c>
      <c r="P910" s="705">
        <v>0</v>
      </c>
      <c r="Q910" s="682"/>
      <c r="R910" s="671">
        <v>1</v>
      </c>
      <c r="S910" s="682">
        <v>1</v>
      </c>
      <c r="T910" s="706">
        <v>1</v>
      </c>
      <c r="U910" s="242">
        <v>1</v>
      </c>
    </row>
    <row r="911" spans="1:21" ht="14.4" customHeight="1" x14ac:dyDescent="0.3">
      <c r="A911" s="680">
        <v>32</v>
      </c>
      <c r="B911" s="671" t="s">
        <v>529</v>
      </c>
      <c r="C911" s="671">
        <v>89301322</v>
      </c>
      <c r="D911" s="703" t="s">
        <v>3658</v>
      </c>
      <c r="E911" s="704" t="s">
        <v>2545</v>
      </c>
      <c r="F911" s="671" t="s">
        <v>2518</v>
      </c>
      <c r="G911" s="671" t="s">
        <v>2663</v>
      </c>
      <c r="H911" s="671" t="s">
        <v>528</v>
      </c>
      <c r="I911" s="671" t="s">
        <v>2787</v>
      </c>
      <c r="J911" s="671" t="s">
        <v>657</v>
      </c>
      <c r="K911" s="671" t="s">
        <v>2664</v>
      </c>
      <c r="L911" s="705">
        <v>115.3</v>
      </c>
      <c r="M911" s="705">
        <v>345.9</v>
      </c>
      <c r="N911" s="671">
        <v>3</v>
      </c>
      <c r="O911" s="706">
        <v>0.5</v>
      </c>
      <c r="P911" s="705">
        <v>345.9</v>
      </c>
      <c r="Q911" s="682">
        <v>1</v>
      </c>
      <c r="R911" s="671">
        <v>3</v>
      </c>
      <c r="S911" s="682">
        <v>1</v>
      </c>
      <c r="T911" s="706">
        <v>0.5</v>
      </c>
      <c r="U911" s="242">
        <v>1</v>
      </c>
    </row>
    <row r="912" spans="1:21" ht="14.4" customHeight="1" x14ac:dyDescent="0.3">
      <c r="A912" s="680">
        <v>32</v>
      </c>
      <c r="B912" s="671" t="s">
        <v>529</v>
      </c>
      <c r="C912" s="671">
        <v>89301322</v>
      </c>
      <c r="D912" s="703" t="s">
        <v>3658</v>
      </c>
      <c r="E912" s="704" t="s">
        <v>2545</v>
      </c>
      <c r="F912" s="671" t="s">
        <v>2518</v>
      </c>
      <c r="G912" s="671" t="s">
        <v>2788</v>
      </c>
      <c r="H912" s="671" t="s">
        <v>528</v>
      </c>
      <c r="I912" s="671" t="s">
        <v>756</v>
      </c>
      <c r="J912" s="671" t="s">
        <v>1771</v>
      </c>
      <c r="K912" s="671" t="s">
        <v>3035</v>
      </c>
      <c r="L912" s="705">
        <v>128.9</v>
      </c>
      <c r="M912" s="705">
        <v>386.70000000000005</v>
      </c>
      <c r="N912" s="671">
        <v>3</v>
      </c>
      <c r="O912" s="706">
        <v>1.5</v>
      </c>
      <c r="P912" s="705">
        <v>257.8</v>
      </c>
      <c r="Q912" s="682">
        <v>0.66666666666666663</v>
      </c>
      <c r="R912" s="671">
        <v>2</v>
      </c>
      <c r="S912" s="682">
        <v>0.66666666666666663</v>
      </c>
      <c r="T912" s="706">
        <v>1</v>
      </c>
      <c r="U912" s="242">
        <v>0.66666666666666663</v>
      </c>
    </row>
    <row r="913" spans="1:21" ht="14.4" customHeight="1" x14ac:dyDescent="0.3">
      <c r="A913" s="680">
        <v>32</v>
      </c>
      <c r="B913" s="671" t="s">
        <v>529</v>
      </c>
      <c r="C913" s="671">
        <v>89301322</v>
      </c>
      <c r="D913" s="703" t="s">
        <v>3658</v>
      </c>
      <c r="E913" s="704" t="s">
        <v>2545</v>
      </c>
      <c r="F913" s="671" t="s">
        <v>2518</v>
      </c>
      <c r="G913" s="671" t="s">
        <v>2788</v>
      </c>
      <c r="H913" s="671" t="s">
        <v>528</v>
      </c>
      <c r="I913" s="671" t="s">
        <v>2917</v>
      </c>
      <c r="J913" s="671" t="s">
        <v>1771</v>
      </c>
      <c r="K913" s="671" t="s">
        <v>2918</v>
      </c>
      <c r="L913" s="705">
        <v>64.45</v>
      </c>
      <c r="M913" s="705">
        <v>128.9</v>
      </c>
      <c r="N913" s="671">
        <v>2</v>
      </c>
      <c r="O913" s="706">
        <v>2</v>
      </c>
      <c r="P913" s="705">
        <v>128.9</v>
      </c>
      <c r="Q913" s="682">
        <v>1</v>
      </c>
      <c r="R913" s="671">
        <v>2</v>
      </c>
      <c r="S913" s="682">
        <v>1</v>
      </c>
      <c r="T913" s="706">
        <v>2</v>
      </c>
      <c r="U913" s="242">
        <v>1</v>
      </c>
    </row>
    <row r="914" spans="1:21" ht="14.4" customHeight="1" x14ac:dyDescent="0.3">
      <c r="A914" s="680">
        <v>32</v>
      </c>
      <c r="B914" s="671" t="s">
        <v>529</v>
      </c>
      <c r="C914" s="671">
        <v>89301322</v>
      </c>
      <c r="D914" s="703" t="s">
        <v>3658</v>
      </c>
      <c r="E914" s="704" t="s">
        <v>2545</v>
      </c>
      <c r="F914" s="671" t="s">
        <v>2518</v>
      </c>
      <c r="G914" s="671" t="s">
        <v>3487</v>
      </c>
      <c r="H914" s="671" t="s">
        <v>528</v>
      </c>
      <c r="I914" s="671" t="s">
        <v>3488</v>
      </c>
      <c r="J914" s="671" t="s">
        <v>3489</v>
      </c>
      <c r="K914" s="671" t="s">
        <v>3490</v>
      </c>
      <c r="L914" s="705">
        <v>120.46</v>
      </c>
      <c r="M914" s="705">
        <v>120.46</v>
      </c>
      <c r="N914" s="671">
        <v>1</v>
      </c>
      <c r="O914" s="706">
        <v>1</v>
      </c>
      <c r="P914" s="705">
        <v>120.46</v>
      </c>
      <c r="Q914" s="682">
        <v>1</v>
      </c>
      <c r="R914" s="671">
        <v>1</v>
      </c>
      <c r="S914" s="682">
        <v>1</v>
      </c>
      <c r="T914" s="706">
        <v>1</v>
      </c>
      <c r="U914" s="242">
        <v>1</v>
      </c>
    </row>
    <row r="915" spans="1:21" ht="14.4" customHeight="1" x14ac:dyDescent="0.3">
      <c r="A915" s="680">
        <v>32</v>
      </c>
      <c r="B915" s="671" t="s">
        <v>529</v>
      </c>
      <c r="C915" s="671">
        <v>89301322</v>
      </c>
      <c r="D915" s="703" t="s">
        <v>3658</v>
      </c>
      <c r="E915" s="704" t="s">
        <v>2545</v>
      </c>
      <c r="F915" s="671" t="s">
        <v>2518</v>
      </c>
      <c r="G915" s="671" t="s">
        <v>3149</v>
      </c>
      <c r="H915" s="671" t="s">
        <v>528</v>
      </c>
      <c r="I915" s="671" t="s">
        <v>3491</v>
      </c>
      <c r="J915" s="671" t="s">
        <v>3492</v>
      </c>
      <c r="K915" s="671" t="s">
        <v>3493</v>
      </c>
      <c r="L915" s="705">
        <v>349.88</v>
      </c>
      <c r="M915" s="705">
        <v>699.76</v>
      </c>
      <c r="N915" s="671">
        <v>2</v>
      </c>
      <c r="O915" s="706">
        <v>0.5</v>
      </c>
      <c r="P915" s="705">
        <v>699.76</v>
      </c>
      <c r="Q915" s="682">
        <v>1</v>
      </c>
      <c r="R915" s="671">
        <v>2</v>
      </c>
      <c r="S915" s="682">
        <v>1</v>
      </c>
      <c r="T915" s="706">
        <v>0.5</v>
      </c>
      <c r="U915" s="242">
        <v>1</v>
      </c>
    </row>
    <row r="916" spans="1:21" ht="14.4" customHeight="1" x14ac:dyDescent="0.3">
      <c r="A916" s="680">
        <v>32</v>
      </c>
      <c r="B916" s="671" t="s">
        <v>529</v>
      </c>
      <c r="C916" s="671">
        <v>89301322</v>
      </c>
      <c r="D916" s="703" t="s">
        <v>3658</v>
      </c>
      <c r="E916" s="704" t="s">
        <v>2545</v>
      </c>
      <c r="F916" s="671" t="s">
        <v>2518</v>
      </c>
      <c r="G916" s="671" t="s">
        <v>3494</v>
      </c>
      <c r="H916" s="671" t="s">
        <v>528</v>
      </c>
      <c r="I916" s="671" t="s">
        <v>3495</v>
      </c>
      <c r="J916" s="671" t="s">
        <v>3496</v>
      </c>
      <c r="K916" s="671" t="s">
        <v>3497</v>
      </c>
      <c r="L916" s="705">
        <v>0</v>
      </c>
      <c r="M916" s="705">
        <v>0</v>
      </c>
      <c r="N916" s="671">
        <v>1</v>
      </c>
      <c r="O916" s="706">
        <v>1</v>
      </c>
      <c r="P916" s="705"/>
      <c r="Q916" s="682"/>
      <c r="R916" s="671"/>
      <c r="S916" s="682">
        <v>0</v>
      </c>
      <c r="T916" s="706"/>
      <c r="U916" s="242">
        <v>0</v>
      </c>
    </row>
    <row r="917" spans="1:21" ht="14.4" customHeight="1" x14ac:dyDescent="0.3">
      <c r="A917" s="680">
        <v>32</v>
      </c>
      <c r="B917" s="671" t="s">
        <v>529</v>
      </c>
      <c r="C917" s="671">
        <v>89301322</v>
      </c>
      <c r="D917" s="703" t="s">
        <v>3658</v>
      </c>
      <c r="E917" s="704" t="s">
        <v>2545</v>
      </c>
      <c r="F917" s="671" t="s">
        <v>2518</v>
      </c>
      <c r="G917" s="671" t="s">
        <v>2665</v>
      </c>
      <c r="H917" s="671" t="s">
        <v>528</v>
      </c>
      <c r="I917" s="671" t="s">
        <v>2666</v>
      </c>
      <c r="J917" s="671" t="s">
        <v>2667</v>
      </c>
      <c r="K917" s="671" t="s">
        <v>1769</v>
      </c>
      <c r="L917" s="705">
        <v>13168.84</v>
      </c>
      <c r="M917" s="705">
        <v>13168.84</v>
      </c>
      <c r="N917" s="671">
        <v>1</v>
      </c>
      <c r="O917" s="706">
        <v>1</v>
      </c>
      <c r="P917" s="705">
        <v>13168.84</v>
      </c>
      <c r="Q917" s="682">
        <v>1</v>
      </c>
      <c r="R917" s="671">
        <v>1</v>
      </c>
      <c r="S917" s="682">
        <v>1</v>
      </c>
      <c r="T917" s="706">
        <v>1</v>
      </c>
      <c r="U917" s="242">
        <v>1</v>
      </c>
    </row>
    <row r="918" spans="1:21" ht="14.4" customHeight="1" x14ac:dyDescent="0.3">
      <c r="A918" s="680">
        <v>32</v>
      </c>
      <c r="B918" s="671" t="s">
        <v>529</v>
      </c>
      <c r="C918" s="671">
        <v>89301322</v>
      </c>
      <c r="D918" s="703" t="s">
        <v>3658</v>
      </c>
      <c r="E918" s="704" t="s">
        <v>2545</v>
      </c>
      <c r="F918" s="671" t="s">
        <v>2518</v>
      </c>
      <c r="G918" s="671" t="s">
        <v>2569</v>
      </c>
      <c r="H918" s="671" t="s">
        <v>1321</v>
      </c>
      <c r="I918" s="671" t="s">
        <v>1599</v>
      </c>
      <c r="J918" s="671" t="s">
        <v>1600</v>
      </c>
      <c r="K918" s="671" t="s">
        <v>2432</v>
      </c>
      <c r="L918" s="705">
        <v>3127.19</v>
      </c>
      <c r="M918" s="705">
        <v>18763.14</v>
      </c>
      <c r="N918" s="671">
        <v>6</v>
      </c>
      <c r="O918" s="706">
        <v>3.5</v>
      </c>
      <c r="P918" s="705">
        <v>18763.14</v>
      </c>
      <c r="Q918" s="682">
        <v>1</v>
      </c>
      <c r="R918" s="671">
        <v>6</v>
      </c>
      <c r="S918" s="682">
        <v>1</v>
      </c>
      <c r="T918" s="706">
        <v>3.5</v>
      </c>
      <c r="U918" s="242">
        <v>1</v>
      </c>
    </row>
    <row r="919" spans="1:21" ht="14.4" customHeight="1" x14ac:dyDescent="0.3">
      <c r="A919" s="680">
        <v>32</v>
      </c>
      <c r="B919" s="671" t="s">
        <v>529</v>
      </c>
      <c r="C919" s="671">
        <v>89301322</v>
      </c>
      <c r="D919" s="703" t="s">
        <v>3658</v>
      </c>
      <c r="E919" s="704" t="s">
        <v>2545</v>
      </c>
      <c r="F919" s="671" t="s">
        <v>2518</v>
      </c>
      <c r="G919" s="671" t="s">
        <v>2569</v>
      </c>
      <c r="H919" s="671" t="s">
        <v>1321</v>
      </c>
      <c r="I919" s="671" t="s">
        <v>2705</v>
      </c>
      <c r="J919" s="671" t="s">
        <v>1600</v>
      </c>
      <c r="K919" s="671" t="s">
        <v>2706</v>
      </c>
      <c r="L919" s="705">
        <v>782.22</v>
      </c>
      <c r="M919" s="705">
        <v>1564.44</v>
      </c>
      <c r="N919" s="671">
        <v>2</v>
      </c>
      <c r="O919" s="706">
        <v>1</v>
      </c>
      <c r="P919" s="705">
        <v>1564.44</v>
      </c>
      <c r="Q919" s="682">
        <v>1</v>
      </c>
      <c r="R919" s="671">
        <v>2</v>
      </c>
      <c r="S919" s="682">
        <v>1</v>
      </c>
      <c r="T919" s="706">
        <v>1</v>
      </c>
      <c r="U919" s="242">
        <v>1</v>
      </c>
    </row>
    <row r="920" spans="1:21" ht="14.4" customHeight="1" x14ac:dyDescent="0.3">
      <c r="A920" s="680">
        <v>32</v>
      </c>
      <c r="B920" s="671" t="s">
        <v>529</v>
      </c>
      <c r="C920" s="671">
        <v>89301322</v>
      </c>
      <c r="D920" s="703" t="s">
        <v>3658</v>
      </c>
      <c r="E920" s="704" t="s">
        <v>2545</v>
      </c>
      <c r="F920" s="671" t="s">
        <v>2518</v>
      </c>
      <c r="G920" s="671" t="s">
        <v>2729</v>
      </c>
      <c r="H920" s="671" t="s">
        <v>528</v>
      </c>
      <c r="I920" s="671" t="s">
        <v>2736</v>
      </c>
      <c r="J920" s="671" t="s">
        <v>2737</v>
      </c>
      <c r="K920" s="671" t="s">
        <v>2732</v>
      </c>
      <c r="L920" s="705">
        <v>0</v>
      </c>
      <c r="M920" s="705">
        <v>0</v>
      </c>
      <c r="N920" s="671">
        <v>1</v>
      </c>
      <c r="O920" s="706">
        <v>1</v>
      </c>
      <c r="P920" s="705">
        <v>0</v>
      </c>
      <c r="Q920" s="682"/>
      <c r="R920" s="671">
        <v>1</v>
      </c>
      <c r="S920" s="682">
        <v>1</v>
      </c>
      <c r="T920" s="706">
        <v>1</v>
      </c>
      <c r="U920" s="242">
        <v>1</v>
      </c>
    </row>
    <row r="921" spans="1:21" ht="14.4" customHeight="1" x14ac:dyDescent="0.3">
      <c r="A921" s="680">
        <v>32</v>
      </c>
      <c r="B921" s="671" t="s">
        <v>529</v>
      </c>
      <c r="C921" s="671">
        <v>89301322</v>
      </c>
      <c r="D921" s="703" t="s">
        <v>3658</v>
      </c>
      <c r="E921" s="704" t="s">
        <v>2545</v>
      </c>
      <c r="F921" s="671" t="s">
        <v>2518</v>
      </c>
      <c r="G921" s="671" t="s">
        <v>2570</v>
      </c>
      <c r="H921" s="671" t="s">
        <v>1321</v>
      </c>
      <c r="I921" s="671" t="s">
        <v>3170</v>
      </c>
      <c r="J921" s="671" t="s">
        <v>3171</v>
      </c>
      <c r="K921" s="671" t="s">
        <v>3172</v>
      </c>
      <c r="L921" s="705">
        <v>664.23</v>
      </c>
      <c r="M921" s="705">
        <v>664.23</v>
      </c>
      <c r="N921" s="671">
        <v>1</v>
      </c>
      <c r="O921" s="706">
        <v>1</v>
      </c>
      <c r="P921" s="705">
        <v>664.23</v>
      </c>
      <c r="Q921" s="682">
        <v>1</v>
      </c>
      <c r="R921" s="671">
        <v>1</v>
      </c>
      <c r="S921" s="682">
        <v>1</v>
      </c>
      <c r="T921" s="706">
        <v>1</v>
      </c>
      <c r="U921" s="242">
        <v>1</v>
      </c>
    </row>
    <row r="922" spans="1:21" ht="14.4" customHeight="1" x14ac:dyDescent="0.3">
      <c r="A922" s="680">
        <v>32</v>
      </c>
      <c r="B922" s="671" t="s">
        <v>529</v>
      </c>
      <c r="C922" s="671">
        <v>89301322</v>
      </c>
      <c r="D922" s="703" t="s">
        <v>3658</v>
      </c>
      <c r="E922" s="704" t="s">
        <v>2545</v>
      </c>
      <c r="F922" s="671" t="s">
        <v>2518</v>
      </c>
      <c r="G922" s="671" t="s">
        <v>2668</v>
      </c>
      <c r="H922" s="671" t="s">
        <v>528</v>
      </c>
      <c r="I922" s="671" t="s">
        <v>736</v>
      </c>
      <c r="J922" s="671" t="s">
        <v>737</v>
      </c>
      <c r="K922" s="671" t="s">
        <v>2669</v>
      </c>
      <c r="L922" s="705">
        <v>163.9</v>
      </c>
      <c r="M922" s="705">
        <v>2786.2999999999997</v>
      </c>
      <c r="N922" s="671">
        <v>17</v>
      </c>
      <c r="O922" s="706">
        <v>5.5</v>
      </c>
      <c r="P922" s="705">
        <v>2130.6999999999998</v>
      </c>
      <c r="Q922" s="682">
        <v>0.76470588235294124</v>
      </c>
      <c r="R922" s="671">
        <v>13</v>
      </c>
      <c r="S922" s="682">
        <v>0.76470588235294112</v>
      </c>
      <c r="T922" s="706">
        <v>4</v>
      </c>
      <c r="U922" s="242">
        <v>0.72727272727272729</v>
      </c>
    </row>
    <row r="923" spans="1:21" ht="14.4" customHeight="1" x14ac:dyDescent="0.3">
      <c r="A923" s="680">
        <v>32</v>
      </c>
      <c r="B923" s="671" t="s">
        <v>529</v>
      </c>
      <c r="C923" s="671">
        <v>89301322</v>
      </c>
      <c r="D923" s="703" t="s">
        <v>3658</v>
      </c>
      <c r="E923" s="704" t="s">
        <v>2545</v>
      </c>
      <c r="F923" s="671" t="s">
        <v>2518</v>
      </c>
      <c r="G923" s="671" t="s">
        <v>2738</v>
      </c>
      <c r="H923" s="671" t="s">
        <v>528</v>
      </c>
      <c r="I923" s="671" t="s">
        <v>3498</v>
      </c>
      <c r="J923" s="671" t="s">
        <v>3499</v>
      </c>
      <c r="K923" s="671" t="s">
        <v>2040</v>
      </c>
      <c r="L923" s="705">
        <v>33.729999999999997</v>
      </c>
      <c r="M923" s="705">
        <v>101.19</v>
      </c>
      <c r="N923" s="671">
        <v>3</v>
      </c>
      <c r="O923" s="706">
        <v>0.5</v>
      </c>
      <c r="P923" s="705"/>
      <c r="Q923" s="682">
        <v>0</v>
      </c>
      <c r="R923" s="671"/>
      <c r="S923" s="682">
        <v>0</v>
      </c>
      <c r="T923" s="706"/>
      <c r="U923" s="242">
        <v>0</v>
      </c>
    </row>
    <row r="924" spans="1:21" ht="14.4" customHeight="1" x14ac:dyDescent="0.3">
      <c r="A924" s="680">
        <v>32</v>
      </c>
      <c r="B924" s="671" t="s">
        <v>529</v>
      </c>
      <c r="C924" s="671">
        <v>89301322</v>
      </c>
      <c r="D924" s="703" t="s">
        <v>3658</v>
      </c>
      <c r="E924" s="704" t="s">
        <v>2545</v>
      </c>
      <c r="F924" s="671" t="s">
        <v>2518</v>
      </c>
      <c r="G924" s="671" t="s">
        <v>2738</v>
      </c>
      <c r="H924" s="671" t="s">
        <v>528</v>
      </c>
      <c r="I924" s="671" t="s">
        <v>2803</v>
      </c>
      <c r="J924" s="671" t="s">
        <v>2804</v>
      </c>
      <c r="K924" s="671" t="s">
        <v>2040</v>
      </c>
      <c r="L924" s="705">
        <v>33.729999999999997</v>
      </c>
      <c r="M924" s="705">
        <v>33.729999999999997</v>
      </c>
      <c r="N924" s="671">
        <v>1</v>
      </c>
      <c r="O924" s="706">
        <v>1</v>
      </c>
      <c r="P924" s="705">
        <v>33.729999999999997</v>
      </c>
      <c r="Q924" s="682">
        <v>1</v>
      </c>
      <c r="R924" s="671">
        <v>1</v>
      </c>
      <c r="S924" s="682">
        <v>1</v>
      </c>
      <c r="T924" s="706">
        <v>1</v>
      </c>
      <c r="U924" s="242">
        <v>1</v>
      </c>
    </row>
    <row r="925" spans="1:21" ht="14.4" customHeight="1" x14ac:dyDescent="0.3">
      <c r="A925" s="680">
        <v>32</v>
      </c>
      <c r="B925" s="671" t="s">
        <v>529</v>
      </c>
      <c r="C925" s="671">
        <v>89301322</v>
      </c>
      <c r="D925" s="703" t="s">
        <v>3658</v>
      </c>
      <c r="E925" s="704" t="s">
        <v>2545</v>
      </c>
      <c r="F925" s="671" t="s">
        <v>2518</v>
      </c>
      <c r="G925" s="671" t="s">
        <v>2738</v>
      </c>
      <c r="H925" s="671" t="s">
        <v>528</v>
      </c>
      <c r="I925" s="671" t="s">
        <v>3500</v>
      </c>
      <c r="J925" s="671" t="s">
        <v>2804</v>
      </c>
      <c r="K925" s="671" t="s">
        <v>2835</v>
      </c>
      <c r="L925" s="705">
        <v>0</v>
      </c>
      <c r="M925" s="705">
        <v>0</v>
      </c>
      <c r="N925" s="671">
        <v>3</v>
      </c>
      <c r="O925" s="706">
        <v>2.5</v>
      </c>
      <c r="P925" s="705">
        <v>0</v>
      </c>
      <c r="Q925" s="682"/>
      <c r="R925" s="671">
        <v>2</v>
      </c>
      <c r="S925" s="682">
        <v>0.66666666666666663</v>
      </c>
      <c r="T925" s="706">
        <v>1.5</v>
      </c>
      <c r="U925" s="242">
        <v>0.6</v>
      </c>
    </row>
    <row r="926" spans="1:21" ht="14.4" customHeight="1" x14ac:dyDescent="0.3">
      <c r="A926" s="680">
        <v>32</v>
      </c>
      <c r="B926" s="671" t="s">
        <v>529</v>
      </c>
      <c r="C926" s="671">
        <v>89301322</v>
      </c>
      <c r="D926" s="703" t="s">
        <v>3658</v>
      </c>
      <c r="E926" s="704" t="s">
        <v>2545</v>
      </c>
      <c r="F926" s="671" t="s">
        <v>2518</v>
      </c>
      <c r="G926" s="671" t="s">
        <v>2805</v>
      </c>
      <c r="H926" s="671" t="s">
        <v>528</v>
      </c>
      <c r="I926" s="671" t="s">
        <v>2806</v>
      </c>
      <c r="J926" s="671" t="s">
        <v>2807</v>
      </c>
      <c r="K926" s="671" t="s">
        <v>2808</v>
      </c>
      <c r="L926" s="705">
        <v>1023.02</v>
      </c>
      <c r="M926" s="705">
        <v>10230.200000000001</v>
      </c>
      <c r="N926" s="671">
        <v>10</v>
      </c>
      <c r="O926" s="706">
        <v>7.5</v>
      </c>
      <c r="P926" s="705">
        <v>6138.1200000000008</v>
      </c>
      <c r="Q926" s="682">
        <v>0.60000000000000009</v>
      </c>
      <c r="R926" s="671">
        <v>6</v>
      </c>
      <c r="S926" s="682">
        <v>0.6</v>
      </c>
      <c r="T926" s="706">
        <v>5</v>
      </c>
      <c r="U926" s="242">
        <v>0.66666666666666663</v>
      </c>
    </row>
    <row r="927" spans="1:21" ht="14.4" customHeight="1" x14ac:dyDescent="0.3">
      <c r="A927" s="680">
        <v>32</v>
      </c>
      <c r="B927" s="671" t="s">
        <v>529</v>
      </c>
      <c r="C927" s="671">
        <v>89301322</v>
      </c>
      <c r="D927" s="703" t="s">
        <v>3658</v>
      </c>
      <c r="E927" s="704" t="s">
        <v>2545</v>
      </c>
      <c r="F927" s="671" t="s">
        <v>2518</v>
      </c>
      <c r="G927" s="671" t="s">
        <v>2670</v>
      </c>
      <c r="H927" s="671" t="s">
        <v>528</v>
      </c>
      <c r="I927" s="671" t="s">
        <v>3463</v>
      </c>
      <c r="J927" s="671" t="s">
        <v>2672</v>
      </c>
      <c r="K927" s="671" t="s">
        <v>2673</v>
      </c>
      <c r="L927" s="705">
        <v>24.22</v>
      </c>
      <c r="M927" s="705">
        <v>72.66</v>
      </c>
      <c r="N927" s="671">
        <v>3</v>
      </c>
      <c r="O927" s="706">
        <v>0.5</v>
      </c>
      <c r="P927" s="705">
        <v>72.66</v>
      </c>
      <c r="Q927" s="682">
        <v>1</v>
      </c>
      <c r="R927" s="671">
        <v>3</v>
      </c>
      <c r="S927" s="682">
        <v>1</v>
      </c>
      <c r="T927" s="706">
        <v>0.5</v>
      </c>
      <c r="U927" s="242">
        <v>1</v>
      </c>
    </row>
    <row r="928" spans="1:21" ht="14.4" customHeight="1" x14ac:dyDescent="0.3">
      <c r="A928" s="680">
        <v>32</v>
      </c>
      <c r="B928" s="671" t="s">
        <v>529</v>
      </c>
      <c r="C928" s="671">
        <v>89301322</v>
      </c>
      <c r="D928" s="703" t="s">
        <v>3658</v>
      </c>
      <c r="E928" s="704" t="s">
        <v>2545</v>
      </c>
      <c r="F928" s="671" t="s">
        <v>2518</v>
      </c>
      <c r="G928" s="671" t="s">
        <v>3296</v>
      </c>
      <c r="H928" s="671" t="s">
        <v>528</v>
      </c>
      <c r="I928" s="671" t="s">
        <v>3501</v>
      </c>
      <c r="J928" s="671" t="s">
        <v>3502</v>
      </c>
      <c r="K928" s="671" t="s">
        <v>864</v>
      </c>
      <c r="L928" s="705">
        <v>0</v>
      </c>
      <c r="M928" s="705">
        <v>0</v>
      </c>
      <c r="N928" s="671">
        <v>1</v>
      </c>
      <c r="O928" s="706">
        <v>0.5</v>
      </c>
      <c r="P928" s="705">
        <v>0</v>
      </c>
      <c r="Q928" s="682"/>
      <c r="R928" s="671">
        <v>1</v>
      </c>
      <c r="S928" s="682">
        <v>1</v>
      </c>
      <c r="T928" s="706">
        <v>0.5</v>
      </c>
      <c r="U928" s="242">
        <v>1</v>
      </c>
    </row>
    <row r="929" spans="1:21" ht="14.4" customHeight="1" x14ac:dyDescent="0.3">
      <c r="A929" s="680">
        <v>32</v>
      </c>
      <c r="B929" s="671" t="s">
        <v>529</v>
      </c>
      <c r="C929" s="671">
        <v>89301322</v>
      </c>
      <c r="D929" s="703" t="s">
        <v>3658</v>
      </c>
      <c r="E929" s="704" t="s">
        <v>2545</v>
      </c>
      <c r="F929" s="671" t="s">
        <v>2518</v>
      </c>
      <c r="G929" s="671" t="s">
        <v>2815</v>
      </c>
      <c r="H929" s="671" t="s">
        <v>1321</v>
      </c>
      <c r="I929" s="671" t="s">
        <v>2816</v>
      </c>
      <c r="J929" s="671" t="s">
        <v>2817</v>
      </c>
      <c r="K929" s="671" t="s">
        <v>2818</v>
      </c>
      <c r="L929" s="705">
        <v>2449.89</v>
      </c>
      <c r="M929" s="705">
        <v>14699.34</v>
      </c>
      <c r="N929" s="671">
        <v>6</v>
      </c>
      <c r="O929" s="706">
        <v>2</v>
      </c>
      <c r="P929" s="705">
        <v>14699.34</v>
      </c>
      <c r="Q929" s="682">
        <v>1</v>
      </c>
      <c r="R929" s="671">
        <v>6</v>
      </c>
      <c r="S929" s="682">
        <v>1</v>
      </c>
      <c r="T929" s="706">
        <v>2</v>
      </c>
      <c r="U929" s="242">
        <v>1</v>
      </c>
    </row>
    <row r="930" spans="1:21" ht="14.4" customHeight="1" x14ac:dyDescent="0.3">
      <c r="A930" s="680">
        <v>32</v>
      </c>
      <c r="B930" s="671" t="s">
        <v>529</v>
      </c>
      <c r="C930" s="671">
        <v>89301322</v>
      </c>
      <c r="D930" s="703" t="s">
        <v>3658</v>
      </c>
      <c r="E930" s="704" t="s">
        <v>2545</v>
      </c>
      <c r="F930" s="671" t="s">
        <v>2518</v>
      </c>
      <c r="G930" s="671" t="s">
        <v>2674</v>
      </c>
      <c r="H930" s="671" t="s">
        <v>528</v>
      </c>
      <c r="I930" s="671" t="s">
        <v>1595</v>
      </c>
      <c r="J930" s="671" t="s">
        <v>1596</v>
      </c>
      <c r="K930" s="671" t="s">
        <v>2432</v>
      </c>
      <c r="L930" s="705">
        <v>614.78</v>
      </c>
      <c r="M930" s="705">
        <v>2459.12</v>
      </c>
      <c r="N930" s="671">
        <v>4</v>
      </c>
      <c r="O930" s="706">
        <v>1.5</v>
      </c>
      <c r="P930" s="705">
        <v>2459.12</v>
      </c>
      <c r="Q930" s="682">
        <v>1</v>
      </c>
      <c r="R930" s="671">
        <v>4</v>
      </c>
      <c r="S930" s="682">
        <v>1</v>
      </c>
      <c r="T930" s="706">
        <v>1.5</v>
      </c>
      <c r="U930" s="242">
        <v>1</v>
      </c>
    </row>
    <row r="931" spans="1:21" ht="14.4" customHeight="1" x14ac:dyDescent="0.3">
      <c r="A931" s="680">
        <v>32</v>
      </c>
      <c r="B931" s="671" t="s">
        <v>529</v>
      </c>
      <c r="C931" s="671">
        <v>89301322</v>
      </c>
      <c r="D931" s="703" t="s">
        <v>3658</v>
      </c>
      <c r="E931" s="704" t="s">
        <v>2545</v>
      </c>
      <c r="F931" s="671" t="s">
        <v>2518</v>
      </c>
      <c r="G931" s="671" t="s">
        <v>2829</v>
      </c>
      <c r="H931" s="671" t="s">
        <v>528</v>
      </c>
      <c r="I931" s="671" t="s">
        <v>1552</v>
      </c>
      <c r="J931" s="671" t="s">
        <v>3503</v>
      </c>
      <c r="K931" s="671" t="s">
        <v>3504</v>
      </c>
      <c r="L931" s="705">
        <v>41.07</v>
      </c>
      <c r="M931" s="705">
        <v>82.14</v>
      </c>
      <c r="N931" s="671">
        <v>2</v>
      </c>
      <c r="O931" s="706">
        <v>1.5</v>
      </c>
      <c r="P931" s="705">
        <v>41.07</v>
      </c>
      <c r="Q931" s="682">
        <v>0.5</v>
      </c>
      <c r="R931" s="671">
        <v>1</v>
      </c>
      <c r="S931" s="682">
        <v>0.5</v>
      </c>
      <c r="T931" s="706">
        <v>0.5</v>
      </c>
      <c r="U931" s="242">
        <v>0.33333333333333331</v>
      </c>
    </row>
    <row r="932" spans="1:21" ht="14.4" customHeight="1" x14ac:dyDescent="0.3">
      <c r="A932" s="680">
        <v>32</v>
      </c>
      <c r="B932" s="671" t="s">
        <v>529</v>
      </c>
      <c r="C932" s="671">
        <v>89301322</v>
      </c>
      <c r="D932" s="703" t="s">
        <v>3658</v>
      </c>
      <c r="E932" s="704" t="s">
        <v>2545</v>
      </c>
      <c r="F932" s="671" t="s">
        <v>2518</v>
      </c>
      <c r="G932" s="671" t="s">
        <v>3505</v>
      </c>
      <c r="H932" s="671" t="s">
        <v>528</v>
      </c>
      <c r="I932" s="671" t="s">
        <v>3506</v>
      </c>
      <c r="J932" s="671" t="s">
        <v>3507</v>
      </c>
      <c r="K932" s="671" t="s">
        <v>3508</v>
      </c>
      <c r="L932" s="705">
        <v>0</v>
      </c>
      <c r="M932" s="705">
        <v>0</v>
      </c>
      <c r="N932" s="671">
        <v>1</v>
      </c>
      <c r="O932" s="706">
        <v>1</v>
      </c>
      <c r="P932" s="705"/>
      <c r="Q932" s="682"/>
      <c r="R932" s="671"/>
      <c r="S932" s="682">
        <v>0</v>
      </c>
      <c r="T932" s="706"/>
      <c r="U932" s="242">
        <v>0</v>
      </c>
    </row>
    <row r="933" spans="1:21" ht="14.4" customHeight="1" x14ac:dyDescent="0.3">
      <c r="A933" s="680">
        <v>32</v>
      </c>
      <c r="B933" s="671" t="s">
        <v>529</v>
      </c>
      <c r="C933" s="671">
        <v>89301322</v>
      </c>
      <c r="D933" s="703" t="s">
        <v>3658</v>
      </c>
      <c r="E933" s="704" t="s">
        <v>2545</v>
      </c>
      <c r="F933" s="671" t="s">
        <v>2518</v>
      </c>
      <c r="G933" s="671" t="s">
        <v>3303</v>
      </c>
      <c r="H933" s="671" t="s">
        <v>1321</v>
      </c>
      <c r="I933" s="671" t="s">
        <v>3304</v>
      </c>
      <c r="J933" s="671" t="s">
        <v>3305</v>
      </c>
      <c r="K933" s="671" t="s">
        <v>3306</v>
      </c>
      <c r="L933" s="705">
        <v>83.56</v>
      </c>
      <c r="M933" s="705">
        <v>83.56</v>
      </c>
      <c r="N933" s="671">
        <v>1</v>
      </c>
      <c r="O933" s="706">
        <v>0.5</v>
      </c>
      <c r="P933" s="705">
        <v>83.56</v>
      </c>
      <c r="Q933" s="682">
        <v>1</v>
      </c>
      <c r="R933" s="671">
        <v>1</v>
      </c>
      <c r="S933" s="682">
        <v>1</v>
      </c>
      <c r="T933" s="706">
        <v>0.5</v>
      </c>
      <c r="U933" s="242">
        <v>1</v>
      </c>
    </row>
    <row r="934" spans="1:21" ht="14.4" customHeight="1" x14ac:dyDescent="0.3">
      <c r="A934" s="680">
        <v>32</v>
      </c>
      <c r="B934" s="671" t="s">
        <v>529</v>
      </c>
      <c r="C934" s="671">
        <v>89301322</v>
      </c>
      <c r="D934" s="703" t="s">
        <v>3658</v>
      </c>
      <c r="E934" s="704" t="s">
        <v>2545</v>
      </c>
      <c r="F934" s="671" t="s">
        <v>2518</v>
      </c>
      <c r="G934" s="671" t="s">
        <v>2631</v>
      </c>
      <c r="H934" s="671" t="s">
        <v>528</v>
      </c>
      <c r="I934" s="671" t="s">
        <v>717</v>
      </c>
      <c r="J934" s="671" t="s">
        <v>3509</v>
      </c>
      <c r="K934" s="671" t="s">
        <v>3510</v>
      </c>
      <c r="L934" s="705">
        <v>72.05</v>
      </c>
      <c r="M934" s="705">
        <v>72.05</v>
      </c>
      <c r="N934" s="671">
        <v>1</v>
      </c>
      <c r="O934" s="706">
        <v>1</v>
      </c>
      <c r="P934" s="705">
        <v>72.05</v>
      </c>
      <c r="Q934" s="682">
        <v>1</v>
      </c>
      <c r="R934" s="671">
        <v>1</v>
      </c>
      <c r="S934" s="682">
        <v>1</v>
      </c>
      <c r="T934" s="706">
        <v>1</v>
      </c>
      <c r="U934" s="242">
        <v>1</v>
      </c>
    </row>
    <row r="935" spans="1:21" ht="14.4" customHeight="1" x14ac:dyDescent="0.3">
      <c r="A935" s="680">
        <v>32</v>
      </c>
      <c r="B935" s="671" t="s">
        <v>529</v>
      </c>
      <c r="C935" s="671">
        <v>89301322</v>
      </c>
      <c r="D935" s="703" t="s">
        <v>3658</v>
      </c>
      <c r="E935" s="704" t="s">
        <v>2545</v>
      </c>
      <c r="F935" s="671" t="s">
        <v>2518</v>
      </c>
      <c r="G935" s="671" t="s">
        <v>3511</v>
      </c>
      <c r="H935" s="671" t="s">
        <v>528</v>
      </c>
      <c r="I935" s="671" t="s">
        <v>3512</v>
      </c>
      <c r="J935" s="671" t="s">
        <v>3513</v>
      </c>
      <c r="K935" s="671" t="s">
        <v>3514</v>
      </c>
      <c r="L935" s="705">
        <v>57.71</v>
      </c>
      <c r="M935" s="705">
        <v>57.71</v>
      </c>
      <c r="N935" s="671">
        <v>1</v>
      </c>
      <c r="O935" s="706">
        <v>0.5</v>
      </c>
      <c r="P935" s="705"/>
      <c r="Q935" s="682">
        <v>0</v>
      </c>
      <c r="R935" s="671"/>
      <c r="S935" s="682">
        <v>0</v>
      </c>
      <c r="T935" s="706"/>
      <c r="U935" s="242">
        <v>0</v>
      </c>
    </row>
    <row r="936" spans="1:21" ht="14.4" customHeight="1" x14ac:dyDescent="0.3">
      <c r="A936" s="680">
        <v>32</v>
      </c>
      <c r="B936" s="671" t="s">
        <v>529</v>
      </c>
      <c r="C936" s="671">
        <v>89301322</v>
      </c>
      <c r="D936" s="703" t="s">
        <v>3658</v>
      </c>
      <c r="E936" s="704" t="s">
        <v>2545</v>
      </c>
      <c r="F936" s="671" t="s">
        <v>2518</v>
      </c>
      <c r="G936" s="671" t="s">
        <v>2923</v>
      </c>
      <c r="H936" s="671" t="s">
        <v>528</v>
      </c>
      <c r="I936" s="671" t="s">
        <v>2924</v>
      </c>
      <c r="J936" s="671" t="s">
        <v>2925</v>
      </c>
      <c r="K936" s="671" t="s">
        <v>2926</v>
      </c>
      <c r="L936" s="705">
        <v>145.38999999999999</v>
      </c>
      <c r="M936" s="705">
        <v>1163.1199999999999</v>
      </c>
      <c r="N936" s="671">
        <v>8</v>
      </c>
      <c r="O936" s="706">
        <v>1</v>
      </c>
      <c r="P936" s="705">
        <v>1163.1199999999999</v>
      </c>
      <c r="Q936" s="682">
        <v>1</v>
      </c>
      <c r="R936" s="671">
        <v>8</v>
      </c>
      <c r="S936" s="682">
        <v>1</v>
      </c>
      <c r="T936" s="706">
        <v>1</v>
      </c>
      <c r="U936" s="242">
        <v>1</v>
      </c>
    </row>
    <row r="937" spans="1:21" ht="14.4" customHeight="1" x14ac:dyDescent="0.3">
      <c r="A937" s="680">
        <v>32</v>
      </c>
      <c r="B937" s="671" t="s">
        <v>529</v>
      </c>
      <c r="C937" s="671">
        <v>89301322</v>
      </c>
      <c r="D937" s="703" t="s">
        <v>3658</v>
      </c>
      <c r="E937" s="704" t="s">
        <v>2545</v>
      </c>
      <c r="F937" s="671" t="s">
        <v>2518</v>
      </c>
      <c r="G937" s="671" t="s">
        <v>3053</v>
      </c>
      <c r="H937" s="671" t="s">
        <v>528</v>
      </c>
      <c r="I937" s="671" t="s">
        <v>3054</v>
      </c>
      <c r="J937" s="671" t="s">
        <v>3055</v>
      </c>
      <c r="K937" s="671" t="s">
        <v>3056</v>
      </c>
      <c r="L937" s="705">
        <v>92.91</v>
      </c>
      <c r="M937" s="705">
        <v>278.73</v>
      </c>
      <c r="N937" s="671">
        <v>3</v>
      </c>
      <c r="O937" s="706">
        <v>1</v>
      </c>
      <c r="P937" s="705">
        <v>278.73</v>
      </c>
      <c r="Q937" s="682">
        <v>1</v>
      </c>
      <c r="R937" s="671">
        <v>3</v>
      </c>
      <c r="S937" s="682">
        <v>1</v>
      </c>
      <c r="T937" s="706">
        <v>1</v>
      </c>
      <c r="U937" s="242">
        <v>1</v>
      </c>
    </row>
    <row r="938" spans="1:21" ht="14.4" customHeight="1" x14ac:dyDescent="0.3">
      <c r="A938" s="680">
        <v>32</v>
      </c>
      <c r="B938" s="671" t="s">
        <v>529</v>
      </c>
      <c r="C938" s="671">
        <v>89301322</v>
      </c>
      <c r="D938" s="703" t="s">
        <v>3658</v>
      </c>
      <c r="E938" s="704" t="s">
        <v>2545</v>
      </c>
      <c r="F938" s="671" t="s">
        <v>2518</v>
      </c>
      <c r="G938" s="671" t="s">
        <v>2577</v>
      </c>
      <c r="H938" s="671" t="s">
        <v>528</v>
      </c>
      <c r="I938" s="671" t="s">
        <v>2833</v>
      </c>
      <c r="J938" s="671" t="s">
        <v>2834</v>
      </c>
      <c r="K938" s="671" t="s">
        <v>2835</v>
      </c>
      <c r="L938" s="705">
        <v>61.29</v>
      </c>
      <c r="M938" s="705">
        <v>61.29</v>
      </c>
      <c r="N938" s="671">
        <v>1</v>
      </c>
      <c r="O938" s="706">
        <v>1</v>
      </c>
      <c r="P938" s="705"/>
      <c r="Q938" s="682">
        <v>0</v>
      </c>
      <c r="R938" s="671"/>
      <c r="S938" s="682">
        <v>0</v>
      </c>
      <c r="T938" s="706"/>
      <c r="U938" s="242">
        <v>0</v>
      </c>
    </row>
    <row r="939" spans="1:21" ht="14.4" customHeight="1" x14ac:dyDescent="0.3">
      <c r="A939" s="680">
        <v>32</v>
      </c>
      <c r="B939" s="671" t="s">
        <v>529</v>
      </c>
      <c r="C939" s="671">
        <v>89301322</v>
      </c>
      <c r="D939" s="703" t="s">
        <v>3658</v>
      </c>
      <c r="E939" s="704" t="s">
        <v>2545</v>
      </c>
      <c r="F939" s="671" t="s">
        <v>2518</v>
      </c>
      <c r="G939" s="671" t="s">
        <v>2577</v>
      </c>
      <c r="H939" s="671" t="s">
        <v>528</v>
      </c>
      <c r="I939" s="671" t="s">
        <v>2836</v>
      </c>
      <c r="J939" s="671" t="s">
        <v>2579</v>
      </c>
      <c r="K939" s="671" t="s">
        <v>2837</v>
      </c>
      <c r="L939" s="705">
        <v>34.31</v>
      </c>
      <c r="M939" s="705">
        <v>68.62</v>
      </c>
      <c r="N939" s="671">
        <v>2</v>
      </c>
      <c r="O939" s="706">
        <v>0.5</v>
      </c>
      <c r="P939" s="705"/>
      <c r="Q939" s="682">
        <v>0</v>
      </c>
      <c r="R939" s="671"/>
      <c r="S939" s="682">
        <v>0</v>
      </c>
      <c r="T939" s="706"/>
      <c r="U939" s="242">
        <v>0</v>
      </c>
    </row>
    <row r="940" spans="1:21" ht="14.4" customHeight="1" x14ac:dyDescent="0.3">
      <c r="A940" s="680">
        <v>32</v>
      </c>
      <c r="B940" s="671" t="s">
        <v>529</v>
      </c>
      <c r="C940" s="671">
        <v>89301322</v>
      </c>
      <c r="D940" s="703" t="s">
        <v>3658</v>
      </c>
      <c r="E940" s="704" t="s">
        <v>2545</v>
      </c>
      <c r="F940" s="671" t="s">
        <v>2518</v>
      </c>
      <c r="G940" s="671" t="s">
        <v>2716</v>
      </c>
      <c r="H940" s="671" t="s">
        <v>528</v>
      </c>
      <c r="I940" s="671" t="s">
        <v>740</v>
      </c>
      <c r="J940" s="671" t="s">
        <v>2717</v>
      </c>
      <c r="K940" s="671" t="s">
        <v>2718</v>
      </c>
      <c r="L940" s="705">
        <v>91.14</v>
      </c>
      <c r="M940" s="705">
        <v>2825.34</v>
      </c>
      <c r="N940" s="671">
        <v>31</v>
      </c>
      <c r="O940" s="706">
        <v>11.5</v>
      </c>
      <c r="P940" s="705">
        <v>1093.68</v>
      </c>
      <c r="Q940" s="682">
        <v>0.38709677419354838</v>
      </c>
      <c r="R940" s="671">
        <v>12</v>
      </c>
      <c r="S940" s="682">
        <v>0.38709677419354838</v>
      </c>
      <c r="T940" s="706">
        <v>4</v>
      </c>
      <c r="U940" s="242">
        <v>0.34782608695652173</v>
      </c>
    </row>
    <row r="941" spans="1:21" ht="14.4" customHeight="1" x14ac:dyDescent="0.3">
      <c r="A941" s="680">
        <v>32</v>
      </c>
      <c r="B941" s="671" t="s">
        <v>529</v>
      </c>
      <c r="C941" s="671">
        <v>89301322</v>
      </c>
      <c r="D941" s="703" t="s">
        <v>3658</v>
      </c>
      <c r="E941" s="704" t="s">
        <v>2545</v>
      </c>
      <c r="F941" s="671" t="s">
        <v>2518</v>
      </c>
      <c r="G941" s="671" t="s">
        <v>2635</v>
      </c>
      <c r="H941" s="671" t="s">
        <v>528</v>
      </c>
      <c r="I941" s="671" t="s">
        <v>820</v>
      </c>
      <c r="J941" s="671" t="s">
        <v>2637</v>
      </c>
      <c r="K941" s="671" t="s">
        <v>2639</v>
      </c>
      <c r="L941" s="705">
        <v>0</v>
      </c>
      <c r="M941" s="705">
        <v>0</v>
      </c>
      <c r="N941" s="671">
        <v>1</v>
      </c>
      <c r="O941" s="706">
        <v>0.5</v>
      </c>
      <c r="P941" s="705">
        <v>0</v>
      </c>
      <c r="Q941" s="682"/>
      <c r="R941" s="671">
        <v>1</v>
      </c>
      <c r="S941" s="682">
        <v>1</v>
      </c>
      <c r="T941" s="706">
        <v>0.5</v>
      </c>
      <c r="U941" s="242">
        <v>1</v>
      </c>
    </row>
    <row r="942" spans="1:21" ht="14.4" customHeight="1" x14ac:dyDescent="0.3">
      <c r="A942" s="680">
        <v>32</v>
      </c>
      <c r="B942" s="671" t="s">
        <v>529</v>
      </c>
      <c r="C942" s="671">
        <v>89301322</v>
      </c>
      <c r="D942" s="703" t="s">
        <v>3658</v>
      </c>
      <c r="E942" s="704" t="s">
        <v>2545</v>
      </c>
      <c r="F942" s="671" t="s">
        <v>2518</v>
      </c>
      <c r="G942" s="671" t="s">
        <v>2635</v>
      </c>
      <c r="H942" s="671" t="s">
        <v>528</v>
      </c>
      <c r="I942" s="671" t="s">
        <v>660</v>
      </c>
      <c r="J942" s="671" t="s">
        <v>661</v>
      </c>
      <c r="K942" s="671" t="s">
        <v>662</v>
      </c>
      <c r="L942" s="705">
        <v>33.79</v>
      </c>
      <c r="M942" s="705">
        <v>67.58</v>
      </c>
      <c r="N942" s="671">
        <v>2</v>
      </c>
      <c r="O942" s="706">
        <v>0.5</v>
      </c>
      <c r="P942" s="705">
        <v>67.58</v>
      </c>
      <c r="Q942" s="682">
        <v>1</v>
      </c>
      <c r="R942" s="671">
        <v>2</v>
      </c>
      <c r="S942" s="682">
        <v>1</v>
      </c>
      <c r="T942" s="706">
        <v>0.5</v>
      </c>
      <c r="U942" s="242">
        <v>1</v>
      </c>
    </row>
    <row r="943" spans="1:21" ht="14.4" customHeight="1" x14ac:dyDescent="0.3">
      <c r="A943" s="680">
        <v>32</v>
      </c>
      <c r="B943" s="671" t="s">
        <v>529</v>
      </c>
      <c r="C943" s="671">
        <v>89301322</v>
      </c>
      <c r="D943" s="703" t="s">
        <v>3658</v>
      </c>
      <c r="E943" s="704" t="s">
        <v>2545</v>
      </c>
      <c r="F943" s="671" t="s">
        <v>2518</v>
      </c>
      <c r="G943" s="671" t="s">
        <v>3394</v>
      </c>
      <c r="H943" s="671" t="s">
        <v>1321</v>
      </c>
      <c r="I943" s="671" t="s">
        <v>3515</v>
      </c>
      <c r="J943" s="671" t="s">
        <v>3516</v>
      </c>
      <c r="K943" s="671" t="s">
        <v>3517</v>
      </c>
      <c r="L943" s="705">
        <v>0</v>
      </c>
      <c r="M943" s="705">
        <v>0</v>
      </c>
      <c r="N943" s="671">
        <v>1</v>
      </c>
      <c r="O943" s="706">
        <v>1</v>
      </c>
      <c r="P943" s="705">
        <v>0</v>
      </c>
      <c r="Q943" s="682"/>
      <c r="R943" s="671">
        <v>1</v>
      </c>
      <c r="S943" s="682">
        <v>1</v>
      </c>
      <c r="T943" s="706">
        <v>1</v>
      </c>
      <c r="U943" s="242">
        <v>1</v>
      </c>
    </row>
    <row r="944" spans="1:21" ht="14.4" customHeight="1" x14ac:dyDescent="0.3">
      <c r="A944" s="680">
        <v>32</v>
      </c>
      <c r="B944" s="671" t="s">
        <v>529</v>
      </c>
      <c r="C944" s="671">
        <v>89301322</v>
      </c>
      <c r="D944" s="703" t="s">
        <v>3658</v>
      </c>
      <c r="E944" s="704" t="s">
        <v>2545</v>
      </c>
      <c r="F944" s="671" t="s">
        <v>2518</v>
      </c>
      <c r="G944" s="671" t="s">
        <v>3394</v>
      </c>
      <c r="H944" s="671" t="s">
        <v>1321</v>
      </c>
      <c r="I944" s="671" t="s">
        <v>3518</v>
      </c>
      <c r="J944" s="671" t="s">
        <v>3516</v>
      </c>
      <c r="K944" s="671" t="s">
        <v>3096</v>
      </c>
      <c r="L944" s="705">
        <v>413.22</v>
      </c>
      <c r="M944" s="705">
        <v>413.22</v>
      </c>
      <c r="N944" s="671">
        <v>1</v>
      </c>
      <c r="O944" s="706">
        <v>0.5</v>
      </c>
      <c r="P944" s="705"/>
      <c r="Q944" s="682">
        <v>0</v>
      </c>
      <c r="R944" s="671"/>
      <c r="S944" s="682">
        <v>0</v>
      </c>
      <c r="T944" s="706"/>
      <c r="U944" s="242">
        <v>0</v>
      </c>
    </row>
    <row r="945" spans="1:21" ht="14.4" customHeight="1" x14ac:dyDescent="0.3">
      <c r="A945" s="680">
        <v>32</v>
      </c>
      <c r="B945" s="671" t="s">
        <v>529</v>
      </c>
      <c r="C945" s="671">
        <v>89301322</v>
      </c>
      <c r="D945" s="703" t="s">
        <v>3658</v>
      </c>
      <c r="E945" s="704" t="s">
        <v>2545</v>
      </c>
      <c r="F945" s="671" t="s">
        <v>2518</v>
      </c>
      <c r="G945" s="671" t="s">
        <v>3394</v>
      </c>
      <c r="H945" s="671" t="s">
        <v>1321</v>
      </c>
      <c r="I945" s="671" t="s">
        <v>3519</v>
      </c>
      <c r="J945" s="671" t="s">
        <v>3516</v>
      </c>
      <c r="K945" s="671" t="s">
        <v>3517</v>
      </c>
      <c r="L945" s="705">
        <v>0</v>
      </c>
      <c r="M945" s="705">
        <v>0</v>
      </c>
      <c r="N945" s="671">
        <v>1</v>
      </c>
      <c r="O945" s="706">
        <v>1</v>
      </c>
      <c r="P945" s="705"/>
      <c r="Q945" s="682"/>
      <c r="R945" s="671"/>
      <c r="S945" s="682">
        <v>0</v>
      </c>
      <c r="T945" s="706"/>
      <c r="U945" s="242">
        <v>0</v>
      </c>
    </row>
    <row r="946" spans="1:21" ht="14.4" customHeight="1" x14ac:dyDescent="0.3">
      <c r="A946" s="680">
        <v>32</v>
      </c>
      <c r="B946" s="671" t="s">
        <v>529</v>
      </c>
      <c r="C946" s="671">
        <v>89301322</v>
      </c>
      <c r="D946" s="703" t="s">
        <v>3658</v>
      </c>
      <c r="E946" s="704" t="s">
        <v>2545</v>
      </c>
      <c r="F946" s="671" t="s">
        <v>2518</v>
      </c>
      <c r="G946" s="671" t="s">
        <v>3431</v>
      </c>
      <c r="H946" s="671" t="s">
        <v>1321</v>
      </c>
      <c r="I946" s="671" t="s">
        <v>3432</v>
      </c>
      <c r="J946" s="671" t="s">
        <v>3433</v>
      </c>
      <c r="K946" s="671" t="s">
        <v>3434</v>
      </c>
      <c r="L946" s="705">
        <v>65.069999999999993</v>
      </c>
      <c r="M946" s="705">
        <v>65.069999999999993</v>
      </c>
      <c r="N946" s="671">
        <v>1</v>
      </c>
      <c r="O946" s="706">
        <v>0.5</v>
      </c>
      <c r="P946" s="705">
        <v>65.069999999999993</v>
      </c>
      <c r="Q946" s="682">
        <v>1</v>
      </c>
      <c r="R946" s="671">
        <v>1</v>
      </c>
      <c r="S946" s="682">
        <v>1</v>
      </c>
      <c r="T946" s="706">
        <v>0.5</v>
      </c>
      <c r="U946" s="242">
        <v>1</v>
      </c>
    </row>
    <row r="947" spans="1:21" ht="14.4" customHeight="1" x14ac:dyDescent="0.3">
      <c r="A947" s="680">
        <v>32</v>
      </c>
      <c r="B947" s="671" t="s">
        <v>529</v>
      </c>
      <c r="C947" s="671">
        <v>89301322</v>
      </c>
      <c r="D947" s="703" t="s">
        <v>3658</v>
      </c>
      <c r="E947" s="704" t="s">
        <v>2545</v>
      </c>
      <c r="F947" s="671" t="s">
        <v>2518</v>
      </c>
      <c r="G947" s="671" t="s">
        <v>3182</v>
      </c>
      <c r="H947" s="671" t="s">
        <v>528</v>
      </c>
      <c r="I947" s="671" t="s">
        <v>785</v>
      </c>
      <c r="J947" s="671" t="s">
        <v>786</v>
      </c>
      <c r="K947" s="671" t="s">
        <v>787</v>
      </c>
      <c r="L947" s="705">
        <v>0</v>
      </c>
      <c r="M947" s="705">
        <v>0</v>
      </c>
      <c r="N947" s="671">
        <v>1</v>
      </c>
      <c r="O947" s="706">
        <v>0.5</v>
      </c>
      <c r="P947" s="705">
        <v>0</v>
      </c>
      <c r="Q947" s="682"/>
      <c r="R947" s="671">
        <v>1</v>
      </c>
      <c r="S947" s="682">
        <v>1</v>
      </c>
      <c r="T947" s="706">
        <v>0.5</v>
      </c>
      <c r="U947" s="242">
        <v>1</v>
      </c>
    </row>
    <row r="948" spans="1:21" ht="14.4" customHeight="1" x14ac:dyDescent="0.3">
      <c r="A948" s="680">
        <v>32</v>
      </c>
      <c r="B948" s="671" t="s">
        <v>529</v>
      </c>
      <c r="C948" s="671">
        <v>89301322</v>
      </c>
      <c r="D948" s="703" t="s">
        <v>3658</v>
      </c>
      <c r="E948" s="704" t="s">
        <v>2545</v>
      </c>
      <c r="F948" s="671" t="s">
        <v>2518</v>
      </c>
      <c r="G948" s="671" t="s">
        <v>3313</v>
      </c>
      <c r="H948" s="671" t="s">
        <v>1321</v>
      </c>
      <c r="I948" s="671" t="s">
        <v>3520</v>
      </c>
      <c r="J948" s="671" t="s">
        <v>1377</v>
      </c>
      <c r="K948" s="671" t="s">
        <v>3521</v>
      </c>
      <c r="L948" s="705">
        <v>0</v>
      </c>
      <c r="M948" s="705">
        <v>0</v>
      </c>
      <c r="N948" s="671">
        <v>1</v>
      </c>
      <c r="O948" s="706">
        <v>0.5</v>
      </c>
      <c r="P948" s="705">
        <v>0</v>
      </c>
      <c r="Q948" s="682"/>
      <c r="R948" s="671">
        <v>1</v>
      </c>
      <c r="S948" s="682">
        <v>1</v>
      </c>
      <c r="T948" s="706">
        <v>0.5</v>
      </c>
      <c r="U948" s="242">
        <v>1</v>
      </c>
    </row>
    <row r="949" spans="1:21" ht="14.4" customHeight="1" x14ac:dyDescent="0.3">
      <c r="A949" s="680">
        <v>32</v>
      </c>
      <c r="B949" s="671" t="s">
        <v>529</v>
      </c>
      <c r="C949" s="671">
        <v>89301322</v>
      </c>
      <c r="D949" s="703" t="s">
        <v>3658</v>
      </c>
      <c r="E949" s="704" t="s">
        <v>2545</v>
      </c>
      <c r="F949" s="671" t="s">
        <v>2518</v>
      </c>
      <c r="G949" s="671" t="s">
        <v>2845</v>
      </c>
      <c r="H949" s="671" t="s">
        <v>528</v>
      </c>
      <c r="I949" s="671" t="s">
        <v>672</v>
      </c>
      <c r="J949" s="671" t="s">
        <v>2846</v>
      </c>
      <c r="K949" s="671" t="s">
        <v>2847</v>
      </c>
      <c r="L949" s="705">
        <v>0</v>
      </c>
      <c r="M949" s="705">
        <v>0</v>
      </c>
      <c r="N949" s="671">
        <v>3</v>
      </c>
      <c r="O949" s="706">
        <v>1</v>
      </c>
      <c r="P949" s="705"/>
      <c r="Q949" s="682"/>
      <c r="R949" s="671"/>
      <c r="S949" s="682">
        <v>0</v>
      </c>
      <c r="T949" s="706"/>
      <c r="U949" s="242">
        <v>0</v>
      </c>
    </row>
    <row r="950" spans="1:21" ht="14.4" customHeight="1" x14ac:dyDescent="0.3">
      <c r="A950" s="680">
        <v>32</v>
      </c>
      <c r="B950" s="671" t="s">
        <v>529</v>
      </c>
      <c r="C950" s="671">
        <v>89301322</v>
      </c>
      <c r="D950" s="703" t="s">
        <v>3658</v>
      </c>
      <c r="E950" s="704" t="s">
        <v>2545</v>
      </c>
      <c r="F950" s="671" t="s">
        <v>2518</v>
      </c>
      <c r="G950" s="671" t="s">
        <v>2845</v>
      </c>
      <c r="H950" s="671" t="s">
        <v>528</v>
      </c>
      <c r="I950" s="671" t="s">
        <v>797</v>
      </c>
      <c r="J950" s="671" t="s">
        <v>798</v>
      </c>
      <c r="K950" s="671" t="s">
        <v>3522</v>
      </c>
      <c r="L950" s="705">
        <v>0</v>
      </c>
      <c r="M950" s="705">
        <v>0</v>
      </c>
      <c r="N950" s="671">
        <v>2</v>
      </c>
      <c r="O950" s="706">
        <v>0.5</v>
      </c>
      <c r="P950" s="705">
        <v>0</v>
      </c>
      <c r="Q950" s="682"/>
      <c r="R950" s="671">
        <v>2</v>
      </c>
      <c r="S950" s="682">
        <v>1</v>
      </c>
      <c r="T950" s="706">
        <v>0.5</v>
      </c>
      <c r="U950" s="242">
        <v>1</v>
      </c>
    </row>
    <row r="951" spans="1:21" ht="14.4" customHeight="1" x14ac:dyDescent="0.3">
      <c r="A951" s="680">
        <v>32</v>
      </c>
      <c r="B951" s="671" t="s">
        <v>529</v>
      </c>
      <c r="C951" s="671">
        <v>89301322</v>
      </c>
      <c r="D951" s="703" t="s">
        <v>3658</v>
      </c>
      <c r="E951" s="704" t="s">
        <v>2545</v>
      </c>
      <c r="F951" s="671" t="s">
        <v>2518</v>
      </c>
      <c r="G951" s="671" t="s">
        <v>3523</v>
      </c>
      <c r="H951" s="671" t="s">
        <v>528</v>
      </c>
      <c r="I951" s="671" t="s">
        <v>3524</v>
      </c>
      <c r="J951" s="671" t="s">
        <v>3525</v>
      </c>
      <c r="K951" s="671" t="s">
        <v>3526</v>
      </c>
      <c r="L951" s="705">
        <v>108.98</v>
      </c>
      <c r="M951" s="705">
        <v>217.96</v>
      </c>
      <c r="N951" s="671">
        <v>2</v>
      </c>
      <c r="O951" s="706">
        <v>1</v>
      </c>
      <c r="P951" s="705">
        <v>217.96</v>
      </c>
      <c r="Q951" s="682">
        <v>1</v>
      </c>
      <c r="R951" s="671">
        <v>2</v>
      </c>
      <c r="S951" s="682">
        <v>1</v>
      </c>
      <c r="T951" s="706">
        <v>1</v>
      </c>
      <c r="U951" s="242">
        <v>1</v>
      </c>
    </row>
    <row r="952" spans="1:21" ht="14.4" customHeight="1" x14ac:dyDescent="0.3">
      <c r="A952" s="680">
        <v>32</v>
      </c>
      <c r="B952" s="671" t="s">
        <v>529</v>
      </c>
      <c r="C952" s="671">
        <v>89301322</v>
      </c>
      <c r="D952" s="703" t="s">
        <v>3658</v>
      </c>
      <c r="E952" s="704" t="s">
        <v>2545</v>
      </c>
      <c r="F952" s="671" t="s">
        <v>2518</v>
      </c>
      <c r="G952" s="671" t="s">
        <v>2684</v>
      </c>
      <c r="H952" s="671" t="s">
        <v>1321</v>
      </c>
      <c r="I952" s="671" t="s">
        <v>3527</v>
      </c>
      <c r="J952" s="671" t="s">
        <v>3528</v>
      </c>
      <c r="K952" s="671" t="s">
        <v>3529</v>
      </c>
      <c r="L952" s="705">
        <v>185.9</v>
      </c>
      <c r="M952" s="705">
        <v>185.9</v>
      </c>
      <c r="N952" s="671">
        <v>1</v>
      </c>
      <c r="O952" s="706">
        <v>0.5</v>
      </c>
      <c r="P952" s="705">
        <v>185.9</v>
      </c>
      <c r="Q952" s="682">
        <v>1</v>
      </c>
      <c r="R952" s="671">
        <v>1</v>
      </c>
      <c r="S952" s="682">
        <v>1</v>
      </c>
      <c r="T952" s="706">
        <v>0.5</v>
      </c>
      <c r="U952" s="242">
        <v>1</v>
      </c>
    </row>
    <row r="953" spans="1:21" ht="14.4" customHeight="1" x14ac:dyDescent="0.3">
      <c r="A953" s="680">
        <v>32</v>
      </c>
      <c r="B953" s="671" t="s">
        <v>529</v>
      </c>
      <c r="C953" s="671">
        <v>89301322</v>
      </c>
      <c r="D953" s="703" t="s">
        <v>3658</v>
      </c>
      <c r="E953" s="704" t="s">
        <v>2545</v>
      </c>
      <c r="F953" s="671" t="s">
        <v>2518</v>
      </c>
      <c r="G953" s="671" t="s">
        <v>3530</v>
      </c>
      <c r="H953" s="671" t="s">
        <v>528</v>
      </c>
      <c r="I953" s="671" t="s">
        <v>3531</v>
      </c>
      <c r="J953" s="671" t="s">
        <v>3532</v>
      </c>
      <c r="K953" s="671" t="s">
        <v>3533</v>
      </c>
      <c r="L953" s="705">
        <v>0</v>
      </c>
      <c r="M953" s="705">
        <v>0</v>
      </c>
      <c r="N953" s="671">
        <v>1</v>
      </c>
      <c r="O953" s="706">
        <v>1</v>
      </c>
      <c r="P953" s="705">
        <v>0</v>
      </c>
      <c r="Q953" s="682"/>
      <c r="R953" s="671">
        <v>1</v>
      </c>
      <c r="S953" s="682">
        <v>1</v>
      </c>
      <c r="T953" s="706">
        <v>1</v>
      </c>
      <c r="U953" s="242">
        <v>1</v>
      </c>
    </row>
    <row r="954" spans="1:21" ht="14.4" customHeight="1" x14ac:dyDescent="0.3">
      <c r="A954" s="680">
        <v>32</v>
      </c>
      <c r="B954" s="671" t="s">
        <v>529</v>
      </c>
      <c r="C954" s="671">
        <v>89301322</v>
      </c>
      <c r="D954" s="703" t="s">
        <v>3658</v>
      </c>
      <c r="E954" s="704" t="s">
        <v>2545</v>
      </c>
      <c r="F954" s="671" t="s">
        <v>2518</v>
      </c>
      <c r="G954" s="671" t="s">
        <v>2601</v>
      </c>
      <c r="H954" s="671" t="s">
        <v>1321</v>
      </c>
      <c r="I954" s="671" t="s">
        <v>1405</v>
      </c>
      <c r="J954" s="671" t="s">
        <v>1347</v>
      </c>
      <c r="K954" s="671" t="s">
        <v>1406</v>
      </c>
      <c r="L954" s="705">
        <v>625.29</v>
      </c>
      <c r="M954" s="705">
        <v>1250.58</v>
      </c>
      <c r="N954" s="671">
        <v>2</v>
      </c>
      <c r="O954" s="706">
        <v>0.5</v>
      </c>
      <c r="P954" s="705">
        <v>1250.58</v>
      </c>
      <c r="Q954" s="682">
        <v>1</v>
      </c>
      <c r="R954" s="671">
        <v>2</v>
      </c>
      <c r="S954" s="682">
        <v>1</v>
      </c>
      <c r="T954" s="706">
        <v>0.5</v>
      </c>
      <c r="U954" s="242">
        <v>1</v>
      </c>
    </row>
    <row r="955" spans="1:21" ht="14.4" customHeight="1" x14ac:dyDescent="0.3">
      <c r="A955" s="680">
        <v>32</v>
      </c>
      <c r="B955" s="671" t="s">
        <v>529</v>
      </c>
      <c r="C955" s="671">
        <v>89301322</v>
      </c>
      <c r="D955" s="703" t="s">
        <v>3658</v>
      </c>
      <c r="E955" s="704" t="s">
        <v>2545</v>
      </c>
      <c r="F955" s="671" t="s">
        <v>2518</v>
      </c>
      <c r="G955" s="671" t="s">
        <v>3534</v>
      </c>
      <c r="H955" s="671" t="s">
        <v>528</v>
      </c>
      <c r="I955" s="671" t="s">
        <v>3535</v>
      </c>
      <c r="J955" s="671" t="s">
        <v>1339</v>
      </c>
      <c r="K955" s="671" t="s">
        <v>3536</v>
      </c>
      <c r="L955" s="705">
        <v>96.63</v>
      </c>
      <c r="M955" s="705">
        <v>96.63</v>
      </c>
      <c r="N955" s="671">
        <v>1</v>
      </c>
      <c r="O955" s="706">
        <v>1</v>
      </c>
      <c r="P955" s="705"/>
      <c r="Q955" s="682">
        <v>0</v>
      </c>
      <c r="R955" s="671"/>
      <c r="S955" s="682">
        <v>0</v>
      </c>
      <c r="T955" s="706"/>
      <c r="U955" s="242">
        <v>0</v>
      </c>
    </row>
    <row r="956" spans="1:21" ht="14.4" customHeight="1" x14ac:dyDescent="0.3">
      <c r="A956" s="680">
        <v>32</v>
      </c>
      <c r="B956" s="671" t="s">
        <v>529</v>
      </c>
      <c r="C956" s="671">
        <v>89301322</v>
      </c>
      <c r="D956" s="703" t="s">
        <v>3658</v>
      </c>
      <c r="E956" s="704" t="s">
        <v>2545</v>
      </c>
      <c r="F956" s="671" t="s">
        <v>2518</v>
      </c>
      <c r="G956" s="671" t="s">
        <v>2948</v>
      </c>
      <c r="H956" s="671" t="s">
        <v>528</v>
      </c>
      <c r="I956" s="671" t="s">
        <v>2949</v>
      </c>
      <c r="J956" s="671" t="s">
        <v>2950</v>
      </c>
      <c r="K956" s="671" t="s">
        <v>2877</v>
      </c>
      <c r="L956" s="705">
        <v>153.52000000000001</v>
      </c>
      <c r="M956" s="705">
        <v>153.52000000000001</v>
      </c>
      <c r="N956" s="671">
        <v>1</v>
      </c>
      <c r="O956" s="706">
        <v>1</v>
      </c>
      <c r="P956" s="705"/>
      <c r="Q956" s="682">
        <v>0</v>
      </c>
      <c r="R956" s="671"/>
      <c r="S956" s="682">
        <v>0</v>
      </c>
      <c r="T956" s="706"/>
      <c r="U956" s="242">
        <v>0</v>
      </c>
    </row>
    <row r="957" spans="1:21" ht="14.4" customHeight="1" x14ac:dyDescent="0.3">
      <c r="A957" s="680">
        <v>32</v>
      </c>
      <c r="B957" s="671" t="s">
        <v>529</v>
      </c>
      <c r="C957" s="671">
        <v>89301322</v>
      </c>
      <c r="D957" s="703" t="s">
        <v>3658</v>
      </c>
      <c r="E957" s="704" t="s">
        <v>2545</v>
      </c>
      <c r="F957" s="671" t="s">
        <v>2518</v>
      </c>
      <c r="G957" s="671" t="s">
        <v>2855</v>
      </c>
      <c r="H957" s="671" t="s">
        <v>1321</v>
      </c>
      <c r="I957" s="671" t="s">
        <v>2856</v>
      </c>
      <c r="J957" s="671" t="s">
        <v>2857</v>
      </c>
      <c r="K957" s="671" t="s">
        <v>2858</v>
      </c>
      <c r="L957" s="705">
        <v>69.86</v>
      </c>
      <c r="M957" s="705">
        <v>139.72</v>
      </c>
      <c r="N957" s="671">
        <v>2</v>
      </c>
      <c r="O957" s="706">
        <v>1.5</v>
      </c>
      <c r="P957" s="705">
        <v>139.72</v>
      </c>
      <c r="Q957" s="682">
        <v>1</v>
      </c>
      <c r="R957" s="671">
        <v>2</v>
      </c>
      <c r="S957" s="682">
        <v>1</v>
      </c>
      <c r="T957" s="706">
        <v>1.5</v>
      </c>
      <c r="U957" s="242">
        <v>1</v>
      </c>
    </row>
    <row r="958" spans="1:21" ht="14.4" customHeight="1" x14ac:dyDescent="0.3">
      <c r="A958" s="680">
        <v>32</v>
      </c>
      <c r="B958" s="671" t="s">
        <v>529</v>
      </c>
      <c r="C958" s="671">
        <v>89301322</v>
      </c>
      <c r="D958" s="703" t="s">
        <v>3658</v>
      </c>
      <c r="E958" s="704" t="s">
        <v>2545</v>
      </c>
      <c r="F958" s="671" t="s">
        <v>2518</v>
      </c>
      <c r="G958" s="671" t="s">
        <v>2580</v>
      </c>
      <c r="H958" s="671" t="s">
        <v>528</v>
      </c>
      <c r="I958" s="671" t="s">
        <v>3332</v>
      </c>
      <c r="J958" s="671" t="s">
        <v>680</v>
      </c>
      <c r="K958" s="671" t="s">
        <v>3333</v>
      </c>
      <c r="L958" s="705">
        <v>0</v>
      </c>
      <c r="M958" s="705">
        <v>0</v>
      </c>
      <c r="N958" s="671">
        <v>1</v>
      </c>
      <c r="O958" s="706">
        <v>1</v>
      </c>
      <c r="P958" s="705">
        <v>0</v>
      </c>
      <c r="Q958" s="682"/>
      <c r="R958" s="671">
        <v>1</v>
      </c>
      <c r="S958" s="682">
        <v>1</v>
      </c>
      <c r="T958" s="706">
        <v>1</v>
      </c>
      <c r="U958" s="242">
        <v>1</v>
      </c>
    </row>
    <row r="959" spans="1:21" ht="14.4" customHeight="1" x14ac:dyDescent="0.3">
      <c r="A959" s="680">
        <v>32</v>
      </c>
      <c r="B959" s="671" t="s">
        <v>529</v>
      </c>
      <c r="C959" s="671">
        <v>89301322</v>
      </c>
      <c r="D959" s="703" t="s">
        <v>3658</v>
      </c>
      <c r="E959" s="704" t="s">
        <v>2545</v>
      </c>
      <c r="F959" s="671" t="s">
        <v>2518</v>
      </c>
      <c r="G959" s="671" t="s">
        <v>2580</v>
      </c>
      <c r="H959" s="671" t="s">
        <v>528</v>
      </c>
      <c r="I959" s="671" t="s">
        <v>2643</v>
      </c>
      <c r="J959" s="671" t="s">
        <v>2641</v>
      </c>
      <c r="K959" s="671" t="s">
        <v>681</v>
      </c>
      <c r="L959" s="705">
        <v>314.89999999999998</v>
      </c>
      <c r="M959" s="705">
        <v>314.89999999999998</v>
      </c>
      <c r="N959" s="671">
        <v>1</v>
      </c>
      <c r="O959" s="706">
        <v>0.5</v>
      </c>
      <c r="P959" s="705"/>
      <c r="Q959" s="682">
        <v>0</v>
      </c>
      <c r="R959" s="671"/>
      <c r="S959" s="682">
        <v>0</v>
      </c>
      <c r="T959" s="706"/>
      <c r="U959" s="242">
        <v>0</v>
      </c>
    </row>
    <row r="960" spans="1:21" ht="14.4" customHeight="1" x14ac:dyDescent="0.3">
      <c r="A960" s="680">
        <v>32</v>
      </c>
      <c r="B960" s="671" t="s">
        <v>529</v>
      </c>
      <c r="C960" s="671">
        <v>89301322</v>
      </c>
      <c r="D960" s="703" t="s">
        <v>3658</v>
      </c>
      <c r="E960" s="704" t="s">
        <v>2545</v>
      </c>
      <c r="F960" s="671" t="s">
        <v>2518</v>
      </c>
      <c r="G960" s="671" t="s">
        <v>2580</v>
      </c>
      <c r="H960" s="671" t="s">
        <v>528</v>
      </c>
      <c r="I960" s="671" t="s">
        <v>679</v>
      </c>
      <c r="J960" s="671" t="s">
        <v>680</v>
      </c>
      <c r="K960" s="671" t="s">
        <v>2581</v>
      </c>
      <c r="L960" s="705">
        <v>314.89999999999998</v>
      </c>
      <c r="M960" s="705">
        <v>944.69999999999993</v>
      </c>
      <c r="N960" s="671">
        <v>3</v>
      </c>
      <c r="O960" s="706">
        <v>1.5</v>
      </c>
      <c r="P960" s="705">
        <v>314.89999999999998</v>
      </c>
      <c r="Q960" s="682">
        <v>0.33333333333333331</v>
      </c>
      <c r="R960" s="671">
        <v>1</v>
      </c>
      <c r="S960" s="682">
        <v>0.33333333333333331</v>
      </c>
      <c r="T960" s="706">
        <v>0.5</v>
      </c>
      <c r="U960" s="242">
        <v>0.33333333333333331</v>
      </c>
    </row>
    <row r="961" spans="1:21" ht="14.4" customHeight="1" x14ac:dyDescent="0.3">
      <c r="A961" s="680">
        <v>32</v>
      </c>
      <c r="B961" s="671" t="s">
        <v>529</v>
      </c>
      <c r="C961" s="671">
        <v>89301322</v>
      </c>
      <c r="D961" s="703" t="s">
        <v>3658</v>
      </c>
      <c r="E961" s="704" t="s">
        <v>2545</v>
      </c>
      <c r="F961" s="671" t="s">
        <v>2518</v>
      </c>
      <c r="G961" s="671" t="s">
        <v>2719</v>
      </c>
      <c r="H961" s="671" t="s">
        <v>1321</v>
      </c>
      <c r="I961" s="671" t="s">
        <v>3537</v>
      </c>
      <c r="J961" s="671" t="s">
        <v>3211</v>
      </c>
      <c r="K961" s="671" t="s">
        <v>3538</v>
      </c>
      <c r="L961" s="705">
        <v>0</v>
      </c>
      <c r="M961" s="705">
        <v>0</v>
      </c>
      <c r="N961" s="671">
        <v>1</v>
      </c>
      <c r="O961" s="706">
        <v>0.5</v>
      </c>
      <c r="P961" s="705"/>
      <c r="Q961" s="682"/>
      <c r="R961" s="671"/>
      <c r="S961" s="682">
        <v>0</v>
      </c>
      <c r="T961" s="706"/>
      <c r="U961" s="242">
        <v>0</v>
      </c>
    </row>
    <row r="962" spans="1:21" ht="14.4" customHeight="1" x14ac:dyDescent="0.3">
      <c r="A962" s="680">
        <v>32</v>
      </c>
      <c r="B962" s="671" t="s">
        <v>529</v>
      </c>
      <c r="C962" s="671">
        <v>89301322</v>
      </c>
      <c r="D962" s="703" t="s">
        <v>3658</v>
      </c>
      <c r="E962" s="704" t="s">
        <v>2545</v>
      </c>
      <c r="F962" s="671" t="s">
        <v>2518</v>
      </c>
      <c r="G962" s="671" t="s">
        <v>3062</v>
      </c>
      <c r="H962" s="671" t="s">
        <v>528</v>
      </c>
      <c r="I962" s="671" t="s">
        <v>3469</v>
      </c>
      <c r="J962" s="671" t="s">
        <v>3470</v>
      </c>
      <c r="K962" s="671" t="s">
        <v>2593</v>
      </c>
      <c r="L962" s="705">
        <v>305.08</v>
      </c>
      <c r="M962" s="705">
        <v>305.08</v>
      </c>
      <c r="N962" s="671">
        <v>1</v>
      </c>
      <c r="O962" s="706">
        <v>0.5</v>
      </c>
      <c r="P962" s="705">
        <v>305.08</v>
      </c>
      <c r="Q962" s="682">
        <v>1</v>
      </c>
      <c r="R962" s="671">
        <v>1</v>
      </c>
      <c r="S962" s="682">
        <v>1</v>
      </c>
      <c r="T962" s="706">
        <v>0.5</v>
      </c>
      <c r="U962" s="242">
        <v>1</v>
      </c>
    </row>
    <row r="963" spans="1:21" ht="14.4" customHeight="1" x14ac:dyDescent="0.3">
      <c r="A963" s="680">
        <v>32</v>
      </c>
      <c r="B963" s="671" t="s">
        <v>529</v>
      </c>
      <c r="C963" s="671">
        <v>89301322</v>
      </c>
      <c r="D963" s="703" t="s">
        <v>3658</v>
      </c>
      <c r="E963" s="704" t="s">
        <v>2545</v>
      </c>
      <c r="F963" s="671" t="s">
        <v>2518</v>
      </c>
      <c r="G963" s="671" t="s">
        <v>2864</v>
      </c>
      <c r="H963" s="671" t="s">
        <v>528</v>
      </c>
      <c r="I963" s="671" t="s">
        <v>1302</v>
      </c>
      <c r="J963" s="671" t="s">
        <v>703</v>
      </c>
      <c r="K963" s="671" t="s">
        <v>1303</v>
      </c>
      <c r="L963" s="705">
        <v>113.37</v>
      </c>
      <c r="M963" s="705">
        <v>113.37</v>
      </c>
      <c r="N963" s="671">
        <v>1</v>
      </c>
      <c r="O963" s="706">
        <v>1</v>
      </c>
      <c r="P963" s="705"/>
      <c r="Q963" s="682">
        <v>0</v>
      </c>
      <c r="R963" s="671"/>
      <c r="S963" s="682">
        <v>0</v>
      </c>
      <c r="T963" s="706"/>
      <c r="U963" s="242">
        <v>0</v>
      </c>
    </row>
    <row r="964" spans="1:21" ht="14.4" customHeight="1" x14ac:dyDescent="0.3">
      <c r="A964" s="680">
        <v>32</v>
      </c>
      <c r="B964" s="671" t="s">
        <v>529</v>
      </c>
      <c r="C964" s="671">
        <v>89301322</v>
      </c>
      <c r="D964" s="703" t="s">
        <v>3658</v>
      </c>
      <c r="E964" s="704" t="s">
        <v>2545</v>
      </c>
      <c r="F964" s="671" t="s">
        <v>2518</v>
      </c>
      <c r="G964" s="671" t="s">
        <v>2864</v>
      </c>
      <c r="H964" s="671" t="s">
        <v>528</v>
      </c>
      <c r="I964" s="671" t="s">
        <v>1801</v>
      </c>
      <c r="J964" s="671" t="s">
        <v>1802</v>
      </c>
      <c r="K964" s="671" t="s">
        <v>3539</v>
      </c>
      <c r="L964" s="705">
        <v>45.34</v>
      </c>
      <c r="M964" s="705">
        <v>90.68</v>
      </c>
      <c r="N964" s="671">
        <v>2</v>
      </c>
      <c r="O964" s="706">
        <v>1</v>
      </c>
      <c r="P964" s="705"/>
      <c r="Q964" s="682">
        <v>0</v>
      </c>
      <c r="R964" s="671"/>
      <c r="S964" s="682">
        <v>0</v>
      </c>
      <c r="T964" s="706"/>
      <c r="U964" s="242">
        <v>0</v>
      </c>
    </row>
    <row r="965" spans="1:21" ht="14.4" customHeight="1" x14ac:dyDescent="0.3">
      <c r="A965" s="680">
        <v>32</v>
      </c>
      <c r="B965" s="671" t="s">
        <v>529</v>
      </c>
      <c r="C965" s="671">
        <v>89301322</v>
      </c>
      <c r="D965" s="703" t="s">
        <v>3658</v>
      </c>
      <c r="E965" s="704" t="s">
        <v>2545</v>
      </c>
      <c r="F965" s="671" t="s">
        <v>2518</v>
      </c>
      <c r="G965" s="671" t="s">
        <v>2582</v>
      </c>
      <c r="H965" s="671" t="s">
        <v>528</v>
      </c>
      <c r="I965" s="671" t="s">
        <v>588</v>
      </c>
      <c r="J965" s="671" t="s">
        <v>2955</v>
      </c>
      <c r="K965" s="671" t="s">
        <v>2786</v>
      </c>
      <c r="L965" s="705">
        <v>22.88</v>
      </c>
      <c r="M965" s="705">
        <v>45.76</v>
      </c>
      <c r="N965" s="671">
        <v>2</v>
      </c>
      <c r="O965" s="706">
        <v>0.5</v>
      </c>
      <c r="P965" s="705"/>
      <c r="Q965" s="682">
        <v>0</v>
      </c>
      <c r="R965" s="671"/>
      <c r="S965" s="682">
        <v>0</v>
      </c>
      <c r="T965" s="706"/>
      <c r="U965" s="242">
        <v>0</v>
      </c>
    </row>
    <row r="966" spans="1:21" ht="14.4" customHeight="1" x14ac:dyDescent="0.3">
      <c r="A966" s="680">
        <v>32</v>
      </c>
      <c r="B966" s="671" t="s">
        <v>529</v>
      </c>
      <c r="C966" s="671">
        <v>89301322</v>
      </c>
      <c r="D966" s="703" t="s">
        <v>3658</v>
      </c>
      <c r="E966" s="704" t="s">
        <v>2545</v>
      </c>
      <c r="F966" s="671" t="s">
        <v>2518</v>
      </c>
      <c r="G966" s="671" t="s">
        <v>2582</v>
      </c>
      <c r="H966" s="671" t="s">
        <v>528</v>
      </c>
      <c r="I966" s="671" t="s">
        <v>972</v>
      </c>
      <c r="J966" s="671" t="s">
        <v>2583</v>
      </c>
      <c r="K966" s="671" t="s">
        <v>2584</v>
      </c>
      <c r="L966" s="705">
        <v>91.52</v>
      </c>
      <c r="M966" s="705">
        <v>183.04</v>
      </c>
      <c r="N966" s="671">
        <v>2</v>
      </c>
      <c r="O966" s="706">
        <v>1.5</v>
      </c>
      <c r="P966" s="705">
        <v>91.52</v>
      </c>
      <c r="Q966" s="682">
        <v>0.5</v>
      </c>
      <c r="R966" s="671">
        <v>1</v>
      </c>
      <c r="S966" s="682">
        <v>0.5</v>
      </c>
      <c r="T966" s="706">
        <v>0.5</v>
      </c>
      <c r="U966" s="242">
        <v>0.33333333333333331</v>
      </c>
    </row>
    <row r="967" spans="1:21" ht="14.4" customHeight="1" x14ac:dyDescent="0.3">
      <c r="A967" s="680">
        <v>32</v>
      </c>
      <c r="B967" s="671" t="s">
        <v>529</v>
      </c>
      <c r="C967" s="671">
        <v>89301322</v>
      </c>
      <c r="D967" s="703" t="s">
        <v>3658</v>
      </c>
      <c r="E967" s="704" t="s">
        <v>2545</v>
      </c>
      <c r="F967" s="671" t="s">
        <v>2518</v>
      </c>
      <c r="G967" s="671" t="s">
        <v>3215</v>
      </c>
      <c r="H967" s="671" t="s">
        <v>1321</v>
      </c>
      <c r="I967" s="671" t="s">
        <v>3216</v>
      </c>
      <c r="J967" s="671" t="s">
        <v>2274</v>
      </c>
      <c r="K967" s="671" t="s">
        <v>3087</v>
      </c>
      <c r="L967" s="705">
        <v>140.03</v>
      </c>
      <c r="M967" s="705">
        <v>140.03</v>
      </c>
      <c r="N967" s="671">
        <v>1</v>
      </c>
      <c r="O967" s="706">
        <v>0.5</v>
      </c>
      <c r="P967" s="705">
        <v>140.03</v>
      </c>
      <c r="Q967" s="682">
        <v>1</v>
      </c>
      <c r="R967" s="671">
        <v>1</v>
      </c>
      <c r="S967" s="682">
        <v>1</v>
      </c>
      <c r="T967" s="706">
        <v>0.5</v>
      </c>
      <c r="U967" s="242">
        <v>1</v>
      </c>
    </row>
    <row r="968" spans="1:21" ht="14.4" customHeight="1" x14ac:dyDescent="0.3">
      <c r="A968" s="680">
        <v>32</v>
      </c>
      <c r="B968" s="671" t="s">
        <v>529</v>
      </c>
      <c r="C968" s="671">
        <v>89301322</v>
      </c>
      <c r="D968" s="703" t="s">
        <v>3658</v>
      </c>
      <c r="E968" s="704" t="s">
        <v>2545</v>
      </c>
      <c r="F968" s="671" t="s">
        <v>2518</v>
      </c>
      <c r="G968" s="671" t="s">
        <v>3217</v>
      </c>
      <c r="H968" s="671" t="s">
        <v>528</v>
      </c>
      <c r="I968" s="671" t="s">
        <v>3540</v>
      </c>
      <c r="J968" s="671" t="s">
        <v>2405</v>
      </c>
      <c r="K968" s="671" t="s">
        <v>2986</v>
      </c>
      <c r="L968" s="705">
        <v>224.71</v>
      </c>
      <c r="M968" s="705">
        <v>224.71</v>
      </c>
      <c r="N968" s="671">
        <v>1</v>
      </c>
      <c r="O968" s="706">
        <v>1</v>
      </c>
      <c r="P968" s="705">
        <v>224.71</v>
      </c>
      <c r="Q968" s="682">
        <v>1</v>
      </c>
      <c r="R968" s="671">
        <v>1</v>
      </c>
      <c r="S968" s="682">
        <v>1</v>
      </c>
      <c r="T968" s="706">
        <v>1</v>
      </c>
      <c r="U968" s="242">
        <v>1</v>
      </c>
    </row>
    <row r="969" spans="1:21" ht="14.4" customHeight="1" x14ac:dyDescent="0.3">
      <c r="A969" s="680">
        <v>32</v>
      </c>
      <c r="B969" s="671" t="s">
        <v>529</v>
      </c>
      <c r="C969" s="671">
        <v>89301322</v>
      </c>
      <c r="D969" s="703" t="s">
        <v>3658</v>
      </c>
      <c r="E969" s="704" t="s">
        <v>2545</v>
      </c>
      <c r="F969" s="671" t="s">
        <v>2518</v>
      </c>
      <c r="G969" s="671" t="s">
        <v>2960</v>
      </c>
      <c r="H969" s="671" t="s">
        <v>528</v>
      </c>
      <c r="I969" s="671" t="s">
        <v>3404</v>
      </c>
      <c r="J969" s="671" t="s">
        <v>2962</v>
      </c>
      <c r="K969" s="671" t="s">
        <v>3405</v>
      </c>
      <c r="L969" s="705">
        <v>0</v>
      </c>
      <c r="M969" s="705">
        <v>0</v>
      </c>
      <c r="N969" s="671">
        <v>1</v>
      </c>
      <c r="O969" s="706">
        <v>0.5</v>
      </c>
      <c r="P969" s="705"/>
      <c r="Q969" s="682"/>
      <c r="R969" s="671"/>
      <c r="S969" s="682">
        <v>0</v>
      </c>
      <c r="T969" s="706"/>
      <c r="U969" s="242">
        <v>0</v>
      </c>
    </row>
    <row r="970" spans="1:21" ht="14.4" customHeight="1" x14ac:dyDescent="0.3">
      <c r="A970" s="680">
        <v>32</v>
      </c>
      <c r="B970" s="671" t="s">
        <v>529</v>
      </c>
      <c r="C970" s="671">
        <v>89301322</v>
      </c>
      <c r="D970" s="703" t="s">
        <v>3658</v>
      </c>
      <c r="E970" s="704" t="s">
        <v>2545</v>
      </c>
      <c r="F970" s="671" t="s">
        <v>2518</v>
      </c>
      <c r="G970" s="671" t="s">
        <v>2866</v>
      </c>
      <c r="H970" s="671" t="s">
        <v>528</v>
      </c>
      <c r="I970" s="671" t="s">
        <v>793</v>
      </c>
      <c r="J970" s="671" t="s">
        <v>2867</v>
      </c>
      <c r="K970" s="671" t="s">
        <v>2868</v>
      </c>
      <c r="L970" s="705">
        <v>0</v>
      </c>
      <c r="M970" s="705">
        <v>0</v>
      </c>
      <c r="N970" s="671">
        <v>3</v>
      </c>
      <c r="O970" s="706">
        <v>1.5</v>
      </c>
      <c r="P970" s="705">
        <v>0</v>
      </c>
      <c r="Q970" s="682"/>
      <c r="R970" s="671">
        <v>3</v>
      </c>
      <c r="S970" s="682">
        <v>1</v>
      </c>
      <c r="T970" s="706">
        <v>1.5</v>
      </c>
      <c r="U970" s="242">
        <v>1</v>
      </c>
    </row>
    <row r="971" spans="1:21" ht="14.4" customHeight="1" x14ac:dyDescent="0.3">
      <c r="A971" s="680">
        <v>32</v>
      </c>
      <c r="B971" s="671" t="s">
        <v>529</v>
      </c>
      <c r="C971" s="671">
        <v>89301322</v>
      </c>
      <c r="D971" s="703" t="s">
        <v>3658</v>
      </c>
      <c r="E971" s="704" t="s">
        <v>2545</v>
      </c>
      <c r="F971" s="671" t="s">
        <v>2518</v>
      </c>
      <c r="G971" s="671" t="s">
        <v>2869</v>
      </c>
      <c r="H971" s="671" t="s">
        <v>528</v>
      </c>
      <c r="I971" s="671" t="s">
        <v>2965</v>
      </c>
      <c r="J971" s="671" t="s">
        <v>2871</v>
      </c>
      <c r="K971" s="671" t="s">
        <v>2966</v>
      </c>
      <c r="L971" s="705">
        <v>224.25</v>
      </c>
      <c r="M971" s="705">
        <v>1121.25</v>
      </c>
      <c r="N971" s="671">
        <v>5</v>
      </c>
      <c r="O971" s="706">
        <v>3.5</v>
      </c>
      <c r="P971" s="705">
        <v>448.5</v>
      </c>
      <c r="Q971" s="682">
        <v>0.4</v>
      </c>
      <c r="R971" s="671">
        <v>2</v>
      </c>
      <c r="S971" s="682">
        <v>0.4</v>
      </c>
      <c r="T971" s="706">
        <v>2</v>
      </c>
      <c r="U971" s="242">
        <v>0.5714285714285714</v>
      </c>
    </row>
    <row r="972" spans="1:21" ht="14.4" customHeight="1" x14ac:dyDescent="0.3">
      <c r="A972" s="680">
        <v>32</v>
      </c>
      <c r="B972" s="671" t="s">
        <v>529</v>
      </c>
      <c r="C972" s="671">
        <v>89301322</v>
      </c>
      <c r="D972" s="703" t="s">
        <v>3658</v>
      </c>
      <c r="E972" s="704" t="s">
        <v>2545</v>
      </c>
      <c r="F972" s="671" t="s">
        <v>2518</v>
      </c>
      <c r="G972" s="671" t="s">
        <v>2869</v>
      </c>
      <c r="H972" s="671" t="s">
        <v>528</v>
      </c>
      <c r="I972" s="671" t="s">
        <v>2967</v>
      </c>
      <c r="J972" s="671" t="s">
        <v>2968</v>
      </c>
      <c r="K972" s="671" t="s">
        <v>2969</v>
      </c>
      <c r="L972" s="705">
        <v>74.930000000000007</v>
      </c>
      <c r="M972" s="705">
        <v>374.65000000000003</v>
      </c>
      <c r="N972" s="671">
        <v>5</v>
      </c>
      <c r="O972" s="706">
        <v>3</v>
      </c>
      <c r="P972" s="705">
        <v>74.930000000000007</v>
      </c>
      <c r="Q972" s="682">
        <v>0.2</v>
      </c>
      <c r="R972" s="671">
        <v>1</v>
      </c>
      <c r="S972" s="682">
        <v>0.2</v>
      </c>
      <c r="T972" s="706">
        <v>1</v>
      </c>
      <c r="U972" s="242">
        <v>0.33333333333333331</v>
      </c>
    </row>
    <row r="973" spans="1:21" ht="14.4" customHeight="1" x14ac:dyDescent="0.3">
      <c r="A973" s="680">
        <v>32</v>
      </c>
      <c r="B973" s="671" t="s">
        <v>529</v>
      </c>
      <c r="C973" s="671">
        <v>89301322</v>
      </c>
      <c r="D973" s="703" t="s">
        <v>3658</v>
      </c>
      <c r="E973" s="704" t="s">
        <v>2545</v>
      </c>
      <c r="F973" s="671" t="s">
        <v>2518</v>
      </c>
      <c r="G973" s="671" t="s">
        <v>2585</v>
      </c>
      <c r="H973" s="671" t="s">
        <v>528</v>
      </c>
      <c r="I973" s="671" t="s">
        <v>3541</v>
      </c>
      <c r="J973" s="671" t="s">
        <v>1748</v>
      </c>
      <c r="K973" s="671" t="s">
        <v>3542</v>
      </c>
      <c r="L973" s="705">
        <v>0</v>
      </c>
      <c r="M973" s="705">
        <v>0</v>
      </c>
      <c r="N973" s="671">
        <v>1</v>
      </c>
      <c r="O973" s="706">
        <v>1</v>
      </c>
      <c r="P973" s="705"/>
      <c r="Q973" s="682"/>
      <c r="R973" s="671"/>
      <c r="S973" s="682">
        <v>0</v>
      </c>
      <c r="T973" s="706"/>
      <c r="U973" s="242">
        <v>0</v>
      </c>
    </row>
    <row r="974" spans="1:21" ht="14.4" customHeight="1" x14ac:dyDescent="0.3">
      <c r="A974" s="680">
        <v>32</v>
      </c>
      <c r="B974" s="671" t="s">
        <v>529</v>
      </c>
      <c r="C974" s="671">
        <v>89301322</v>
      </c>
      <c r="D974" s="703" t="s">
        <v>3658</v>
      </c>
      <c r="E974" s="704" t="s">
        <v>2545</v>
      </c>
      <c r="F974" s="671" t="s">
        <v>2518</v>
      </c>
      <c r="G974" s="671" t="s">
        <v>3017</v>
      </c>
      <c r="H974" s="671" t="s">
        <v>528</v>
      </c>
      <c r="I974" s="671" t="s">
        <v>710</v>
      </c>
      <c r="J974" s="671" t="s">
        <v>3018</v>
      </c>
      <c r="K974" s="671" t="s">
        <v>3019</v>
      </c>
      <c r="L974" s="705">
        <v>0</v>
      </c>
      <c r="M974" s="705">
        <v>0</v>
      </c>
      <c r="N974" s="671">
        <v>2</v>
      </c>
      <c r="O974" s="706">
        <v>1</v>
      </c>
      <c r="P974" s="705">
        <v>0</v>
      </c>
      <c r="Q974" s="682"/>
      <c r="R974" s="671">
        <v>2</v>
      </c>
      <c r="S974" s="682">
        <v>1</v>
      </c>
      <c r="T974" s="706">
        <v>1</v>
      </c>
      <c r="U974" s="242">
        <v>1</v>
      </c>
    </row>
    <row r="975" spans="1:21" ht="14.4" customHeight="1" x14ac:dyDescent="0.3">
      <c r="A975" s="680">
        <v>32</v>
      </c>
      <c r="B975" s="671" t="s">
        <v>529</v>
      </c>
      <c r="C975" s="671">
        <v>89301322</v>
      </c>
      <c r="D975" s="703" t="s">
        <v>3658</v>
      </c>
      <c r="E975" s="704" t="s">
        <v>2545</v>
      </c>
      <c r="F975" s="671" t="s">
        <v>2518</v>
      </c>
      <c r="G975" s="671" t="s">
        <v>2759</v>
      </c>
      <c r="H975" s="671" t="s">
        <v>528</v>
      </c>
      <c r="I975" s="671" t="s">
        <v>2873</v>
      </c>
      <c r="J975" s="671" t="s">
        <v>1546</v>
      </c>
      <c r="K975" s="671" t="s">
        <v>2874</v>
      </c>
      <c r="L975" s="705">
        <v>23.46</v>
      </c>
      <c r="M975" s="705">
        <v>23.46</v>
      </c>
      <c r="N975" s="671">
        <v>1</v>
      </c>
      <c r="O975" s="706">
        <v>0.5</v>
      </c>
      <c r="P975" s="705">
        <v>23.46</v>
      </c>
      <c r="Q975" s="682">
        <v>1</v>
      </c>
      <c r="R975" s="671">
        <v>1</v>
      </c>
      <c r="S975" s="682">
        <v>1</v>
      </c>
      <c r="T975" s="706">
        <v>0.5</v>
      </c>
      <c r="U975" s="242">
        <v>1</v>
      </c>
    </row>
    <row r="976" spans="1:21" ht="14.4" customHeight="1" x14ac:dyDescent="0.3">
      <c r="A976" s="680">
        <v>32</v>
      </c>
      <c r="B976" s="671" t="s">
        <v>529</v>
      </c>
      <c r="C976" s="671">
        <v>89301322</v>
      </c>
      <c r="D976" s="703" t="s">
        <v>3658</v>
      </c>
      <c r="E976" s="704" t="s">
        <v>2545</v>
      </c>
      <c r="F976" s="671" t="s">
        <v>2518</v>
      </c>
      <c r="G976" s="671" t="s">
        <v>2759</v>
      </c>
      <c r="H976" s="671" t="s">
        <v>528</v>
      </c>
      <c r="I976" s="671" t="s">
        <v>2760</v>
      </c>
      <c r="J976" s="671" t="s">
        <v>1535</v>
      </c>
      <c r="K976" s="671" t="s">
        <v>2761</v>
      </c>
      <c r="L976" s="705">
        <v>26.77</v>
      </c>
      <c r="M976" s="705">
        <v>26.77</v>
      </c>
      <c r="N976" s="671">
        <v>1</v>
      </c>
      <c r="O976" s="706">
        <v>1</v>
      </c>
      <c r="P976" s="705">
        <v>26.77</v>
      </c>
      <c r="Q976" s="682">
        <v>1</v>
      </c>
      <c r="R976" s="671">
        <v>1</v>
      </c>
      <c r="S976" s="682">
        <v>1</v>
      </c>
      <c r="T976" s="706">
        <v>1</v>
      </c>
      <c r="U976" s="242">
        <v>1</v>
      </c>
    </row>
    <row r="977" spans="1:21" ht="14.4" customHeight="1" x14ac:dyDescent="0.3">
      <c r="A977" s="680">
        <v>32</v>
      </c>
      <c r="B977" s="671" t="s">
        <v>529</v>
      </c>
      <c r="C977" s="671">
        <v>89301322</v>
      </c>
      <c r="D977" s="703" t="s">
        <v>3658</v>
      </c>
      <c r="E977" s="704" t="s">
        <v>2545</v>
      </c>
      <c r="F977" s="671" t="s">
        <v>2518</v>
      </c>
      <c r="G977" s="671" t="s">
        <v>2759</v>
      </c>
      <c r="H977" s="671" t="s">
        <v>528</v>
      </c>
      <c r="I977" s="671" t="s">
        <v>1534</v>
      </c>
      <c r="J977" s="671" t="s">
        <v>1535</v>
      </c>
      <c r="K977" s="671" t="s">
        <v>2762</v>
      </c>
      <c r="L977" s="705">
        <v>53.54</v>
      </c>
      <c r="M977" s="705">
        <v>107.08</v>
      </c>
      <c r="N977" s="671">
        <v>2</v>
      </c>
      <c r="O977" s="706">
        <v>1.5</v>
      </c>
      <c r="P977" s="705">
        <v>107.08</v>
      </c>
      <c r="Q977" s="682">
        <v>1</v>
      </c>
      <c r="R977" s="671">
        <v>2</v>
      </c>
      <c r="S977" s="682">
        <v>1</v>
      </c>
      <c r="T977" s="706">
        <v>1.5</v>
      </c>
      <c r="U977" s="242">
        <v>1</v>
      </c>
    </row>
    <row r="978" spans="1:21" ht="14.4" customHeight="1" x14ac:dyDescent="0.3">
      <c r="A978" s="680">
        <v>32</v>
      </c>
      <c r="B978" s="671" t="s">
        <v>529</v>
      </c>
      <c r="C978" s="671">
        <v>89301322</v>
      </c>
      <c r="D978" s="703" t="s">
        <v>3658</v>
      </c>
      <c r="E978" s="704" t="s">
        <v>2545</v>
      </c>
      <c r="F978" s="671" t="s">
        <v>2518</v>
      </c>
      <c r="G978" s="671" t="s">
        <v>3543</v>
      </c>
      <c r="H978" s="671" t="s">
        <v>528</v>
      </c>
      <c r="I978" s="671" t="s">
        <v>3544</v>
      </c>
      <c r="J978" s="671" t="s">
        <v>3545</v>
      </c>
      <c r="K978" s="671" t="s">
        <v>3546</v>
      </c>
      <c r="L978" s="705">
        <v>472.71</v>
      </c>
      <c r="M978" s="705">
        <v>945.42</v>
      </c>
      <c r="N978" s="671">
        <v>2</v>
      </c>
      <c r="O978" s="706">
        <v>0.5</v>
      </c>
      <c r="P978" s="705">
        <v>945.42</v>
      </c>
      <c r="Q978" s="682">
        <v>1</v>
      </c>
      <c r="R978" s="671">
        <v>2</v>
      </c>
      <c r="S978" s="682">
        <v>1</v>
      </c>
      <c r="T978" s="706">
        <v>0.5</v>
      </c>
      <c r="U978" s="242">
        <v>1</v>
      </c>
    </row>
    <row r="979" spans="1:21" ht="14.4" customHeight="1" x14ac:dyDescent="0.3">
      <c r="A979" s="680">
        <v>32</v>
      </c>
      <c r="B979" s="671" t="s">
        <v>529</v>
      </c>
      <c r="C979" s="671">
        <v>89301322</v>
      </c>
      <c r="D979" s="703" t="s">
        <v>3658</v>
      </c>
      <c r="E979" s="704" t="s">
        <v>2545</v>
      </c>
      <c r="F979" s="671" t="s">
        <v>2518</v>
      </c>
      <c r="G979" s="671" t="s">
        <v>2695</v>
      </c>
      <c r="H979" s="671" t="s">
        <v>528</v>
      </c>
      <c r="I979" s="671" t="s">
        <v>668</v>
      </c>
      <c r="J979" s="671" t="s">
        <v>669</v>
      </c>
      <c r="K979" s="671" t="s">
        <v>670</v>
      </c>
      <c r="L979" s="705">
        <v>82.67</v>
      </c>
      <c r="M979" s="705">
        <v>165.34</v>
      </c>
      <c r="N979" s="671">
        <v>2</v>
      </c>
      <c r="O979" s="706">
        <v>1</v>
      </c>
      <c r="P979" s="705">
        <v>165.34</v>
      </c>
      <c r="Q979" s="682">
        <v>1</v>
      </c>
      <c r="R979" s="671">
        <v>2</v>
      </c>
      <c r="S979" s="682">
        <v>1</v>
      </c>
      <c r="T979" s="706">
        <v>1</v>
      </c>
      <c r="U979" s="242">
        <v>1</v>
      </c>
    </row>
    <row r="980" spans="1:21" ht="14.4" customHeight="1" x14ac:dyDescent="0.3">
      <c r="A980" s="680">
        <v>32</v>
      </c>
      <c r="B980" s="671" t="s">
        <v>529</v>
      </c>
      <c r="C980" s="671">
        <v>89301322</v>
      </c>
      <c r="D980" s="703" t="s">
        <v>3658</v>
      </c>
      <c r="E980" s="704" t="s">
        <v>2545</v>
      </c>
      <c r="F980" s="671" t="s">
        <v>2518</v>
      </c>
      <c r="G980" s="671" t="s">
        <v>2881</v>
      </c>
      <c r="H980" s="671" t="s">
        <v>1321</v>
      </c>
      <c r="I980" s="671" t="s">
        <v>1447</v>
      </c>
      <c r="J980" s="671" t="s">
        <v>1448</v>
      </c>
      <c r="K980" s="671" t="s">
        <v>2436</v>
      </c>
      <c r="L980" s="705">
        <v>1492.11</v>
      </c>
      <c r="M980" s="705">
        <v>2984.22</v>
      </c>
      <c r="N980" s="671">
        <v>2</v>
      </c>
      <c r="O980" s="706">
        <v>0.5</v>
      </c>
      <c r="P980" s="705">
        <v>2984.22</v>
      </c>
      <c r="Q980" s="682">
        <v>1</v>
      </c>
      <c r="R980" s="671">
        <v>2</v>
      </c>
      <c r="S980" s="682">
        <v>1</v>
      </c>
      <c r="T980" s="706">
        <v>0.5</v>
      </c>
      <c r="U980" s="242">
        <v>1</v>
      </c>
    </row>
    <row r="981" spans="1:21" ht="14.4" customHeight="1" x14ac:dyDescent="0.3">
      <c r="A981" s="680">
        <v>32</v>
      </c>
      <c r="B981" s="671" t="s">
        <v>529</v>
      </c>
      <c r="C981" s="671">
        <v>89301322</v>
      </c>
      <c r="D981" s="703" t="s">
        <v>3658</v>
      </c>
      <c r="E981" s="704" t="s">
        <v>2545</v>
      </c>
      <c r="F981" s="671" t="s">
        <v>2518</v>
      </c>
      <c r="G981" s="671" t="s">
        <v>2698</v>
      </c>
      <c r="H981" s="671" t="s">
        <v>528</v>
      </c>
      <c r="I981" s="671" t="s">
        <v>2989</v>
      </c>
      <c r="J981" s="671" t="s">
        <v>2990</v>
      </c>
      <c r="K981" s="671" t="s">
        <v>1769</v>
      </c>
      <c r="L981" s="705">
        <v>0</v>
      </c>
      <c r="M981" s="705">
        <v>0</v>
      </c>
      <c r="N981" s="671">
        <v>2</v>
      </c>
      <c r="O981" s="706">
        <v>1</v>
      </c>
      <c r="P981" s="705">
        <v>0</v>
      </c>
      <c r="Q981" s="682"/>
      <c r="R981" s="671">
        <v>2</v>
      </c>
      <c r="S981" s="682">
        <v>1</v>
      </c>
      <c r="T981" s="706">
        <v>1</v>
      </c>
      <c r="U981" s="242">
        <v>1</v>
      </c>
    </row>
    <row r="982" spans="1:21" ht="14.4" customHeight="1" x14ac:dyDescent="0.3">
      <c r="A982" s="680">
        <v>32</v>
      </c>
      <c r="B982" s="671" t="s">
        <v>529</v>
      </c>
      <c r="C982" s="671">
        <v>89301322</v>
      </c>
      <c r="D982" s="703" t="s">
        <v>3658</v>
      </c>
      <c r="E982" s="704" t="s">
        <v>2545</v>
      </c>
      <c r="F982" s="671" t="s">
        <v>2518</v>
      </c>
      <c r="G982" s="671" t="s">
        <v>2698</v>
      </c>
      <c r="H982" s="671" t="s">
        <v>528</v>
      </c>
      <c r="I982" s="671" t="s">
        <v>3547</v>
      </c>
      <c r="J982" s="671" t="s">
        <v>3105</v>
      </c>
      <c r="K982" s="671" t="s">
        <v>2888</v>
      </c>
      <c r="L982" s="705">
        <v>0</v>
      </c>
      <c r="M982" s="705">
        <v>0</v>
      </c>
      <c r="N982" s="671">
        <v>1</v>
      </c>
      <c r="O982" s="706">
        <v>1</v>
      </c>
      <c r="P982" s="705"/>
      <c r="Q982" s="682"/>
      <c r="R982" s="671"/>
      <c r="S982" s="682">
        <v>0</v>
      </c>
      <c r="T982" s="706"/>
      <c r="U982" s="242">
        <v>0</v>
      </c>
    </row>
    <row r="983" spans="1:21" ht="14.4" customHeight="1" x14ac:dyDescent="0.3">
      <c r="A983" s="680">
        <v>32</v>
      </c>
      <c r="B983" s="671" t="s">
        <v>529</v>
      </c>
      <c r="C983" s="671">
        <v>89301322</v>
      </c>
      <c r="D983" s="703" t="s">
        <v>3658</v>
      </c>
      <c r="E983" s="704" t="s">
        <v>2545</v>
      </c>
      <c r="F983" s="671" t="s">
        <v>2518</v>
      </c>
      <c r="G983" s="671" t="s">
        <v>2698</v>
      </c>
      <c r="H983" s="671" t="s">
        <v>528</v>
      </c>
      <c r="I983" s="671" t="s">
        <v>3242</v>
      </c>
      <c r="J983" s="671" t="s">
        <v>2990</v>
      </c>
      <c r="K983" s="671" t="s">
        <v>1769</v>
      </c>
      <c r="L983" s="705">
        <v>0</v>
      </c>
      <c r="M983" s="705">
        <v>0</v>
      </c>
      <c r="N983" s="671">
        <v>2</v>
      </c>
      <c r="O983" s="706">
        <v>1</v>
      </c>
      <c r="P983" s="705">
        <v>0</v>
      </c>
      <c r="Q983" s="682"/>
      <c r="R983" s="671">
        <v>2</v>
      </c>
      <c r="S983" s="682">
        <v>1</v>
      </c>
      <c r="T983" s="706">
        <v>1</v>
      </c>
      <c r="U983" s="242">
        <v>1</v>
      </c>
    </row>
    <row r="984" spans="1:21" ht="14.4" customHeight="1" x14ac:dyDescent="0.3">
      <c r="A984" s="680">
        <v>32</v>
      </c>
      <c r="B984" s="671" t="s">
        <v>529</v>
      </c>
      <c r="C984" s="671">
        <v>89301322</v>
      </c>
      <c r="D984" s="703" t="s">
        <v>3658</v>
      </c>
      <c r="E984" s="704" t="s">
        <v>2546</v>
      </c>
      <c r="F984" s="671" t="s">
        <v>2518</v>
      </c>
      <c r="G984" s="671" t="s">
        <v>2552</v>
      </c>
      <c r="H984" s="671" t="s">
        <v>528</v>
      </c>
      <c r="I984" s="671" t="s">
        <v>2604</v>
      </c>
      <c r="J984" s="671" t="s">
        <v>2605</v>
      </c>
      <c r="K984" s="671" t="s">
        <v>2606</v>
      </c>
      <c r="L984" s="705">
        <v>1354.54</v>
      </c>
      <c r="M984" s="705">
        <v>1354.54</v>
      </c>
      <c r="N984" s="671">
        <v>1</v>
      </c>
      <c r="O984" s="706">
        <v>1</v>
      </c>
      <c r="P984" s="705">
        <v>1354.54</v>
      </c>
      <c r="Q984" s="682">
        <v>1</v>
      </c>
      <c r="R984" s="671">
        <v>1</v>
      </c>
      <c r="S984" s="682">
        <v>1</v>
      </c>
      <c r="T984" s="706">
        <v>1</v>
      </c>
      <c r="U984" s="242">
        <v>1</v>
      </c>
    </row>
    <row r="985" spans="1:21" ht="14.4" customHeight="1" x14ac:dyDescent="0.3">
      <c r="A985" s="680">
        <v>32</v>
      </c>
      <c r="B985" s="671" t="s">
        <v>529</v>
      </c>
      <c r="C985" s="671">
        <v>89301322</v>
      </c>
      <c r="D985" s="703" t="s">
        <v>3658</v>
      </c>
      <c r="E985" s="704" t="s">
        <v>2546</v>
      </c>
      <c r="F985" s="671" t="s">
        <v>2518</v>
      </c>
      <c r="G985" s="671" t="s">
        <v>2552</v>
      </c>
      <c r="H985" s="671" t="s">
        <v>528</v>
      </c>
      <c r="I985" s="671" t="s">
        <v>3548</v>
      </c>
      <c r="J985" s="671" t="s">
        <v>1051</v>
      </c>
      <c r="K985" s="671" t="s">
        <v>1052</v>
      </c>
      <c r="L985" s="705">
        <v>275.23</v>
      </c>
      <c r="M985" s="705">
        <v>550.46</v>
      </c>
      <c r="N985" s="671">
        <v>2</v>
      </c>
      <c r="O985" s="706">
        <v>1</v>
      </c>
      <c r="P985" s="705"/>
      <c r="Q985" s="682">
        <v>0</v>
      </c>
      <c r="R985" s="671"/>
      <c r="S985" s="682">
        <v>0</v>
      </c>
      <c r="T985" s="706"/>
      <c r="U985" s="242">
        <v>0</v>
      </c>
    </row>
    <row r="986" spans="1:21" ht="14.4" customHeight="1" x14ac:dyDescent="0.3">
      <c r="A986" s="680">
        <v>32</v>
      </c>
      <c r="B986" s="671" t="s">
        <v>529</v>
      </c>
      <c r="C986" s="671">
        <v>89301322</v>
      </c>
      <c r="D986" s="703" t="s">
        <v>3658</v>
      </c>
      <c r="E986" s="704" t="s">
        <v>2546</v>
      </c>
      <c r="F986" s="671" t="s">
        <v>2518</v>
      </c>
      <c r="G986" s="671" t="s">
        <v>2552</v>
      </c>
      <c r="H986" s="671" t="s">
        <v>528</v>
      </c>
      <c r="I986" s="671" t="s">
        <v>2997</v>
      </c>
      <c r="J986" s="671" t="s">
        <v>1008</v>
      </c>
      <c r="K986" s="671" t="s">
        <v>1009</v>
      </c>
      <c r="L986" s="705">
        <v>483.76</v>
      </c>
      <c r="M986" s="705">
        <v>967.52</v>
      </c>
      <c r="N986" s="671">
        <v>2</v>
      </c>
      <c r="O986" s="706">
        <v>0.5</v>
      </c>
      <c r="P986" s="705"/>
      <c r="Q986" s="682">
        <v>0</v>
      </c>
      <c r="R986" s="671"/>
      <c r="S986" s="682">
        <v>0</v>
      </c>
      <c r="T986" s="706"/>
      <c r="U986" s="242">
        <v>0</v>
      </c>
    </row>
    <row r="987" spans="1:21" ht="14.4" customHeight="1" x14ac:dyDescent="0.3">
      <c r="A987" s="680">
        <v>32</v>
      </c>
      <c r="B987" s="671" t="s">
        <v>529</v>
      </c>
      <c r="C987" s="671">
        <v>89301322</v>
      </c>
      <c r="D987" s="703" t="s">
        <v>3658</v>
      </c>
      <c r="E987" s="704" t="s">
        <v>2546</v>
      </c>
      <c r="F987" s="671" t="s">
        <v>2518</v>
      </c>
      <c r="G987" s="671" t="s">
        <v>2552</v>
      </c>
      <c r="H987" s="671" t="s">
        <v>528</v>
      </c>
      <c r="I987" s="671" t="s">
        <v>2656</v>
      </c>
      <c r="J987" s="671" t="s">
        <v>1008</v>
      </c>
      <c r="K987" s="671" t="s">
        <v>2554</v>
      </c>
      <c r="L987" s="705">
        <v>0</v>
      </c>
      <c r="M987" s="705">
        <v>0</v>
      </c>
      <c r="N987" s="671">
        <v>2</v>
      </c>
      <c r="O987" s="706">
        <v>1</v>
      </c>
      <c r="P987" s="705"/>
      <c r="Q987" s="682"/>
      <c r="R987" s="671"/>
      <c r="S987" s="682">
        <v>0</v>
      </c>
      <c r="T987" s="706"/>
      <c r="U987" s="242">
        <v>0</v>
      </c>
    </row>
    <row r="988" spans="1:21" ht="14.4" customHeight="1" x14ac:dyDescent="0.3">
      <c r="A988" s="680">
        <v>32</v>
      </c>
      <c r="B988" s="671" t="s">
        <v>529</v>
      </c>
      <c r="C988" s="671">
        <v>89301322</v>
      </c>
      <c r="D988" s="703" t="s">
        <v>3658</v>
      </c>
      <c r="E988" s="704" t="s">
        <v>2546</v>
      </c>
      <c r="F988" s="671" t="s">
        <v>2518</v>
      </c>
      <c r="G988" s="671" t="s">
        <v>2555</v>
      </c>
      <c r="H988" s="671" t="s">
        <v>1321</v>
      </c>
      <c r="I988" s="671" t="s">
        <v>1380</v>
      </c>
      <c r="J988" s="671" t="s">
        <v>1381</v>
      </c>
      <c r="K988" s="671" t="s">
        <v>1382</v>
      </c>
      <c r="L988" s="705">
        <v>95.25</v>
      </c>
      <c r="M988" s="705">
        <v>571.5</v>
      </c>
      <c r="N988" s="671">
        <v>6</v>
      </c>
      <c r="O988" s="706">
        <v>2</v>
      </c>
      <c r="P988" s="705">
        <v>381</v>
      </c>
      <c r="Q988" s="682">
        <v>0.66666666666666663</v>
      </c>
      <c r="R988" s="671">
        <v>4</v>
      </c>
      <c r="S988" s="682">
        <v>0.66666666666666663</v>
      </c>
      <c r="T988" s="706">
        <v>1.5</v>
      </c>
      <c r="U988" s="242">
        <v>0.75</v>
      </c>
    </row>
    <row r="989" spans="1:21" ht="14.4" customHeight="1" x14ac:dyDescent="0.3">
      <c r="A989" s="680">
        <v>32</v>
      </c>
      <c r="B989" s="671" t="s">
        <v>529</v>
      </c>
      <c r="C989" s="671">
        <v>89301322</v>
      </c>
      <c r="D989" s="703" t="s">
        <v>3658</v>
      </c>
      <c r="E989" s="704" t="s">
        <v>2546</v>
      </c>
      <c r="F989" s="671" t="s">
        <v>2518</v>
      </c>
      <c r="G989" s="671" t="s">
        <v>2555</v>
      </c>
      <c r="H989" s="671" t="s">
        <v>528</v>
      </c>
      <c r="I989" s="671" t="s">
        <v>623</v>
      </c>
      <c r="J989" s="671" t="s">
        <v>624</v>
      </c>
      <c r="K989" s="671" t="s">
        <v>2556</v>
      </c>
      <c r="L989" s="705">
        <v>85.72</v>
      </c>
      <c r="M989" s="705">
        <v>85.72</v>
      </c>
      <c r="N989" s="671">
        <v>1</v>
      </c>
      <c r="O989" s="706">
        <v>1</v>
      </c>
      <c r="P989" s="705">
        <v>85.72</v>
      </c>
      <c r="Q989" s="682">
        <v>1</v>
      </c>
      <c r="R989" s="671">
        <v>1</v>
      </c>
      <c r="S989" s="682">
        <v>1</v>
      </c>
      <c r="T989" s="706">
        <v>1</v>
      </c>
      <c r="U989" s="242">
        <v>1</v>
      </c>
    </row>
    <row r="990" spans="1:21" ht="14.4" customHeight="1" x14ac:dyDescent="0.3">
      <c r="A990" s="680">
        <v>32</v>
      </c>
      <c r="B990" s="671" t="s">
        <v>529</v>
      </c>
      <c r="C990" s="671">
        <v>89301322</v>
      </c>
      <c r="D990" s="703" t="s">
        <v>3658</v>
      </c>
      <c r="E990" s="704" t="s">
        <v>2546</v>
      </c>
      <c r="F990" s="671" t="s">
        <v>2518</v>
      </c>
      <c r="G990" s="671" t="s">
        <v>2561</v>
      </c>
      <c r="H990" s="671" t="s">
        <v>528</v>
      </c>
      <c r="I990" s="671" t="s">
        <v>2615</v>
      </c>
      <c r="J990" s="671" t="s">
        <v>2599</v>
      </c>
      <c r="K990" s="671" t="s">
        <v>2414</v>
      </c>
      <c r="L990" s="705">
        <v>333.31</v>
      </c>
      <c r="M990" s="705">
        <v>333.31</v>
      </c>
      <c r="N990" s="671">
        <v>1</v>
      </c>
      <c r="O990" s="706">
        <v>0.5</v>
      </c>
      <c r="P990" s="705">
        <v>333.31</v>
      </c>
      <c r="Q990" s="682">
        <v>1</v>
      </c>
      <c r="R990" s="671">
        <v>1</v>
      </c>
      <c r="S990" s="682">
        <v>1</v>
      </c>
      <c r="T990" s="706">
        <v>0.5</v>
      </c>
      <c r="U990" s="242">
        <v>1</v>
      </c>
    </row>
    <row r="991" spans="1:21" ht="14.4" customHeight="1" x14ac:dyDescent="0.3">
      <c r="A991" s="680">
        <v>32</v>
      </c>
      <c r="B991" s="671" t="s">
        <v>529</v>
      </c>
      <c r="C991" s="671">
        <v>89301322</v>
      </c>
      <c r="D991" s="703" t="s">
        <v>3658</v>
      </c>
      <c r="E991" s="704" t="s">
        <v>2546</v>
      </c>
      <c r="F991" s="671" t="s">
        <v>2518</v>
      </c>
      <c r="G991" s="671" t="s">
        <v>2561</v>
      </c>
      <c r="H991" s="671" t="s">
        <v>1321</v>
      </c>
      <c r="I991" s="671" t="s">
        <v>1556</v>
      </c>
      <c r="J991" s="671" t="s">
        <v>2413</v>
      </c>
      <c r="K991" s="671" t="s">
        <v>2414</v>
      </c>
      <c r="L991" s="705">
        <v>333.31</v>
      </c>
      <c r="M991" s="705">
        <v>1666.5500000000002</v>
      </c>
      <c r="N991" s="671">
        <v>5</v>
      </c>
      <c r="O991" s="706">
        <v>2</v>
      </c>
      <c r="P991" s="705">
        <v>999.93000000000006</v>
      </c>
      <c r="Q991" s="682">
        <v>0.6</v>
      </c>
      <c r="R991" s="671">
        <v>3</v>
      </c>
      <c r="S991" s="682">
        <v>0.6</v>
      </c>
      <c r="T991" s="706">
        <v>1.5</v>
      </c>
      <c r="U991" s="242">
        <v>0.75</v>
      </c>
    </row>
    <row r="992" spans="1:21" ht="14.4" customHeight="1" x14ac:dyDescent="0.3">
      <c r="A992" s="680">
        <v>32</v>
      </c>
      <c r="B992" s="671" t="s">
        <v>529</v>
      </c>
      <c r="C992" s="671">
        <v>89301322</v>
      </c>
      <c r="D992" s="703" t="s">
        <v>3658</v>
      </c>
      <c r="E992" s="704" t="s">
        <v>2546</v>
      </c>
      <c r="F992" s="671" t="s">
        <v>2518</v>
      </c>
      <c r="G992" s="671" t="s">
        <v>3549</v>
      </c>
      <c r="H992" s="671" t="s">
        <v>528</v>
      </c>
      <c r="I992" s="671" t="s">
        <v>3550</v>
      </c>
      <c r="J992" s="671" t="s">
        <v>1806</v>
      </c>
      <c r="K992" s="671" t="s">
        <v>3551</v>
      </c>
      <c r="L992" s="705">
        <v>0</v>
      </c>
      <c r="M992" s="705">
        <v>0</v>
      </c>
      <c r="N992" s="671">
        <v>1</v>
      </c>
      <c r="O992" s="706">
        <v>1</v>
      </c>
      <c r="P992" s="705">
        <v>0</v>
      </c>
      <c r="Q992" s="682"/>
      <c r="R992" s="671">
        <v>1</v>
      </c>
      <c r="S992" s="682">
        <v>1</v>
      </c>
      <c r="T992" s="706">
        <v>1</v>
      </c>
      <c r="U992" s="242">
        <v>1</v>
      </c>
    </row>
    <row r="993" spans="1:21" ht="14.4" customHeight="1" x14ac:dyDescent="0.3">
      <c r="A993" s="680">
        <v>32</v>
      </c>
      <c r="B993" s="671" t="s">
        <v>529</v>
      </c>
      <c r="C993" s="671">
        <v>89301322</v>
      </c>
      <c r="D993" s="703" t="s">
        <v>3658</v>
      </c>
      <c r="E993" s="704" t="s">
        <v>2546</v>
      </c>
      <c r="F993" s="671" t="s">
        <v>2518</v>
      </c>
      <c r="G993" s="671" t="s">
        <v>2616</v>
      </c>
      <c r="H993" s="671" t="s">
        <v>528</v>
      </c>
      <c r="I993" s="671" t="s">
        <v>764</v>
      </c>
      <c r="J993" s="671" t="s">
        <v>2617</v>
      </c>
      <c r="K993" s="671" t="s">
        <v>2618</v>
      </c>
      <c r="L993" s="705">
        <v>0</v>
      </c>
      <c r="M993" s="705">
        <v>0</v>
      </c>
      <c r="N993" s="671">
        <v>1</v>
      </c>
      <c r="O993" s="706">
        <v>0.5</v>
      </c>
      <c r="P993" s="705">
        <v>0</v>
      </c>
      <c r="Q993" s="682"/>
      <c r="R993" s="671">
        <v>1</v>
      </c>
      <c r="S993" s="682">
        <v>1</v>
      </c>
      <c r="T993" s="706">
        <v>0.5</v>
      </c>
      <c r="U993" s="242">
        <v>1</v>
      </c>
    </row>
    <row r="994" spans="1:21" ht="14.4" customHeight="1" x14ac:dyDescent="0.3">
      <c r="A994" s="680">
        <v>32</v>
      </c>
      <c r="B994" s="671" t="s">
        <v>529</v>
      </c>
      <c r="C994" s="671">
        <v>89301322</v>
      </c>
      <c r="D994" s="703" t="s">
        <v>3658</v>
      </c>
      <c r="E994" s="704" t="s">
        <v>2546</v>
      </c>
      <c r="F994" s="671" t="s">
        <v>2518</v>
      </c>
      <c r="G994" s="671" t="s">
        <v>3137</v>
      </c>
      <c r="H994" s="671" t="s">
        <v>528</v>
      </c>
      <c r="I994" s="671" t="s">
        <v>909</v>
      </c>
      <c r="J994" s="671" t="s">
        <v>910</v>
      </c>
      <c r="K994" s="671" t="s">
        <v>1898</v>
      </c>
      <c r="L994" s="705">
        <v>0</v>
      </c>
      <c r="M994" s="705">
        <v>0</v>
      </c>
      <c r="N994" s="671">
        <v>1</v>
      </c>
      <c r="O994" s="706">
        <v>0.5</v>
      </c>
      <c r="P994" s="705">
        <v>0</v>
      </c>
      <c r="Q994" s="682"/>
      <c r="R994" s="671">
        <v>1</v>
      </c>
      <c r="S994" s="682">
        <v>1</v>
      </c>
      <c r="T994" s="706">
        <v>0.5</v>
      </c>
      <c r="U994" s="242">
        <v>1</v>
      </c>
    </row>
    <row r="995" spans="1:21" ht="14.4" customHeight="1" x14ac:dyDescent="0.3">
      <c r="A995" s="680">
        <v>32</v>
      </c>
      <c r="B995" s="671" t="s">
        <v>529</v>
      </c>
      <c r="C995" s="671">
        <v>89301322</v>
      </c>
      <c r="D995" s="703" t="s">
        <v>3658</v>
      </c>
      <c r="E995" s="704" t="s">
        <v>2546</v>
      </c>
      <c r="F995" s="671" t="s">
        <v>2518</v>
      </c>
      <c r="G995" s="671" t="s">
        <v>2624</v>
      </c>
      <c r="H995" s="671" t="s">
        <v>1321</v>
      </c>
      <c r="I995" s="671" t="s">
        <v>1564</v>
      </c>
      <c r="J995" s="671" t="s">
        <v>1565</v>
      </c>
      <c r="K995" s="671" t="s">
        <v>2418</v>
      </c>
      <c r="L995" s="705">
        <v>69.86</v>
      </c>
      <c r="M995" s="705">
        <v>419.15999999999997</v>
      </c>
      <c r="N995" s="671">
        <v>6</v>
      </c>
      <c r="O995" s="706">
        <v>2.5</v>
      </c>
      <c r="P995" s="705">
        <v>419.15999999999997</v>
      </c>
      <c r="Q995" s="682">
        <v>1</v>
      </c>
      <c r="R995" s="671">
        <v>6</v>
      </c>
      <c r="S995" s="682">
        <v>1</v>
      </c>
      <c r="T995" s="706">
        <v>2.5</v>
      </c>
      <c r="U995" s="242">
        <v>1</v>
      </c>
    </row>
    <row r="996" spans="1:21" ht="14.4" customHeight="1" x14ac:dyDescent="0.3">
      <c r="A996" s="680">
        <v>32</v>
      </c>
      <c r="B996" s="671" t="s">
        <v>529</v>
      </c>
      <c r="C996" s="671">
        <v>89301322</v>
      </c>
      <c r="D996" s="703" t="s">
        <v>3658</v>
      </c>
      <c r="E996" s="704" t="s">
        <v>2546</v>
      </c>
      <c r="F996" s="671" t="s">
        <v>2518</v>
      </c>
      <c r="G996" s="671" t="s">
        <v>2566</v>
      </c>
      <c r="H996" s="671" t="s">
        <v>528</v>
      </c>
      <c r="I996" s="671" t="s">
        <v>1132</v>
      </c>
      <c r="J996" s="671" t="s">
        <v>1133</v>
      </c>
      <c r="K996" s="671" t="s">
        <v>2779</v>
      </c>
      <c r="L996" s="705">
        <v>2025.92</v>
      </c>
      <c r="M996" s="705">
        <v>2025.92</v>
      </c>
      <c r="N996" s="671">
        <v>1</v>
      </c>
      <c r="O996" s="706">
        <v>0.5</v>
      </c>
      <c r="P996" s="705">
        <v>2025.92</v>
      </c>
      <c r="Q996" s="682">
        <v>1</v>
      </c>
      <c r="R996" s="671">
        <v>1</v>
      </c>
      <c r="S996" s="682">
        <v>1</v>
      </c>
      <c r="T996" s="706">
        <v>0.5</v>
      </c>
      <c r="U996" s="242">
        <v>1</v>
      </c>
    </row>
    <row r="997" spans="1:21" ht="14.4" customHeight="1" x14ac:dyDescent="0.3">
      <c r="A997" s="680">
        <v>32</v>
      </c>
      <c r="B997" s="671" t="s">
        <v>529</v>
      </c>
      <c r="C997" s="671">
        <v>89301322</v>
      </c>
      <c r="D997" s="703" t="s">
        <v>3658</v>
      </c>
      <c r="E997" s="704" t="s">
        <v>2546</v>
      </c>
      <c r="F997" s="671" t="s">
        <v>2518</v>
      </c>
      <c r="G997" s="671" t="s">
        <v>2780</v>
      </c>
      <c r="H997" s="671" t="s">
        <v>528</v>
      </c>
      <c r="I997" s="671" t="s">
        <v>2781</v>
      </c>
      <c r="J997" s="671" t="s">
        <v>2782</v>
      </c>
      <c r="K997" s="671" t="s">
        <v>2783</v>
      </c>
      <c r="L997" s="705">
        <v>6492.48</v>
      </c>
      <c r="M997" s="705">
        <v>25969.919999999998</v>
      </c>
      <c r="N997" s="671">
        <v>4</v>
      </c>
      <c r="O997" s="706">
        <v>1</v>
      </c>
      <c r="P997" s="705">
        <v>25969.919999999998</v>
      </c>
      <c r="Q997" s="682">
        <v>1</v>
      </c>
      <c r="R997" s="671">
        <v>4</v>
      </c>
      <c r="S997" s="682">
        <v>1</v>
      </c>
      <c r="T997" s="706">
        <v>1</v>
      </c>
      <c r="U997" s="242">
        <v>1</v>
      </c>
    </row>
    <row r="998" spans="1:21" ht="14.4" customHeight="1" x14ac:dyDescent="0.3">
      <c r="A998" s="680">
        <v>32</v>
      </c>
      <c r="B998" s="671" t="s">
        <v>529</v>
      </c>
      <c r="C998" s="671">
        <v>89301322</v>
      </c>
      <c r="D998" s="703" t="s">
        <v>3658</v>
      </c>
      <c r="E998" s="704" t="s">
        <v>2546</v>
      </c>
      <c r="F998" s="671" t="s">
        <v>2518</v>
      </c>
      <c r="G998" s="671" t="s">
        <v>3483</v>
      </c>
      <c r="H998" s="671" t="s">
        <v>528</v>
      </c>
      <c r="I998" s="671" t="s">
        <v>3552</v>
      </c>
      <c r="J998" s="671" t="s">
        <v>3485</v>
      </c>
      <c r="K998" s="671" t="s">
        <v>3553</v>
      </c>
      <c r="L998" s="705">
        <v>0</v>
      </c>
      <c r="M998" s="705">
        <v>0</v>
      </c>
      <c r="N998" s="671">
        <v>1</v>
      </c>
      <c r="O998" s="706">
        <v>1</v>
      </c>
      <c r="P998" s="705"/>
      <c r="Q998" s="682"/>
      <c r="R998" s="671"/>
      <c r="S998" s="682">
        <v>0</v>
      </c>
      <c r="T998" s="706"/>
      <c r="U998" s="242">
        <v>0</v>
      </c>
    </row>
    <row r="999" spans="1:21" ht="14.4" customHeight="1" x14ac:dyDescent="0.3">
      <c r="A999" s="680">
        <v>32</v>
      </c>
      <c r="B999" s="671" t="s">
        <v>529</v>
      </c>
      <c r="C999" s="671">
        <v>89301322</v>
      </c>
      <c r="D999" s="703" t="s">
        <v>3658</v>
      </c>
      <c r="E999" s="704" t="s">
        <v>2546</v>
      </c>
      <c r="F999" s="671" t="s">
        <v>2518</v>
      </c>
      <c r="G999" s="671" t="s">
        <v>2569</v>
      </c>
      <c r="H999" s="671" t="s">
        <v>1321</v>
      </c>
      <c r="I999" s="671" t="s">
        <v>1599</v>
      </c>
      <c r="J999" s="671" t="s">
        <v>1600</v>
      </c>
      <c r="K999" s="671" t="s">
        <v>2432</v>
      </c>
      <c r="L999" s="705">
        <v>3127.19</v>
      </c>
      <c r="M999" s="705">
        <v>6254.38</v>
      </c>
      <c r="N999" s="671">
        <v>2</v>
      </c>
      <c r="O999" s="706">
        <v>1</v>
      </c>
      <c r="P999" s="705">
        <v>6254.38</v>
      </c>
      <c r="Q999" s="682">
        <v>1</v>
      </c>
      <c r="R999" s="671">
        <v>2</v>
      </c>
      <c r="S999" s="682">
        <v>1</v>
      </c>
      <c r="T999" s="706">
        <v>1</v>
      </c>
      <c r="U999" s="242">
        <v>1</v>
      </c>
    </row>
    <row r="1000" spans="1:21" ht="14.4" customHeight="1" x14ac:dyDescent="0.3">
      <c r="A1000" s="680">
        <v>32</v>
      </c>
      <c r="B1000" s="671" t="s">
        <v>529</v>
      </c>
      <c r="C1000" s="671">
        <v>89301322</v>
      </c>
      <c r="D1000" s="703" t="s">
        <v>3658</v>
      </c>
      <c r="E1000" s="704" t="s">
        <v>2546</v>
      </c>
      <c r="F1000" s="671" t="s">
        <v>2518</v>
      </c>
      <c r="G1000" s="671" t="s">
        <v>2569</v>
      </c>
      <c r="H1000" s="671" t="s">
        <v>1321</v>
      </c>
      <c r="I1000" s="671" t="s">
        <v>2705</v>
      </c>
      <c r="J1000" s="671" t="s">
        <v>1600</v>
      </c>
      <c r="K1000" s="671" t="s">
        <v>2706</v>
      </c>
      <c r="L1000" s="705">
        <v>782.22</v>
      </c>
      <c r="M1000" s="705">
        <v>5475.5400000000009</v>
      </c>
      <c r="N1000" s="671">
        <v>7</v>
      </c>
      <c r="O1000" s="706">
        <v>4.5</v>
      </c>
      <c r="P1000" s="705">
        <v>3911.1000000000004</v>
      </c>
      <c r="Q1000" s="682">
        <v>0.71428571428571419</v>
      </c>
      <c r="R1000" s="671">
        <v>5</v>
      </c>
      <c r="S1000" s="682">
        <v>0.7142857142857143</v>
      </c>
      <c r="T1000" s="706">
        <v>3</v>
      </c>
      <c r="U1000" s="242">
        <v>0.66666666666666663</v>
      </c>
    </row>
    <row r="1001" spans="1:21" ht="14.4" customHeight="1" x14ac:dyDescent="0.3">
      <c r="A1001" s="680">
        <v>32</v>
      </c>
      <c r="B1001" s="671" t="s">
        <v>529</v>
      </c>
      <c r="C1001" s="671">
        <v>89301322</v>
      </c>
      <c r="D1001" s="703" t="s">
        <v>3658</v>
      </c>
      <c r="E1001" s="704" t="s">
        <v>2546</v>
      </c>
      <c r="F1001" s="671" t="s">
        <v>2518</v>
      </c>
      <c r="G1001" s="671" t="s">
        <v>2738</v>
      </c>
      <c r="H1001" s="671" t="s">
        <v>528</v>
      </c>
      <c r="I1001" s="671" t="s">
        <v>2803</v>
      </c>
      <c r="J1001" s="671" t="s">
        <v>2804</v>
      </c>
      <c r="K1001" s="671" t="s">
        <v>2040</v>
      </c>
      <c r="L1001" s="705">
        <v>33.729999999999997</v>
      </c>
      <c r="M1001" s="705">
        <v>33.729999999999997</v>
      </c>
      <c r="N1001" s="671">
        <v>1</v>
      </c>
      <c r="O1001" s="706">
        <v>0.5</v>
      </c>
      <c r="P1001" s="705"/>
      <c r="Q1001" s="682">
        <v>0</v>
      </c>
      <c r="R1001" s="671"/>
      <c r="S1001" s="682">
        <v>0</v>
      </c>
      <c r="T1001" s="706"/>
      <c r="U1001" s="242">
        <v>0</v>
      </c>
    </row>
    <row r="1002" spans="1:21" ht="14.4" customHeight="1" x14ac:dyDescent="0.3">
      <c r="A1002" s="680">
        <v>32</v>
      </c>
      <c r="B1002" s="671" t="s">
        <v>529</v>
      </c>
      <c r="C1002" s="671">
        <v>89301322</v>
      </c>
      <c r="D1002" s="703" t="s">
        <v>3658</v>
      </c>
      <c r="E1002" s="704" t="s">
        <v>2546</v>
      </c>
      <c r="F1002" s="671" t="s">
        <v>2518</v>
      </c>
      <c r="G1002" s="671" t="s">
        <v>2805</v>
      </c>
      <c r="H1002" s="671" t="s">
        <v>528</v>
      </c>
      <c r="I1002" s="671" t="s">
        <v>2806</v>
      </c>
      <c r="J1002" s="671" t="s">
        <v>2807</v>
      </c>
      <c r="K1002" s="671" t="s">
        <v>2808</v>
      </c>
      <c r="L1002" s="705">
        <v>1023.02</v>
      </c>
      <c r="M1002" s="705">
        <v>4092.08</v>
      </c>
      <c r="N1002" s="671">
        <v>4</v>
      </c>
      <c r="O1002" s="706">
        <v>2</v>
      </c>
      <c r="P1002" s="705">
        <v>2046.04</v>
      </c>
      <c r="Q1002" s="682">
        <v>0.5</v>
      </c>
      <c r="R1002" s="671">
        <v>2</v>
      </c>
      <c r="S1002" s="682">
        <v>0.5</v>
      </c>
      <c r="T1002" s="706">
        <v>1.5</v>
      </c>
      <c r="U1002" s="242">
        <v>0.75</v>
      </c>
    </row>
    <row r="1003" spans="1:21" ht="14.4" customHeight="1" x14ac:dyDescent="0.3">
      <c r="A1003" s="680">
        <v>32</v>
      </c>
      <c r="B1003" s="671" t="s">
        <v>529</v>
      </c>
      <c r="C1003" s="671">
        <v>89301322</v>
      </c>
      <c r="D1003" s="703" t="s">
        <v>3658</v>
      </c>
      <c r="E1003" s="704" t="s">
        <v>2546</v>
      </c>
      <c r="F1003" s="671" t="s">
        <v>2518</v>
      </c>
      <c r="G1003" s="671" t="s">
        <v>2577</v>
      </c>
      <c r="H1003" s="671" t="s">
        <v>528</v>
      </c>
      <c r="I1003" s="671" t="s">
        <v>2833</v>
      </c>
      <c r="J1003" s="671" t="s">
        <v>2834</v>
      </c>
      <c r="K1003" s="671" t="s">
        <v>2835</v>
      </c>
      <c r="L1003" s="705">
        <v>61.29</v>
      </c>
      <c r="M1003" s="705">
        <v>61.29</v>
      </c>
      <c r="N1003" s="671">
        <v>1</v>
      </c>
      <c r="O1003" s="706">
        <v>0.5</v>
      </c>
      <c r="P1003" s="705">
        <v>61.29</v>
      </c>
      <c r="Q1003" s="682">
        <v>1</v>
      </c>
      <c r="R1003" s="671">
        <v>1</v>
      </c>
      <c r="S1003" s="682">
        <v>1</v>
      </c>
      <c r="T1003" s="706">
        <v>0.5</v>
      </c>
      <c r="U1003" s="242">
        <v>1</v>
      </c>
    </row>
    <row r="1004" spans="1:21" ht="14.4" customHeight="1" x14ac:dyDescent="0.3">
      <c r="A1004" s="680">
        <v>32</v>
      </c>
      <c r="B1004" s="671" t="s">
        <v>529</v>
      </c>
      <c r="C1004" s="671">
        <v>89301322</v>
      </c>
      <c r="D1004" s="703" t="s">
        <v>3658</v>
      </c>
      <c r="E1004" s="704" t="s">
        <v>2546</v>
      </c>
      <c r="F1004" s="671" t="s">
        <v>2518</v>
      </c>
      <c r="G1004" s="671" t="s">
        <v>2577</v>
      </c>
      <c r="H1004" s="671" t="s">
        <v>528</v>
      </c>
      <c r="I1004" s="671" t="s">
        <v>2836</v>
      </c>
      <c r="J1004" s="671" t="s">
        <v>2579</v>
      </c>
      <c r="K1004" s="671" t="s">
        <v>2837</v>
      </c>
      <c r="L1004" s="705">
        <v>34.31</v>
      </c>
      <c r="M1004" s="705">
        <v>34.31</v>
      </c>
      <c r="N1004" s="671">
        <v>1</v>
      </c>
      <c r="O1004" s="706">
        <v>1</v>
      </c>
      <c r="P1004" s="705"/>
      <c r="Q1004" s="682">
        <v>0</v>
      </c>
      <c r="R1004" s="671"/>
      <c r="S1004" s="682">
        <v>0</v>
      </c>
      <c r="T1004" s="706"/>
      <c r="U1004" s="242">
        <v>0</v>
      </c>
    </row>
    <row r="1005" spans="1:21" ht="14.4" customHeight="1" x14ac:dyDescent="0.3">
      <c r="A1005" s="680">
        <v>32</v>
      </c>
      <c r="B1005" s="671" t="s">
        <v>529</v>
      </c>
      <c r="C1005" s="671">
        <v>89301322</v>
      </c>
      <c r="D1005" s="703" t="s">
        <v>3658</v>
      </c>
      <c r="E1005" s="704" t="s">
        <v>2546</v>
      </c>
      <c r="F1005" s="671" t="s">
        <v>2518</v>
      </c>
      <c r="G1005" s="671" t="s">
        <v>2716</v>
      </c>
      <c r="H1005" s="671" t="s">
        <v>528</v>
      </c>
      <c r="I1005" s="671" t="s">
        <v>740</v>
      </c>
      <c r="J1005" s="671" t="s">
        <v>2717</v>
      </c>
      <c r="K1005" s="671" t="s">
        <v>2718</v>
      </c>
      <c r="L1005" s="705">
        <v>91.14</v>
      </c>
      <c r="M1005" s="705">
        <v>546.84</v>
      </c>
      <c r="N1005" s="671">
        <v>6</v>
      </c>
      <c r="O1005" s="706">
        <v>2</v>
      </c>
      <c r="P1005" s="705">
        <v>273.42</v>
      </c>
      <c r="Q1005" s="682">
        <v>0.5</v>
      </c>
      <c r="R1005" s="671">
        <v>3</v>
      </c>
      <c r="S1005" s="682">
        <v>0.5</v>
      </c>
      <c r="T1005" s="706">
        <v>1</v>
      </c>
      <c r="U1005" s="242">
        <v>0.5</v>
      </c>
    </row>
    <row r="1006" spans="1:21" ht="14.4" customHeight="1" x14ac:dyDescent="0.3">
      <c r="A1006" s="680">
        <v>32</v>
      </c>
      <c r="B1006" s="671" t="s">
        <v>529</v>
      </c>
      <c r="C1006" s="671">
        <v>89301322</v>
      </c>
      <c r="D1006" s="703" t="s">
        <v>3658</v>
      </c>
      <c r="E1006" s="704" t="s">
        <v>2546</v>
      </c>
      <c r="F1006" s="671" t="s">
        <v>2518</v>
      </c>
      <c r="G1006" s="671" t="s">
        <v>2845</v>
      </c>
      <c r="H1006" s="671" t="s">
        <v>528</v>
      </c>
      <c r="I1006" s="671" t="s">
        <v>771</v>
      </c>
      <c r="J1006" s="671" t="s">
        <v>3005</v>
      </c>
      <c r="K1006" s="671" t="s">
        <v>3006</v>
      </c>
      <c r="L1006" s="705">
        <v>0</v>
      </c>
      <c r="M1006" s="705">
        <v>0</v>
      </c>
      <c r="N1006" s="671">
        <v>1</v>
      </c>
      <c r="O1006" s="706">
        <v>0.5</v>
      </c>
      <c r="P1006" s="705">
        <v>0</v>
      </c>
      <c r="Q1006" s="682"/>
      <c r="R1006" s="671">
        <v>1</v>
      </c>
      <c r="S1006" s="682">
        <v>1</v>
      </c>
      <c r="T1006" s="706">
        <v>0.5</v>
      </c>
      <c r="U1006" s="242">
        <v>1</v>
      </c>
    </row>
    <row r="1007" spans="1:21" ht="14.4" customHeight="1" x14ac:dyDescent="0.3">
      <c r="A1007" s="680">
        <v>32</v>
      </c>
      <c r="B1007" s="671" t="s">
        <v>529</v>
      </c>
      <c r="C1007" s="671">
        <v>89301322</v>
      </c>
      <c r="D1007" s="703" t="s">
        <v>3658</v>
      </c>
      <c r="E1007" s="704" t="s">
        <v>2546</v>
      </c>
      <c r="F1007" s="671" t="s">
        <v>2518</v>
      </c>
      <c r="G1007" s="671" t="s">
        <v>3007</v>
      </c>
      <c r="H1007" s="671" t="s">
        <v>528</v>
      </c>
      <c r="I1007" s="671" t="s">
        <v>3008</v>
      </c>
      <c r="J1007" s="671" t="s">
        <v>1945</v>
      </c>
      <c r="K1007" s="671" t="s">
        <v>1946</v>
      </c>
      <c r="L1007" s="705">
        <v>130.99</v>
      </c>
      <c r="M1007" s="705">
        <v>261.98</v>
      </c>
      <c r="N1007" s="671">
        <v>2</v>
      </c>
      <c r="O1007" s="706">
        <v>1</v>
      </c>
      <c r="P1007" s="705"/>
      <c r="Q1007" s="682">
        <v>0</v>
      </c>
      <c r="R1007" s="671"/>
      <c r="S1007" s="682">
        <v>0</v>
      </c>
      <c r="T1007" s="706"/>
      <c r="U1007" s="242">
        <v>0</v>
      </c>
    </row>
    <row r="1008" spans="1:21" ht="14.4" customHeight="1" x14ac:dyDescent="0.3">
      <c r="A1008" s="680">
        <v>32</v>
      </c>
      <c r="B1008" s="671" t="s">
        <v>529</v>
      </c>
      <c r="C1008" s="671">
        <v>89301322</v>
      </c>
      <c r="D1008" s="703" t="s">
        <v>3658</v>
      </c>
      <c r="E1008" s="704" t="s">
        <v>2546</v>
      </c>
      <c r="F1008" s="671" t="s">
        <v>2518</v>
      </c>
      <c r="G1008" s="671" t="s">
        <v>2601</v>
      </c>
      <c r="H1008" s="671" t="s">
        <v>1321</v>
      </c>
      <c r="I1008" s="671" t="s">
        <v>2271</v>
      </c>
      <c r="J1008" s="671" t="s">
        <v>1370</v>
      </c>
      <c r="K1008" s="671" t="s">
        <v>1348</v>
      </c>
      <c r="L1008" s="705">
        <v>1749.69</v>
      </c>
      <c r="M1008" s="705">
        <v>1749.69</v>
      </c>
      <c r="N1008" s="671">
        <v>1</v>
      </c>
      <c r="O1008" s="706">
        <v>0.5</v>
      </c>
      <c r="P1008" s="705"/>
      <c r="Q1008" s="682">
        <v>0</v>
      </c>
      <c r="R1008" s="671"/>
      <c r="S1008" s="682">
        <v>0</v>
      </c>
      <c r="T1008" s="706"/>
      <c r="U1008" s="242">
        <v>0</v>
      </c>
    </row>
    <row r="1009" spans="1:21" ht="14.4" customHeight="1" x14ac:dyDescent="0.3">
      <c r="A1009" s="680">
        <v>32</v>
      </c>
      <c r="B1009" s="671" t="s">
        <v>529</v>
      </c>
      <c r="C1009" s="671">
        <v>89301322</v>
      </c>
      <c r="D1009" s="703" t="s">
        <v>3658</v>
      </c>
      <c r="E1009" s="704" t="s">
        <v>2546</v>
      </c>
      <c r="F1009" s="671" t="s">
        <v>2518</v>
      </c>
      <c r="G1009" s="671" t="s">
        <v>2580</v>
      </c>
      <c r="H1009" s="671" t="s">
        <v>528</v>
      </c>
      <c r="I1009" s="671" t="s">
        <v>679</v>
      </c>
      <c r="J1009" s="671" t="s">
        <v>680</v>
      </c>
      <c r="K1009" s="671" t="s">
        <v>2581</v>
      </c>
      <c r="L1009" s="705">
        <v>314.89999999999998</v>
      </c>
      <c r="M1009" s="705">
        <v>314.89999999999998</v>
      </c>
      <c r="N1009" s="671">
        <v>1</v>
      </c>
      <c r="O1009" s="706">
        <v>0.5</v>
      </c>
      <c r="P1009" s="705">
        <v>314.89999999999998</v>
      </c>
      <c r="Q1009" s="682">
        <v>1</v>
      </c>
      <c r="R1009" s="671">
        <v>1</v>
      </c>
      <c r="S1009" s="682">
        <v>1</v>
      </c>
      <c r="T1009" s="706">
        <v>0.5</v>
      </c>
      <c r="U1009" s="242">
        <v>1</v>
      </c>
    </row>
    <row r="1010" spans="1:21" ht="14.4" customHeight="1" x14ac:dyDescent="0.3">
      <c r="A1010" s="680">
        <v>32</v>
      </c>
      <c r="B1010" s="671" t="s">
        <v>529</v>
      </c>
      <c r="C1010" s="671">
        <v>89301322</v>
      </c>
      <c r="D1010" s="703" t="s">
        <v>3658</v>
      </c>
      <c r="E1010" s="704" t="s">
        <v>2546</v>
      </c>
      <c r="F1010" s="671" t="s">
        <v>2518</v>
      </c>
      <c r="G1010" s="671" t="s">
        <v>2582</v>
      </c>
      <c r="H1010" s="671" t="s">
        <v>528</v>
      </c>
      <c r="I1010" s="671" t="s">
        <v>972</v>
      </c>
      <c r="J1010" s="671" t="s">
        <v>2583</v>
      </c>
      <c r="K1010" s="671" t="s">
        <v>2584</v>
      </c>
      <c r="L1010" s="705">
        <v>91.52</v>
      </c>
      <c r="M1010" s="705">
        <v>366.08</v>
      </c>
      <c r="N1010" s="671">
        <v>4</v>
      </c>
      <c r="O1010" s="706">
        <v>2.5</v>
      </c>
      <c r="P1010" s="705"/>
      <c r="Q1010" s="682">
        <v>0</v>
      </c>
      <c r="R1010" s="671"/>
      <c r="S1010" s="682">
        <v>0</v>
      </c>
      <c r="T1010" s="706"/>
      <c r="U1010" s="242">
        <v>0</v>
      </c>
    </row>
    <row r="1011" spans="1:21" ht="14.4" customHeight="1" x14ac:dyDescent="0.3">
      <c r="A1011" s="680">
        <v>32</v>
      </c>
      <c r="B1011" s="671" t="s">
        <v>529</v>
      </c>
      <c r="C1011" s="671">
        <v>89301322</v>
      </c>
      <c r="D1011" s="703" t="s">
        <v>3658</v>
      </c>
      <c r="E1011" s="704" t="s">
        <v>2546</v>
      </c>
      <c r="F1011" s="671" t="s">
        <v>2518</v>
      </c>
      <c r="G1011" s="671" t="s">
        <v>2866</v>
      </c>
      <c r="H1011" s="671" t="s">
        <v>528</v>
      </c>
      <c r="I1011" s="671" t="s">
        <v>793</v>
      </c>
      <c r="J1011" s="671" t="s">
        <v>2867</v>
      </c>
      <c r="K1011" s="671" t="s">
        <v>2868</v>
      </c>
      <c r="L1011" s="705">
        <v>0</v>
      </c>
      <c r="M1011" s="705">
        <v>0</v>
      </c>
      <c r="N1011" s="671">
        <v>5</v>
      </c>
      <c r="O1011" s="706">
        <v>2</v>
      </c>
      <c r="P1011" s="705">
        <v>0</v>
      </c>
      <c r="Q1011" s="682"/>
      <c r="R1011" s="671">
        <v>5</v>
      </c>
      <c r="S1011" s="682">
        <v>1</v>
      </c>
      <c r="T1011" s="706">
        <v>2</v>
      </c>
      <c r="U1011" s="242">
        <v>1</v>
      </c>
    </row>
    <row r="1012" spans="1:21" ht="14.4" customHeight="1" x14ac:dyDescent="0.3">
      <c r="A1012" s="680">
        <v>32</v>
      </c>
      <c r="B1012" s="671" t="s">
        <v>529</v>
      </c>
      <c r="C1012" s="671">
        <v>89301322</v>
      </c>
      <c r="D1012" s="703" t="s">
        <v>3658</v>
      </c>
      <c r="E1012" s="704" t="s">
        <v>2546</v>
      </c>
      <c r="F1012" s="671" t="s">
        <v>2518</v>
      </c>
      <c r="G1012" s="671" t="s">
        <v>2869</v>
      </c>
      <c r="H1012" s="671" t="s">
        <v>528</v>
      </c>
      <c r="I1012" s="671" t="s">
        <v>2965</v>
      </c>
      <c r="J1012" s="671" t="s">
        <v>2871</v>
      </c>
      <c r="K1012" s="671" t="s">
        <v>2966</v>
      </c>
      <c r="L1012" s="705">
        <v>224.25</v>
      </c>
      <c r="M1012" s="705">
        <v>224.25</v>
      </c>
      <c r="N1012" s="671">
        <v>1</v>
      </c>
      <c r="O1012" s="706">
        <v>1</v>
      </c>
      <c r="P1012" s="705">
        <v>224.25</v>
      </c>
      <c r="Q1012" s="682">
        <v>1</v>
      </c>
      <c r="R1012" s="671">
        <v>1</v>
      </c>
      <c r="S1012" s="682">
        <v>1</v>
      </c>
      <c r="T1012" s="706">
        <v>1</v>
      </c>
      <c r="U1012" s="242">
        <v>1</v>
      </c>
    </row>
    <row r="1013" spans="1:21" ht="14.4" customHeight="1" x14ac:dyDescent="0.3">
      <c r="A1013" s="680">
        <v>32</v>
      </c>
      <c r="B1013" s="671" t="s">
        <v>529</v>
      </c>
      <c r="C1013" s="671">
        <v>89301322</v>
      </c>
      <c r="D1013" s="703" t="s">
        <v>3658</v>
      </c>
      <c r="E1013" s="704" t="s">
        <v>2546</v>
      </c>
      <c r="F1013" s="671" t="s">
        <v>2518</v>
      </c>
      <c r="G1013" s="671" t="s">
        <v>3014</v>
      </c>
      <c r="H1013" s="671" t="s">
        <v>528</v>
      </c>
      <c r="I1013" s="671" t="s">
        <v>3015</v>
      </c>
      <c r="J1013" s="671" t="s">
        <v>1819</v>
      </c>
      <c r="K1013" s="671" t="s">
        <v>3016</v>
      </c>
      <c r="L1013" s="705">
        <v>0</v>
      </c>
      <c r="M1013" s="705">
        <v>0</v>
      </c>
      <c r="N1013" s="671">
        <v>1</v>
      </c>
      <c r="O1013" s="706">
        <v>0.5</v>
      </c>
      <c r="P1013" s="705"/>
      <c r="Q1013" s="682"/>
      <c r="R1013" s="671"/>
      <c r="S1013" s="682">
        <v>0</v>
      </c>
      <c r="T1013" s="706"/>
      <c r="U1013" s="242">
        <v>0</v>
      </c>
    </row>
    <row r="1014" spans="1:21" ht="14.4" customHeight="1" x14ac:dyDescent="0.3">
      <c r="A1014" s="680">
        <v>32</v>
      </c>
      <c r="B1014" s="671" t="s">
        <v>529</v>
      </c>
      <c r="C1014" s="671">
        <v>89301322</v>
      </c>
      <c r="D1014" s="703" t="s">
        <v>3658</v>
      </c>
      <c r="E1014" s="704" t="s">
        <v>2546</v>
      </c>
      <c r="F1014" s="671" t="s">
        <v>2518</v>
      </c>
      <c r="G1014" s="671" t="s">
        <v>3017</v>
      </c>
      <c r="H1014" s="671" t="s">
        <v>528</v>
      </c>
      <c r="I1014" s="671" t="s">
        <v>710</v>
      </c>
      <c r="J1014" s="671" t="s">
        <v>3018</v>
      </c>
      <c r="K1014" s="671" t="s">
        <v>3019</v>
      </c>
      <c r="L1014" s="705">
        <v>0</v>
      </c>
      <c r="M1014" s="705">
        <v>0</v>
      </c>
      <c r="N1014" s="671">
        <v>3</v>
      </c>
      <c r="O1014" s="706">
        <v>1</v>
      </c>
      <c r="P1014" s="705">
        <v>0</v>
      </c>
      <c r="Q1014" s="682"/>
      <c r="R1014" s="671">
        <v>3</v>
      </c>
      <c r="S1014" s="682">
        <v>1</v>
      </c>
      <c r="T1014" s="706">
        <v>1</v>
      </c>
      <c r="U1014" s="242">
        <v>1</v>
      </c>
    </row>
    <row r="1015" spans="1:21" ht="14.4" customHeight="1" x14ac:dyDescent="0.3">
      <c r="A1015" s="680">
        <v>32</v>
      </c>
      <c r="B1015" s="671" t="s">
        <v>529</v>
      </c>
      <c r="C1015" s="671">
        <v>89301322</v>
      </c>
      <c r="D1015" s="703" t="s">
        <v>3658</v>
      </c>
      <c r="E1015" s="704" t="s">
        <v>2546</v>
      </c>
      <c r="F1015" s="671" t="s">
        <v>2518</v>
      </c>
      <c r="G1015" s="671" t="s">
        <v>2688</v>
      </c>
      <c r="H1015" s="671" t="s">
        <v>528</v>
      </c>
      <c r="I1015" s="671" t="s">
        <v>1718</v>
      </c>
      <c r="J1015" s="671" t="s">
        <v>780</v>
      </c>
      <c r="K1015" s="671" t="s">
        <v>2689</v>
      </c>
      <c r="L1015" s="705">
        <v>57.85</v>
      </c>
      <c r="M1015" s="705">
        <v>57.85</v>
      </c>
      <c r="N1015" s="671">
        <v>1</v>
      </c>
      <c r="O1015" s="706">
        <v>1</v>
      </c>
      <c r="P1015" s="705">
        <v>57.85</v>
      </c>
      <c r="Q1015" s="682">
        <v>1</v>
      </c>
      <c r="R1015" s="671">
        <v>1</v>
      </c>
      <c r="S1015" s="682">
        <v>1</v>
      </c>
      <c r="T1015" s="706">
        <v>1</v>
      </c>
      <c r="U1015" s="242">
        <v>1</v>
      </c>
    </row>
    <row r="1016" spans="1:21" ht="14.4" customHeight="1" x14ac:dyDescent="0.3">
      <c r="A1016" s="680">
        <v>32</v>
      </c>
      <c r="B1016" s="671" t="s">
        <v>529</v>
      </c>
      <c r="C1016" s="671">
        <v>89301322</v>
      </c>
      <c r="D1016" s="703" t="s">
        <v>3658</v>
      </c>
      <c r="E1016" s="704" t="s">
        <v>2546</v>
      </c>
      <c r="F1016" s="671" t="s">
        <v>2518</v>
      </c>
      <c r="G1016" s="671" t="s">
        <v>2690</v>
      </c>
      <c r="H1016" s="671" t="s">
        <v>528</v>
      </c>
      <c r="I1016" s="671" t="s">
        <v>3554</v>
      </c>
      <c r="J1016" s="671" t="s">
        <v>3021</v>
      </c>
      <c r="K1016" s="671" t="s">
        <v>3555</v>
      </c>
      <c r="L1016" s="705">
        <v>32.74</v>
      </c>
      <c r="M1016" s="705">
        <v>32.74</v>
      </c>
      <c r="N1016" s="671">
        <v>1</v>
      </c>
      <c r="O1016" s="706">
        <v>1</v>
      </c>
      <c r="P1016" s="705">
        <v>32.74</v>
      </c>
      <c r="Q1016" s="682">
        <v>1</v>
      </c>
      <c r="R1016" s="671">
        <v>1</v>
      </c>
      <c r="S1016" s="682">
        <v>1</v>
      </c>
      <c r="T1016" s="706">
        <v>1</v>
      </c>
      <c r="U1016" s="242">
        <v>1</v>
      </c>
    </row>
    <row r="1017" spans="1:21" ht="14.4" customHeight="1" x14ac:dyDescent="0.3">
      <c r="A1017" s="680">
        <v>32</v>
      </c>
      <c r="B1017" s="671" t="s">
        <v>529</v>
      </c>
      <c r="C1017" s="671">
        <v>89301322</v>
      </c>
      <c r="D1017" s="703" t="s">
        <v>3658</v>
      </c>
      <c r="E1017" s="704" t="s">
        <v>2546</v>
      </c>
      <c r="F1017" s="671" t="s">
        <v>2518</v>
      </c>
      <c r="G1017" s="671" t="s">
        <v>3023</v>
      </c>
      <c r="H1017" s="671" t="s">
        <v>528</v>
      </c>
      <c r="I1017" s="671" t="s">
        <v>1979</v>
      </c>
      <c r="J1017" s="671" t="s">
        <v>1980</v>
      </c>
      <c r="K1017" s="671" t="s">
        <v>3024</v>
      </c>
      <c r="L1017" s="705">
        <v>5598.35</v>
      </c>
      <c r="M1017" s="705">
        <v>11196.7</v>
      </c>
      <c r="N1017" s="671">
        <v>2</v>
      </c>
      <c r="O1017" s="706">
        <v>0.5</v>
      </c>
      <c r="P1017" s="705">
        <v>11196.7</v>
      </c>
      <c r="Q1017" s="682">
        <v>1</v>
      </c>
      <c r="R1017" s="671">
        <v>2</v>
      </c>
      <c r="S1017" s="682">
        <v>1</v>
      </c>
      <c r="T1017" s="706">
        <v>0.5</v>
      </c>
      <c r="U1017" s="242">
        <v>1</v>
      </c>
    </row>
    <row r="1018" spans="1:21" ht="14.4" customHeight="1" x14ac:dyDescent="0.3">
      <c r="A1018" s="680">
        <v>32</v>
      </c>
      <c r="B1018" s="671" t="s">
        <v>529</v>
      </c>
      <c r="C1018" s="671">
        <v>89301322</v>
      </c>
      <c r="D1018" s="703" t="s">
        <v>3658</v>
      </c>
      <c r="E1018" s="704" t="s">
        <v>2546</v>
      </c>
      <c r="F1018" s="671" t="s">
        <v>2518</v>
      </c>
      <c r="G1018" s="671" t="s">
        <v>2881</v>
      </c>
      <c r="H1018" s="671" t="s">
        <v>1321</v>
      </c>
      <c r="I1018" s="671" t="s">
        <v>1447</v>
      </c>
      <c r="J1018" s="671" t="s">
        <v>1448</v>
      </c>
      <c r="K1018" s="671" t="s">
        <v>2436</v>
      </c>
      <c r="L1018" s="705">
        <v>1492.11</v>
      </c>
      <c r="M1018" s="705">
        <v>4476.33</v>
      </c>
      <c r="N1018" s="671">
        <v>3</v>
      </c>
      <c r="O1018" s="706">
        <v>1</v>
      </c>
      <c r="P1018" s="705">
        <v>1492.11</v>
      </c>
      <c r="Q1018" s="682">
        <v>0.33333333333333331</v>
      </c>
      <c r="R1018" s="671">
        <v>1</v>
      </c>
      <c r="S1018" s="682">
        <v>0.33333333333333331</v>
      </c>
      <c r="T1018" s="706">
        <v>0.5</v>
      </c>
      <c r="U1018" s="242">
        <v>0.5</v>
      </c>
    </row>
    <row r="1019" spans="1:21" ht="14.4" customHeight="1" x14ac:dyDescent="0.3">
      <c r="A1019" s="680">
        <v>32</v>
      </c>
      <c r="B1019" s="671" t="s">
        <v>529</v>
      </c>
      <c r="C1019" s="671">
        <v>89301322</v>
      </c>
      <c r="D1019" s="703" t="s">
        <v>3658</v>
      </c>
      <c r="E1019" s="704" t="s">
        <v>2546</v>
      </c>
      <c r="F1019" s="671" t="s">
        <v>2518</v>
      </c>
      <c r="G1019" s="671" t="s">
        <v>2698</v>
      </c>
      <c r="H1019" s="671" t="s">
        <v>528</v>
      </c>
      <c r="I1019" s="671" t="s">
        <v>2885</v>
      </c>
      <c r="J1019" s="671" t="s">
        <v>2886</v>
      </c>
      <c r="K1019" s="671" t="s">
        <v>1769</v>
      </c>
      <c r="L1019" s="705">
        <v>0</v>
      </c>
      <c r="M1019" s="705">
        <v>0</v>
      </c>
      <c r="N1019" s="671">
        <v>1</v>
      </c>
      <c r="O1019" s="706">
        <v>0.5</v>
      </c>
      <c r="P1019" s="705">
        <v>0</v>
      </c>
      <c r="Q1019" s="682"/>
      <c r="R1019" s="671">
        <v>1</v>
      </c>
      <c r="S1019" s="682">
        <v>1</v>
      </c>
      <c r="T1019" s="706">
        <v>0.5</v>
      </c>
      <c r="U1019" s="242">
        <v>1</v>
      </c>
    </row>
    <row r="1020" spans="1:21" ht="14.4" customHeight="1" x14ac:dyDescent="0.3">
      <c r="A1020" s="680">
        <v>32</v>
      </c>
      <c r="B1020" s="671" t="s">
        <v>529</v>
      </c>
      <c r="C1020" s="671">
        <v>89301322</v>
      </c>
      <c r="D1020" s="703" t="s">
        <v>3658</v>
      </c>
      <c r="E1020" s="704" t="s">
        <v>2546</v>
      </c>
      <c r="F1020" s="671" t="s">
        <v>2518</v>
      </c>
      <c r="G1020" s="671" t="s">
        <v>2889</v>
      </c>
      <c r="H1020" s="671" t="s">
        <v>528</v>
      </c>
      <c r="I1020" s="671" t="s">
        <v>2890</v>
      </c>
      <c r="J1020" s="671" t="s">
        <v>2891</v>
      </c>
      <c r="K1020" s="671" t="s">
        <v>2892</v>
      </c>
      <c r="L1020" s="705">
        <v>238.94</v>
      </c>
      <c r="M1020" s="705">
        <v>238.94</v>
      </c>
      <c r="N1020" s="671">
        <v>1</v>
      </c>
      <c r="O1020" s="706">
        <v>1</v>
      </c>
      <c r="P1020" s="705">
        <v>238.94</v>
      </c>
      <c r="Q1020" s="682">
        <v>1</v>
      </c>
      <c r="R1020" s="671">
        <v>1</v>
      </c>
      <c r="S1020" s="682">
        <v>1</v>
      </c>
      <c r="T1020" s="706">
        <v>1</v>
      </c>
      <c r="U1020" s="242">
        <v>1</v>
      </c>
    </row>
    <row r="1021" spans="1:21" ht="14.4" customHeight="1" x14ac:dyDescent="0.3">
      <c r="A1021" s="680">
        <v>32</v>
      </c>
      <c r="B1021" s="671" t="s">
        <v>529</v>
      </c>
      <c r="C1021" s="671">
        <v>89301322</v>
      </c>
      <c r="D1021" s="703" t="s">
        <v>3658</v>
      </c>
      <c r="E1021" s="704" t="s">
        <v>2547</v>
      </c>
      <c r="F1021" s="671" t="s">
        <v>2518</v>
      </c>
      <c r="G1021" s="671" t="s">
        <v>2552</v>
      </c>
      <c r="H1021" s="671" t="s">
        <v>528</v>
      </c>
      <c r="I1021" s="671" t="s">
        <v>2604</v>
      </c>
      <c r="J1021" s="671" t="s">
        <v>2605</v>
      </c>
      <c r="K1021" s="671" t="s">
        <v>2606</v>
      </c>
      <c r="L1021" s="705">
        <v>1354.54</v>
      </c>
      <c r="M1021" s="705">
        <v>5418.16</v>
      </c>
      <c r="N1021" s="671">
        <v>4</v>
      </c>
      <c r="O1021" s="706">
        <v>1</v>
      </c>
      <c r="P1021" s="705"/>
      <c r="Q1021" s="682">
        <v>0</v>
      </c>
      <c r="R1021" s="671"/>
      <c r="S1021" s="682">
        <v>0</v>
      </c>
      <c r="T1021" s="706"/>
      <c r="U1021" s="242">
        <v>0</v>
      </c>
    </row>
    <row r="1022" spans="1:21" ht="14.4" customHeight="1" x14ac:dyDescent="0.3">
      <c r="A1022" s="680">
        <v>32</v>
      </c>
      <c r="B1022" s="671" t="s">
        <v>529</v>
      </c>
      <c r="C1022" s="671">
        <v>89301322</v>
      </c>
      <c r="D1022" s="703" t="s">
        <v>3658</v>
      </c>
      <c r="E1022" s="704" t="s">
        <v>2547</v>
      </c>
      <c r="F1022" s="671" t="s">
        <v>2518</v>
      </c>
      <c r="G1022" s="671" t="s">
        <v>2555</v>
      </c>
      <c r="H1022" s="671" t="s">
        <v>1321</v>
      </c>
      <c r="I1022" s="671" t="s">
        <v>1380</v>
      </c>
      <c r="J1022" s="671" t="s">
        <v>1381</v>
      </c>
      <c r="K1022" s="671" t="s">
        <v>1382</v>
      </c>
      <c r="L1022" s="705">
        <v>95.25</v>
      </c>
      <c r="M1022" s="705">
        <v>381</v>
      </c>
      <c r="N1022" s="671">
        <v>4</v>
      </c>
      <c r="O1022" s="706">
        <v>2</v>
      </c>
      <c r="P1022" s="705">
        <v>95.25</v>
      </c>
      <c r="Q1022" s="682">
        <v>0.25</v>
      </c>
      <c r="R1022" s="671">
        <v>1</v>
      </c>
      <c r="S1022" s="682">
        <v>0.25</v>
      </c>
      <c r="T1022" s="706">
        <v>1</v>
      </c>
      <c r="U1022" s="242">
        <v>0.5</v>
      </c>
    </row>
    <row r="1023" spans="1:21" ht="14.4" customHeight="1" x14ac:dyDescent="0.3">
      <c r="A1023" s="680">
        <v>32</v>
      </c>
      <c r="B1023" s="671" t="s">
        <v>529</v>
      </c>
      <c r="C1023" s="671">
        <v>89301322</v>
      </c>
      <c r="D1023" s="703" t="s">
        <v>3658</v>
      </c>
      <c r="E1023" s="704" t="s">
        <v>2547</v>
      </c>
      <c r="F1023" s="671" t="s">
        <v>2518</v>
      </c>
      <c r="G1023" s="671" t="s">
        <v>2555</v>
      </c>
      <c r="H1023" s="671" t="s">
        <v>528</v>
      </c>
      <c r="I1023" s="671" t="s">
        <v>623</v>
      </c>
      <c r="J1023" s="671" t="s">
        <v>624</v>
      </c>
      <c r="K1023" s="671" t="s">
        <v>2556</v>
      </c>
      <c r="L1023" s="705">
        <v>85.72</v>
      </c>
      <c r="M1023" s="705">
        <v>85.72</v>
      </c>
      <c r="N1023" s="671">
        <v>1</v>
      </c>
      <c r="O1023" s="706">
        <v>0.5</v>
      </c>
      <c r="P1023" s="705">
        <v>85.72</v>
      </c>
      <c r="Q1023" s="682">
        <v>1</v>
      </c>
      <c r="R1023" s="671">
        <v>1</v>
      </c>
      <c r="S1023" s="682">
        <v>1</v>
      </c>
      <c r="T1023" s="706">
        <v>0.5</v>
      </c>
      <c r="U1023" s="242">
        <v>1</v>
      </c>
    </row>
    <row r="1024" spans="1:21" ht="14.4" customHeight="1" x14ac:dyDescent="0.3">
      <c r="A1024" s="680">
        <v>32</v>
      </c>
      <c r="B1024" s="671" t="s">
        <v>529</v>
      </c>
      <c r="C1024" s="671">
        <v>89301322</v>
      </c>
      <c r="D1024" s="703" t="s">
        <v>3658</v>
      </c>
      <c r="E1024" s="704" t="s">
        <v>2547</v>
      </c>
      <c r="F1024" s="671" t="s">
        <v>2518</v>
      </c>
      <c r="G1024" s="671" t="s">
        <v>2555</v>
      </c>
      <c r="H1024" s="671" t="s">
        <v>528</v>
      </c>
      <c r="I1024" s="671" t="s">
        <v>2611</v>
      </c>
      <c r="J1024" s="671" t="s">
        <v>624</v>
      </c>
      <c r="K1024" s="671" t="s">
        <v>2612</v>
      </c>
      <c r="L1024" s="705">
        <v>285.75</v>
      </c>
      <c r="M1024" s="705">
        <v>1143</v>
      </c>
      <c r="N1024" s="671">
        <v>4</v>
      </c>
      <c r="O1024" s="706">
        <v>3</v>
      </c>
      <c r="P1024" s="705">
        <v>857.25</v>
      </c>
      <c r="Q1024" s="682">
        <v>0.75</v>
      </c>
      <c r="R1024" s="671">
        <v>3</v>
      </c>
      <c r="S1024" s="682">
        <v>0.75</v>
      </c>
      <c r="T1024" s="706">
        <v>2.5</v>
      </c>
      <c r="U1024" s="242">
        <v>0.83333333333333337</v>
      </c>
    </row>
    <row r="1025" spans="1:21" ht="14.4" customHeight="1" x14ac:dyDescent="0.3">
      <c r="A1025" s="680">
        <v>32</v>
      </c>
      <c r="B1025" s="671" t="s">
        <v>529</v>
      </c>
      <c r="C1025" s="671">
        <v>89301322</v>
      </c>
      <c r="D1025" s="703" t="s">
        <v>3658</v>
      </c>
      <c r="E1025" s="704" t="s">
        <v>2547</v>
      </c>
      <c r="F1025" s="671" t="s">
        <v>2518</v>
      </c>
      <c r="G1025" s="671" t="s">
        <v>2561</v>
      </c>
      <c r="H1025" s="671" t="s">
        <v>1321</v>
      </c>
      <c r="I1025" s="671" t="s">
        <v>1556</v>
      </c>
      <c r="J1025" s="671" t="s">
        <v>2413</v>
      </c>
      <c r="K1025" s="671" t="s">
        <v>2414</v>
      </c>
      <c r="L1025" s="705">
        <v>333.31</v>
      </c>
      <c r="M1025" s="705">
        <v>666.62</v>
      </c>
      <c r="N1025" s="671">
        <v>2</v>
      </c>
      <c r="O1025" s="706">
        <v>1</v>
      </c>
      <c r="P1025" s="705">
        <v>666.62</v>
      </c>
      <c r="Q1025" s="682">
        <v>1</v>
      </c>
      <c r="R1025" s="671">
        <v>2</v>
      </c>
      <c r="S1025" s="682">
        <v>1</v>
      </c>
      <c r="T1025" s="706">
        <v>1</v>
      </c>
      <c r="U1025" s="242">
        <v>1</v>
      </c>
    </row>
    <row r="1026" spans="1:21" ht="14.4" customHeight="1" x14ac:dyDescent="0.3">
      <c r="A1026" s="680">
        <v>32</v>
      </c>
      <c r="B1026" s="671" t="s">
        <v>529</v>
      </c>
      <c r="C1026" s="671">
        <v>89301322</v>
      </c>
      <c r="D1026" s="703" t="s">
        <v>3658</v>
      </c>
      <c r="E1026" s="704" t="s">
        <v>2547</v>
      </c>
      <c r="F1026" s="671" t="s">
        <v>2518</v>
      </c>
      <c r="G1026" s="671" t="s">
        <v>2771</v>
      </c>
      <c r="H1026" s="671" t="s">
        <v>528</v>
      </c>
      <c r="I1026" s="671" t="s">
        <v>2772</v>
      </c>
      <c r="J1026" s="671" t="s">
        <v>2773</v>
      </c>
      <c r="K1026" s="671" t="s">
        <v>2774</v>
      </c>
      <c r="L1026" s="705">
        <v>10744.75</v>
      </c>
      <c r="M1026" s="705">
        <v>10744.75</v>
      </c>
      <c r="N1026" s="671">
        <v>1</v>
      </c>
      <c r="O1026" s="706">
        <v>0.5</v>
      </c>
      <c r="P1026" s="705"/>
      <c r="Q1026" s="682">
        <v>0</v>
      </c>
      <c r="R1026" s="671"/>
      <c r="S1026" s="682">
        <v>0</v>
      </c>
      <c r="T1026" s="706"/>
      <c r="U1026" s="242">
        <v>0</v>
      </c>
    </row>
    <row r="1027" spans="1:21" ht="14.4" customHeight="1" x14ac:dyDescent="0.3">
      <c r="A1027" s="680">
        <v>32</v>
      </c>
      <c r="B1027" s="671" t="s">
        <v>529</v>
      </c>
      <c r="C1027" s="671">
        <v>89301322</v>
      </c>
      <c r="D1027" s="703" t="s">
        <v>3658</v>
      </c>
      <c r="E1027" s="704" t="s">
        <v>2547</v>
      </c>
      <c r="F1027" s="671" t="s">
        <v>2518</v>
      </c>
      <c r="G1027" s="671" t="s">
        <v>3125</v>
      </c>
      <c r="H1027" s="671" t="s">
        <v>1321</v>
      </c>
      <c r="I1027" s="671" t="s">
        <v>3556</v>
      </c>
      <c r="J1027" s="671" t="s">
        <v>3557</v>
      </c>
      <c r="K1027" s="671" t="s">
        <v>848</v>
      </c>
      <c r="L1027" s="705">
        <v>130.59</v>
      </c>
      <c r="M1027" s="705">
        <v>130.59</v>
      </c>
      <c r="N1027" s="671">
        <v>1</v>
      </c>
      <c r="O1027" s="706">
        <v>0.5</v>
      </c>
      <c r="P1027" s="705">
        <v>130.59</v>
      </c>
      <c r="Q1027" s="682">
        <v>1</v>
      </c>
      <c r="R1027" s="671">
        <v>1</v>
      </c>
      <c r="S1027" s="682">
        <v>1</v>
      </c>
      <c r="T1027" s="706">
        <v>0.5</v>
      </c>
      <c r="U1027" s="242">
        <v>1</v>
      </c>
    </row>
    <row r="1028" spans="1:21" ht="14.4" customHeight="1" x14ac:dyDescent="0.3">
      <c r="A1028" s="680">
        <v>32</v>
      </c>
      <c r="B1028" s="671" t="s">
        <v>529</v>
      </c>
      <c r="C1028" s="671">
        <v>89301322</v>
      </c>
      <c r="D1028" s="703" t="s">
        <v>3658</v>
      </c>
      <c r="E1028" s="704" t="s">
        <v>2547</v>
      </c>
      <c r="F1028" s="671" t="s">
        <v>2518</v>
      </c>
      <c r="G1028" s="671" t="s">
        <v>2621</v>
      </c>
      <c r="H1028" s="671" t="s">
        <v>1321</v>
      </c>
      <c r="I1028" s="671" t="s">
        <v>1560</v>
      </c>
      <c r="J1028" s="671" t="s">
        <v>1561</v>
      </c>
      <c r="K1028" s="671" t="s">
        <v>2418</v>
      </c>
      <c r="L1028" s="705">
        <v>184.22</v>
      </c>
      <c r="M1028" s="705">
        <v>368.44</v>
      </c>
      <c r="N1028" s="671">
        <v>2</v>
      </c>
      <c r="O1028" s="706">
        <v>1</v>
      </c>
      <c r="P1028" s="705"/>
      <c r="Q1028" s="682">
        <v>0</v>
      </c>
      <c r="R1028" s="671"/>
      <c r="S1028" s="682">
        <v>0</v>
      </c>
      <c r="T1028" s="706"/>
      <c r="U1028" s="242">
        <v>0</v>
      </c>
    </row>
    <row r="1029" spans="1:21" ht="14.4" customHeight="1" x14ac:dyDescent="0.3">
      <c r="A1029" s="680">
        <v>32</v>
      </c>
      <c r="B1029" s="671" t="s">
        <v>529</v>
      </c>
      <c r="C1029" s="671">
        <v>89301322</v>
      </c>
      <c r="D1029" s="703" t="s">
        <v>3658</v>
      </c>
      <c r="E1029" s="704" t="s">
        <v>2547</v>
      </c>
      <c r="F1029" s="671" t="s">
        <v>2518</v>
      </c>
      <c r="G1029" s="671" t="s">
        <v>3558</v>
      </c>
      <c r="H1029" s="671" t="s">
        <v>528</v>
      </c>
      <c r="I1029" s="671" t="s">
        <v>3559</v>
      </c>
      <c r="J1029" s="671" t="s">
        <v>3560</v>
      </c>
      <c r="K1029" s="671" t="s">
        <v>3561</v>
      </c>
      <c r="L1029" s="705">
        <v>75.8</v>
      </c>
      <c r="M1029" s="705">
        <v>303.2</v>
      </c>
      <c r="N1029" s="671">
        <v>4</v>
      </c>
      <c r="O1029" s="706">
        <v>2</v>
      </c>
      <c r="P1029" s="705"/>
      <c r="Q1029" s="682">
        <v>0</v>
      </c>
      <c r="R1029" s="671"/>
      <c r="S1029" s="682">
        <v>0</v>
      </c>
      <c r="T1029" s="706"/>
      <c r="U1029" s="242">
        <v>0</v>
      </c>
    </row>
    <row r="1030" spans="1:21" ht="14.4" customHeight="1" x14ac:dyDescent="0.3">
      <c r="A1030" s="680">
        <v>32</v>
      </c>
      <c r="B1030" s="671" t="s">
        <v>529</v>
      </c>
      <c r="C1030" s="671">
        <v>89301322</v>
      </c>
      <c r="D1030" s="703" t="s">
        <v>3658</v>
      </c>
      <c r="E1030" s="704" t="s">
        <v>2547</v>
      </c>
      <c r="F1030" s="671" t="s">
        <v>2518</v>
      </c>
      <c r="G1030" s="671" t="s">
        <v>2624</v>
      </c>
      <c r="H1030" s="671" t="s">
        <v>1321</v>
      </c>
      <c r="I1030" s="671" t="s">
        <v>1564</v>
      </c>
      <c r="J1030" s="671" t="s">
        <v>1565</v>
      </c>
      <c r="K1030" s="671" t="s">
        <v>2418</v>
      </c>
      <c r="L1030" s="705">
        <v>69.86</v>
      </c>
      <c r="M1030" s="705">
        <v>558.88</v>
      </c>
      <c r="N1030" s="671">
        <v>8</v>
      </c>
      <c r="O1030" s="706">
        <v>3.5</v>
      </c>
      <c r="P1030" s="705">
        <v>558.88</v>
      </c>
      <c r="Q1030" s="682">
        <v>1</v>
      </c>
      <c r="R1030" s="671">
        <v>8</v>
      </c>
      <c r="S1030" s="682">
        <v>1</v>
      </c>
      <c r="T1030" s="706">
        <v>3.5</v>
      </c>
      <c r="U1030" s="242">
        <v>1</v>
      </c>
    </row>
    <row r="1031" spans="1:21" ht="14.4" customHeight="1" x14ac:dyDescent="0.3">
      <c r="A1031" s="680">
        <v>32</v>
      </c>
      <c r="B1031" s="671" t="s">
        <v>529</v>
      </c>
      <c r="C1031" s="671">
        <v>89301322</v>
      </c>
      <c r="D1031" s="703" t="s">
        <v>3658</v>
      </c>
      <c r="E1031" s="704" t="s">
        <v>2547</v>
      </c>
      <c r="F1031" s="671" t="s">
        <v>2518</v>
      </c>
      <c r="G1031" s="671" t="s">
        <v>2660</v>
      </c>
      <c r="H1031" s="671" t="s">
        <v>1321</v>
      </c>
      <c r="I1031" s="671" t="s">
        <v>2046</v>
      </c>
      <c r="J1031" s="671" t="s">
        <v>2047</v>
      </c>
      <c r="K1031" s="671" t="s">
        <v>2502</v>
      </c>
      <c r="L1031" s="705">
        <v>162.13</v>
      </c>
      <c r="M1031" s="705">
        <v>162.13</v>
      </c>
      <c r="N1031" s="671">
        <v>1</v>
      </c>
      <c r="O1031" s="706">
        <v>0.5</v>
      </c>
      <c r="P1031" s="705"/>
      <c r="Q1031" s="682">
        <v>0</v>
      </c>
      <c r="R1031" s="671"/>
      <c r="S1031" s="682">
        <v>0</v>
      </c>
      <c r="T1031" s="706"/>
      <c r="U1031" s="242">
        <v>0</v>
      </c>
    </row>
    <row r="1032" spans="1:21" ht="14.4" customHeight="1" x14ac:dyDescent="0.3">
      <c r="A1032" s="680">
        <v>32</v>
      </c>
      <c r="B1032" s="671" t="s">
        <v>529</v>
      </c>
      <c r="C1032" s="671">
        <v>89301322</v>
      </c>
      <c r="D1032" s="703" t="s">
        <v>3658</v>
      </c>
      <c r="E1032" s="704" t="s">
        <v>2547</v>
      </c>
      <c r="F1032" s="671" t="s">
        <v>2518</v>
      </c>
      <c r="G1032" s="671" t="s">
        <v>2566</v>
      </c>
      <c r="H1032" s="671" t="s">
        <v>528</v>
      </c>
      <c r="I1032" s="671" t="s">
        <v>3482</v>
      </c>
      <c r="J1032" s="671" t="s">
        <v>3142</v>
      </c>
      <c r="K1032" s="671" t="s">
        <v>2568</v>
      </c>
      <c r="L1032" s="705">
        <v>1012.96</v>
      </c>
      <c r="M1032" s="705">
        <v>4051.84</v>
      </c>
      <c r="N1032" s="671">
        <v>4</v>
      </c>
      <c r="O1032" s="706">
        <v>0.5</v>
      </c>
      <c r="P1032" s="705"/>
      <c r="Q1032" s="682">
        <v>0</v>
      </c>
      <c r="R1032" s="671"/>
      <c r="S1032" s="682">
        <v>0</v>
      </c>
      <c r="T1032" s="706"/>
      <c r="U1032" s="242">
        <v>0</v>
      </c>
    </row>
    <row r="1033" spans="1:21" ht="14.4" customHeight="1" x14ac:dyDescent="0.3">
      <c r="A1033" s="680">
        <v>32</v>
      </c>
      <c r="B1033" s="671" t="s">
        <v>529</v>
      </c>
      <c r="C1033" s="671">
        <v>89301322</v>
      </c>
      <c r="D1033" s="703" t="s">
        <v>3658</v>
      </c>
      <c r="E1033" s="704" t="s">
        <v>2547</v>
      </c>
      <c r="F1033" s="671" t="s">
        <v>2518</v>
      </c>
      <c r="G1033" s="671" t="s">
        <v>2566</v>
      </c>
      <c r="H1033" s="671" t="s">
        <v>528</v>
      </c>
      <c r="I1033" s="671" t="s">
        <v>3562</v>
      </c>
      <c r="J1033" s="671" t="s">
        <v>3139</v>
      </c>
      <c r="K1033" s="671" t="s">
        <v>2908</v>
      </c>
      <c r="L1033" s="705">
        <v>2025.92</v>
      </c>
      <c r="M1033" s="705">
        <v>8103.68</v>
      </c>
      <c r="N1033" s="671">
        <v>4</v>
      </c>
      <c r="O1033" s="706">
        <v>0.5</v>
      </c>
      <c r="P1033" s="705"/>
      <c r="Q1033" s="682">
        <v>0</v>
      </c>
      <c r="R1033" s="671"/>
      <c r="S1033" s="682">
        <v>0</v>
      </c>
      <c r="T1033" s="706"/>
      <c r="U1033" s="242">
        <v>0</v>
      </c>
    </row>
    <row r="1034" spans="1:21" ht="14.4" customHeight="1" x14ac:dyDescent="0.3">
      <c r="A1034" s="680">
        <v>32</v>
      </c>
      <c r="B1034" s="671" t="s">
        <v>529</v>
      </c>
      <c r="C1034" s="671">
        <v>89301322</v>
      </c>
      <c r="D1034" s="703" t="s">
        <v>3658</v>
      </c>
      <c r="E1034" s="704" t="s">
        <v>2547</v>
      </c>
      <c r="F1034" s="671" t="s">
        <v>2518</v>
      </c>
      <c r="G1034" s="671" t="s">
        <v>3106</v>
      </c>
      <c r="H1034" s="671" t="s">
        <v>528</v>
      </c>
      <c r="I1034" s="671" t="s">
        <v>3107</v>
      </c>
      <c r="J1034" s="671" t="s">
        <v>3108</v>
      </c>
      <c r="K1034" s="671" t="s">
        <v>3109</v>
      </c>
      <c r="L1034" s="705">
        <v>84.78</v>
      </c>
      <c r="M1034" s="705">
        <v>84.78</v>
      </c>
      <c r="N1034" s="671">
        <v>1</v>
      </c>
      <c r="O1034" s="706">
        <v>0.5</v>
      </c>
      <c r="P1034" s="705">
        <v>84.78</v>
      </c>
      <c r="Q1034" s="682">
        <v>1</v>
      </c>
      <c r="R1034" s="671">
        <v>1</v>
      </c>
      <c r="S1034" s="682">
        <v>1</v>
      </c>
      <c r="T1034" s="706">
        <v>0.5</v>
      </c>
      <c r="U1034" s="242">
        <v>1</v>
      </c>
    </row>
    <row r="1035" spans="1:21" ht="14.4" customHeight="1" x14ac:dyDescent="0.3">
      <c r="A1035" s="680">
        <v>32</v>
      </c>
      <c r="B1035" s="671" t="s">
        <v>529</v>
      </c>
      <c r="C1035" s="671">
        <v>89301322</v>
      </c>
      <c r="D1035" s="703" t="s">
        <v>3658</v>
      </c>
      <c r="E1035" s="704" t="s">
        <v>2547</v>
      </c>
      <c r="F1035" s="671" t="s">
        <v>2518</v>
      </c>
      <c r="G1035" s="671" t="s">
        <v>2569</v>
      </c>
      <c r="H1035" s="671" t="s">
        <v>1321</v>
      </c>
      <c r="I1035" s="671" t="s">
        <v>1599</v>
      </c>
      <c r="J1035" s="671" t="s">
        <v>1600</v>
      </c>
      <c r="K1035" s="671" t="s">
        <v>2432</v>
      </c>
      <c r="L1035" s="705">
        <v>3127.19</v>
      </c>
      <c r="M1035" s="705">
        <v>12508.76</v>
      </c>
      <c r="N1035" s="671">
        <v>4</v>
      </c>
      <c r="O1035" s="706">
        <v>1.5</v>
      </c>
      <c r="P1035" s="705">
        <v>12508.76</v>
      </c>
      <c r="Q1035" s="682">
        <v>1</v>
      </c>
      <c r="R1035" s="671">
        <v>4</v>
      </c>
      <c r="S1035" s="682">
        <v>1</v>
      </c>
      <c r="T1035" s="706">
        <v>1.5</v>
      </c>
      <c r="U1035" s="242">
        <v>1</v>
      </c>
    </row>
    <row r="1036" spans="1:21" ht="14.4" customHeight="1" x14ac:dyDescent="0.3">
      <c r="A1036" s="680">
        <v>32</v>
      </c>
      <c r="B1036" s="671" t="s">
        <v>529</v>
      </c>
      <c r="C1036" s="671">
        <v>89301322</v>
      </c>
      <c r="D1036" s="703" t="s">
        <v>3658</v>
      </c>
      <c r="E1036" s="704" t="s">
        <v>2547</v>
      </c>
      <c r="F1036" s="671" t="s">
        <v>2518</v>
      </c>
      <c r="G1036" s="671" t="s">
        <v>2569</v>
      </c>
      <c r="H1036" s="671" t="s">
        <v>1321</v>
      </c>
      <c r="I1036" s="671" t="s">
        <v>2705</v>
      </c>
      <c r="J1036" s="671" t="s">
        <v>1600</v>
      </c>
      <c r="K1036" s="671" t="s">
        <v>2706</v>
      </c>
      <c r="L1036" s="705">
        <v>782.22</v>
      </c>
      <c r="M1036" s="705">
        <v>2346.66</v>
      </c>
      <c r="N1036" s="671">
        <v>3</v>
      </c>
      <c r="O1036" s="706">
        <v>2</v>
      </c>
      <c r="P1036" s="705">
        <v>1564.44</v>
      </c>
      <c r="Q1036" s="682">
        <v>0.66666666666666674</v>
      </c>
      <c r="R1036" s="671">
        <v>2</v>
      </c>
      <c r="S1036" s="682">
        <v>0.66666666666666663</v>
      </c>
      <c r="T1036" s="706">
        <v>1.5</v>
      </c>
      <c r="U1036" s="242">
        <v>0.75</v>
      </c>
    </row>
    <row r="1037" spans="1:21" ht="14.4" customHeight="1" x14ac:dyDescent="0.3">
      <c r="A1037" s="680">
        <v>32</v>
      </c>
      <c r="B1037" s="671" t="s">
        <v>529</v>
      </c>
      <c r="C1037" s="671">
        <v>89301322</v>
      </c>
      <c r="D1037" s="703" t="s">
        <v>3658</v>
      </c>
      <c r="E1037" s="704" t="s">
        <v>2547</v>
      </c>
      <c r="F1037" s="671" t="s">
        <v>2518</v>
      </c>
      <c r="G1037" s="671" t="s">
        <v>2805</v>
      </c>
      <c r="H1037" s="671" t="s">
        <v>528</v>
      </c>
      <c r="I1037" s="671" t="s">
        <v>2806</v>
      </c>
      <c r="J1037" s="671" t="s">
        <v>2807</v>
      </c>
      <c r="K1037" s="671" t="s">
        <v>2808</v>
      </c>
      <c r="L1037" s="705">
        <v>1023.02</v>
      </c>
      <c r="M1037" s="705">
        <v>4092.08</v>
      </c>
      <c r="N1037" s="671">
        <v>4</v>
      </c>
      <c r="O1037" s="706">
        <v>2</v>
      </c>
      <c r="P1037" s="705">
        <v>3069.06</v>
      </c>
      <c r="Q1037" s="682">
        <v>0.75</v>
      </c>
      <c r="R1037" s="671">
        <v>3</v>
      </c>
      <c r="S1037" s="682">
        <v>0.75</v>
      </c>
      <c r="T1037" s="706">
        <v>1.5</v>
      </c>
      <c r="U1037" s="242">
        <v>0.75</v>
      </c>
    </row>
    <row r="1038" spans="1:21" ht="14.4" customHeight="1" x14ac:dyDescent="0.3">
      <c r="A1038" s="680">
        <v>32</v>
      </c>
      <c r="B1038" s="671" t="s">
        <v>529</v>
      </c>
      <c r="C1038" s="671">
        <v>89301322</v>
      </c>
      <c r="D1038" s="703" t="s">
        <v>3658</v>
      </c>
      <c r="E1038" s="704" t="s">
        <v>2547</v>
      </c>
      <c r="F1038" s="671" t="s">
        <v>2518</v>
      </c>
      <c r="G1038" s="671" t="s">
        <v>2829</v>
      </c>
      <c r="H1038" s="671" t="s">
        <v>528</v>
      </c>
      <c r="I1038" s="671" t="s">
        <v>1490</v>
      </c>
      <c r="J1038" s="671" t="s">
        <v>1491</v>
      </c>
      <c r="K1038" s="671" t="s">
        <v>2830</v>
      </c>
      <c r="L1038" s="705">
        <v>50.27</v>
      </c>
      <c r="M1038" s="705">
        <v>100.54</v>
      </c>
      <c r="N1038" s="671">
        <v>2</v>
      </c>
      <c r="O1038" s="706">
        <v>1</v>
      </c>
      <c r="P1038" s="705">
        <v>100.54</v>
      </c>
      <c r="Q1038" s="682">
        <v>1</v>
      </c>
      <c r="R1038" s="671">
        <v>2</v>
      </c>
      <c r="S1038" s="682">
        <v>1</v>
      </c>
      <c r="T1038" s="706">
        <v>1</v>
      </c>
      <c r="U1038" s="242">
        <v>1</v>
      </c>
    </row>
    <row r="1039" spans="1:21" ht="14.4" customHeight="1" x14ac:dyDescent="0.3">
      <c r="A1039" s="680">
        <v>32</v>
      </c>
      <c r="B1039" s="671" t="s">
        <v>529</v>
      </c>
      <c r="C1039" s="671">
        <v>89301322</v>
      </c>
      <c r="D1039" s="703" t="s">
        <v>3658</v>
      </c>
      <c r="E1039" s="704" t="s">
        <v>2547</v>
      </c>
      <c r="F1039" s="671" t="s">
        <v>2518</v>
      </c>
      <c r="G1039" s="671" t="s">
        <v>2577</v>
      </c>
      <c r="H1039" s="671" t="s">
        <v>528</v>
      </c>
      <c r="I1039" s="671" t="s">
        <v>2833</v>
      </c>
      <c r="J1039" s="671" t="s">
        <v>2834</v>
      </c>
      <c r="K1039" s="671" t="s">
        <v>2835</v>
      </c>
      <c r="L1039" s="705">
        <v>61.29</v>
      </c>
      <c r="M1039" s="705">
        <v>61.29</v>
      </c>
      <c r="N1039" s="671">
        <v>1</v>
      </c>
      <c r="O1039" s="706">
        <v>0.5</v>
      </c>
      <c r="P1039" s="705"/>
      <c r="Q1039" s="682">
        <v>0</v>
      </c>
      <c r="R1039" s="671"/>
      <c r="S1039" s="682">
        <v>0</v>
      </c>
      <c r="T1039" s="706"/>
      <c r="U1039" s="242">
        <v>0</v>
      </c>
    </row>
    <row r="1040" spans="1:21" ht="14.4" customHeight="1" x14ac:dyDescent="0.3">
      <c r="A1040" s="680">
        <v>32</v>
      </c>
      <c r="B1040" s="671" t="s">
        <v>529</v>
      </c>
      <c r="C1040" s="671">
        <v>89301322</v>
      </c>
      <c r="D1040" s="703" t="s">
        <v>3658</v>
      </c>
      <c r="E1040" s="704" t="s">
        <v>2547</v>
      </c>
      <c r="F1040" s="671" t="s">
        <v>2518</v>
      </c>
      <c r="G1040" s="671" t="s">
        <v>2577</v>
      </c>
      <c r="H1040" s="671" t="s">
        <v>528</v>
      </c>
      <c r="I1040" s="671" t="s">
        <v>3563</v>
      </c>
      <c r="J1040" s="671" t="s">
        <v>2579</v>
      </c>
      <c r="K1040" s="671" t="s">
        <v>3564</v>
      </c>
      <c r="L1040" s="705">
        <v>0</v>
      </c>
      <c r="M1040" s="705">
        <v>0</v>
      </c>
      <c r="N1040" s="671">
        <v>1</v>
      </c>
      <c r="O1040" s="706">
        <v>0.5</v>
      </c>
      <c r="P1040" s="705"/>
      <c r="Q1040" s="682"/>
      <c r="R1040" s="671"/>
      <c r="S1040" s="682">
        <v>0</v>
      </c>
      <c r="T1040" s="706"/>
      <c r="U1040" s="242">
        <v>0</v>
      </c>
    </row>
    <row r="1041" spans="1:21" ht="14.4" customHeight="1" x14ac:dyDescent="0.3">
      <c r="A1041" s="680">
        <v>32</v>
      </c>
      <c r="B1041" s="671" t="s">
        <v>529</v>
      </c>
      <c r="C1041" s="671">
        <v>89301322</v>
      </c>
      <c r="D1041" s="703" t="s">
        <v>3658</v>
      </c>
      <c r="E1041" s="704" t="s">
        <v>2547</v>
      </c>
      <c r="F1041" s="671" t="s">
        <v>2518</v>
      </c>
      <c r="G1041" s="671" t="s">
        <v>3565</v>
      </c>
      <c r="H1041" s="671" t="s">
        <v>528</v>
      </c>
      <c r="I1041" s="671" t="s">
        <v>3566</v>
      </c>
      <c r="J1041" s="671" t="s">
        <v>3567</v>
      </c>
      <c r="K1041" s="671" t="s">
        <v>3568</v>
      </c>
      <c r="L1041" s="705">
        <v>120.37</v>
      </c>
      <c r="M1041" s="705">
        <v>120.37</v>
      </c>
      <c r="N1041" s="671">
        <v>1</v>
      </c>
      <c r="O1041" s="706">
        <v>1</v>
      </c>
      <c r="P1041" s="705"/>
      <c r="Q1041" s="682">
        <v>0</v>
      </c>
      <c r="R1041" s="671"/>
      <c r="S1041" s="682">
        <v>0</v>
      </c>
      <c r="T1041" s="706"/>
      <c r="U1041" s="242">
        <v>0</v>
      </c>
    </row>
    <row r="1042" spans="1:21" ht="14.4" customHeight="1" x14ac:dyDescent="0.3">
      <c r="A1042" s="680">
        <v>32</v>
      </c>
      <c r="B1042" s="671" t="s">
        <v>529</v>
      </c>
      <c r="C1042" s="671">
        <v>89301322</v>
      </c>
      <c r="D1042" s="703" t="s">
        <v>3658</v>
      </c>
      <c r="E1042" s="704" t="s">
        <v>2547</v>
      </c>
      <c r="F1042" s="671" t="s">
        <v>2518</v>
      </c>
      <c r="G1042" s="671" t="s">
        <v>2675</v>
      </c>
      <c r="H1042" s="671" t="s">
        <v>528</v>
      </c>
      <c r="I1042" s="671" t="s">
        <v>1242</v>
      </c>
      <c r="J1042" s="671" t="s">
        <v>2676</v>
      </c>
      <c r="K1042" s="671" t="s">
        <v>2677</v>
      </c>
      <c r="L1042" s="705">
        <v>6196.71</v>
      </c>
      <c r="M1042" s="705">
        <v>18590.13</v>
      </c>
      <c r="N1042" s="671">
        <v>3</v>
      </c>
      <c r="O1042" s="706">
        <v>1</v>
      </c>
      <c r="P1042" s="705"/>
      <c r="Q1042" s="682">
        <v>0</v>
      </c>
      <c r="R1042" s="671"/>
      <c r="S1042" s="682">
        <v>0</v>
      </c>
      <c r="T1042" s="706"/>
      <c r="U1042" s="242">
        <v>0</v>
      </c>
    </row>
    <row r="1043" spans="1:21" ht="14.4" customHeight="1" x14ac:dyDescent="0.3">
      <c r="A1043" s="680">
        <v>32</v>
      </c>
      <c r="B1043" s="671" t="s">
        <v>529</v>
      </c>
      <c r="C1043" s="671">
        <v>89301322</v>
      </c>
      <c r="D1043" s="703" t="s">
        <v>3658</v>
      </c>
      <c r="E1043" s="704" t="s">
        <v>2547</v>
      </c>
      <c r="F1043" s="671" t="s">
        <v>2518</v>
      </c>
      <c r="G1043" s="671" t="s">
        <v>2716</v>
      </c>
      <c r="H1043" s="671" t="s">
        <v>528</v>
      </c>
      <c r="I1043" s="671" t="s">
        <v>740</v>
      </c>
      <c r="J1043" s="671" t="s">
        <v>2717</v>
      </c>
      <c r="K1043" s="671" t="s">
        <v>2718</v>
      </c>
      <c r="L1043" s="705">
        <v>91.14</v>
      </c>
      <c r="M1043" s="705">
        <v>820.26</v>
      </c>
      <c r="N1043" s="671">
        <v>9</v>
      </c>
      <c r="O1043" s="706">
        <v>1</v>
      </c>
      <c r="P1043" s="705">
        <v>273.42</v>
      </c>
      <c r="Q1043" s="682">
        <v>0.33333333333333337</v>
      </c>
      <c r="R1043" s="671">
        <v>3</v>
      </c>
      <c r="S1043" s="682">
        <v>0.33333333333333331</v>
      </c>
      <c r="T1043" s="706">
        <v>0.5</v>
      </c>
      <c r="U1043" s="242">
        <v>0.5</v>
      </c>
    </row>
    <row r="1044" spans="1:21" ht="14.4" customHeight="1" x14ac:dyDescent="0.3">
      <c r="A1044" s="680">
        <v>32</v>
      </c>
      <c r="B1044" s="671" t="s">
        <v>529</v>
      </c>
      <c r="C1044" s="671">
        <v>89301322</v>
      </c>
      <c r="D1044" s="703" t="s">
        <v>3658</v>
      </c>
      <c r="E1044" s="704" t="s">
        <v>2547</v>
      </c>
      <c r="F1044" s="671" t="s">
        <v>2518</v>
      </c>
      <c r="G1044" s="671" t="s">
        <v>3182</v>
      </c>
      <c r="H1044" s="671" t="s">
        <v>528</v>
      </c>
      <c r="I1044" s="671" t="s">
        <v>3569</v>
      </c>
      <c r="J1044" s="671" t="s">
        <v>786</v>
      </c>
      <c r="K1044" s="671" t="s">
        <v>3570</v>
      </c>
      <c r="L1044" s="705">
        <v>0</v>
      </c>
      <c r="M1044" s="705">
        <v>0</v>
      </c>
      <c r="N1044" s="671">
        <v>1</v>
      </c>
      <c r="O1044" s="706">
        <v>0.5</v>
      </c>
      <c r="P1044" s="705">
        <v>0</v>
      </c>
      <c r="Q1044" s="682"/>
      <c r="R1044" s="671">
        <v>1</v>
      </c>
      <c r="S1044" s="682">
        <v>1</v>
      </c>
      <c r="T1044" s="706">
        <v>0.5</v>
      </c>
      <c r="U1044" s="242">
        <v>1</v>
      </c>
    </row>
    <row r="1045" spans="1:21" ht="14.4" customHeight="1" x14ac:dyDescent="0.3">
      <c r="A1045" s="680">
        <v>32</v>
      </c>
      <c r="B1045" s="671" t="s">
        <v>529</v>
      </c>
      <c r="C1045" s="671">
        <v>89301322</v>
      </c>
      <c r="D1045" s="703" t="s">
        <v>3658</v>
      </c>
      <c r="E1045" s="704" t="s">
        <v>2547</v>
      </c>
      <c r="F1045" s="671" t="s">
        <v>2518</v>
      </c>
      <c r="G1045" s="671" t="s">
        <v>3183</v>
      </c>
      <c r="H1045" s="671" t="s">
        <v>528</v>
      </c>
      <c r="I1045" s="671" t="s">
        <v>1955</v>
      </c>
      <c r="J1045" s="671" t="s">
        <v>1956</v>
      </c>
      <c r="K1045" s="671" t="s">
        <v>1957</v>
      </c>
      <c r="L1045" s="705">
        <v>1172.22</v>
      </c>
      <c r="M1045" s="705">
        <v>2344.44</v>
      </c>
      <c r="N1045" s="671">
        <v>2</v>
      </c>
      <c r="O1045" s="706">
        <v>0.5</v>
      </c>
      <c r="P1045" s="705">
        <v>2344.44</v>
      </c>
      <c r="Q1045" s="682">
        <v>1</v>
      </c>
      <c r="R1045" s="671">
        <v>2</v>
      </c>
      <c r="S1045" s="682">
        <v>1</v>
      </c>
      <c r="T1045" s="706">
        <v>0.5</v>
      </c>
      <c r="U1045" s="242">
        <v>1</v>
      </c>
    </row>
    <row r="1046" spans="1:21" ht="14.4" customHeight="1" x14ac:dyDescent="0.3">
      <c r="A1046" s="680">
        <v>32</v>
      </c>
      <c r="B1046" s="671" t="s">
        <v>529</v>
      </c>
      <c r="C1046" s="671">
        <v>89301322</v>
      </c>
      <c r="D1046" s="703" t="s">
        <v>3658</v>
      </c>
      <c r="E1046" s="704" t="s">
        <v>2547</v>
      </c>
      <c r="F1046" s="671" t="s">
        <v>2518</v>
      </c>
      <c r="G1046" s="671" t="s">
        <v>2580</v>
      </c>
      <c r="H1046" s="671" t="s">
        <v>528</v>
      </c>
      <c r="I1046" s="671" t="s">
        <v>2640</v>
      </c>
      <c r="J1046" s="671" t="s">
        <v>2641</v>
      </c>
      <c r="K1046" s="671" t="s">
        <v>2642</v>
      </c>
      <c r="L1046" s="705">
        <v>97.97</v>
      </c>
      <c r="M1046" s="705">
        <v>97.97</v>
      </c>
      <c r="N1046" s="671">
        <v>1</v>
      </c>
      <c r="O1046" s="706">
        <v>0.5</v>
      </c>
      <c r="P1046" s="705"/>
      <c r="Q1046" s="682">
        <v>0</v>
      </c>
      <c r="R1046" s="671"/>
      <c r="S1046" s="682">
        <v>0</v>
      </c>
      <c r="T1046" s="706"/>
      <c r="U1046" s="242">
        <v>0</v>
      </c>
    </row>
    <row r="1047" spans="1:21" ht="14.4" customHeight="1" x14ac:dyDescent="0.3">
      <c r="A1047" s="680">
        <v>32</v>
      </c>
      <c r="B1047" s="671" t="s">
        <v>529</v>
      </c>
      <c r="C1047" s="671">
        <v>89301322</v>
      </c>
      <c r="D1047" s="703" t="s">
        <v>3658</v>
      </c>
      <c r="E1047" s="704" t="s">
        <v>2547</v>
      </c>
      <c r="F1047" s="671" t="s">
        <v>2518</v>
      </c>
      <c r="G1047" s="671" t="s">
        <v>2580</v>
      </c>
      <c r="H1047" s="671" t="s">
        <v>528</v>
      </c>
      <c r="I1047" s="671" t="s">
        <v>2643</v>
      </c>
      <c r="J1047" s="671" t="s">
        <v>2641</v>
      </c>
      <c r="K1047" s="671" t="s">
        <v>681</v>
      </c>
      <c r="L1047" s="705">
        <v>314.89999999999998</v>
      </c>
      <c r="M1047" s="705">
        <v>944.69999999999993</v>
      </c>
      <c r="N1047" s="671">
        <v>3</v>
      </c>
      <c r="O1047" s="706">
        <v>1</v>
      </c>
      <c r="P1047" s="705">
        <v>944.69999999999993</v>
      </c>
      <c r="Q1047" s="682">
        <v>1</v>
      </c>
      <c r="R1047" s="671">
        <v>3</v>
      </c>
      <c r="S1047" s="682">
        <v>1</v>
      </c>
      <c r="T1047" s="706">
        <v>1</v>
      </c>
      <c r="U1047" s="242">
        <v>1</v>
      </c>
    </row>
    <row r="1048" spans="1:21" ht="14.4" customHeight="1" x14ac:dyDescent="0.3">
      <c r="A1048" s="680">
        <v>32</v>
      </c>
      <c r="B1048" s="671" t="s">
        <v>529</v>
      </c>
      <c r="C1048" s="671">
        <v>89301322</v>
      </c>
      <c r="D1048" s="703" t="s">
        <v>3658</v>
      </c>
      <c r="E1048" s="704" t="s">
        <v>2547</v>
      </c>
      <c r="F1048" s="671" t="s">
        <v>2518</v>
      </c>
      <c r="G1048" s="671" t="s">
        <v>2580</v>
      </c>
      <c r="H1048" s="671" t="s">
        <v>528</v>
      </c>
      <c r="I1048" s="671" t="s">
        <v>2602</v>
      </c>
      <c r="J1048" s="671" t="s">
        <v>680</v>
      </c>
      <c r="K1048" s="671" t="s">
        <v>2603</v>
      </c>
      <c r="L1048" s="705">
        <v>97.97</v>
      </c>
      <c r="M1048" s="705">
        <v>97.97</v>
      </c>
      <c r="N1048" s="671">
        <v>1</v>
      </c>
      <c r="O1048" s="706">
        <v>0.5</v>
      </c>
      <c r="P1048" s="705"/>
      <c r="Q1048" s="682">
        <v>0</v>
      </c>
      <c r="R1048" s="671"/>
      <c r="S1048" s="682">
        <v>0</v>
      </c>
      <c r="T1048" s="706"/>
      <c r="U1048" s="242">
        <v>0</v>
      </c>
    </row>
    <row r="1049" spans="1:21" ht="14.4" customHeight="1" x14ac:dyDescent="0.3">
      <c r="A1049" s="680">
        <v>32</v>
      </c>
      <c r="B1049" s="671" t="s">
        <v>529</v>
      </c>
      <c r="C1049" s="671">
        <v>89301322</v>
      </c>
      <c r="D1049" s="703" t="s">
        <v>3658</v>
      </c>
      <c r="E1049" s="704" t="s">
        <v>2547</v>
      </c>
      <c r="F1049" s="671" t="s">
        <v>2518</v>
      </c>
      <c r="G1049" s="671" t="s">
        <v>2580</v>
      </c>
      <c r="H1049" s="671" t="s">
        <v>528</v>
      </c>
      <c r="I1049" s="671" t="s">
        <v>679</v>
      </c>
      <c r="J1049" s="671" t="s">
        <v>680</v>
      </c>
      <c r="K1049" s="671" t="s">
        <v>2581</v>
      </c>
      <c r="L1049" s="705">
        <v>314.89999999999998</v>
      </c>
      <c r="M1049" s="705">
        <v>1574.5</v>
      </c>
      <c r="N1049" s="671">
        <v>5</v>
      </c>
      <c r="O1049" s="706">
        <v>2</v>
      </c>
      <c r="P1049" s="705">
        <v>629.79999999999995</v>
      </c>
      <c r="Q1049" s="682">
        <v>0.39999999999999997</v>
      </c>
      <c r="R1049" s="671">
        <v>2</v>
      </c>
      <c r="S1049" s="682">
        <v>0.4</v>
      </c>
      <c r="T1049" s="706">
        <v>0.5</v>
      </c>
      <c r="U1049" s="242">
        <v>0.25</v>
      </c>
    </row>
    <row r="1050" spans="1:21" ht="14.4" customHeight="1" x14ac:dyDescent="0.3">
      <c r="A1050" s="680">
        <v>32</v>
      </c>
      <c r="B1050" s="671" t="s">
        <v>529</v>
      </c>
      <c r="C1050" s="671">
        <v>89301322</v>
      </c>
      <c r="D1050" s="703" t="s">
        <v>3658</v>
      </c>
      <c r="E1050" s="704" t="s">
        <v>2547</v>
      </c>
      <c r="F1050" s="671" t="s">
        <v>2518</v>
      </c>
      <c r="G1050" s="671" t="s">
        <v>2644</v>
      </c>
      <c r="H1050" s="671" t="s">
        <v>1321</v>
      </c>
      <c r="I1050" s="671" t="s">
        <v>1408</v>
      </c>
      <c r="J1050" s="671" t="s">
        <v>1409</v>
      </c>
      <c r="K1050" s="671" t="s">
        <v>1410</v>
      </c>
      <c r="L1050" s="705">
        <v>497.4</v>
      </c>
      <c r="M1050" s="705">
        <v>497.4</v>
      </c>
      <c r="N1050" s="671">
        <v>1</v>
      </c>
      <c r="O1050" s="706">
        <v>1</v>
      </c>
      <c r="P1050" s="705">
        <v>497.4</v>
      </c>
      <c r="Q1050" s="682">
        <v>1</v>
      </c>
      <c r="R1050" s="671">
        <v>1</v>
      </c>
      <c r="S1050" s="682">
        <v>1</v>
      </c>
      <c r="T1050" s="706">
        <v>1</v>
      </c>
      <c r="U1050" s="242">
        <v>1</v>
      </c>
    </row>
    <row r="1051" spans="1:21" ht="14.4" customHeight="1" x14ac:dyDescent="0.3">
      <c r="A1051" s="680">
        <v>32</v>
      </c>
      <c r="B1051" s="671" t="s">
        <v>529</v>
      </c>
      <c r="C1051" s="671">
        <v>89301322</v>
      </c>
      <c r="D1051" s="703" t="s">
        <v>3658</v>
      </c>
      <c r="E1051" s="704" t="s">
        <v>2547</v>
      </c>
      <c r="F1051" s="671" t="s">
        <v>2518</v>
      </c>
      <c r="G1051" s="671" t="s">
        <v>2644</v>
      </c>
      <c r="H1051" s="671" t="s">
        <v>1321</v>
      </c>
      <c r="I1051" s="671" t="s">
        <v>3203</v>
      </c>
      <c r="J1051" s="671" t="s">
        <v>3204</v>
      </c>
      <c r="K1051" s="671" t="s">
        <v>3205</v>
      </c>
      <c r="L1051" s="705">
        <v>1359.61</v>
      </c>
      <c r="M1051" s="705">
        <v>2719.22</v>
      </c>
      <c r="N1051" s="671">
        <v>2</v>
      </c>
      <c r="O1051" s="706">
        <v>0.5</v>
      </c>
      <c r="P1051" s="705">
        <v>2719.22</v>
      </c>
      <c r="Q1051" s="682">
        <v>1</v>
      </c>
      <c r="R1051" s="671">
        <v>2</v>
      </c>
      <c r="S1051" s="682">
        <v>1</v>
      </c>
      <c r="T1051" s="706">
        <v>0.5</v>
      </c>
      <c r="U1051" s="242">
        <v>1</v>
      </c>
    </row>
    <row r="1052" spans="1:21" ht="14.4" customHeight="1" x14ac:dyDescent="0.3">
      <c r="A1052" s="680">
        <v>32</v>
      </c>
      <c r="B1052" s="671" t="s">
        <v>529</v>
      </c>
      <c r="C1052" s="671">
        <v>89301322</v>
      </c>
      <c r="D1052" s="703" t="s">
        <v>3658</v>
      </c>
      <c r="E1052" s="704" t="s">
        <v>2547</v>
      </c>
      <c r="F1052" s="671" t="s">
        <v>2518</v>
      </c>
      <c r="G1052" s="671" t="s">
        <v>2582</v>
      </c>
      <c r="H1052" s="671" t="s">
        <v>528</v>
      </c>
      <c r="I1052" s="671" t="s">
        <v>972</v>
      </c>
      <c r="J1052" s="671" t="s">
        <v>2583</v>
      </c>
      <c r="K1052" s="671" t="s">
        <v>2584</v>
      </c>
      <c r="L1052" s="705">
        <v>91.52</v>
      </c>
      <c r="M1052" s="705">
        <v>1372.8</v>
      </c>
      <c r="N1052" s="671">
        <v>15</v>
      </c>
      <c r="O1052" s="706">
        <v>4</v>
      </c>
      <c r="P1052" s="705">
        <v>457.59999999999997</v>
      </c>
      <c r="Q1052" s="682">
        <v>0.33333333333333331</v>
      </c>
      <c r="R1052" s="671">
        <v>5</v>
      </c>
      <c r="S1052" s="682">
        <v>0.33333333333333331</v>
      </c>
      <c r="T1052" s="706">
        <v>1</v>
      </c>
      <c r="U1052" s="242">
        <v>0.25</v>
      </c>
    </row>
    <row r="1053" spans="1:21" ht="14.4" customHeight="1" x14ac:dyDescent="0.3">
      <c r="A1053" s="680">
        <v>32</v>
      </c>
      <c r="B1053" s="671" t="s">
        <v>529</v>
      </c>
      <c r="C1053" s="671">
        <v>89301322</v>
      </c>
      <c r="D1053" s="703" t="s">
        <v>3658</v>
      </c>
      <c r="E1053" s="704" t="s">
        <v>2547</v>
      </c>
      <c r="F1053" s="671" t="s">
        <v>2518</v>
      </c>
      <c r="G1053" s="671" t="s">
        <v>2866</v>
      </c>
      <c r="H1053" s="671" t="s">
        <v>528</v>
      </c>
      <c r="I1053" s="671" t="s">
        <v>793</v>
      </c>
      <c r="J1053" s="671" t="s">
        <v>2867</v>
      </c>
      <c r="K1053" s="671" t="s">
        <v>2868</v>
      </c>
      <c r="L1053" s="705">
        <v>0</v>
      </c>
      <c r="M1053" s="705">
        <v>0</v>
      </c>
      <c r="N1053" s="671">
        <v>3</v>
      </c>
      <c r="O1053" s="706">
        <v>1</v>
      </c>
      <c r="P1053" s="705">
        <v>0</v>
      </c>
      <c r="Q1053" s="682"/>
      <c r="R1053" s="671">
        <v>2</v>
      </c>
      <c r="S1053" s="682">
        <v>0.66666666666666663</v>
      </c>
      <c r="T1053" s="706">
        <v>0.5</v>
      </c>
      <c r="U1053" s="242">
        <v>0.5</v>
      </c>
    </row>
    <row r="1054" spans="1:21" ht="14.4" customHeight="1" x14ac:dyDescent="0.3">
      <c r="A1054" s="680">
        <v>32</v>
      </c>
      <c r="B1054" s="671" t="s">
        <v>529</v>
      </c>
      <c r="C1054" s="671">
        <v>89301322</v>
      </c>
      <c r="D1054" s="703" t="s">
        <v>3658</v>
      </c>
      <c r="E1054" s="704" t="s">
        <v>2547</v>
      </c>
      <c r="F1054" s="671" t="s">
        <v>2518</v>
      </c>
      <c r="G1054" s="671" t="s">
        <v>3017</v>
      </c>
      <c r="H1054" s="671" t="s">
        <v>528</v>
      </c>
      <c r="I1054" s="671" t="s">
        <v>710</v>
      </c>
      <c r="J1054" s="671" t="s">
        <v>3018</v>
      </c>
      <c r="K1054" s="671" t="s">
        <v>3019</v>
      </c>
      <c r="L1054" s="705">
        <v>0</v>
      </c>
      <c r="M1054" s="705">
        <v>0</v>
      </c>
      <c r="N1054" s="671">
        <v>7</v>
      </c>
      <c r="O1054" s="706">
        <v>1.5</v>
      </c>
      <c r="P1054" s="705">
        <v>0</v>
      </c>
      <c r="Q1054" s="682"/>
      <c r="R1054" s="671">
        <v>7</v>
      </c>
      <c r="S1054" s="682">
        <v>1</v>
      </c>
      <c r="T1054" s="706">
        <v>1.5</v>
      </c>
      <c r="U1054" s="242">
        <v>1</v>
      </c>
    </row>
    <row r="1055" spans="1:21" ht="14.4" customHeight="1" x14ac:dyDescent="0.3">
      <c r="A1055" s="680">
        <v>32</v>
      </c>
      <c r="B1055" s="671" t="s">
        <v>529</v>
      </c>
      <c r="C1055" s="671">
        <v>89301322</v>
      </c>
      <c r="D1055" s="703" t="s">
        <v>3658</v>
      </c>
      <c r="E1055" s="704" t="s">
        <v>2547</v>
      </c>
      <c r="F1055" s="671" t="s">
        <v>2518</v>
      </c>
      <c r="G1055" s="671" t="s">
        <v>2688</v>
      </c>
      <c r="H1055" s="671" t="s">
        <v>528</v>
      </c>
      <c r="I1055" s="671" t="s">
        <v>1790</v>
      </c>
      <c r="J1055" s="671" t="s">
        <v>780</v>
      </c>
      <c r="K1055" s="671" t="s">
        <v>3571</v>
      </c>
      <c r="L1055" s="705">
        <v>96.72</v>
      </c>
      <c r="M1055" s="705">
        <v>96.72</v>
      </c>
      <c r="N1055" s="671">
        <v>1</v>
      </c>
      <c r="O1055" s="706">
        <v>1</v>
      </c>
      <c r="P1055" s="705">
        <v>96.72</v>
      </c>
      <c r="Q1055" s="682">
        <v>1</v>
      </c>
      <c r="R1055" s="671">
        <v>1</v>
      </c>
      <c r="S1055" s="682">
        <v>1</v>
      </c>
      <c r="T1055" s="706">
        <v>1</v>
      </c>
      <c r="U1055" s="242">
        <v>1</v>
      </c>
    </row>
    <row r="1056" spans="1:21" ht="14.4" customHeight="1" x14ac:dyDescent="0.3">
      <c r="A1056" s="680">
        <v>32</v>
      </c>
      <c r="B1056" s="671" t="s">
        <v>529</v>
      </c>
      <c r="C1056" s="671">
        <v>89301322</v>
      </c>
      <c r="D1056" s="703" t="s">
        <v>3658</v>
      </c>
      <c r="E1056" s="704" t="s">
        <v>2547</v>
      </c>
      <c r="F1056" s="671" t="s">
        <v>2518</v>
      </c>
      <c r="G1056" s="671" t="s">
        <v>2690</v>
      </c>
      <c r="H1056" s="671" t="s">
        <v>1321</v>
      </c>
      <c r="I1056" s="671" t="s">
        <v>1353</v>
      </c>
      <c r="J1056" s="671" t="s">
        <v>1354</v>
      </c>
      <c r="K1056" s="671" t="s">
        <v>1355</v>
      </c>
      <c r="L1056" s="705">
        <v>32.74</v>
      </c>
      <c r="M1056" s="705">
        <v>32.74</v>
      </c>
      <c r="N1056" s="671">
        <v>1</v>
      </c>
      <c r="O1056" s="706">
        <v>0.5</v>
      </c>
      <c r="P1056" s="705">
        <v>32.74</v>
      </c>
      <c r="Q1056" s="682">
        <v>1</v>
      </c>
      <c r="R1056" s="671">
        <v>1</v>
      </c>
      <c r="S1056" s="682">
        <v>1</v>
      </c>
      <c r="T1056" s="706">
        <v>0.5</v>
      </c>
      <c r="U1056" s="242">
        <v>1</v>
      </c>
    </row>
    <row r="1057" spans="1:21" ht="14.4" customHeight="1" x14ac:dyDescent="0.3">
      <c r="A1057" s="680">
        <v>32</v>
      </c>
      <c r="B1057" s="671" t="s">
        <v>529</v>
      </c>
      <c r="C1057" s="671">
        <v>89301322</v>
      </c>
      <c r="D1057" s="703" t="s">
        <v>3658</v>
      </c>
      <c r="E1057" s="704" t="s">
        <v>2547</v>
      </c>
      <c r="F1057" s="671" t="s">
        <v>2518</v>
      </c>
      <c r="G1057" s="671" t="s">
        <v>3369</v>
      </c>
      <c r="H1057" s="671" t="s">
        <v>528</v>
      </c>
      <c r="I1057" s="671" t="s">
        <v>3572</v>
      </c>
      <c r="J1057" s="671" t="s">
        <v>3371</v>
      </c>
      <c r="K1057" s="671" t="s">
        <v>658</v>
      </c>
      <c r="L1057" s="705">
        <v>0</v>
      </c>
      <c r="M1057" s="705">
        <v>0</v>
      </c>
      <c r="N1057" s="671">
        <v>1</v>
      </c>
      <c r="O1057" s="706">
        <v>1</v>
      </c>
      <c r="P1057" s="705"/>
      <c r="Q1057" s="682"/>
      <c r="R1057" s="671"/>
      <c r="S1057" s="682">
        <v>0</v>
      </c>
      <c r="T1057" s="706"/>
      <c r="U1057" s="242">
        <v>0</v>
      </c>
    </row>
    <row r="1058" spans="1:21" ht="14.4" customHeight="1" x14ac:dyDescent="0.3">
      <c r="A1058" s="680">
        <v>32</v>
      </c>
      <c r="B1058" s="671" t="s">
        <v>529</v>
      </c>
      <c r="C1058" s="671">
        <v>89301322</v>
      </c>
      <c r="D1058" s="703" t="s">
        <v>3658</v>
      </c>
      <c r="E1058" s="704" t="s">
        <v>2547</v>
      </c>
      <c r="F1058" s="671" t="s">
        <v>2518</v>
      </c>
      <c r="G1058" s="671" t="s">
        <v>2590</v>
      </c>
      <c r="H1058" s="671" t="s">
        <v>528</v>
      </c>
      <c r="I1058" s="671" t="s">
        <v>3573</v>
      </c>
      <c r="J1058" s="671" t="s">
        <v>2883</v>
      </c>
      <c r="K1058" s="671" t="s">
        <v>3574</v>
      </c>
      <c r="L1058" s="705">
        <v>0</v>
      </c>
      <c r="M1058" s="705">
        <v>0</v>
      </c>
      <c r="N1058" s="671">
        <v>2</v>
      </c>
      <c r="O1058" s="706">
        <v>0.5</v>
      </c>
      <c r="P1058" s="705"/>
      <c r="Q1058" s="682"/>
      <c r="R1058" s="671"/>
      <c r="S1058" s="682">
        <v>0</v>
      </c>
      <c r="T1058" s="706"/>
      <c r="U1058" s="242">
        <v>0</v>
      </c>
    </row>
    <row r="1059" spans="1:21" ht="14.4" customHeight="1" x14ac:dyDescent="0.3">
      <c r="A1059" s="680">
        <v>32</v>
      </c>
      <c r="B1059" s="671" t="s">
        <v>529</v>
      </c>
      <c r="C1059" s="671">
        <v>89301322</v>
      </c>
      <c r="D1059" s="703" t="s">
        <v>3658</v>
      </c>
      <c r="E1059" s="704" t="s">
        <v>2547</v>
      </c>
      <c r="F1059" s="671" t="s">
        <v>2518</v>
      </c>
      <c r="G1059" s="671" t="s">
        <v>2698</v>
      </c>
      <c r="H1059" s="671" t="s">
        <v>528</v>
      </c>
      <c r="I1059" s="671" t="s">
        <v>3575</v>
      </c>
      <c r="J1059" s="671" t="s">
        <v>3576</v>
      </c>
      <c r="K1059" s="671" t="s">
        <v>2888</v>
      </c>
      <c r="L1059" s="705">
        <v>0</v>
      </c>
      <c r="M1059" s="705">
        <v>0</v>
      </c>
      <c r="N1059" s="671">
        <v>1</v>
      </c>
      <c r="O1059" s="706">
        <v>0.5</v>
      </c>
      <c r="P1059" s="705"/>
      <c r="Q1059" s="682"/>
      <c r="R1059" s="671"/>
      <c r="S1059" s="682">
        <v>0</v>
      </c>
      <c r="T1059" s="706"/>
      <c r="U1059" s="242">
        <v>0</v>
      </c>
    </row>
    <row r="1060" spans="1:21" ht="14.4" customHeight="1" x14ac:dyDescent="0.3">
      <c r="A1060" s="680">
        <v>32</v>
      </c>
      <c r="B1060" s="671" t="s">
        <v>529</v>
      </c>
      <c r="C1060" s="671">
        <v>89301322</v>
      </c>
      <c r="D1060" s="703" t="s">
        <v>3658</v>
      </c>
      <c r="E1060" s="704" t="s">
        <v>2548</v>
      </c>
      <c r="F1060" s="671" t="s">
        <v>2518</v>
      </c>
      <c r="G1060" s="671" t="s">
        <v>2552</v>
      </c>
      <c r="H1060" s="671" t="s">
        <v>528</v>
      </c>
      <c r="I1060" s="671" t="s">
        <v>2604</v>
      </c>
      <c r="J1060" s="671" t="s">
        <v>2605</v>
      </c>
      <c r="K1060" s="671" t="s">
        <v>2606</v>
      </c>
      <c r="L1060" s="705">
        <v>1354.54</v>
      </c>
      <c r="M1060" s="705">
        <v>6772.7</v>
      </c>
      <c r="N1060" s="671">
        <v>5</v>
      </c>
      <c r="O1060" s="706">
        <v>3</v>
      </c>
      <c r="P1060" s="705">
        <v>5418.16</v>
      </c>
      <c r="Q1060" s="682">
        <v>0.8</v>
      </c>
      <c r="R1060" s="671">
        <v>4</v>
      </c>
      <c r="S1060" s="682">
        <v>0.8</v>
      </c>
      <c r="T1060" s="706">
        <v>2.5</v>
      </c>
      <c r="U1060" s="242">
        <v>0.83333333333333337</v>
      </c>
    </row>
    <row r="1061" spans="1:21" ht="14.4" customHeight="1" x14ac:dyDescent="0.3">
      <c r="A1061" s="680">
        <v>32</v>
      </c>
      <c r="B1061" s="671" t="s">
        <v>529</v>
      </c>
      <c r="C1061" s="671">
        <v>89301322</v>
      </c>
      <c r="D1061" s="703" t="s">
        <v>3658</v>
      </c>
      <c r="E1061" s="704" t="s">
        <v>2548</v>
      </c>
      <c r="F1061" s="671" t="s">
        <v>2518</v>
      </c>
      <c r="G1061" s="671" t="s">
        <v>2552</v>
      </c>
      <c r="H1061" s="671" t="s">
        <v>528</v>
      </c>
      <c r="I1061" s="671" t="s">
        <v>2553</v>
      </c>
      <c r="J1061" s="671" t="s">
        <v>1008</v>
      </c>
      <c r="K1061" s="671" t="s">
        <v>2554</v>
      </c>
      <c r="L1061" s="705">
        <v>0</v>
      </c>
      <c r="M1061" s="705">
        <v>0</v>
      </c>
      <c r="N1061" s="671">
        <v>2</v>
      </c>
      <c r="O1061" s="706">
        <v>1</v>
      </c>
      <c r="P1061" s="705">
        <v>0</v>
      </c>
      <c r="Q1061" s="682"/>
      <c r="R1061" s="671">
        <v>2</v>
      </c>
      <c r="S1061" s="682">
        <v>1</v>
      </c>
      <c r="T1061" s="706">
        <v>1</v>
      </c>
      <c r="U1061" s="242">
        <v>1</v>
      </c>
    </row>
    <row r="1062" spans="1:21" ht="14.4" customHeight="1" x14ac:dyDescent="0.3">
      <c r="A1062" s="680">
        <v>32</v>
      </c>
      <c r="B1062" s="671" t="s">
        <v>529</v>
      </c>
      <c r="C1062" s="671">
        <v>89301322</v>
      </c>
      <c r="D1062" s="703" t="s">
        <v>3658</v>
      </c>
      <c r="E1062" s="704" t="s">
        <v>2548</v>
      </c>
      <c r="F1062" s="671" t="s">
        <v>2518</v>
      </c>
      <c r="G1062" s="671" t="s">
        <v>2555</v>
      </c>
      <c r="H1062" s="671" t="s">
        <v>1321</v>
      </c>
      <c r="I1062" s="671" t="s">
        <v>1380</v>
      </c>
      <c r="J1062" s="671" t="s">
        <v>1381</v>
      </c>
      <c r="K1062" s="671" t="s">
        <v>1382</v>
      </c>
      <c r="L1062" s="705">
        <v>95.25</v>
      </c>
      <c r="M1062" s="705">
        <v>381</v>
      </c>
      <c r="N1062" s="671">
        <v>4</v>
      </c>
      <c r="O1062" s="706">
        <v>3</v>
      </c>
      <c r="P1062" s="705">
        <v>95.25</v>
      </c>
      <c r="Q1062" s="682">
        <v>0.25</v>
      </c>
      <c r="R1062" s="671">
        <v>1</v>
      </c>
      <c r="S1062" s="682">
        <v>0.25</v>
      </c>
      <c r="T1062" s="706">
        <v>1</v>
      </c>
      <c r="U1062" s="242">
        <v>0.33333333333333331</v>
      </c>
    </row>
    <row r="1063" spans="1:21" ht="14.4" customHeight="1" x14ac:dyDescent="0.3">
      <c r="A1063" s="680">
        <v>32</v>
      </c>
      <c r="B1063" s="671" t="s">
        <v>529</v>
      </c>
      <c r="C1063" s="671">
        <v>89301322</v>
      </c>
      <c r="D1063" s="703" t="s">
        <v>3658</v>
      </c>
      <c r="E1063" s="704" t="s">
        <v>2548</v>
      </c>
      <c r="F1063" s="671" t="s">
        <v>2518</v>
      </c>
      <c r="G1063" s="671" t="s">
        <v>2555</v>
      </c>
      <c r="H1063" s="671" t="s">
        <v>528</v>
      </c>
      <c r="I1063" s="671" t="s">
        <v>2611</v>
      </c>
      <c r="J1063" s="671" t="s">
        <v>624</v>
      </c>
      <c r="K1063" s="671" t="s">
        <v>2612</v>
      </c>
      <c r="L1063" s="705">
        <v>285.75</v>
      </c>
      <c r="M1063" s="705">
        <v>571.5</v>
      </c>
      <c r="N1063" s="671">
        <v>2</v>
      </c>
      <c r="O1063" s="706">
        <v>1.5</v>
      </c>
      <c r="P1063" s="705">
        <v>285.75</v>
      </c>
      <c r="Q1063" s="682">
        <v>0.5</v>
      </c>
      <c r="R1063" s="671">
        <v>1</v>
      </c>
      <c r="S1063" s="682">
        <v>0.5</v>
      </c>
      <c r="T1063" s="706">
        <v>0.5</v>
      </c>
      <c r="U1063" s="242">
        <v>0.33333333333333331</v>
      </c>
    </row>
    <row r="1064" spans="1:21" ht="14.4" customHeight="1" x14ac:dyDescent="0.3">
      <c r="A1064" s="680">
        <v>32</v>
      </c>
      <c r="B1064" s="671" t="s">
        <v>529</v>
      </c>
      <c r="C1064" s="671">
        <v>89301322</v>
      </c>
      <c r="D1064" s="703" t="s">
        <v>3658</v>
      </c>
      <c r="E1064" s="704" t="s">
        <v>2548</v>
      </c>
      <c r="F1064" s="671" t="s">
        <v>2518</v>
      </c>
      <c r="G1064" s="671" t="s">
        <v>2614</v>
      </c>
      <c r="H1064" s="671" t="s">
        <v>528</v>
      </c>
      <c r="I1064" s="671" t="s">
        <v>3577</v>
      </c>
      <c r="J1064" s="671" t="s">
        <v>829</v>
      </c>
      <c r="K1064" s="671" t="s">
        <v>3578</v>
      </c>
      <c r="L1064" s="705">
        <v>0</v>
      </c>
      <c r="M1064" s="705">
        <v>0</v>
      </c>
      <c r="N1064" s="671">
        <v>1</v>
      </c>
      <c r="O1064" s="706">
        <v>0.5</v>
      </c>
      <c r="P1064" s="705">
        <v>0</v>
      </c>
      <c r="Q1064" s="682"/>
      <c r="R1064" s="671">
        <v>1</v>
      </c>
      <c r="S1064" s="682">
        <v>1</v>
      </c>
      <c r="T1064" s="706">
        <v>0.5</v>
      </c>
      <c r="U1064" s="242">
        <v>1</v>
      </c>
    </row>
    <row r="1065" spans="1:21" ht="14.4" customHeight="1" x14ac:dyDescent="0.3">
      <c r="A1065" s="680">
        <v>32</v>
      </c>
      <c r="B1065" s="671" t="s">
        <v>529</v>
      </c>
      <c r="C1065" s="671">
        <v>89301322</v>
      </c>
      <c r="D1065" s="703" t="s">
        <v>3658</v>
      </c>
      <c r="E1065" s="704" t="s">
        <v>2548</v>
      </c>
      <c r="F1065" s="671" t="s">
        <v>2518</v>
      </c>
      <c r="G1065" s="671" t="s">
        <v>2561</v>
      </c>
      <c r="H1065" s="671" t="s">
        <v>1321</v>
      </c>
      <c r="I1065" s="671" t="s">
        <v>1556</v>
      </c>
      <c r="J1065" s="671" t="s">
        <v>2413</v>
      </c>
      <c r="K1065" s="671" t="s">
        <v>2414</v>
      </c>
      <c r="L1065" s="705">
        <v>333.31</v>
      </c>
      <c r="M1065" s="705">
        <v>2333.17</v>
      </c>
      <c r="N1065" s="671">
        <v>7</v>
      </c>
      <c r="O1065" s="706">
        <v>2.5</v>
      </c>
      <c r="P1065" s="705">
        <v>999.93000000000006</v>
      </c>
      <c r="Q1065" s="682">
        <v>0.4285714285714286</v>
      </c>
      <c r="R1065" s="671">
        <v>3</v>
      </c>
      <c r="S1065" s="682">
        <v>0.42857142857142855</v>
      </c>
      <c r="T1065" s="706">
        <v>1.5</v>
      </c>
      <c r="U1065" s="242">
        <v>0.6</v>
      </c>
    </row>
    <row r="1066" spans="1:21" ht="14.4" customHeight="1" x14ac:dyDescent="0.3">
      <c r="A1066" s="680">
        <v>32</v>
      </c>
      <c r="B1066" s="671" t="s">
        <v>529</v>
      </c>
      <c r="C1066" s="671">
        <v>89301322</v>
      </c>
      <c r="D1066" s="703" t="s">
        <v>3658</v>
      </c>
      <c r="E1066" s="704" t="s">
        <v>2548</v>
      </c>
      <c r="F1066" s="671" t="s">
        <v>2518</v>
      </c>
      <c r="G1066" s="671" t="s">
        <v>2561</v>
      </c>
      <c r="H1066" s="671" t="s">
        <v>1321</v>
      </c>
      <c r="I1066" s="671" t="s">
        <v>2898</v>
      </c>
      <c r="J1066" s="671" t="s">
        <v>2899</v>
      </c>
      <c r="K1066" s="671" t="s">
        <v>2900</v>
      </c>
      <c r="L1066" s="705">
        <v>333.31</v>
      </c>
      <c r="M1066" s="705">
        <v>1333.24</v>
      </c>
      <c r="N1066" s="671">
        <v>4</v>
      </c>
      <c r="O1066" s="706">
        <v>0.5</v>
      </c>
      <c r="P1066" s="705"/>
      <c r="Q1066" s="682">
        <v>0</v>
      </c>
      <c r="R1066" s="671"/>
      <c r="S1066" s="682">
        <v>0</v>
      </c>
      <c r="T1066" s="706"/>
      <c r="U1066" s="242">
        <v>0</v>
      </c>
    </row>
    <row r="1067" spans="1:21" ht="14.4" customHeight="1" x14ac:dyDescent="0.3">
      <c r="A1067" s="680">
        <v>32</v>
      </c>
      <c r="B1067" s="671" t="s">
        <v>529</v>
      </c>
      <c r="C1067" s="671">
        <v>89301322</v>
      </c>
      <c r="D1067" s="703" t="s">
        <v>3658</v>
      </c>
      <c r="E1067" s="704" t="s">
        <v>2548</v>
      </c>
      <c r="F1067" s="671" t="s">
        <v>2518</v>
      </c>
      <c r="G1067" s="671" t="s">
        <v>2561</v>
      </c>
      <c r="H1067" s="671" t="s">
        <v>1321</v>
      </c>
      <c r="I1067" s="671" t="s">
        <v>3579</v>
      </c>
      <c r="J1067" s="671" t="s">
        <v>3580</v>
      </c>
      <c r="K1067" s="671" t="s">
        <v>3581</v>
      </c>
      <c r="L1067" s="705">
        <v>152.36000000000001</v>
      </c>
      <c r="M1067" s="705">
        <v>152.36000000000001</v>
      </c>
      <c r="N1067" s="671">
        <v>1</v>
      </c>
      <c r="O1067" s="706">
        <v>1</v>
      </c>
      <c r="P1067" s="705">
        <v>152.36000000000001</v>
      </c>
      <c r="Q1067" s="682">
        <v>1</v>
      </c>
      <c r="R1067" s="671">
        <v>1</v>
      </c>
      <c r="S1067" s="682">
        <v>1</v>
      </c>
      <c r="T1067" s="706">
        <v>1</v>
      </c>
      <c r="U1067" s="242">
        <v>1</v>
      </c>
    </row>
    <row r="1068" spans="1:21" ht="14.4" customHeight="1" x14ac:dyDescent="0.3">
      <c r="A1068" s="680">
        <v>32</v>
      </c>
      <c r="B1068" s="671" t="s">
        <v>529</v>
      </c>
      <c r="C1068" s="671">
        <v>89301322</v>
      </c>
      <c r="D1068" s="703" t="s">
        <v>3658</v>
      </c>
      <c r="E1068" s="704" t="s">
        <v>2548</v>
      </c>
      <c r="F1068" s="671" t="s">
        <v>2518</v>
      </c>
      <c r="G1068" s="671" t="s">
        <v>3262</v>
      </c>
      <c r="H1068" s="671" t="s">
        <v>528</v>
      </c>
      <c r="I1068" s="671" t="s">
        <v>3582</v>
      </c>
      <c r="J1068" s="671" t="s">
        <v>3583</v>
      </c>
      <c r="K1068" s="671" t="s">
        <v>3584</v>
      </c>
      <c r="L1068" s="705">
        <v>0</v>
      </c>
      <c r="M1068" s="705">
        <v>0</v>
      </c>
      <c r="N1068" s="671">
        <v>1</v>
      </c>
      <c r="O1068" s="706">
        <v>0.5</v>
      </c>
      <c r="P1068" s="705">
        <v>0</v>
      </c>
      <c r="Q1068" s="682"/>
      <c r="R1068" s="671">
        <v>1</v>
      </c>
      <c r="S1068" s="682">
        <v>1</v>
      </c>
      <c r="T1068" s="706">
        <v>0.5</v>
      </c>
      <c r="U1068" s="242">
        <v>1</v>
      </c>
    </row>
    <row r="1069" spans="1:21" ht="14.4" customHeight="1" x14ac:dyDescent="0.3">
      <c r="A1069" s="680">
        <v>32</v>
      </c>
      <c r="B1069" s="671" t="s">
        <v>529</v>
      </c>
      <c r="C1069" s="671">
        <v>89301322</v>
      </c>
      <c r="D1069" s="703" t="s">
        <v>3658</v>
      </c>
      <c r="E1069" s="704" t="s">
        <v>2548</v>
      </c>
      <c r="F1069" s="671" t="s">
        <v>2518</v>
      </c>
      <c r="G1069" s="671" t="s">
        <v>3262</v>
      </c>
      <c r="H1069" s="671" t="s">
        <v>528</v>
      </c>
      <c r="I1069" s="671" t="s">
        <v>3585</v>
      </c>
      <c r="J1069" s="671" t="s">
        <v>3586</v>
      </c>
      <c r="K1069" s="671" t="s">
        <v>3587</v>
      </c>
      <c r="L1069" s="705">
        <v>0</v>
      </c>
      <c r="M1069" s="705">
        <v>0</v>
      </c>
      <c r="N1069" s="671">
        <v>1</v>
      </c>
      <c r="O1069" s="706">
        <v>0.5</v>
      </c>
      <c r="P1069" s="705">
        <v>0</v>
      </c>
      <c r="Q1069" s="682"/>
      <c r="R1069" s="671">
        <v>1</v>
      </c>
      <c r="S1069" s="682">
        <v>1</v>
      </c>
      <c r="T1069" s="706">
        <v>0.5</v>
      </c>
      <c r="U1069" s="242">
        <v>1</v>
      </c>
    </row>
    <row r="1070" spans="1:21" ht="14.4" customHeight="1" x14ac:dyDescent="0.3">
      <c r="A1070" s="680">
        <v>32</v>
      </c>
      <c r="B1070" s="671" t="s">
        <v>529</v>
      </c>
      <c r="C1070" s="671">
        <v>89301322</v>
      </c>
      <c r="D1070" s="703" t="s">
        <v>3658</v>
      </c>
      <c r="E1070" s="704" t="s">
        <v>2548</v>
      </c>
      <c r="F1070" s="671" t="s">
        <v>2518</v>
      </c>
      <c r="G1070" s="671" t="s">
        <v>2775</v>
      </c>
      <c r="H1070" s="671" t="s">
        <v>1321</v>
      </c>
      <c r="I1070" s="671" t="s">
        <v>2141</v>
      </c>
      <c r="J1070" s="671" t="s">
        <v>2142</v>
      </c>
      <c r="K1070" s="671" t="s">
        <v>2143</v>
      </c>
      <c r="L1070" s="705">
        <v>222.25</v>
      </c>
      <c r="M1070" s="705">
        <v>222.25</v>
      </c>
      <c r="N1070" s="671">
        <v>1</v>
      </c>
      <c r="O1070" s="706">
        <v>1</v>
      </c>
      <c r="P1070" s="705">
        <v>222.25</v>
      </c>
      <c r="Q1070" s="682">
        <v>1</v>
      </c>
      <c r="R1070" s="671">
        <v>1</v>
      </c>
      <c r="S1070" s="682">
        <v>1</v>
      </c>
      <c r="T1070" s="706">
        <v>1</v>
      </c>
      <c r="U1070" s="242">
        <v>1</v>
      </c>
    </row>
    <row r="1071" spans="1:21" ht="14.4" customHeight="1" x14ac:dyDescent="0.3">
      <c r="A1071" s="680">
        <v>32</v>
      </c>
      <c r="B1071" s="671" t="s">
        <v>529</v>
      </c>
      <c r="C1071" s="671">
        <v>89301322</v>
      </c>
      <c r="D1071" s="703" t="s">
        <v>3658</v>
      </c>
      <c r="E1071" s="704" t="s">
        <v>2548</v>
      </c>
      <c r="F1071" s="671" t="s">
        <v>2518</v>
      </c>
      <c r="G1071" s="671" t="s">
        <v>2562</v>
      </c>
      <c r="H1071" s="671" t="s">
        <v>1321</v>
      </c>
      <c r="I1071" s="671" t="s">
        <v>2563</v>
      </c>
      <c r="J1071" s="671" t="s">
        <v>2564</v>
      </c>
      <c r="K1071" s="671" t="s">
        <v>2565</v>
      </c>
      <c r="L1071" s="705">
        <v>146.63</v>
      </c>
      <c r="M1071" s="705">
        <v>146.63</v>
      </c>
      <c r="N1071" s="671">
        <v>1</v>
      </c>
      <c r="O1071" s="706">
        <v>0.5</v>
      </c>
      <c r="P1071" s="705">
        <v>146.63</v>
      </c>
      <c r="Q1071" s="682">
        <v>1</v>
      </c>
      <c r="R1071" s="671">
        <v>1</v>
      </c>
      <c r="S1071" s="682">
        <v>1</v>
      </c>
      <c r="T1071" s="706">
        <v>0.5</v>
      </c>
      <c r="U1071" s="242">
        <v>1</v>
      </c>
    </row>
    <row r="1072" spans="1:21" ht="14.4" customHeight="1" x14ac:dyDescent="0.3">
      <c r="A1072" s="680">
        <v>32</v>
      </c>
      <c r="B1072" s="671" t="s">
        <v>529</v>
      </c>
      <c r="C1072" s="671">
        <v>89301322</v>
      </c>
      <c r="D1072" s="703" t="s">
        <v>3658</v>
      </c>
      <c r="E1072" s="704" t="s">
        <v>2548</v>
      </c>
      <c r="F1072" s="671" t="s">
        <v>2518</v>
      </c>
      <c r="G1072" s="671" t="s">
        <v>2725</v>
      </c>
      <c r="H1072" s="671" t="s">
        <v>1321</v>
      </c>
      <c r="I1072" s="671" t="s">
        <v>2726</v>
      </c>
      <c r="J1072" s="671" t="s">
        <v>2727</v>
      </c>
      <c r="K1072" s="671" t="s">
        <v>840</v>
      </c>
      <c r="L1072" s="705">
        <v>44.89</v>
      </c>
      <c r="M1072" s="705">
        <v>44.89</v>
      </c>
      <c r="N1072" s="671">
        <v>1</v>
      </c>
      <c r="O1072" s="706">
        <v>0.5</v>
      </c>
      <c r="P1072" s="705">
        <v>44.89</v>
      </c>
      <c r="Q1072" s="682">
        <v>1</v>
      </c>
      <c r="R1072" s="671">
        <v>1</v>
      </c>
      <c r="S1072" s="682">
        <v>1</v>
      </c>
      <c r="T1072" s="706">
        <v>0.5</v>
      </c>
      <c r="U1072" s="242">
        <v>1</v>
      </c>
    </row>
    <row r="1073" spans="1:21" ht="14.4" customHeight="1" x14ac:dyDescent="0.3">
      <c r="A1073" s="680">
        <v>32</v>
      </c>
      <c r="B1073" s="671" t="s">
        <v>529</v>
      </c>
      <c r="C1073" s="671">
        <v>89301322</v>
      </c>
      <c r="D1073" s="703" t="s">
        <v>3658</v>
      </c>
      <c r="E1073" s="704" t="s">
        <v>2548</v>
      </c>
      <c r="F1073" s="671" t="s">
        <v>2518</v>
      </c>
      <c r="G1073" s="671" t="s">
        <v>2621</v>
      </c>
      <c r="H1073" s="671" t="s">
        <v>1321</v>
      </c>
      <c r="I1073" s="671" t="s">
        <v>1560</v>
      </c>
      <c r="J1073" s="671" t="s">
        <v>1561</v>
      </c>
      <c r="K1073" s="671" t="s">
        <v>2418</v>
      </c>
      <c r="L1073" s="705">
        <v>184.22</v>
      </c>
      <c r="M1073" s="705">
        <v>368.44</v>
      </c>
      <c r="N1073" s="671">
        <v>2</v>
      </c>
      <c r="O1073" s="706">
        <v>1</v>
      </c>
      <c r="P1073" s="705"/>
      <c r="Q1073" s="682">
        <v>0</v>
      </c>
      <c r="R1073" s="671"/>
      <c r="S1073" s="682">
        <v>0</v>
      </c>
      <c r="T1073" s="706"/>
      <c r="U1073" s="242">
        <v>0</v>
      </c>
    </row>
    <row r="1074" spans="1:21" ht="14.4" customHeight="1" x14ac:dyDescent="0.3">
      <c r="A1074" s="680">
        <v>32</v>
      </c>
      <c r="B1074" s="671" t="s">
        <v>529</v>
      </c>
      <c r="C1074" s="671">
        <v>89301322</v>
      </c>
      <c r="D1074" s="703" t="s">
        <v>3658</v>
      </c>
      <c r="E1074" s="704" t="s">
        <v>2548</v>
      </c>
      <c r="F1074" s="671" t="s">
        <v>2518</v>
      </c>
      <c r="G1074" s="671" t="s">
        <v>2623</v>
      </c>
      <c r="H1074" s="671" t="s">
        <v>1321</v>
      </c>
      <c r="I1074" s="671" t="s">
        <v>1373</v>
      </c>
      <c r="J1074" s="671" t="s">
        <v>1331</v>
      </c>
      <c r="K1074" s="671" t="s">
        <v>2463</v>
      </c>
      <c r="L1074" s="705">
        <v>137.74</v>
      </c>
      <c r="M1074" s="705">
        <v>137.74</v>
      </c>
      <c r="N1074" s="671">
        <v>1</v>
      </c>
      <c r="O1074" s="706">
        <v>0.5</v>
      </c>
      <c r="P1074" s="705">
        <v>137.74</v>
      </c>
      <c r="Q1074" s="682">
        <v>1</v>
      </c>
      <c r="R1074" s="671">
        <v>1</v>
      </c>
      <c r="S1074" s="682">
        <v>1</v>
      </c>
      <c r="T1074" s="706">
        <v>0.5</v>
      </c>
      <c r="U1074" s="242">
        <v>1</v>
      </c>
    </row>
    <row r="1075" spans="1:21" ht="14.4" customHeight="1" x14ac:dyDescent="0.3">
      <c r="A1075" s="680">
        <v>32</v>
      </c>
      <c r="B1075" s="671" t="s">
        <v>529</v>
      </c>
      <c r="C1075" s="671">
        <v>89301322</v>
      </c>
      <c r="D1075" s="703" t="s">
        <v>3658</v>
      </c>
      <c r="E1075" s="704" t="s">
        <v>2548</v>
      </c>
      <c r="F1075" s="671" t="s">
        <v>2518</v>
      </c>
      <c r="G1075" s="671" t="s">
        <v>3137</v>
      </c>
      <c r="H1075" s="671" t="s">
        <v>528</v>
      </c>
      <c r="I1075" s="671" t="s">
        <v>1737</v>
      </c>
      <c r="J1075" s="671" t="s">
        <v>910</v>
      </c>
      <c r="K1075" s="671" t="s">
        <v>1738</v>
      </c>
      <c r="L1075" s="705">
        <v>0</v>
      </c>
      <c r="M1075" s="705">
        <v>0</v>
      </c>
      <c r="N1075" s="671">
        <v>1</v>
      </c>
      <c r="O1075" s="706">
        <v>0.5</v>
      </c>
      <c r="P1075" s="705">
        <v>0</v>
      </c>
      <c r="Q1075" s="682"/>
      <c r="R1075" s="671">
        <v>1</v>
      </c>
      <c r="S1075" s="682">
        <v>1</v>
      </c>
      <c r="T1075" s="706">
        <v>0.5</v>
      </c>
      <c r="U1075" s="242">
        <v>1</v>
      </c>
    </row>
    <row r="1076" spans="1:21" ht="14.4" customHeight="1" x14ac:dyDescent="0.3">
      <c r="A1076" s="680">
        <v>32</v>
      </c>
      <c r="B1076" s="671" t="s">
        <v>529</v>
      </c>
      <c r="C1076" s="671">
        <v>89301322</v>
      </c>
      <c r="D1076" s="703" t="s">
        <v>3658</v>
      </c>
      <c r="E1076" s="704" t="s">
        <v>2548</v>
      </c>
      <c r="F1076" s="671" t="s">
        <v>2518</v>
      </c>
      <c r="G1076" s="671" t="s">
        <v>2624</v>
      </c>
      <c r="H1076" s="671" t="s">
        <v>1321</v>
      </c>
      <c r="I1076" s="671" t="s">
        <v>1564</v>
      </c>
      <c r="J1076" s="671" t="s">
        <v>1565</v>
      </c>
      <c r="K1076" s="671" t="s">
        <v>2418</v>
      </c>
      <c r="L1076" s="705">
        <v>69.86</v>
      </c>
      <c r="M1076" s="705">
        <v>139.72</v>
      </c>
      <c r="N1076" s="671">
        <v>2</v>
      </c>
      <c r="O1076" s="706">
        <v>0.5</v>
      </c>
      <c r="P1076" s="705">
        <v>139.72</v>
      </c>
      <c r="Q1076" s="682">
        <v>1</v>
      </c>
      <c r="R1076" s="671">
        <v>2</v>
      </c>
      <c r="S1076" s="682">
        <v>1</v>
      </c>
      <c r="T1076" s="706">
        <v>0.5</v>
      </c>
      <c r="U1076" s="242">
        <v>1</v>
      </c>
    </row>
    <row r="1077" spans="1:21" ht="14.4" customHeight="1" x14ac:dyDescent="0.3">
      <c r="A1077" s="680">
        <v>32</v>
      </c>
      <c r="B1077" s="671" t="s">
        <v>529</v>
      </c>
      <c r="C1077" s="671">
        <v>89301322</v>
      </c>
      <c r="D1077" s="703" t="s">
        <v>3658</v>
      </c>
      <c r="E1077" s="704" t="s">
        <v>2548</v>
      </c>
      <c r="F1077" s="671" t="s">
        <v>2518</v>
      </c>
      <c r="G1077" s="671" t="s">
        <v>2566</v>
      </c>
      <c r="H1077" s="671" t="s">
        <v>528</v>
      </c>
      <c r="I1077" s="671" t="s">
        <v>2906</v>
      </c>
      <c r="J1077" s="671" t="s">
        <v>2907</v>
      </c>
      <c r="K1077" s="671" t="s">
        <v>2908</v>
      </c>
      <c r="L1077" s="705">
        <v>2025.92</v>
      </c>
      <c r="M1077" s="705">
        <v>2025.92</v>
      </c>
      <c r="N1077" s="671">
        <v>1</v>
      </c>
      <c r="O1077" s="706">
        <v>1</v>
      </c>
      <c r="P1077" s="705">
        <v>2025.92</v>
      </c>
      <c r="Q1077" s="682">
        <v>1</v>
      </c>
      <c r="R1077" s="671">
        <v>1</v>
      </c>
      <c r="S1077" s="682">
        <v>1</v>
      </c>
      <c r="T1077" s="706">
        <v>1</v>
      </c>
      <c r="U1077" s="242">
        <v>1</v>
      </c>
    </row>
    <row r="1078" spans="1:21" ht="14.4" customHeight="1" x14ac:dyDescent="0.3">
      <c r="A1078" s="680">
        <v>32</v>
      </c>
      <c r="B1078" s="671" t="s">
        <v>529</v>
      </c>
      <c r="C1078" s="671">
        <v>89301322</v>
      </c>
      <c r="D1078" s="703" t="s">
        <v>3658</v>
      </c>
      <c r="E1078" s="704" t="s">
        <v>2548</v>
      </c>
      <c r="F1078" s="671" t="s">
        <v>2518</v>
      </c>
      <c r="G1078" s="671" t="s">
        <v>2566</v>
      </c>
      <c r="H1078" s="671" t="s">
        <v>528</v>
      </c>
      <c r="I1078" s="671" t="s">
        <v>1132</v>
      </c>
      <c r="J1078" s="671" t="s">
        <v>1133</v>
      </c>
      <c r="K1078" s="671" t="s">
        <v>2779</v>
      </c>
      <c r="L1078" s="705">
        <v>2025.92</v>
      </c>
      <c r="M1078" s="705">
        <v>4051.84</v>
      </c>
      <c r="N1078" s="671">
        <v>2</v>
      </c>
      <c r="O1078" s="706">
        <v>1</v>
      </c>
      <c r="P1078" s="705">
        <v>4051.84</v>
      </c>
      <c r="Q1078" s="682">
        <v>1</v>
      </c>
      <c r="R1078" s="671">
        <v>2</v>
      </c>
      <c r="S1078" s="682">
        <v>1</v>
      </c>
      <c r="T1078" s="706">
        <v>1</v>
      </c>
      <c r="U1078" s="242">
        <v>1</v>
      </c>
    </row>
    <row r="1079" spans="1:21" ht="14.4" customHeight="1" x14ac:dyDescent="0.3">
      <c r="A1079" s="680">
        <v>32</v>
      </c>
      <c r="B1079" s="671" t="s">
        <v>529</v>
      </c>
      <c r="C1079" s="671">
        <v>89301322</v>
      </c>
      <c r="D1079" s="703" t="s">
        <v>3658</v>
      </c>
      <c r="E1079" s="704" t="s">
        <v>2548</v>
      </c>
      <c r="F1079" s="671" t="s">
        <v>2518</v>
      </c>
      <c r="G1079" s="671" t="s">
        <v>3000</v>
      </c>
      <c r="H1079" s="671" t="s">
        <v>528</v>
      </c>
      <c r="I1079" s="671" t="s">
        <v>1004</v>
      </c>
      <c r="J1079" s="671" t="s">
        <v>1005</v>
      </c>
      <c r="K1079" s="671" t="s">
        <v>1006</v>
      </c>
      <c r="L1079" s="705">
        <v>400.21</v>
      </c>
      <c r="M1079" s="705">
        <v>800.42</v>
      </c>
      <c r="N1079" s="671">
        <v>2</v>
      </c>
      <c r="O1079" s="706">
        <v>0.5</v>
      </c>
      <c r="P1079" s="705">
        <v>800.42</v>
      </c>
      <c r="Q1079" s="682">
        <v>1</v>
      </c>
      <c r="R1079" s="671">
        <v>2</v>
      </c>
      <c r="S1079" s="682">
        <v>1</v>
      </c>
      <c r="T1079" s="706">
        <v>0.5</v>
      </c>
      <c r="U1079" s="242">
        <v>1</v>
      </c>
    </row>
    <row r="1080" spans="1:21" ht="14.4" customHeight="1" x14ac:dyDescent="0.3">
      <c r="A1080" s="680">
        <v>32</v>
      </c>
      <c r="B1080" s="671" t="s">
        <v>529</v>
      </c>
      <c r="C1080" s="671">
        <v>89301322</v>
      </c>
      <c r="D1080" s="703" t="s">
        <v>3658</v>
      </c>
      <c r="E1080" s="704" t="s">
        <v>2548</v>
      </c>
      <c r="F1080" s="671" t="s">
        <v>2518</v>
      </c>
      <c r="G1080" s="671" t="s">
        <v>3000</v>
      </c>
      <c r="H1080" s="671" t="s">
        <v>528</v>
      </c>
      <c r="I1080" s="671" t="s">
        <v>3387</v>
      </c>
      <c r="J1080" s="671" t="s">
        <v>1005</v>
      </c>
      <c r="K1080" s="671" t="s">
        <v>2409</v>
      </c>
      <c r="L1080" s="705">
        <v>0</v>
      </c>
      <c r="M1080" s="705">
        <v>0</v>
      </c>
      <c r="N1080" s="671">
        <v>1</v>
      </c>
      <c r="O1080" s="706">
        <v>0.5</v>
      </c>
      <c r="P1080" s="705"/>
      <c r="Q1080" s="682"/>
      <c r="R1080" s="671"/>
      <c r="S1080" s="682">
        <v>0</v>
      </c>
      <c r="T1080" s="706"/>
      <c r="U1080" s="242">
        <v>0</v>
      </c>
    </row>
    <row r="1081" spans="1:21" ht="14.4" customHeight="1" x14ac:dyDescent="0.3">
      <c r="A1081" s="680">
        <v>32</v>
      </c>
      <c r="B1081" s="671" t="s">
        <v>529</v>
      </c>
      <c r="C1081" s="671">
        <v>89301322</v>
      </c>
      <c r="D1081" s="703" t="s">
        <v>3658</v>
      </c>
      <c r="E1081" s="704" t="s">
        <v>2548</v>
      </c>
      <c r="F1081" s="671" t="s">
        <v>2518</v>
      </c>
      <c r="G1081" s="671" t="s">
        <v>3000</v>
      </c>
      <c r="H1081" s="671" t="s">
        <v>528</v>
      </c>
      <c r="I1081" s="671" t="s">
        <v>3588</v>
      </c>
      <c r="J1081" s="671" t="s">
        <v>1005</v>
      </c>
      <c r="K1081" s="671" t="s">
        <v>2940</v>
      </c>
      <c r="L1081" s="705">
        <v>0</v>
      </c>
      <c r="M1081" s="705">
        <v>0</v>
      </c>
      <c r="N1081" s="671">
        <v>2</v>
      </c>
      <c r="O1081" s="706">
        <v>1.5</v>
      </c>
      <c r="P1081" s="705"/>
      <c r="Q1081" s="682"/>
      <c r="R1081" s="671"/>
      <c r="S1081" s="682">
        <v>0</v>
      </c>
      <c r="T1081" s="706"/>
      <c r="U1081" s="242">
        <v>0</v>
      </c>
    </row>
    <row r="1082" spans="1:21" ht="14.4" customHeight="1" x14ac:dyDescent="0.3">
      <c r="A1082" s="680">
        <v>32</v>
      </c>
      <c r="B1082" s="671" t="s">
        <v>529</v>
      </c>
      <c r="C1082" s="671">
        <v>89301322</v>
      </c>
      <c r="D1082" s="703" t="s">
        <v>3658</v>
      </c>
      <c r="E1082" s="704" t="s">
        <v>2548</v>
      </c>
      <c r="F1082" s="671" t="s">
        <v>2518</v>
      </c>
      <c r="G1082" s="671" t="s">
        <v>3589</v>
      </c>
      <c r="H1082" s="671" t="s">
        <v>528</v>
      </c>
      <c r="I1082" s="671" t="s">
        <v>3590</v>
      </c>
      <c r="J1082" s="671" t="s">
        <v>1631</v>
      </c>
      <c r="K1082" s="671" t="s">
        <v>3591</v>
      </c>
      <c r="L1082" s="705">
        <v>0</v>
      </c>
      <c r="M1082" s="705">
        <v>0</v>
      </c>
      <c r="N1082" s="671">
        <v>2</v>
      </c>
      <c r="O1082" s="706">
        <v>0.5</v>
      </c>
      <c r="P1082" s="705">
        <v>0</v>
      </c>
      <c r="Q1082" s="682"/>
      <c r="R1082" s="671">
        <v>2</v>
      </c>
      <c r="S1082" s="682">
        <v>1</v>
      </c>
      <c r="T1082" s="706">
        <v>0.5</v>
      </c>
      <c r="U1082" s="242">
        <v>1</v>
      </c>
    </row>
    <row r="1083" spans="1:21" ht="14.4" customHeight="1" x14ac:dyDescent="0.3">
      <c r="A1083" s="680">
        <v>32</v>
      </c>
      <c r="B1083" s="671" t="s">
        <v>529</v>
      </c>
      <c r="C1083" s="671">
        <v>89301322</v>
      </c>
      <c r="D1083" s="703" t="s">
        <v>3658</v>
      </c>
      <c r="E1083" s="704" t="s">
        <v>2548</v>
      </c>
      <c r="F1083" s="671" t="s">
        <v>2518</v>
      </c>
      <c r="G1083" s="671" t="s">
        <v>2788</v>
      </c>
      <c r="H1083" s="671" t="s">
        <v>528</v>
      </c>
      <c r="I1083" s="671" t="s">
        <v>756</v>
      </c>
      <c r="J1083" s="671" t="s">
        <v>1771</v>
      </c>
      <c r="K1083" s="671" t="s">
        <v>3035</v>
      </c>
      <c r="L1083" s="705">
        <v>128.9</v>
      </c>
      <c r="M1083" s="705">
        <v>128.9</v>
      </c>
      <c r="N1083" s="671">
        <v>1</v>
      </c>
      <c r="O1083" s="706">
        <v>0.5</v>
      </c>
      <c r="P1083" s="705">
        <v>128.9</v>
      </c>
      <c r="Q1083" s="682">
        <v>1</v>
      </c>
      <c r="R1083" s="671">
        <v>1</v>
      </c>
      <c r="S1083" s="682">
        <v>1</v>
      </c>
      <c r="T1083" s="706">
        <v>0.5</v>
      </c>
      <c r="U1083" s="242">
        <v>1</v>
      </c>
    </row>
    <row r="1084" spans="1:21" ht="14.4" customHeight="1" x14ac:dyDescent="0.3">
      <c r="A1084" s="680">
        <v>32</v>
      </c>
      <c r="B1084" s="671" t="s">
        <v>529</v>
      </c>
      <c r="C1084" s="671">
        <v>89301322</v>
      </c>
      <c r="D1084" s="703" t="s">
        <v>3658</v>
      </c>
      <c r="E1084" s="704" t="s">
        <v>2548</v>
      </c>
      <c r="F1084" s="671" t="s">
        <v>2518</v>
      </c>
      <c r="G1084" s="671" t="s">
        <v>2788</v>
      </c>
      <c r="H1084" s="671" t="s">
        <v>528</v>
      </c>
      <c r="I1084" s="671" t="s">
        <v>1770</v>
      </c>
      <c r="J1084" s="671" t="s">
        <v>1771</v>
      </c>
      <c r="K1084" s="671" t="s">
        <v>1772</v>
      </c>
      <c r="L1084" s="705">
        <v>386.72</v>
      </c>
      <c r="M1084" s="705">
        <v>386.72</v>
      </c>
      <c r="N1084" s="671">
        <v>1</v>
      </c>
      <c r="O1084" s="706">
        <v>0.5</v>
      </c>
      <c r="P1084" s="705"/>
      <c r="Q1084" s="682">
        <v>0</v>
      </c>
      <c r="R1084" s="671"/>
      <c r="S1084" s="682">
        <v>0</v>
      </c>
      <c r="T1084" s="706"/>
      <c r="U1084" s="242">
        <v>0</v>
      </c>
    </row>
    <row r="1085" spans="1:21" ht="14.4" customHeight="1" x14ac:dyDescent="0.3">
      <c r="A1085" s="680">
        <v>32</v>
      </c>
      <c r="B1085" s="671" t="s">
        <v>529</v>
      </c>
      <c r="C1085" s="671">
        <v>89301322</v>
      </c>
      <c r="D1085" s="703" t="s">
        <v>3658</v>
      </c>
      <c r="E1085" s="704" t="s">
        <v>2548</v>
      </c>
      <c r="F1085" s="671" t="s">
        <v>2518</v>
      </c>
      <c r="G1085" s="671" t="s">
        <v>2569</v>
      </c>
      <c r="H1085" s="671" t="s">
        <v>1321</v>
      </c>
      <c r="I1085" s="671" t="s">
        <v>1599</v>
      </c>
      <c r="J1085" s="671" t="s">
        <v>1600</v>
      </c>
      <c r="K1085" s="671" t="s">
        <v>2432</v>
      </c>
      <c r="L1085" s="705">
        <v>3127.19</v>
      </c>
      <c r="M1085" s="705">
        <v>18763.14</v>
      </c>
      <c r="N1085" s="671">
        <v>6</v>
      </c>
      <c r="O1085" s="706">
        <v>3</v>
      </c>
      <c r="P1085" s="705">
        <v>12508.76</v>
      </c>
      <c r="Q1085" s="682">
        <v>0.66666666666666674</v>
      </c>
      <c r="R1085" s="671">
        <v>4</v>
      </c>
      <c r="S1085" s="682">
        <v>0.66666666666666663</v>
      </c>
      <c r="T1085" s="706">
        <v>1.5</v>
      </c>
      <c r="U1085" s="242">
        <v>0.5</v>
      </c>
    </row>
    <row r="1086" spans="1:21" ht="14.4" customHeight="1" x14ac:dyDescent="0.3">
      <c r="A1086" s="680">
        <v>32</v>
      </c>
      <c r="B1086" s="671" t="s">
        <v>529</v>
      </c>
      <c r="C1086" s="671">
        <v>89301322</v>
      </c>
      <c r="D1086" s="703" t="s">
        <v>3658</v>
      </c>
      <c r="E1086" s="704" t="s">
        <v>2548</v>
      </c>
      <c r="F1086" s="671" t="s">
        <v>2518</v>
      </c>
      <c r="G1086" s="671" t="s">
        <v>2569</v>
      </c>
      <c r="H1086" s="671" t="s">
        <v>1321</v>
      </c>
      <c r="I1086" s="671" t="s">
        <v>2705</v>
      </c>
      <c r="J1086" s="671" t="s">
        <v>1600</v>
      </c>
      <c r="K1086" s="671" t="s">
        <v>2706</v>
      </c>
      <c r="L1086" s="705">
        <v>782.22</v>
      </c>
      <c r="M1086" s="705">
        <v>1564.44</v>
      </c>
      <c r="N1086" s="671">
        <v>2</v>
      </c>
      <c r="O1086" s="706">
        <v>0.5</v>
      </c>
      <c r="P1086" s="705">
        <v>1564.44</v>
      </c>
      <c r="Q1086" s="682">
        <v>1</v>
      </c>
      <c r="R1086" s="671">
        <v>2</v>
      </c>
      <c r="S1086" s="682">
        <v>1</v>
      </c>
      <c r="T1086" s="706">
        <v>0.5</v>
      </c>
      <c r="U1086" s="242">
        <v>1</v>
      </c>
    </row>
    <row r="1087" spans="1:21" ht="14.4" customHeight="1" x14ac:dyDescent="0.3">
      <c r="A1087" s="680">
        <v>32</v>
      </c>
      <c r="B1087" s="671" t="s">
        <v>529</v>
      </c>
      <c r="C1087" s="671">
        <v>89301322</v>
      </c>
      <c r="D1087" s="703" t="s">
        <v>3658</v>
      </c>
      <c r="E1087" s="704" t="s">
        <v>2548</v>
      </c>
      <c r="F1087" s="671" t="s">
        <v>2518</v>
      </c>
      <c r="G1087" s="671" t="s">
        <v>3419</v>
      </c>
      <c r="H1087" s="671" t="s">
        <v>1321</v>
      </c>
      <c r="I1087" s="671" t="s">
        <v>3420</v>
      </c>
      <c r="J1087" s="671" t="s">
        <v>2497</v>
      </c>
      <c r="K1087" s="671" t="s">
        <v>3421</v>
      </c>
      <c r="L1087" s="705">
        <v>887.05</v>
      </c>
      <c r="M1087" s="705">
        <v>887.05</v>
      </c>
      <c r="N1087" s="671">
        <v>1</v>
      </c>
      <c r="O1087" s="706">
        <v>1</v>
      </c>
      <c r="P1087" s="705">
        <v>887.05</v>
      </c>
      <c r="Q1087" s="682">
        <v>1</v>
      </c>
      <c r="R1087" s="671">
        <v>1</v>
      </c>
      <c r="S1087" s="682">
        <v>1</v>
      </c>
      <c r="T1087" s="706">
        <v>1</v>
      </c>
      <c r="U1087" s="242">
        <v>1</v>
      </c>
    </row>
    <row r="1088" spans="1:21" ht="14.4" customHeight="1" x14ac:dyDescent="0.3">
      <c r="A1088" s="680">
        <v>32</v>
      </c>
      <c r="B1088" s="671" t="s">
        <v>529</v>
      </c>
      <c r="C1088" s="671">
        <v>89301322</v>
      </c>
      <c r="D1088" s="703" t="s">
        <v>3658</v>
      </c>
      <c r="E1088" s="704" t="s">
        <v>2548</v>
      </c>
      <c r="F1088" s="671" t="s">
        <v>2518</v>
      </c>
      <c r="G1088" s="671" t="s">
        <v>2668</v>
      </c>
      <c r="H1088" s="671" t="s">
        <v>528</v>
      </c>
      <c r="I1088" s="671" t="s">
        <v>736</v>
      </c>
      <c r="J1088" s="671" t="s">
        <v>737</v>
      </c>
      <c r="K1088" s="671" t="s">
        <v>2669</v>
      </c>
      <c r="L1088" s="705">
        <v>163.9</v>
      </c>
      <c r="M1088" s="705">
        <v>1147.3000000000002</v>
      </c>
      <c r="N1088" s="671">
        <v>7</v>
      </c>
      <c r="O1088" s="706">
        <v>1.5</v>
      </c>
      <c r="P1088" s="705"/>
      <c r="Q1088" s="682">
        <v>0</v>
      </c>
      <c r="R1088" s="671"/>
      <c r="S1088" s="682">
        <v>0</v>
      </c>
      <c r="T1088" s="706"/>
      <c r="U1088" s="242">
        <v>0</v>
      </c>
    </row>
    <row r="1089" spans="1:21" ht="14.4" customHeight="1" x14ac:dyDescent="0.3">
      <c r="A1089" s="680">
        <v>32</v>
      </c>
      <c r="B1089" s="671" t="s">
        <v>529</v>
      </c>
      <c r="C1089" s="671">
        <v>89301322</v>
      </c>
      <c r="D1089" s="703" t="s">
        <v>3658</v>
      </c>
      <c r="E1089" s="704" t="s">
        <v>2548</v>
      </c>
      <c r="F1089" s="671" t="s">
        <v>2518</v>
      </c>
      <c r="G1089" s="671" t="s">
        <v>2805</v>
      </c>
      <c r="H1089" s="671" t="s">
        <v>528</v>
      </c>
      <c r="I1089" s="671" t="s">
        <v>2806</v>
      </c>
      <c r="J1089" s="671" t="s">
        <v>2807</v>
      </c>
      <c r="K1089" s="671" t="s">
        <v>2808</v>
      </c>
      <c r="L1089" s="705">
        <v>1023.02</v>
      </c>
      <c r="M1089" s="705">
        <v>2046.04</v>
      </c>
      <c r="N1089" s="671">
        <v>2</v>
      </c>
      <c r="O1089" s="706">
        <v>1.5</v>
      </c>
      <c r="P1089" s="705"/>
      <c r="Q1089" s="682">
        <v>0</v>
      </c>
      <c r="R1089" s="671"/>
      <c r="S1089" s="682">
        <v>0</v>
      </c>
      <c r="T1089" s="706"/>
      <c r="U1089" s="242">
        <v>0</v>
      </c>
    </row>
    <row r="1090" spans="1:21" ht="14.4" customHeight="1" x14ac:dyDescent="0.3">
      <c r="A1090" s="680">
        <v>32</v>
      </c>
      <c r="B1090" s="671" t="s">
        <v>529</v>
      </c>
      <c r="C1090" s="671">
        <v>89301322</v>
      </c>
      <c r="D1090" s="703" t="s">
        <v>3658</v>
      </c>
      <c r="E1090" s="704" t="s">
        <v>2548</v>
      </c>
      <c r="F1090" s="671" t="s">
        <v>2518</v>
      </c>
      <c r="G1090" s="671" t="s">
        <v>2674</v>
      </c>
      <c r="H1090" s="671" t="s">
        <v>528</v>
      </c>
      <c r="I1090" s="671" t="s">
        <v>3592</v>
      </c>
      <c r="J1090" s="671" t="s">
        <v>1596</v>
      </c>
      <c r="K1090" s="671" t="s">
        <v>3593</v>
      </c>
      <c r="L1090" s="705">
        <v>307.38</v>
      </c>
      <c r="M1090" s="705">
        <v>307.38</v>
      </c>
      <c r="N1090" s="671">
        <v>1</v>
      </c>
      <c r="O1090" s="706">
        <v>1</v>
      </c>
      <c r="P1090" s="705">
        <v>307.38</v>
      </c>
      <c r="Q1090" s="682">
        <v>1</v>
      </c>
      <c r="R1090" s="671">
        <v>1</v>
      </c>
      <c r="S1090" s="682">
        <v>1</v>
      </c>
      <c r="T1090" s="706">
        <v>1</v>
      </c>
      <c r="U1090" s="242">
        <v>1</v>
      </c>
    </row>
    <row r="1091" spans="1:21" ht="14.4" customHeight="1" x14ac:dyDescent="0.3">
      <c r="A1091" s="680">
        <v>32</v>
      </c>
      <c r="B1091" s="671" t="s">
        <v>529</v>
      </c>
      <c r="C1091" s="671">
        <v>89301322</v>
      </c>
      <c r="D1091" s="703" t="s">
        <v>3658</v>
      </c>
      <c r="E1091" s="704" t="s">
        <v>2548</v>
      </c>
      <c r="F1091" s="671" t="s">
        <v>2518</v>
      </c>
      <c r="G1091" s="671" t="s">
        <v>2674</v>
      </c>
      <c r="H1091" s="671" t="s">
        <v>528</v>
      </c>
      <c r="I1091" s="671" t="s">
        <v>1595</v>
      </c>
      <c r="J1091" s="671" t="s">
        <v>1596</v>
      </c>
      <c r="K1091" s="671" t="s">
        <v>2432</v>
      </c>
      <c r="L1091" s="705">
        <v>614.78</v>
      </c>
      <c r="M1091" s="705">
        <v>1844.34</v>
      </c>
      <c r="N1091" s="671">
        <v>3</v>
      </c>
      <c r="O1091" s="706">
        <v>1</v>
      </c>
      <c r="P1091" s="705"/>
      <c r="Q1091" s="682">
        <v>0</v>
      </c>
      <c r="R1091" s="671"/>
      <c r="S1091" s="682">
        <v>0</v>
      </c>
      <c r="T1091" s="706"/>
      <c r="U1091" s="242">
        <v>0</v>
      </c>
    </row>
    <row r="1092" spans="1:21" ht="14.4" customHeight="1" x14ac:dyDescent="0.3">
      <c r="A1092" s="680">
        <v>32</v>
      </c>
      <c r="B1092" s="671" t="s">
        <v>529</v>
      </c>
      <c r="C1092" s="671">
        <v>89301322</v>
      </c>
      <c r="D1092" s="703" t="s">
        <v>3658</v>
      </c>
      <c r="E1092" s="704" t="s">
        <v>2548</v>
      </c>
      <c r="F1092" s="671" t="s">
        <v>2518</v>
      </c>
      <c r="G1092" s="671" t="s">
        <v>2574</v>
      </c>
      <c r="H1092" s="671" t="s">
        <v>1321</v>
      </c>
      <c r="I1092" s="671" t="s">
        <v>1567</v>
      </c>
      <c r="J1092" s="671" t="s">
        <v>1568</v>
      </c>
      <c r="K1092" s="671" t="s">
        <v>2423</v>
      </c>
      <c r="L1092" s="705">
        <v>116.8</v>
      </c>
      <c r="M1092" s="705">
        <v>817.59999999999991</v>
      </c>
      <c r="N1092" s="671">
        <v>7</v>
      </c>
      <c r="O1092" s="706">
        <v>2.5</v>
      </c>
      <c r="P1092" s="705">
        <v>116.8</v>
      </c>
      <c r="Q1092" s="682">
        <v>0.14285714285714288</v>
      </c>
      <c r="R1092" s="671">
        <v>1</v>
      </c>
      <c r="S1092" s="682">
        <v>0.14285714285714285</v>
      </c>
      <c r="T1092" s="706">
        <v>0.5</v>
      </c>
      <c r="U1092" s="242">
        <v>0.2</v>
      </c>
    </row>
    <row r="1093" spans="1:21" ht="14.4" customHeight="1" x14ac:dyDescent="0.3">
      <c r="A1093" s="680">
        <v>32</v>
      </c>
      <c r="B1093" s="671" t="s">
        <v>529</v>
      </c>
      <c r="C1093" s="671">
        <v>89301322</v>
      </c>
      <c r="D1093" s="703" t="s">
        <v>3658</v>
      </c>
      <c r="E1093" s="704" t="s">
        <v>2548</v>
      </c>
      <c r="F1093" s="671" t="s">
        <v>2518</v>
      </c>
      <c r="G1093" s="671" t="s">
        <v>2709</v>
      </c>
      <c r="H1093" s="671" t="s">
        <v>1321</v>
      </c>
      <c r="I1093" s="671" t="s">
        <v>2710</v>
      </c>
      <c r="J1093" s="671" t="s">
        <v>2711</v>
      </c>
      <c r="K1093" s="671" t="s">
        <v>2712</v>
      </c>
      <c r="L1093" s="705">
        <v>154.01</v>
      </c>
      <c r="M1093" s="705">
        <v>308.02</v>
      </c>
      <c r="N1093" s="671">
        <v>2</v>
      </c>
      <c r="O1093" s="706">
        <v>1</v>
      </c>
      <c r="P1093" s="705">
        <v>308.02</v>
      </c>
      <c r="Q1093" s="682">
        <v>1</v>
      </c>
      <c r="R1093" s="671">
        <v>2</v>
      </c>
      <c r="S1093" s="682">
        <v>1</v>
      </c>
      <c r="T1093" s="706">
        <v>1</v>
      </c>
      <c r="U1093" s="242">
        <v>1</v>
      </c>
    </row>
    <row r="1094" spans="1:21" ht="14.4" customHeight="1" x14ac:dyDescent="0.3">
      <c r="A1094" s="680">
        <v>32</v>
      </c>
      <c r="B1094" s="671" t="s">
        <v>529</v>
      </c>
      <c r="C1094" s="671">
        <v>89301322</v>
      </c>
      <c r="D1094" s="703" t="s">
        <v>3658</v>
      </c>
      <c r="E1094" s="704" t="s">
        <v>2548</v>
      </c>
      <c r="F1094" s="671" t="s">
        <v>2518</v>
      </c>
      <c r="G1094" s="671" t="s">
        <v>2631</v>
      </c>
      <c r="H1094" s="671" t="s">
        <v>528</v>
      </c>
      <c r="I1094" s="671" t="s">
        <v>717</v>
      </c>
      <c r="J1094" s="671" t="s">
        <v>3509</v>
      </c>
      <c r="K1094" s="671" t="s">
        <v>3510</v>
      </c>
      <c r="L1094" s="705">
        <v>72.05</v>
      </c>
      <c r="M1094" s="705">
        <v>72.05</v>
      </c>
      <c r="N1094" s="671">
        <v>1</v>
      </c>
      <c r="O1094" s="706">
        <v>1</v>
      </c>
      <c r="P1094" s="705">
        <v>72.05</v>
      </c>
      <c r="Q1094" s="682">
        <v>1</v>
      </c>
      <c r="R1094" s="671">
        <v>1</v>
      </c>
      <c r="S1094" s="682">
        <v>1</v>
      </c>
      <c r="T1094" s="706">
        <v>1</v>
      </c>
      <c r="U1094" s="242">
        <v>1</v>
      </c>
    </row>
    <row r="1095" spans="1:21" ht="14.4" customHeight="1" x14ac:dyDescent="0.3">
      <c r="A1095" s="680">
        <v>32</v>
      </c>
      <c r="B1095" s="671" t="s">
        <v>529</v>
      </c>
      <c r="C1095" s="671">
        <v>89301322</v>
      </c>
      <c r="D1095" s="703" t="s">
        <v>3658</v>
      </c>
      <c r="E1095" s="704" t="s">
        <v>2548</v>
      </c>
      <c r="F1095" s="671" t="s">
        <v>2518</v>
      </c>
      <c r="G1095" s="671" t="s">
        <v>2577</v>
      </c>
      <c r="H1095" s="671" t="s">
        <v>528</v>
      </c>
      <c r="I1095" s="671" t="s">
        <v>2833</v>
      </c>
      <c r="J1095" s="671" t="s">
        <v>2834</v>
      </c>
      <c r="K1095" s="671" t="s">
        <v>2835</v>
      </c>
      <c r="L1095" s="705">
        <v>61.29</v>
      </c>
      <c r="M1095" s="705">
        <v>61.29</v>
      </c>
      <c r="N1095" s="671">
        <v>1</v>
      </c>
      <c r="O1095" s="706">
        <v>1</v>
      </c>
      <c r="P1095" s="705"/>
      <c r="Q1095" s="682">
        <v>0</v>
      </c>
      <c r="R1095" s="671"/>
      <c r="S1095" s="682">
        <v>0</v>
      </c>
      <c r="T1095" s="706"/>
      <c r="U1095" s="242">
        <v>0</v>
      </c>
    </row>
    <row r="1096" spans="1:21" ht="14.4" customHeight="1" x14ac:dyDescent="0.3">
      <c r="A1096" s="680">
        <v>32</v>
      </c>
      <c r="B1096" s="671" t="s">
        <v>529</v>
      </c>
      <c r="C1096" s="671">
        <v>89301322</v>
      </c>
      <c r="D1096" s="703" t="s">
        <v>3658</v>
      </c>
      <c r="E1096" s="704" t="s">
        <v>2548</v>
      </c>
      <c r="F1096" s="671" t="s">
        <v>2518</v>
      </c>
      <c r="G1096" s="671" t="s">
        <v>2928</v>
      </c>
      <c r="H1096" s="671" t="s">
        <v>528</v>
      </c>
      <c r="I1096" s="671" t="s">
        <v>2929</v>
      </c>
      <c r="J1096" s="671" t="s">
        <v>2930</v>
      </c>
      <c r="K1096" s="671" t="s">
        <v>2931</v>
      </c>
      <c r="L1096" s="705">
        <v>0</v>
      </c>
      <c r="M1096" s="705">
        <v>0</v>
      </c>
      <c r="N1096" s="671">
        <v>3</v>
      </c>
      <c r="O1096" s="706">
        <v>1</v>
      </c>
      <c r="P1096" s="705">
        <v>0</v>
      </c>
      <c r="Q1096" s="682"/>
      <c r="R1096" s="671">
        <v>3</v>
      </c>
      <c r="S1096" s="682">
        <v>1</v>
      </c>
      <c r="T1096" s="706">
        <v>1</v>
      </c>
      <c r="U1096" s="242">
        <v>1</v>
      </c>
    </row>
    <row r="1097" spans="1:21" ht="14.4" customHeight="1" x14ac:dyDescent="0.3">
      <c r="A1097" s="680">
        <v>32</v>
      </c>
      <c r="B1097" s="671" t="s">
        <v>529</v>
      </c>
      <c r="C1097" s="671">
        <v>89301322</v>
      </c>
      <c r="D1097" s="703" t="s">
        <v>3658</v>
      </c>
      <c r="E1097" s="704" t="s">
        <v>2548</v>
      </c>
      <c r="F1097" s="671" t="s">
        <v>2518</v>
      </c>
      <c r="G1097" s="671" t="s">
        <v>2716</v>
      </c>
      <c r="H1097" s="671" t="s">
        <v>528</v>
      </c>
      <c r="I1097" s="671" t="s">
        <v>740</v>
      </c>
      <c r="J1097" s="671" t="s">
        <v>2717</v>
      </c>
      <c r="K1097" s="671" t="s">
        <v>2718</v>
      </c>
      <c r="L1097" s="705">
        <v>91.14</v>
      </c>
      <c r="M1097" s="705">
        <v>1458.24</v>
      </c>
      <c r="N1097" s="671">
        <v>16</v>
      </c>
      <c r="O1097" s="706">
        <v>7</v>
      </c>
      <c r="P1097" s="705">
        <v>1002.54</v>
      </c>
      <c r="Q1097" s="682">
        <v>0.6875</v>
      </c>
      <c r="R1097" s="671">
        <v>11</v>
      </c>
      <c r="S1097" s="682">
        <v>0.6875</v>
      </c>
      <c r="T1097" s="706">
        <v>4.5</v>
      </c>
      <c r="U1097" s="242">
        <v>0.6428571428571429</v>
      </c>
    </row>
    <row r="1098" spans="1:21" ht="14.4" customHeight="1" x14ac:dyDescent="0.3">
      <c r="A1098" s="680">
        <v>32</v>
      </c>
      <c r="B1098" s="671" t="s">
        <v>529</v>
      </c>
      <c r="C1098" s="671">
        <v>89301322</v>
      </c>
      <c r="D1098" s="703" t="s">
        <v>3658</v>
      </c>
      <c r="E1098" s="704" t="s">
        <v>2548</v>
      </c>
      <c r="F1098" s="671" t="s">
        <v>2518</v>
      </c>
      <c r="G1098" s="671" t="s">
        <v>3431</v>
      </c>
      <c r="H1098" s="671" t="s">
        <v>1321</v>
      </c>
      <c r="I1098" s="671" t="s">
        <v>3435</v>
      </c>
      <c r="J1098" s="671" t="s">
        <v>3436</v>
      </c>
      <c r="K1098" s="671" t="s">
        <v>3437</v>
      </c>
      <c r="L1098" s="705">
        <v>50.57</v>
      </c>
      <c r="M1098" s="705">
        <v>50.57</v>
      </c>
      <c r="N1098" s="671">
        <v>1</v>
      </c>
      <c r="O1098" s="706">
        <v>0.5</v>
      </c>
      <c r="P1098" s="705"/>
      <c r="Q1098" s="682">
        <v>0</v>
      </c>
      <c r="R1098" s="671"/>
      <c r="S1098" s="682">
        <v>0</v>
      </c>
      <c r="T1098" s="706"/>
      <c r="U1098" s="242">
        <v>0</v>
      </c>
    </row>
    <row r="1099" spans="1:21" ht="14.4" customHeight="1" x14ac:dyDescent="0.3">
      <c r="A1099" s="680">
        <v>32</v>
      </c>
      <c r="B1099" s="671" t="s">
        <v>529</v>
      </c>
      <c r="C1099" s="671">
        <v>89301322</v>
      </c>
      <c r="D1099" s="703" t="s">
        <v>3658</v>
      </c>
      <c r="E1099" s="704" t="s">
        <v>2548</v>
      </c>
      <c r="F1099" s="671" t="s">
        <v>2518</v>
      </c>
      <c r="G1099" s="671" t="s">
        <v>3091</v>
      </c>
      <c r="H1099" s="671" t="s">
        <v>528</v>
      </c>
      <c r="I1099" s="671" t="s">
        <v>3092</v>
      </c>
      <c r="J1099" s="671" t="s">
        <v>3093</v>
      </c>
      <c r="K1099" s="671" t="s">
        <v>3094</v>
      </c>
      <c r="L1099" s="705">
        <v>242.93</v>
      </c>
      <c r="M1099" s="705">
        <v>242.93</v>
      </c>
      <c r="N1099" s="671">
        <v>1</v>
      </c>
      <c r="O1099" s="706">
        <v>1</v>
      </c>
      <c r="P1099" s="705"/>
      <c r="Q1099" s="682">
        <v>0</v>
      </c>
      <c r="R1099" s="671"/>
      <c r="S1099" s="682">
        <v>0</v>
      </c>
      <c r="T1099" s="706"/>
      <c r="U1099" s="242">
        <v>0</v>
      </c>
    </row>
    <row r="1100" spans="1:21" ht="14.4" customHeight="1" x14ac:dyDescent="0.3">
      <c r="A1100" s="680">
        <v>32</v>
      </c>
      <c r="B1100" s="671" t="s">
        <v>529</v>
      </c>
      <c r="C1100" s="671">
        <v>89301322</v>
      </c>
      <c r="D1100" s="703" t="s">
        <v>3658</v>
      </c>
      <c r="E1100" s="704" t="s">
        <v>2548</v>
      </c>
      <c r="F1100" s="671" t="s">
        <v>2518</v>
      </c>
      <c r="G1100" s="671" t="s">
        <v>2601</v>
      </c>
      <c r="H1100" s="671" t="s">
        <v>1321</v>
      </c>
      <c r="I1100" s="671" t="s">
        <v>1402</v>
      </c>
      <c r="J1100" s="671" t="s">
        <v>1347</v>
      </c>
      <c r="K1100" s="671" t="s">
        <v>1403</v>
      </c>
      <c r="L1100" s="705">
        <v>468.96</v>
      </c>
      <c r="M1100" s="705">
        <v>468.96</v>
      </c>
      <c r="N1100" s="671">
        <v>1</v>
      </c>
      <c r="O1100" s="706">
        <v>1</v>
      </c>
      <c r="P1100" s="705">
        <v>468.96</v>
      </c>
      <c r="Q1100" s="682">
        <v>1</v>
      </c>
      <c r="R1100" s="671">
        <v>1</v>
      </c>
      <c r="S1100" s="682">
        <v>1</v>
      </c>
      <c r="T1100" s="706">
        <v>1</v>
      </c>
      <c r="U1100" s="242">
        <v>1</v>
      </c>
    </row>
    <row r="1101" spans="1:21" ht="14.4" customHeight="1" x14ac:dyDescent="0.3">
      <c r="A1101" s="680">
        <v>32</v>
      </c>
      <c r="B1101" s="671" t="s">
        <v>529</v>
      </c>
      <c r="C1101" s="671">
        <v>89301322</v>
      </c>
      <c r="D1101" s="703" t="s">
        <v>3658</v>
      </c>
      <c r="E1101" s="704" t="s">
        <v>2548</v>
      </c>
      <c r="F1101" s="671" t="s">
        <v>2518</v>
      </c>
      <c r="G1101" s="671" t="s">
        <v>2601</v>
      </c>
      <c r="H1101" s="671" t="s">
        <v>1321</v>
      </c>
      <c r="I1101" s="671" t="s">
        <v>1405</v>
      </c>
      <c r="J1101" s="671" t="s">
        <v>1347</v>
      </c>
      <c r="K1101" s="671" t="s">
        <v>1406</v>
      </c>
      <c r="L1101" s="705">
        <v>625.29</v>
      </c>
      <c r="M1101" s="705">
        <v>1875.87</v>
      </c>
      <c r="N1101" s="671">
        <v>3</v>
      </c>
      <c r="O1101" s="706">
        <v>1</v>
      </c>
      <c r="P1101" s="705">
        <v>1875.87</v>
      </c>
      <c r="Q1101" s="682">
        <v>1</v>
      </c>
      <c r="R1101" s="671">
        <v>3</v>
      </c>
      <c r="S1101" s="682">
        <v>1</v>
      </c>
      <c r="T1101" s="706">
        <v>1</v>
      </c>
      <c r="U1101" s="242">
        <v>1</v>
      </c>
    </row>
    <row r="1102" spans="1:21" ht="14.4" customHeight="1" x14ac:dyDescent="0.3">
      <c r="A1102" s="680">
        <v>32</v>
      </c>
      <c r="B1102" s="671" t="s">
        <v>529</v>
      </c>
      <c r="C1102" s="671">
        <v>89301322</v>
      </c>
      <c r="D1102" s="703" t="s">
        <v>3658</v>
      </c>
      <c r="E1102" s="704" t="s">
        <v>2548</v>
      </c>
      <c r="F1102" s="671" t="s">
        <v>2518</v>
      </c>
      <c r="G1102" s="671" t="s">
        <v>3594</v>
      </c>
      <c r="H1102" s="671" t="s">
        <v>528</v>
      </c>
      <c r="I1102" s="671" t="s">
        <v>3595</v>
      </c>
      <c r="J1102" s="671" t="s">
        <v>3596</v>
      </c>
      <c r="K1102" s="671" t="s">
        <v>3197</v>
      </c>
      <c r="L1102" s="705">
        <v>0</v>
      </c>
      <c r="M1102" s="705">
        <v>0</v>
      </c>
      <c r="N1102" s="671">
        <v>2</v>
      </c>
      <c r="O1102" s="706">
        <v>1</v>
      </c>
      <c r="P1102" s="705"/>
      <c r="Q1102" s="682"/>
      <c r="R1102" s="671"/>
      <c r="S1102" s="682">
        <v>0</v>
      </c>
      <c r="T1102" s="706"/>
      <c r="U1102" s="242">
        <v>0</v>
      </c>
    </row>
    <row r="1103" spans="1:21" ht="14.4" customHeight="1" x14ac:dyDescent="0.3">
      <c r="A1103" s="680">
        <v>32</v>
      </c>
      <c r="B1103" s="671" t="s">
        <v>529</v>
      </c>
      <c r="C1103" s="671">
        <v>89301322</v>
      </c>
      <c r="D1103" s="703" t="s">
        <v>3658</v>
      </c>
      <c r="E1103" s="704" t="s">
        <v>2548</v>
      </c>
      <c r="F1103" s="671" t="s">
        <v>2518</v>
      </c>
      <c r="G1103" s="671" t="s">
        <v>3597</v>
      </c>
      <c r="H1103" s="671" t="s">
        <v>528</v>
      </c>
      <c r="I1103" s="671" t="s">
        <v>3598</v>
      </c>
      <c r="J1103" s="671" t="s">
        <v>3599</v>
      </c>
      <c r="K1103" s="671" t="s">
        <v>3600</v>
      </c>
      <c r="L1103" s="705">
        <v>152.6</v>
      </c>
      <c r="M1103" s="705">
        <v>305.2</v>
      </c>
      <c r="N1103" s="671">
        <v>2</v>
      </c>
      <c r="O1103" s="706">
        <v>2</v>
      </c>
      <c r="P1103" s="705">
        <v>152.6</v>
      </c>
      <c r="Q1103" s="682">
        <v>0.5</v>
      </c>
      <c r="R1103" s="671">
        <v>1</v>
      </c>
      <c r="S1103" s="682">
        <v>0.5</v>
      </c>
      <c r="T1103" s="706">
        <v>1</v>
      </c>
      <c r="U1103" s="242">
        <v>0.5</v>
      </c>
    </row>
    <row r="1104" spans="1:21" ht="14.4" customHeight="1" x14ac:dyDescent="0.3">
      <c r="A1104" s="680">
        <v>32</v>
      </c>
      <c r="B1104" s="671" t="s">
        <v>529</v>
      </c>
      <c r="C1104" s="671">
        <v>89301322</v>
      </c>
      <c r="D1104" s="703" t="s">
        <v>3658</v>
      </c>
      <c r="E1104" s="704" t="s">
        <v>2548</v>
      </c>
      <c r="F1104" s="671" t="s">
        <v>2518</v>
      </c>
      <c r="G1104" s="671" t="s">
        <v>2580</v>
      </c>
      <c r="H1104" s="671" t="s">
        <v>528</v>
      </c>
      <c r="I1104" s="671" t="s">
        <v>2640</v>
      </c>
      <c r="J1104" s="671" t="s">
        <v>2641</v>
      </c>
      <c r="K1104" s="671" t="s">
        <v>2642</v>
      </c>
      <c r="L1104" s="705">
        <v>97.97</v>
      </c>
      <c r="M1104" s="705">
        <v>293.90999999999997</v>
      </c>
      <c r="N1104" s="671">
        <v>3</v>
      </c>
      <c r="O1104" s="706">
        <v>1.5</v>
      </c>
      <c r="P1104" s="705">
        <v>97.97</v>
      </c>
      <c r="Q1104" s="682">
        <v>0.33333333333333337</v>
      </c>
      <c r="R1104" s="671">
        <v>1</v>
      </c>
      <c r="S1104" s="682">
        <v>0.33333333333333331</v>
      </c>
      <c r="T1104" s="706">
        <v>0.5</v>
      </c>
      <c r="U1104" s="242">
        <v>0.33333333333333331</v>
      </c>
    </row>
    <row r="1105" spans="1:21" ht="14.4" customHeight="1" x14ac:dyDescent="0.3">
      <c r="A1105" s="680">
        <v>32</v>
      </c>
      <c r="B1105" s="671" t="s">
        <v>529</v>
      </c>
      <c r="C1105" s="671">
        <v>89301322</v>
      </c>
      <c r="D1105" s="703" t="s">
        <v>3658</v>
      </c>
      <c r="E1105" s="704" t="s">
        <v>2548</v>
      </c>
      <c r="F1105" s="671" t="s">
        <v>2518</v>
      </c>
      <c r="G1105" s="671" t="s">
        <v>2580</v>
      </c>
      <c r="H1105" s="671" t="s">
        <v>528</v>
      </c>
      <c r="I1105" s="671" t="s">
        <v>2643</v>
      </c>
      <c r="J1105" s="671" t="s">
        <v>2641</v>
      </c>
      <c r="K1105" s="671" t="s">
        <v>681</v>
      </c>
      <c r="L1105" s="705">
        <v>314.89999999999998</v>
      </c>
      <c r="M1105" s="705">
        <v>314.89999999999998</v>
      </c>
      <c r="N1105" s="671">
        <v>1</v>
      </c>
      <c r="O1105" s="706">
        <v>0.5</v>
      </c>
      <c r="P1105" s="705"/>
      <c r="Q1105" s="682">
        <v>0</v>
      </c>
      <c r="R1105" s="671"/>
      <c r="S1105" s="682">
        <v>0</v>
      </c>
      <c r="T1105" s="706"/>
      <c r="U1105" s="242">
        <v>0</v>
      </c>
    </row>
    <row r="1106" spans="1:21" ht="14.4" customHeight="1" x14ac:dyDescent="0.3">
      <c r="A1106" s="680">
        <v>32</v>
      </c>
      <c r="B1106" s="671" t="s">
        <v>529</v>
      </c>
      <c r="C1106" s="671">
        <v>89301322</v>
      </c>
      <c r="D1106" s="703" t="s">
        <v>3658</v>
      </c>
      <c r="E1106" s="704" t="s">
        <v>2548</v>
      </c>
      <c r="F1106" s="671" t="s">
        <v>2518</v>
      </c>
      <c r="G1106" s="671" t="s">
        <v>2580</v>
      </c>
      <c r="H1106" s="671" t="s">
        <v>528</v>
      </c>
      <c r="I1106" s="671" t="s">
        <v>679</v>
      </c>
      <c r="J1106" s="671" t="s">
        <v>680</v>
      </c>
      <c r="K1106" s="671" t="s">
        <v>2581</v>
      </c>
      <c r="L1106" s="705">
        <v>314.89999999999998</v>
      </c>
      <c r="M1106" s="705">
        <v>314.89999999999998</v>
      </c>
      <c r="N1106" s="671">
        <v>1</v>
      </c>
      <c r="O1106" s="706">
        <v>1</v>
      </c>
      <c r="P1106" s="705"/>
      <c r="Q1106" s="682">
        <v>0</v>
      </c>
      <c r="R1106" s="671"/>
      <c r="S1106" s="682">
        <v>0</v>
      </c>
      <c r="T1106" s="706"/>
      <c r="U1106" s="242">
        <v>0</v>
      </c>
    </row>
    <row r="1107" spans="1:21" ht="14.4" customHeight="1" x14ac:dyDescent="0.3">
      <c r="A1107" s="680">
        <v>32</v>
      </c>
      <c r="B1107" s="671" t="s">
        <v>529</v>
      </c>
      <c r="C1107" s="671">
        <v>89301322</v>
      </c>
      <c r="D1107" s="703" t="s">
        <v>3658</v>
      </c>
      <c r="E1107" s="704" t="s">
        <v>2548</v>
      </c>
      <c r="F1107" s="671" t="s">
        <v>2518</v>
      </c>
      <c r="G1107" s="671" t="s">
        <v>2580</v>
      </c>
      <c r="H1107" s="671" t="s">
        <v>528</v>
      </c>
      <c r="I1107" s="671" t="s">
        <v>3601</v>
      </c>
      <c r="J1107" s="671" t="s">
        <v>680</v>
      </c>
      <c r="K1107" s="671" t="s">
        <v>3602</v>
      </c>
      <c r="L1107" s="705">
        <v>0</v>
      </c>
      <c r="M1107" s="705">
        <v>0</v>
      </c>
      <c r="N1107" s="671">
        <v>1</v>
      </c>
      <c r="O1107" s="706">
        <v>1</v>
      </c>
      <c r="P1107" s="705"/>
      <c r="Q1107" s="682"/>
      <c r="R1107" s="671"/>
      <c r="S1107" s="682">
        <v>0</v>
      </c>
      <c r="T1107" s="706"/>
      <c r="U1107" s="242">
        <v>0</v>
      </c>
    </row>
    <row r="1108" spans="1:21" ht="14.4" customHeight="1" x14ac:dyDescent="0.3">
      <c r="A1108" s="680">
        <v>32</v>
      </c>
      <c r="B1108" s="671" t="s">
        <v>529</v>
      </c>
      <c r="C1108" s="671">
        <v>89301322</v>
      </c>
      <c r="D1108" s="703" t="s">
        <v>3658</v>
      </c>
      <c r="E1108" s="704" t="s">
        <v>2548</v>
      </c>
      <c r="F1108" s="671" t="s">
        <v>2518</v>
      </c>
      <c r="G1108" s="671" t="s">
        <v>2687</v>
      </c>
      <c r="H1108" s="671" t="s">
        <v>528</v>
      </c>
      <c r="I1108" s="671" t="s">
        <v>838</v>
      </c>
      <c r="J1108" s="671" t="s">
        <v>839</v>
      </c>
      <c r="K1108" s="671" t="s">
        <v>840</v>
      </c>
      <c r="L1108" s="705">
        <v>67.42</v>
      </c>
      <c r="M1108" s="705">
        <v>67.42</v>
      </c>
      <c r="N1108" s="671">
        <v>1</v>
      </c>
      <c r="O1108" s="706">
        <v>0.5</v>
      </c>
      <c r="P1108" s="705">
        <v>67.42</v>
      </c>
      <c r="Q1108" s="682">
        <v>1</v>
      </c>
      <c r="R1108" s="671">
        <v>1</v>
      </c>
      <c r="S1108" s="682">
        <v>1</v>
      </c>
      <c r="T1108" s="706">
        <v>0.5</v>
      </c>
      <c r="U1108" s="242">
        <v>1</v>
      </c>
    </row>
    <row r="1109" spans="1:21" ht="14.4" customHeight="1" x14ac:dyDescent="0.3">
      <c r="A1109" s="680">
        <v>32</v>
      </c>
      <c r="B1109" s="671" t="s">
        <v>529</v>
      </c>
      <c r="C1109" s="671">
        <v>89301322</v>
      </c>
      <c r="D1109" s="703" t="s">
        <v>3658</v>
      </c>
      <c r="E1109" s="704" t="s">
        <v>2548</v>
      </c>
      <c r="F1109" s="671" t="s">
        <v>2518</v>
      </c>
      <c r="G1109" s="671" t="s">
        <v>2582</v>
      </c>
      <c r="H1109" s="671" t="s">
        <v>528</v>
      </c>
      <c r="I1109" s="671" t="s">
        <v>588</v>
      </c>
      <c r="J1109" s="671" t="s">
        <v>2955</v>
      </c>
      <c r="K1109" s="671" t="s">
        <v>2786</v>
      </c>
      <c r="L1109" s="705">
        <v>22.88</v>
      </c>
      <c r="M1109" s="705">
        <v>205.92000000000002</v>
      </c>
      <c r="N1109" s="671">
        <v>9</v>
      </c>
      <c r="O1109" s="706">
        <v>2</v>
      </c>
      <c r="P1109" s="705">
        <v>68.64</v>
      </c>
      <c r="Q1109" s="682">
        <v>0.33333333333333331</v>
      </c>
      <c r="R1109" s="671">
        <v>3</v>
      </c>
      <c r="S1109" s="682">
        <v>0.33333333333333331</v>
      </c>
      <c r="T1109" s="706">
        <v>1</v>
      </c>
      <c r="U1109" s="242">
        <v>0.5</v>
      </c>
    </row>
    <row r="1110" spans="1:21" ht="14.4" customHeight="1" x14ac:dyDescent="0.3">
      <c r="A1110" s="680">
        <v>32</v>
      </c>
      <c r="B1110" s="671" t="s">
        <v>529</v>
      </c>
      <c r="C1110" s="671">
        <v>89301322</v>
      </c>
      <c r="D1110" s="703" t="s">
        <v>3658</v>
      </c>
      <c r="E1110" s="704" t="s">
        <v>2548</v>
      </c>
      <c r="F1110" s="671" t="s">
        <v>2518</v>
      </c>
      <c r="G1110" s="671" t="s">
        <v>2582</v>
      </c>
      <c r="H1110" s="671" t="s">
        <v>528</v>
      </c>
      <c r="I1110" s="671" t="s">
        <v>972</v>
      </c>
      <c r="J1110" s="671" t="s">
        <v>2583</v>
      </c>
      <c r="K1110" s="671" t="s">
        <v>2584</v>
      </c>
      <c r="L1110" s="705">
        <v>91.52</v>
      </c>
      <c r="M1110" s="705">
        <v>1006.72</v>
      </c>
      <c r="N1110" s="671">
        <v>11</v>
      </c>
      <c r="O1110" s="706">
        <v>3</v>
      </c>
      <c r="P1110" s="705">
        <v>366.08</v>
      </c>
      <c r="Q1110" s="682">
        <v>0.36363636363636359</v>
      </c>
      <c r="R1110" s="671">
        <v>4</v>
      </c>
      <c r="S1110" s="682">
        <v>0.36363636363636365</v>
      </c>
      <c r="T1110" s="706">
        <v>1.5</v>
      </c>
      <c r="U1110" s="242">
        <v>0.5</v>
      </c>
    </row>
    <row r="1111" spans="1:21" ht="14.4" customHeight="1" x14ac:dyDescent="0.3">
      <c r="A1111" s="680">
        <v>32</v>
      </c>
      <c r="B1111" s="671" t="s">
        <v>529</v>
      </c>
      <c r="C1111" s="671">
        <v>89301322</v>
      </c>
      <c r="D1111" s="703" t="s">
        <v>3658</v>
      </c>
      <c r="E1111" s="704" t="s">
        <v>2548</v>
      </c>
      <c r="F1111" s="671" t="s">
        <v>2518</v>
      </c>
      <c r="G1111" s="671" t="s">
        <v>2759</v>
      </c>
      <c r="H1111" s="671" t="s">
        <v>528</v>
      </c>
      <c r="I1111" s="671" t="s">
        <v>1534</v>
      </c>
      <c r="J1111" s="671" t="s">
        <v>1535</v>
      </c>
      <c r="K1111" s="671" t="s">
        <v>2762</v>
      </c>
      <c r="L1111" s="705">
        <v>53.54</v>
      </c>
      <c r="M1111" s="705">
        <v>749.56</v>
      </c>
      <c r="N1111" s="671">
        <v>14</v>
      </c>
      <c r="O1111" s="706">
        <v>4</v>
      </c>
      <c r="P1111" s="705">
        <v>481.85999999999996</v>
      </c>
      <c r="Q1111" s="682">
        <v>0.64285714285714279</v>
      </c>
      <c r="R1111" s="671">
        <v>9</v>
      </c>
      <c r="S1111" s="682">
        <v>0.6428571428571429</v>
      </c>
      <c r="T1111" s="706">
        <v>2.5</v>
      </c>
      <c r="U1111" s="242">
        <v>0.625</v>
      </c>
    </row>
    <row r="1112" spans="1:21" ht="14.4" customHeight="1" x14ac:dyDescent="0.3">
      <c r="A1112" s="680">
        <v>32</v>
      </c>
      <c r="B1112" s="671" t="s">
        <v>529</v>
      </c>
      <c r="C1112" s="671">
        <v>89301322</v>
      </c>
      <c r="D1112" s="703" t="s">
        <v>3658</v>
      </c>
      <c r="E1112" s="704" t="s">
        <v>2548</v>
      </c>
      <c r="F1112" s="671" t="s">
        <v>2518</v>
      </c>
      <c r="G1112" s="671" t="s">
        <v>3365</v>
      </c>
      <c r="H1112" s="671" t="s">
        <v>1321</v>
      </c>
      <c r="I1112" s="671" t="s">
        <v>3603</v>
      </c>
      <c r="J1112" s="671" t="s">
        <v>3604</v>
      </c>
      <c r="K1112" s="671" t="s">
        <v>3605</v>
      </c>
      <c r="L1112" s="705">
        <v>104.19</v>
      </c>
      <c r="M1112" s="705">
        <v>104.19</v>
      </c>
      <c r="N1112" s="671">
        <v>1</v>
      </c>
      <c r="O1112" s="706">
        <v>0.5</v>
      </c>
      <c r="P1112" s="705">
        <v>104.19</v>
      </c>
      <c r="Q1112" s="682">
        <v>1</v>
      </c>
      <c r="R1112" s="671">
        <v>1</v>
      </c>
      <c r="S1112" s="682">
        <v>1</v>
      </c>
      <c r="T1112" s="706">
        <v>0.5</v>
      </c>
      <c r="U1112" s="242">
        <v>1</v>
      </c>
    </row>
    <row r="1113" spans="1:21" ht="14.4" customHeight="1" x14ac:dyDescent="0.3">
      <c r="A1113" s="680">
        <v>32</v>
      </c>
      <c r="B1113" s="671" t="s">
        <v>529</v>
      </c>
      <c r="C1113" s="671">
        <v>89301322</v>
      </c>
      <c r="D1113" s="703" t="s">
        <v>3658</v>
      </c>
      <c r="E1113" s="704" t="s">
        <v>2548</v>
      </c>
      <c r="F1113" s="671" t="s">
        <v>2518</v>
      </c>
      <c r="G1113" s="671" t="s">
        <v>3606</v>
      </c>
      <c r="H1113" s="671" t="s">
        <v>528</v>
      </c>
      <c r="I1113" s="671" t="s">
        <v>3607</v>
      </c>
      <c r="J1113" s="671" t="s">
        <v>3608</v>
      </c>
      <c r="K1113" s="671" t="s">
        <v>3609</v>
      </c>
      <c r="L1113" s="705">
        <v>17.53</v>
      </c>
      <c r="M1113" s="705">
        <v>17.53</v>
      </c>
      <c r="N1113" s="671">
        <v>1</v>
      </c>
      <c r="O1113" s="706">
        <v>1</v>
      </c>
      <c r="P1113" s="705"/>
      <c r="Q1113" s="682">
        <v>0</v>
      </c>
      <c r="R1113" s="671"/>
      <c r="S1113" s="682">
        <v>0</v>
      </c>
      <c r="T1113" s="706"/>
      <c r="U1113" s="242">
        <v>0</v>
      </c>
    </row>
    <row r="1114" spans="1:21" ht="14.4" customHeight="1" x14ac:dyDescent="0.3">
      <c r="A1114" s="680">
        <v>32</v>
      </c>
      <c r="B1114" s="671" t="s">
        <v>529</v>
      </c>
      <c r="C1114" s="671">
        <v>89301322</v>
      </c>
      <c r="D1114" s="703" t="s">
        <v>3658</v>
      </c>
      <c r="E1114" s="704" t="s">
        <v>2548</v>
      </c>
      <c r="F1114" s="671" t="s">
        <v>2518</v>
      </c>
      <c r="G1114" s="671" t="s">
        <v>2881</v>
      </c>
      <c r="H1114" s="671" t="s">
        <v>1321</v>
      </c>
      <c r="I1114" s="671" t="s">
        <v>1447</v>
      </c>
      <c r="J1114" s="671" t="s">
        <v>1448</v>
      </c>
      <c r="K1114" s="671" t="s">
        <v>2436</v>
      </c>
      <c r="L1114" s="705">
        <v>1492.11</v>
      </c>
      <c r="M1114" s="705">
        <v>13428.99</v>
      </c>
      <c r="N1114" s="671">
        <v>9</v>
      </c>
      <c r="O1114" s="706">
        <v>4.5</v>
      </c>
      <c r="P1114" s="705">
        <v>10444.77</v>
      </c>
      <c r="Q1114" s="682">
        <v>0.77777777777777779</v>
      </c>
      <c r="R1114" s="671">
        <v>7</v>
      </c>
      <c r="S1114" s="682">
        <v>0.77777777777777779</v>
      </c>
      <c r="T1114" s="706">
        <v>4</v>
      </c>
      <c r="U1114" s="242">
        <v>0.88888888888888884</v>
      </c>
    </row>
    <row r="1115" spans="1:21" ht="14.4" customHeight="1" x14ac:dyDescent="0.3">
      <c r="A1115" s="680">
        <v>32</v>
      </c>
      <c r="B1115" s="671" t="s">
        <v>529</v>
      </c>
      <c r="C1115" s="671">
        <v>89301322</v>
      </c>
      <c r="D1115" s="703" t="s">
        <v>3658</v>
      </c>
      <c r="E1115" s="704" t="s">
        <v>2548</v>
      </c>
      <c r="F1115" s="671" t="s">
        <v>2518</v>
      </c>
      <c r="G1115" s="671" t="s">
        <v>2698</v>
      </c>
      <c r="H1115" s="671" t="s">
        <v>528</v>
      </c>
      <c r="I1115" s="671" t="s">
        <v>3610</v>
      </c>
      <c r="J1115" s="671" t="s">
        <v>2886</v>
      </c>
      <c r="K1115" s="671" t="s">
        <v>3611</v>
      </c>
      <c r="L1115" s="705">
        <v>0</v>
      </c>
      <c r="M1115" s="705">
        <v>0</v>
      </c>
      <c r="N1115" s="671">
        <v>1</v>
      </c>
      <c r="O1115" s="706">
        <v>0.5</v>
      </c>
      <c r="P1115" s="705">
        <v>0</v>
      </c>
      <c r="Q1115" s="682"/>
      <c r="R1115" s="671">
        <v>1</v>
      </c>
      <c r="S1115" s="682">
        <v>1</v>
      </c>
      <c r="T1115" s="706">
        <v>0.5</v>
      </c>
      <c r="U1115" s="242">
        <v>1</v>
      </c>
    </row>
    <row r="1116" spans="1:21" ht="14.4" customHeight="1" x14ac:dyDescent="0.3">
      <c r="A1116" s="680">
        <v>32</v>
      </c>
      <c r="B1116" s="671" t="s">
        <v>529</v>
      </c>
      <c r="C1116" s="671">
        <v>89301322</v>
      </c>
      <c r="D1116" s="703" t="s">
        <v>3658</v>
      </c>
      <c r="E1116" s="704" t="s">
        <v>2549</v>
      </c>
      <c r="F1116" s="671" t="s">
        <v>2518</v>
      </c>
      <c r="G1116" s="671" t="s">
        <v>2552</v>
      </c>
      <c r="H1116" s="671" t="s">
        <v>528</v>
      </c>
      <c r="I1116" s="671" t="s">
        <v>2893</v>
      </c>
      <c r="J1116" s="671" t="s">
        <v>2894</v>
      </c>
      <c r="K1116" s="671" t="s">
        <v>1052</v>
      </c>
      <c r="L1116" s="705">
        <v>275.23</v>
      </c>
      <c r="M1116" s="705">
        <v>275.23</v>
      </c>
      <c r="N1116" s="671">
        <v>1</v>
      </c>
      <c r="O1116" s="706">
        <v>1</v>
      </c>
      <c r="P1116" s="705"/>
      <c r="Q1116" s="682">
        <v>0</v>
      </c>
      <c r="R1116" s="671"/>
      <c r="S1116" s="682">
        <v>0</v>
      </c>
      <c r="T1116" s="706"/>
      <c r="U1116" s="242">
        <v>0</v>
      </c>
    </row>
    <row r="1117" spans="1:21" ht="14.4" customHeight="1" x14ac:dyDescent="0.3">
      <c r="A1117" s="680">
        <v>32</v>
      </c>
      <c r="B1117" s="671" t="s">
        <v>529</v>
      </c>
      <c r="C1117" s="671">
        <v>89301322</v>
      </c>
      <c r="D1117" s="703" t="s">
        <v>3658</v>
      </c>
      <c r="E1117" s="704" t="s">
        <v>2549</v>
      </c>
      <c r="F1117" s="671" t="s">
        <v>2518</v>
      </c>
      <c r="G1117" s="671" t="s">
        <v>2552</v>
      </c>
      <c r="H1117" s="671" t="s">
        <v>528</v>
      </c>
      <c r="I1117" s="671" t="s">
        <v>2604</v>
      </c>
      <c r="J1117" s="671" t="s">
        <v>2605</v>
      </c>
      <c r="K1117" s="671" t="s">
        <v>2606</v>
      </c>
      <c r="L1117" s="705">
        <v>1354.54</v>
      </c>
      <c r="M1117" s="705">
        <v>4063.62</v>
      </c>
      <c r="N1117" s="671">
        <v>3</v>
      </c>
      <c r="O1117" s="706">
        <v>2.5</v>
      </c>
      <c r="P1117" s="705">
        <v>1354.54</v>
      </c>
      <c r="Q1117" s="682">
        <v>0.33333333333333331</v>
      </c>
      <c r="R1117" s="671">
        <v>1</v>
      </c>
      <c r="S1117" s="682">
        <v>0.33333333333333331</v>
      </c>
      <c r="T1117" s="706">
        <v>1</v>
      </c>
      <c r="U1117" s="242">
        <v>0.4</v>
      </c>
    </row>
    <row r="1118" spans="1:21" ht="14.4" customHeight="1" x14ac:dyDescent="0.3">
      <c r="A1118" s="680">
        <v>32</v>
      </c>
      <c r="B1118" s="671" t="s">
        <v>529</v>
      </c>
      <c r="C1118" s="671">
        <v>89301322</v>
      </c>
      <c r="D1118" s="703" t="s">
        <v>3658</v>
      </c>
      <c r="E1118" s="704" t="s">
        <v>2549</v>
      </c>
      <c r="F1118" s="671" t="s">
        <v>2518</v>
      </c>
      <c r="G1118" s="671" t="s">
        <v>2555</v>
      </c>
      <c r="H1118" s="671" t="s">
        <v>528</v>
      </c>
      <c r="I1118" s="671" t="s">
        <v>2607</v>
      </c>
      <c r="J1118" s="671" t="s">
        <v>1381</v>
      </c>
      <c r="K1118" s="671" t="s">
        <v>2608</v>
      </c>
      <c r="L1118" s="705">
        <v>0</v>
      </c>
      <c r="M1118" s="705">
        <v>0</v>
      </c>
      <c r="N1118" s="671">
        <v>1</v>
      </c>
      <c r="O1118" s="706">
        <v>0.5</v>
      </c>
      <c r="P1118" s="705">
        <v>0</v>
      </c>
      <c r="Q1118" s="682"/>
      <c r="R1118" s="671">
        <v>1</v>
      </c>
      <c r="S1118" s="682">
        <v>1</v>
      </c>
      <c r="T1118" s="706">
        <v>0.5</v>
      </c>
      <c r="U1118" s="242">
        <v>1</v>
      </c>
    </row>
    <row r="1119" spans="1:21" ht="14.4" customHeight="1" x14ac:dyDescent="0.3">
      <c r="A1119" s="680">
        <v>32</v>
      </c>
      <c r="B1119" s="671" t="s">
        <v>529</v>
      </c>
      <c r="C1119" s="671">
        <v>89301322</v>
      </c>
      <c r="D1119" s="703" t="s">
        <v>3658</v>
      </c>
      <c r="E1119" s="704" t="s">
        <v>2549</v>
      </c>
      <c r="F1119" s="671" t="s">
        <v>2518</v>
      </c>
      <c r="G1119" s="671" t="s">
        <v>2555</v>
      </c>
      <c r="H1119" s="671" t="s">
        <v>1321</v>
      </c>
      <c r="I1119" s="671" t="s">
        <v>1380</v>
      </c>
      <c r="J1119" s="671" t="s">
        <v>1381</v>
      </c>
      <c r="K1119" s="671" t="s">
        <v>1382</v>
      </c>
      <c r="L1119" s="705">
        <v>95.25</v>
      </c>
      <c r="M1119" s="705">
        <v>95.25</v>
      </c>
      <c r="N1119" s="671">
        <v>1</v>
      </c>
      <c r="O1119" s="706">
        <v>1</v>
      </c>
      <c r="P1119" s="705">
        <v>95.25</v>
      </c>
      <c r="Q1119" s="682">
        <v>1</v>
      </c>
      <c r="R1119" s="671">
        <v>1</v>
      </c>
      <c r="S1119" s="682">
        <v>1</v>
      </c>
      <c r="T1119" s="706">
        <v>1</v>
      </c>
      <c r="U1119" s="242">
        <v>1</v>
      </c>
    </row>
    <row r="1120" spans="1:21" ht="14.4" customHeight="1" x14ac:dyDescent="0.3">
      <c r="A1120" s="680">
        <v>32</v>
      </c>
      <c r="B1120" s="671" t="s">
        <v>529</v>
      </c>
      <c r="C1120" s="671">
        <v>89301322</v>
      </c>
      <c r="D1120" s="703" t="s">
        <v>3658</v>
      </c>
      <c r="E1120" s="704" t="s">
        <v>2549</v>
      </c>
      <c r="F1120" s="671" t="s">
        <v>2518</v>
      </c>
      <c r="G1120" s="671" t="s">
        <v>2555</v>
      </c>
      <c r="H1120" s="671" t="s">
        <v>528</v>
      </c>
      <c r="I1120" s="671" t="s">
        <v>623</v>
      </c>
      <c r="J1120" s="671" t="s">
        <v>624</v>
      </c>
      <c r="K1120" s="671" t="s">
        <v>2556</v>
      </c>
      <c r="L1120" s="705">
        <v>85.72</v>
      </c>
      <c r="M1120" s="705">
        <v>171.44</v>
      </c>
      <c r="N1120" s="671">
        <v>2</v>
      </c>
      <c r="O1120" s="706">
        <v>1</v>
      </c>
      <c r="P1120" s="705">
        <v>85.72</v>
      </c>
      <c r="Q1120" s="682">
        <v>0.5</v>
      </c>
      <c r="R1120" s="671">
        <v>1</v>
      </c>
      <c r="S1120" s="682">
        <v>0.5</v>
      </c>
      <c r="T1120" s="706">
        <v>0.5</v>
      </c>
      <c r="U1120" s="242">
        <v>0.5</v>
      </c>
    </row>
    <row r="1121" spans="1:21" ht="14.4" customHeight="1" x14ac:dyDescent="0.3">
      <c r="A1121" s="680">
        <v>32</v>
      </c>
      <c r="B1121" s="671" t="s">
        <v>529</v>
      </c>
      <c r="C1121" s="671">
        <v>89301322</v>
      </c>
      <c r="D1121" s="703" t="s">
        <v>3658</v>
      </c>
      <c r="E1121" s="704" t="s">
        <v>2549</v>
      </c>
      <c r="F1121" s="671" t="s">
        <v>2518</v>
      </c>
      <c r="G1121" s="671" t="s">
        <v>2702</v>
      </c>
      <c r="H1121" s="671" t="s">
        <v>1321</v>
      </c>
      <c r="I1121" s="671" t="s">
        <v>3476</v>
      </c>
      <c r="J1121" s="671" t="s">
        <v>2704</v>
      </c>
      <c r="K1121" s="671" t="s">
        <v>2986</v>
      </c>
      <c r="L1121" s="705">
        <v>203.07</v>
      </c>
      <c r="M1121" s="705">
        <v>203.07</v>
      </c>
      <c r="N1121" s="671">
        <v>1</v>
      </c>
      <c r="O1121" s="706">
        <v>0.5</v>
      </c>
      <c r="P1121" s="705">
        <v>203.07</v>
      </c>
      <c r="Q1121" s="682">
        <v>1</v>
      </c>
      <c r="R1121" s="671">
        <v>1</v>
      </c>
      <c r="S1121" s="682">
        <v>1</v>
      </c>
      <c r="T1121" s="706">
        <v>0.5</v>
      </c>
      <c r="U1121" s="242">
        <v>1</v>
      </c>
    </row>
    <row r="1122" spans="1:21" ht="14.4" customHeight="1" x14ac:dyDescent="0.3">
      <c r="A1122" s="680">
        <v>32</v>
      </c>
      <c r="B1122" s="671" t="s">
        <v>529</v>
      </c>
      <c r="C1122" s="671">
        <v>89301322</v>
      </c>
      <c r="D1122" s="703" t="s">
        <v>3658</v>
      </c>
      <c r="E1122" s="704" t="s">
        <v>2549</v>
      </c>
      <c r="F1122" s="671" t="s">
        <v>2518</v>
      </c>
      <c r="G1122" s="671" t="s">
        <v>2561</v>
      </c>
      <c r="H1122" s="671" t="s">
        <v>1321</v>
      </c>
      <c r="I1122" s="671" t="s">
        <v>1556</v>
      </c>
      <c r="J1122" s="671" t="s">
        <v>2413</v>
      </c>
      <c r="K1122" s="671" t="s">
        <v>2414</v>
      </c>
      <c r="L1122" s="705">
        <v>333.31</v>
      </c>
      <c r="M1122" s="705">
        <v>1999.8600000000001</v>
      </c>
      <c r="N1122" s="671">
        <v>6</v>
      </c>
      <c r="O1122" s="706">
        <v>2</v>
      </c>
      <c r="P1122" s="705">
        <v>333.31</v>
      </c>
      <c r="Q1122" s="682">
        <v>0.16666666666666666</v>
      </c>
      <c r="R1122" s="671">
        <v>1</v>
      </c>
      <c r="S1122" s="682">
        <v>0.16666666666666666</v>
      </c>
      <c r="T1122" s="706">
        <v>0.5</v>
      </c>
      <c r="U1122" s="242">
        <v>0.25</v>
      </c>
    </row>
    <row r="1123" spans="1:21" ht="14.4" customHeight="1" x14ac:dyDescent="0.3">
      <c r="A1123" s="680">
        <v>32</v>
      </c>
      <c r="B1123" s="671" t="s">
        <v>529</v>
      </c>
      <c r="C1123" s="671">
        <v>89301322</v>
      </c>
      <c r="D1123" s="703" t="s">
        <v>3658</v>
      </c>
      <c r="E1123" s="704" t="s">
        <v>2549</v>
      </c>
      <c r="F1123" s="671" t="s">
        <v>2518</v>
      </c>
      <c r="G1123" s="671" t="s">
        <v>2775</v>
      </c>
      <c r="H1123" s="671" t="s">
        <v>528</v>
      </c>
      <c r="I1123" s="671" t="s">
        <v>3612</v>
      </c>
      <c r="J1123" s="671" t="s">
        <v>3613</v>
      </c>
      <c r="K1123" s="671" t="s">
        <v>2143</v>
      </c>
      <c r="L1123" s="705">
        <v>222.25</v>
      </c>
      <c r="M1123" s="705">
        <v>666.75</v>
      </c>
      <c r="N1123" s="671">
        <v>3</v>
      </c>
      <c r="O1123" s="706">
        <v>2</v>
      </c>
      <c r="P1123" s="705">
        <v>444.5</v>
      </c>
      <c r="Q1123" s="682">
        <v>0.66666666666666663</v>
      </c>
      <c r="R1123" s="671">
        <v>2</v>
      </c>
      <c r="S1123" s="682">
        <v>0.66666666666666663</v>
      </c>
      <c r="T1123" s="706">
        <v>1.5</v>
      </c>
      <c r="U1123" s="242">
        <v>0.75</v>
      </c>
    </row>
    <row r="1124" spans="1:21" ht="14.4" customHeight="1" x14ac:dyDescent="0.3">
      <c r="A1124" s="680">
        <v>32</v>
      </c>
      <c r="B1124" s="671" t="s">
        <v>529</v>
      </c>
      <c r="C1124" s="671">
        <v>89301322</v>
      </c>
      <c r="D1124" s="703" t="s">
        <v>3658</v>
      </c>
      <c r="E1124" s="704" t="s">
        <v>2549</v>
      </c>
      <c r="F1124" s="671" t="s">
        <v>2518</v>
      </c>
      <c r="G1124" s="671" t="s">
        <v>2621</v>
      </c>
      <c r="H1124" s="671" t="s">
        <v>528</v>
      </c>
      <c r="I1124" s="671" t="s">
        <v>3614</v>
      </c>
      <c r="J1124" s="671" t="s">
        <v>1561</v>
      </c>
      <c r="K1124" s="671" t="s">
        <v>2418</v>
      </c>
      <c r="L1124" s="705">
        <v>0</v>
      </c>
      <c r="M1124" s="705">
        <v>0</v>
      </c>
      <c r="N1124" s="671">
        <v>1</v>
      </c>
      <c r="O1124" s="706">
        <v>0.5</v>
      </c>
      <c r="P1124" s="705">
        <v>0</v>
      </c>
      <c r="Q1124" s="682"/>
      <c r="R1124" s="671">
        <v>1</v>
      </c>
      <c r="S1124" s="682">
        <v>1</v>
      </c>
      <c r="T1124" s="706">
        <v>0.5</v>
      </c>
      <c r="U1124" s="242">
        <v>1</v>
      </c>
    </row>
    <row r="1125" spans="1:21" ht="14.4" customHeight="1" x14ac:dyDescent="0.3">
      <c r="A1125" s="680">
        <v>32</v>
      </c>
      <c r="B1125" s="671" t="s">
        <v>529</v>
      </c>
      <c r="C1125" s="671">
        <v>89301322</v>
      </c>
      <c r="D1125" s="703" t="s">
        <v>3658</v>
      </c>
      <c r="E1125" s="704" t="s">
        <v>2549</v>
      </c>
      <c r="F1125" s="671" t="s">
        <v>2518</v>
      </c>
      <c r="G1125" s="671" t="s">
        <v>2623</v>
      </c>
      <c r="H1125" s="671" t="s">
        <v>1321</v>
      </c>
      <c r="I1125" s="671" t="s">
        <v>3615</v>
      </c>
      <c r="J1125" s="671" t="s">
        <v>1331</v>
      </c>
      <c r="K1125" s="671" t="s">
        <v>3616</v>
      </c>
      <c r="L1125" s="705">
        <v>0</v>
      </c>
      <c r="M1125" s="705">
        <v>0</v>
      </c>
      <c r="N1125" s="671">
        <v>1</v>
      </c>
      <c r="O1125" s="706">
        <v>0.5</v>
      </c>
      <c r="P1125" s="705">
        <v>0</v>
      </c>
      <c r="Q1125" s="682"/>
      <c r="R1125" s="671">
        <v>1</v>
      </c>
      <c r="S1125" s="682">
        <v>1</v>
      </c>
      <c r="T1125" s="706">
        <v>0.5</v>
      </c>
      <c r="U1125" s="242">
        <v>1</v>
      </c>
    </row>
    <row r="1126" spans="1:21" ht="14.4" customHeight="1" x14ac:dyDescent="0.3">
      <c r="A1126" s="680">
        <v>32</v>
      </c>
      <c r="B1126" s="671" t="s">
        <v>529</v>
      </c>
      <c r="C1126" s="671">
        <v>89301322</v>
      </c>
      <c r="D1126" s="703" t="s">
        <v>3658</v>
      </c>
      <c r="E1126" s="704" t="s">
        <v>2549</v>
      </c>
      <c r="F1126" s="671" t="s">
        <v>2518</v>
      </c>
      <c r="G1126" s="671" t="s">
        <v>2623</v>
      </c>
      <c r="H1126" s="671" t="s">
        <v>1321</v>
      </c>
      <c r="I1126" s="671" t="s">
        <v>1373</v>
      </c>
      <c r="J1126" s="671" t="s">
        <v>1331</v>
      </c>
      <c r="K1126" s="671" t="s">
        <v>2463</v>
      </c>
      <c r="L1126" s="705">
        <v>137.74</v>
      </c>
      <c r="M1126" s="705">
        <v>137.74</v>
      </c>
      <c r="N1126" s="671">
        <v>1</v>
      </c>
      <c r="O1126" s="706">
        <v>0.5</v>
      </c>
      <c r="P1126" s="705">
        <v>137.74</v>
      </c>
      <c r="Q1126" s="682">
        <v>1</v>
      </c>
      <c r="R1126" s="671">
        <v>1</v>
      </c>
      <c r="S1126" s="682">
        <v>1</v>
      </c>
      <c r="T1126" s="706">
        <v>0.5</v>
      </c>
      <c r="U1126" s="242">
        <v>1</v>
      </c>
    </row>
    <row r="1127" spans="1:21" ht="14.4" customHeight="1" x14ac:dyDescent="0.3">
      <c r="A1127" s="680">
        <v>32</v>
      </c>
      <c r="B1127" s="671" t="s">
        <v>529</v>
      </c>
      <c r="C1127" s="671">
        <v>89301322</v>
      </c>
      <c r="D1127" s="703" t="s">
        <v>3658</v>
      </c>
      <c r="E1127" s="704" t="s">
        <v>2549</v>
      </c>
      <c r="F1127" s="671" t="s">
        <v>2518</v>
      </c>
      <c r="G1127" s="671" t="s">
        <v>2660</v>
      </c>
      <c r="H1127" s="671" t="s">
        <v>1321</v>
      </c>
      <c r="I1127" s="671" t="s">
        <v>2021</v>
      </c>
      <c r="J1127" s="671" t="s">
        <v>1413</v>
      </c>
      <c r="K1127" s="671" t="s">
        <v>2503</v>
      </c>
      <c r="L1127" s="705">
        <v>432.32</v>
      </c>
      <c r="M1127" s="705">
        <v>432.32</v>
      </c>
      <c r="N1127" s="671">
        <v>1</v>
      </c>
      <c r="O1127" s="706">
        <v>0.5</v>
      </c>
      <c r="P1127" s="705"/>
      <c r="Q1127" s="682">
        <v>0</v>
      </c>
      <c r="R1127" s="671"/>
      <c r="S1127" s="682">
        <v>0</v>
      </c>
      <c r="T1127" s="706"/>
      <c r="U1127" s="242">
        <v>0</v>
      </c>
    </row>
    <row r="1128" spans="1:21" ht="14.4" customHeight="1" x14ac:dyDescent="0.3">
      <c r="A1128" s="680">
        <v>32</v>
      </c>
      <c r="B1128" s="671" t="s">
        <v>529</v>
      </c>
      <c r="C1128" s="671">
        <v>89301322</v>
      </c>
      <c r="D1128" s="703" t="s">
        <v>3658</v>
      </c>
      <c r="E1128" s="704" t="s">
        <v>2549</v>
      </c>
      <c r="F1128" s="671" t="s">
        <v>2518</v>
      </c>
      <c r="G1128" s="671" t="s">
        <v>2780</v>
      </c>
      <c r="H1128" s="671" t="s">
        <v>528</v>
      </c>
      <c r="I1128" s="671" t="s">
        <v>2781</v>
      </c>
      <c r="J1128" s="671" t="s">
        <v>2782</v>
      </c>
      <c r="K1128" s="671" t="s">
        <v>2783</v>
      </c>
      <c r="L1128" s="705">
        <v>6492.48</v>
      </c>
      <c r="M1128" s="705">
        <v>19477.439999999999</v>
      </c>
      <c r="N1128" s="671">
        <v>3</v>
      </c>
      <c r="O1128" s="706">
        <v>1</v>
      </c>
      <c r="P1128" s="705">
        <v>19477.439999999999</v>
      </c>
      <c r="Q1128" s="682">
        <v>1</v>
      </c>
      <c r="R1128" s="671">
        <v>3</v>
      </c>
      <c r="S1128" s="682">
        <v>1</v>
      </c>
      <c r="T1128" s="706">
        <v>1</v>
      </c>
      <c r="U1128" s="242">
        <v>1</v>
      </c>
    </row>
    <row r="1129" spans="1:21" ht="14.4" customHeight="1" x14ac:dyDescent="0.3">
      <c r="A1129" s="680">
        <v>32</v>
      </c>
      <c r="B1129" s="671" t="s">
        <v>529</v>
      </c>
      <c r="C1129" s="671">
        <v>89301322</v>
      </c>
      <c r="D1129" s="703" t="s">
        <v>3658</v>
      </c>
      <c r="E1129" s="704" t="s">
        <v>2549</v>
      </c>
      <c r="F1129" s="671" t="s">
        <v>2518</v>
      </c>
      <c r="G1129" s="671" t="s">
        <v>3000</v>
      </c>
      <c r="H1129" s="671" t="s">
        <v>528</v>
      </c>
      <c r="I1129" s="671" t="s">
        <v>1004</v>
      </c>
      <c r="J1129" s="671" t="s">
        <v>1005</v>
      </c>
      <c r="K1129" s="671" t="s">
        <v>1006</v>
      </c>
      <c r="L1129" s="705">
        <v>400.21</v>
      </c>
      <c r="M1129" s="705">
        <v>400.21</v>
      </c>
      <c r="N1129" s="671">
        <v>1</v>
      </c>
      <c r="O1129" s="706">
        <v>1</v>
      </c>
      <c r="P1129" s="705">
        <v>400.21</v>
      </c>
      <c r="Q1129" s="682">
        <v>1</v>
      </c>
      <c r="R1129" s="671">
        <v>1</v>
      </c>
      <c r="S1129" s="682">
        <v>1</v>
      </c>
      <c r="T1129" s="706">
        <v>1</v>
      </c>
      <c r="U1129" s="242">
        <v>1</v>
      </c>
    </row>
    <row r="1130" spans="1:21" ht="14.4" customHeight="1" x14ac:dyDescent="0.3">
      <c r="A1130" s="680">
        <v>32</v>
      </c>
      <c r="B1130" s="671" t="s">
        <v>529</v>
      </c>
      <c r="C1130" s="671">
        <v>89301322</v>
      </c>
      <c r="D1130" s="703" t="s">
        <v>3658</v>
      </c>
      <c r="E1130" s="704" t="s">
        <v>2549</v>
      </c>
      <c r="F1130" s="671" t="s">
        <v>2518</v>
      </c>
      <c r="G1130" s="671" t="s">
        <v>3617</v>
      </c>
      <c r="H1130" s="671" t="s">
        <v>528</v>
      </c>
      <c r="I1130" s="671" t="s">
        <v>3618</v>
      </c>
      <c r="J1130" s="671" t="s">
        <v>3619</v>
      </c>
      <c r="K1130" s="671" t="s">
        <v>3620</v>
      </c>
      <c r="L1130" s="705">
        <v>41.55</v>
      </c>
      <c r="M1130" s="705">
        <v>166.2</v>
      </c>
      <c r="N1130" s="671">
        <v>4</v>
      </c>
      <c r="O1130" s="706">
        <v>1</v>
      </c>
      <c r="P1130" s="705"/>
      <c r="Q1130" s="682">
        <v>0</v>
      </c>
      <c r="R1130" s="671"/>
      <c r="S1130" s="682">
        <v>0</v>
      </c>
      <c r="T1130" s="706"/>
      <c r="U1130" s="242">
        <v>0</v>
      </c>
    </row>
    <row r="1131" spans="1:21" ht="14.4" customHeight="1" x14ac:dyDescent="0.3">
      <c r="A1131" s="680">
        <v>32</v>
      </c>
      <c r="B1131" s="671" t="s">
        <v>529</v>
      </c>
      <c r="C1131" s="671">
        <v>89301322</v>
      </c>
      <c r="D1131" s="703" t="s">
        <v>3658</v>
      </c>
      <c r="E1131" s="704" t="s">
        <v>2549</v>
      </c>
      <c r="F1131" s="671" t="s">
        <v>2518</v>
      </c>
      <c r="G1131" s="671" t="s">
        <v>2665</v>
      </c>
      <c r="H1131" s="671" t="s">
        <v>528</v>
      </c>
      <c r="I1131" s="671" t="s">
        <v>2666</v>
      </c>
      <c r="J1131" s="671" t="s">
        <v>2667</v>
      </c>
      <c r="K1131" s="671" t="s">
        <v>1769</v>
      </c>
      <c r="L1131" s="705">
        <v>13168.84</v>
      </c>
      <c r="M1131" s="705">
        <v>39506.520000000004</v>
      </c>
      <c r="N1131" s="671">
        <v>3</v>
      </c>
      <c r="O1131" s="706">
        <v>1</v>
      </c>
      <c r="P1131" s="705">
        <v>39506.520000000004</v>
      </c>
      <c r="Q1131" s="682">
        <v>1</v>
      </c>
      <c r="R1131" s="671">
        <v>3</v>
      </c>
      <c r="S1131" s="682">
        <v>1</v>
      </c>
      <c r="T1131" s="706">
        <v>1</v>
      </c>
      <c r="U1131" s="242">
        <v>1</v>
      </c>
    </row>
    <row r="1132" spans="1:21" ht="14.4" customHeight="1" x14ac:dyDescent="0.3">
      <c r="A1132" s="680">
        <v>32</v>
      </c>
      <c r="B1132" s="671" t="s">
        <v>529</v>
      </c>
      <c r="C1132" s="671">
        <v>89301322</v>
      </c>
      <c r="D1132" s="703" t="s">
        <v>3658</v>
      </c>
      <c r="E1132" s="704" t="s">
        <v>2549</v>
      </c>
      <c r="F1132" s="671" t="s">
        <v>2518</v>
      </c>
      <c r="G1132" s="671" t="s">
        <v>2569</v>
      </c>
      <c r="H1132" s="671" t="s">
        <v>1321</v>
      </c>
      <c r="I1132" s="671" t="s">
        <v>1599</v>
      </c>
      <c r="J1132" s="671" t="s">
        <v>1600</v>
      </c>
      <c r="K1132" s="671" t="s">
        <v>2432</v>
      </c>
      <c r="L1132" s="705">
        <v>3127.19</v>
      </c>
      <c r="M1132" s="705">
        <v>15635.95</v>
      </c>
      <c r="N1132" s="671">
        <v>5</v>
      </c>
      <c r="O1132" s="706">
        <v>2.5</v>
      </c>
      <c r="P1132" s="705">
        <v>9381.57</v>
      </c>
      <c r="Q1132" s="682">
        <v>0.6</v>
      </c>
      <c r="R1132" s="671">
        <v>3</v>
      </c>
      <c r="S1132" s="682">
        <v>0.6</v>
      </c>
      <c r="T1132" s="706">
        <v>1.5</v>
      </c>
      <c r="U1132" s="242">
        <v>0.6</v>
      </c>
    </row>
    <row r="1133" spans="1:21" ht="14.4" customHeight="1" x14ac:dyDescent="0.3">
      <c r="A1133" s="680">
        <v>32</v>
      </c>
      <c r="B1133" s="671" t="s">
        <v>529</v>
      </c>
      <c r="C1133" s="671">
        <v>89301322</v>
      </c>
      <c r="D1133" s="703" t="s">
        <v>3658</v>
      </c>
      <c r="E1133" s="704" t="s">
        <v>2549</v>
      </c>
      <c r="F1133" s="671" t="s">
        <v>2518</v>
      </c>
      <c r="G1133" s="671" t="s">
        <v>2729</v>
      </c>
      <c r="H1133" s="671" t="s">
        <v>528</v>
      </c>
      <c r="I1133" s="671" t="s">
        <v>2736</v>
      </c>
      <c r="J1133" s="671" t="s">
        <v>2737</v>
      </c>
      <c r="K1133" s="671" t="s">
        <v>2732</v>
      </c>
      <c r="L1133" s="705">
        <v>0</v>
      </c>
      <c r="M1133" s="705">
        <v>0</v>
      </c>
      <c r="N1133" s="671">
        <v>1</v>
      </c>
      <c r="O1133" s="706">
        <v>0.5</v>
      </c>
      <c r="P1133" s="705">
        <v>0</v>
      </c>
      <c r="Q1133" s="682"/>
      <c r="R1133" s="671">
        <v>1</v>
      </c>
      <c r="S1133" s="682">
        <v>1</v>
      </c>
      <c r="T1133" s="706">
        <v>0.5</v>
      </c>
      <c r="U1133" s="242">
        <v>1</v>
      </c>
    </row>
    <row r="1134" spans="1:21" ht="14.4" customHeight="1" x14ac:dyDescent="0.3">
      <c r="A1134" s="680">
        <v>32</v>
      </c>
      <c r="B1134" s="671" t="s">
        <v>529</v>
      </c>
      <c r="C1134" s="671">
        <v>89301322</v>
      </c>
      <c r="D1134" s="703" t="s">
        <v>3658</v>
      </c>
      <c r="E1134" s="704" t="s">
        <v>2549</v>
      </c>
      <c r="F1134" s="671" t="s">
        <v>2518</v>
      </c>
      <c r="G1134" s="671" t="s">
        <v>2668</v>
      </c>
      <c r="H1134" s="671" t="s">
        <v>528</v>
      </c>
      <c r="I1134" s="671" t="s">
        <v>736</v>
      </c>
      <c r="J1134" s="671" t="s">
        <v>737</v>
      </c>
      <c r="K1134" s="671" t="s">
        <v>2669</v>
      </c>
      <c r="L1134" s="705">
        <v>163.9</v>
      </c>
      <c r="M1134" s="705">
        <v>327.8</v>
      </c>
      <c r="N1134" s="671">
        <v>2</v>
      </c>
      <c r="O1134" s="706">
        <v>1</v>
      </c>
      <c r="P1134" s="705"/>
      <c r="Q1134" s="682">
        <v>0</v>
      </c>
      <c r="R1134" s="671"/>
      <c r="S1134" s="682">
        <v>0</v>
      </c>
      <c r="T1134" s="706"/>
      <c r="U1134" s="242">
        <v>0</v>
      </c>
    </row>
    <row r="1135" spans="1:21" ht="14.4" customHeight="1" x14ac:dyDescent="0.3">
      <c r="A1135" s="680">
        <v>32</v>
      </c>
      <c r="B1135" s="671" t="s">
        <v>529</v>
      </c>
      <c r="C1135" s="671">
        <v>89301322</v>
      </c>
      <c r="D1135" s="703" t="s">
        <v>3658</v>
      </c>
      <c r="E1135" s="704" t="s">
        <v>2549</v>
      </c>
      <c r="F1135" s="671" t="s">
        <v>2518</v>
      </c>
      <c r="G1135" s="671" t="s">
        <v>2805</v>
      </c>
      <c r="H1135" s="671" t="s">
        <v>528</v>
      </c>
      <c r="I1135" s="671" t="s">
        <v>2806</v>
      </c>
      <c r="J1135" s="671" t="s">
        <v>2807</v>
      </c>
      <c r="K1135" s="671" t="s">
        <v>2808</v>
      </c>
      <c r="L1135" s="705">
        <v>1023.02</v>
      </c>
      <c r="M1135" s="705">
        <v>4092.08</v>
      </c>
      <c r="N1135" s="671">
        <v>4</v>
      </c>
      <c r="O1135" s="706">
        <v>3.5</v>
      </c>
      <c r="P1135" s="705">
        <v>1023.02</v>
      </c>
      <c r="Q1135" s="682">
        <v>0.25</v>
      </c>
      <c r="R1135" s="671">
        <v>1</v>
      </c>
      <c r="S1135" s="682">
        <v>0.25</v>
      </c>
      <c r="T1135" s="706">
        <v>0.5</v>
      </c>
      <c r="U1135" s="242">
        <v>0.14285714285714285</v>
      </c>
    </row>
    <row r="1136" spans="1:21" ht="14.4" customHeight="1" x14ac:dyDescent="0.3">
      <c r="A1136" s="680">
        <v>32</v>
      </c>
      <c r="B1136" s="671" t="s">
        <v>529</v>
      </c>
      <c r="C1136" s="671">
        <v>89301322</v>
      </c>
      <c r="D1136" s="703" t="s">
        <v>3658</v>
      </c>
      <c r="E1136" s="704" t="s">
        <v>2549</v>
      </c>
      <c r="F1136" s="671" t="s">
        <v>2518</v>
      </c>
      <c r="G1136" s="671" t="s">
        <v>2829</v>
      </c>
      <c r="H1136" s="671" t="s">
        <v>528</v>
      </c>
      <c r="I1136" s="671" t="s">
        <v>3621</v>
      </c>
      <c r="J1136" s="671" t="s">
        <v>3503</v>
      </c>
      <c r="K1136" s="671" t="s">
        <v>3504</v>
      </c>
      <c r="L1136" s="705">
        <v>41.07</v>
      </c>
      <c r="M1136" s="705">
        <v>41.07</v>
      </c>
      <c r="N1136" s="671">
        <v>1</v>
      </c>
      <c r="O1136" s="706">
        <v>1</v>
      </c>
      <c r="P1136" s="705">
        <v>41.07</v>
      </c>
      <c r="Q1136" s="682">
        <v>1</v>
      </c>
      <c r="R1136" s="671">
        <v>1</v>
      </c>
      <c r="S1136" s="682">
        <v>1</v>
      </c>
      <c r="T1136" s="706">
        <v>1</v>
      </c>
      <c r="U1136" s="242">
        <v>1</v>
      </c>
    </row>
    <row r="1137" spans="1:21" ht="14.4" customHeight="1" x14ac:dyDescent="0.3">
      <c r="A1137" s="680">
        <v>32</v>
      </c>
      <c r="B1137" s="671" t="s">
        <v>529</v>
      </c>
      <c r="C1137" s="671">
        <v>89301322</v>
      </c>
      <c r="D1137" s="703" t="s">
        <v>3658</v>
      </c>
      <c r="E1137" s="704" t="s">
        <v>2549</v>
      </c>
      <c r="F1137" s="671" t="s">
        <v>2518</v>
      </c>
      <c r="G1137" s="671" t="s">
        <v>2716</v>
      </c>
      <c r="H1137" s="671" t="s">
        <v>528</v>
      </c>
      <c r="I1137" s="671" t="s">
        <v>740</v>
      </c>
      <c r="J1137" s="671" t="s">
        <v>2717</v>
      </c>
      <c r="K1137" s="671" t="s">
        <v>2718</v>
      </c>
      <c r="L1137" s="705">
        <v>91.14</v>
      </c>
      <c r="M1137" s="705">
        <v>182.28</v>
      </c>
      <c r="N1137" s="671">
        <v>2</v>
      </c>
      <c r="O1137" s="706">
        <v>1</v>
      </c>
      <c r="P1137" s="705">
        <v>91.14</v>
      </c>
      <c r="Q1137" s="682">
        <v>0.5</v>
      </c>
      <c r="R1137" s="671">
        <v>1</v>
      </c>
      <c r="S1137" s="682">
        <v>0.5</v>
      </c>
      <c r="T1137" s="706">
        <v>0.5</v>
      </c>
      <c r="U1137" s="242">
        <v>0.5</v>
      </c>
    </row>
    <row r="1138" spans="1:21" ht="14.4" customHeight="1" x14ac:dyDescent="0.3">
      <c r="A1138" s="680">
        <v>32</v>
      </c>
      <c r="B1138" s="671" t="s">
        <v>529</v>
      </c>
      <c r="C1138" s="671">
        <v>89301322</v>
      </c>
      <c r="D1138" s="703" t="s">
        <v>3658</v>
      </c>
      <c r="E1138" s="704" t="s">
        <v>2549</v>
      </c>
      <c r="F1138" s="671" t="s">
        <v>2518</v>
      </c>
      <c r="G1138" s="671" t="s">
        <v>2681</v>
      </c>
      <c r="H1138" s="671" t="s">
        <v>528</v>
      </c>
      <c r="I1138" s="671" t="s">
        <v>3327</v>
      </c>
      <c r="J1138" s="671" t="s">
        <v>942</v>
      </c>
      <c r="K1138" s="671" t="s">
        <v>3328</v>
      </c>
      <c r="L1138" s="705">
        <v>0</v>
      </c>
      <c r="M1138" s="705">
        <v>0</v>
      </c>
      <c r="N1138" s="671">
        <v>1</v>
      </c>
      <c r="O1138" s="706">
        <v>0.5</v>
      </c>
      <c r="P1138" s="705">
        <v>0</v>
      </c>
      <c r="Q1138" s="682"/>
      <c r="R1138" s="671">
        <v>1</v>
      </c>
      <c r="S1138" s="682">
        <v>1</v>
      </c>
      <c r="T1138" s="706">
        <v>0.5</v>
      </c>
      <c r="U1138" s="242">
        <v>1</v>
      </c>
    </row>
    <row r="1139" spans="1:21" ht="14.4" customHeight="1" x14ac:dyDescent="0.3">
      <c r="A1139" s="680">
        <v>32</v>
      </c>
      <c r="B1139" s="671" t="s">
        <v>529</v>
      </c>
      <c r="C1139" s="671">
        <v>89301322</v>
      </c>
      <c r="D1139" s="703" t="s">
        <v>3658</v>
      </c>
      <c r="E1139" s="704" t="s">
        <v>2549</v>
      </c>
      <c r="F1139" s="671" t="s">
        <v>2518</v>
      </c>
      <c r="G1139" s="671" t="s">
        <v>3622</v>
      </c>
      <c r="H1139" s="671" t="s">
        <v>528</v>
      </c>
      <c r="I1139" s="671" t="s">
        <v>1518</v>
      </c>
      <c r="J1139" s="671" t="s">
        <v>1519</v>
      </c>
      <c r="K1139" s="671" t="s">
        <v>1520</v>
      </c>
      <c r="L1139" s="705">
        <v>120.37</v>
      </c>
      <c r="M1139" s="705">
        <v>120.37</v>
      </c>
      <c r="N1139" s="671">
        <v>1</v>
      </c>
      <c r="O1139" s="706">
        <v>0.5</v>
      </c>
      <c r="P1139" s="705">
        <v>120.37</v>
      </c>
      <c r="Q1139" s="682">
        <v>1</v>
      </c>
      <c r="R1139" s="671">
        <v>1</v>
      </c>
      <c r="S1139" s="682">
        <v>1</v>
      </c>
      <c r="T1139" s="706">
        <v>0.5</v>
      </c>
      <c r="U1139" s="242">
        <v>1</v>
      </c>
    </row>
    <row r="1140" spans="1:21" ht="14.4" customHeight="1" x14ac:dyDescent="0.3">
      <c r="A1140" s="680">
        <v>32</v>
      </c>
      <c r="B1140" s="671" t="s">
        <v>529</v>
      </c>
      <c r="C1140" s="671">
        <v>89301322</v>
      </c>
      <c r="D1140" s="703" t="s">
        <v>3658</v>
      </c>
      <c r="E1140" s="704" t="s">
        <v>2549</v>
      </c>
      <c r="F1140" s="671" t="s">
        <v>2518</v>
      </c>
      <c r="G1140" s="671" t="s">
        <v>2601</v>
      </c>
      <c r="H1140" s="671" t="s">
        <v>1321</v>
      </c>
      <c r="I1140" s="671" t="s">
        <v>1402</v>
      </c>
      <c r="J1140" s="671" t="s">
        <v>1347</v>
      </c>
      <c r="K1140" s="671" t="s">
        <v>1403</v>
      </c>
      <c r="L1140" s="705">
        <v>468.96</v>
      </c>
      <c r="M1140" s="705">
        <v>468.96</v>
      </c>
      <c r="N1140" s="671">
        <v>1</v>
      </c>
      <c r="O1140" s="706">
        <v>1</v>
      </c>
      <c r="P1140" s="705"/>
      <c r="Q1140" s="682">
        <v>0</v>
      </c>
      <c r="R1140" s="671"/>
      <c r="S1140" s="682">
        <v>0</v>
      </c>
      <c r="T1140" s="706"/>
      <c r="U1140" s="242">
        <v>0</v>
      </c>
    </row>
    <row r="1141" spans="1:21" ht="14.4" customHeight="1" x14ac:dyDescent="0.3">
      <c r="A1141" s="680">
        <v>32</v>
      </c>
      <c r="B1141" s="671" t="s">
        <v>529</v>
      </c>
      <c r="C1141" s="671">
        <v>89301322</v>
      </c>
      <c r="D1141" s="703" t="s">
        <v>3658</v>
      </c>
      <c r="E1141" s="704" t="s">
        <v>2549</v>
      </c>
      <c r="F1141" s="671" t="s">
        <v>2518</v>
      </c>
      <c r="G1141" s="671" t="s">
        <v>2601</v>
      </c>
      <c r="H1141" s="671" t="s">
        <v>1321</v>
      </c>
      <c r="I1141" s="671" t="s">
        <v>1346</v>
      </c>
      <c r="J1141" s="671" t="s">
        <v>1347</v>
      </c>
      <c r="K1141" s="671" t="s">
        <v>1348</v>
      </c>
      <c r="L1141" s="705">
        <v>937.93</v>
      </c>
      <c r="M1141" s="705">
        <v>2813.79</v>
      </c>
      <c r="N1141" s="671">
        <v>3</v>
      </c>
      <c r="O1141" s="706">
        <v>2</v>
      </c>
      <c r="P1141" s="705"/>
      <c r="Q1141" s="682">
        <v>0</v>
      </c>
      <c r="R1141" s="671"/>
      <c r="S1141" s="682">
        <v>0</v>
      </c>
      <c r="T1141" s="706"/>
      <c r="U1141" s="242">
        <v>0</v>
      </c>
    </row>
    <row r="1142" spans="1:21" ht="14.4" customHeight="1" x14ac:dyDescent="0.3">
      <c r="A1142" s="680">
        <v>32</v>
      </c>
      <c r="B1142" s="671" t="s">
        <v>529</v>
      </c>
      <c r="C1142" s="671">
        <v>89301322</v>
      </c>
      <c r="D1142" s="703" t="s">
        <v>3658</v>
      </c>
      <c r="E1142" s="704" t="s">
        <v>2549</v>
      </c>
      <c r="F1142" s="671" t="s">
        <v>2518</v>
      </c>
      <c r="G1142" s="671" t="s">
        <v>2580</v>
      </c>
      <c r="H1142" s="671" t="s">
        <v>528</v>
      </c>
      <c r="I1142" s="671" t="s">
        <v>3623</v>
      </c>
      <c r="J1142" s="671" t="s">
        <v>3624</v>
      </c>
      <c r="K1142" s="671" t="s">
        <v>1799</v>
      </c>
      <c r="L1142" s="705">
        <v>0</v>
      </c>
      <c r="M1142" s="705">
        <v>0</v>
      </c>
      <c r="N1142" s="671">
        <v>1</v>
      </c>
      <c r="O1142" s="706">
        <v>1</v>
      </c>
      <c r="P1142" s="705">
        <v>0</v>
      </c>
      <c r="Q1142" s="682"/>
      <c r="R1142" s="671">
        <v>1</v>
      </c>
      <c r="S1142" s="682">
        <v>1</v>
      </c>
      <c r="T1142" s="706">
        <v>1</v>
      </c>
      <c r="U1142" s="242">
        <v>1</v>
      </c>
    </row>
    <row r="1143" spans="1:21" ht="14.4" customHeight="1" x14ac:dyDescent="0.3">
      <c r="A1143" s="680">
        <v>32</v>
      </c>
      <c r="B1143" s="671" t="s">
        <v>529</v>
      </c>
      <c r="C1143" s="671">
        <v>89301322</v>
      </c>
      <c r="D1143" s="703" t="s">
        <v>3658</v>
      </c>
      <c r="E1143" s="704" t="s">
        <v>2549</v>
      </c>
      <c r="F1143" s="671" t="s">
        <v>2518</v>
      </c>
      <c r="G1143" s="671" t="s">
        <v>2580</v>
      </c>
      <c r="H1143" s="671" t="s">
        <v>528</v>
      </c>
      <c r="I1143" s="671" t="s">
        <v>2640</v>
      </c>
      <c r="J1143" s="671" t="s">
        <v>2641</v>
      </c>
      <c r="K1143" s="671" t="s">
        <v>2642</v>
      </c>
      <c r="L1143" s="705">
        <v>97.97</v>
      </c>
      <c r="M1143" s="705">
        <v>195.94</v>
      </c>
      <c r="N1143" s="671">
        <v>2</v>
      </c>
      <c r="O1143" s="706">
        <v>1</v>
      </c>
      <c r="P1143" s="705">
        <v>195.94</v>
      </c>
      <c r="Q1143" s="682">
        <v>1</v>
      </c>
      <c r="R1143" s="671">
        <v>2</v>
      </c>
      <c r="S1143" s="682">
        <v>1</v>
      </c>
      <c r="T1143" s="706">
        <v>1</v>
      </c>
      <c r="U1143" s="242">
        <v>1</v>
      </c>
    </row>
    <row r="1144" spans="1:21" ht="14.4" customHeight="1" x14ac:dyDescent="0.3">
      <c r="A1144" s="680">
        <v>32</v>
      </c>
      <c r="B1144" s="671" t="s">
        <v>529</v>
      </c>
      <c r="C1144" s="671">
        <v>89301322</v>
      </c>
      <c r="D1144" s="703" t="s">
        <v>3658</v>
      </c>
      <c r="E1144" s="704" t="s">
        <v>2549</v>
      </c>
      <c r="F1144" s="671" t="s">
        <v>2518</v>
      </c>
      <c r="G1144" s="671" t="s">
        <v>2580</v>
      </c>
      <c r="H1144" s="671" t="s">
        <v>528</v>
      </c>
      <c r="I1144" s="671" t="s">
        <v>2643</v>
      </c>
      <c r="J1144" s="671" t="s">
        <v>2641</v>
      </c>
      <c r="K1144" s="671" t="s">
        <v>681</v>
      </c>
      <c r="L1144" s="705">
        <v>314.89999999999998</v>
      </c>
      <c r="M1144" s="705">
        <v>314.89999999999998</v>
      </c>
      <c r="N1144" s="671">
        <v>1</v>
      </c>
      <c r="O1144" s="706">
        <v>0.5</v>
      </c>
      <c r="P1144" s="705"/>
      <c r="Q1144" s="682">
        <v>0</v>
      </c>
      <c r="R1144" s="671"/>
      <c r="S1144" s="682">
        <v>0</v>
      </c>
      <c r="T1144" s="706"/>
      <c r="U1144" s="242">
        <v>0</v>
      </c>
    </row>
    <row r="1145" spans="1:21" ht="14.4" customHeight="1" x14ac:dyDescent="0.3">
      <c r="A1145" s="680">
        <v>32</v>
      </c>
      <c r="B1145" s="671" t="s">
        <v>529</v>
      </c>
      <c r="C1145" s="671">
        <v>89301322</v>
      </c>
      <c r="D1145" s="703" t="s">
        <v>3658</v>
      </c>
      <c r="E1145" s="704" t="s">
        <v>2549</v>
      </c>
      <c r="F1145" s="671" t="s">
        <v>2518</v>
      </c>
      <c r="G1145" s="671" t="s">
        <v>2644</v>
      </c>
      <c r="H1145" s="671" t="s">
        <v>1321</v>
      </c>
      <c r="I1145" s="671" t="s">
        <v>2645</v>
      </c>
      <c r="J1145" s="671" t="s">
        <v>2646</v>
      </c>
      <c r="K1145" s="671" t="s">
        <v>2647</v>
      </c>
      <c r="L1145" s="705">
        <v>1359.61</v>
      </c>
      <c r="M1145" s="705">
        <v>1359.61</v>
      </c>
      <c r="N1145" s="671">
        <v>1</v>
      </c>
      <c r="O1145" s="706">
        <v>0.5</v>
      </c>
      <c r="P1145" s="705">
        <v>1359.61</v>
      </c>
      <c r="Q1145" s="682">
        <v>1</v>
      </c>
      <c r="R1145" s="671">
        <v>1</v>
      </c>
      <c r="S1145" s="682">
        <v>1</v>
      </c>
      <c r="T1145" s="706">
        <v>0.5</v>
      </c>
      <c r="U1145" s="242">
        <v>1</v>
      </c>
    </row>
    <row r="1146" spans="1:21" ht="14.4" customHeight="1" x14ac:dyDescent="0.3">
      <c r="A1146" s="680">
        <v>32</v>
      </c>
      <c r="B1146" s="671" t="s">
        <v>529</v>
      </c>
      <c r="C1146" s="671">
        <v>89301322</v>
      </c>
      <c r="D1146" s="703" t="s">
        <v>3658</v>
      </c>
      <c r="E1146" s="704" t="s">
        <v>2549</v>
      </c>
      <c r="F1146" s="671" t="s">
        <v>2518</v>
      </c>
      <c r="G1146" s="671" t="s">
        <v>2582</v>
      </c>
      <c r="H1146" s="671" t="s">
        <v>528</v>
      </c>
      <c r="I1146" s="671" t="s">
        <v>972</v>
      </c>
      <c r="J1146" s="671" t="s">
        <v>2583</v>
      </c>
      <c r="K1146" s="671" t="s">
        <v>2584</v>
      </c>
      <c r="L1146" s="705">
        <v>91.52</v>
      </c>
      <c r="M1146" s="705">
        <v>274.56</v>
      </c>
      <c r="N1146" s="671">
        <v>3</v>
      </c>
      <c r="O1146" s="706">
        <v>1</v>
      </c>
      <c r="P1146" s="705">
        <v>274.56</v>
      </c>
      <c r="Q1146" s="682">
        <v>1</v>
      </c>
      <c r="R1146" s="671">
        <v>3</v>
      </c>
      <c r="S1146" s="682">
        <v>1</v>
      </c>
      <c r="T1146" s="706">
        <v>1</v>
      </c>
      <c r="U1146" s="242">
        <v>1</v>
      </c>
    </row>
    <row r="1147" spans="1:21" ht="14.4" customHeight="1" x14ac:dyDescent="0.3">
      <c r="A1147" s="680">
        <v>32</v>
      </c>
      <c r="B1147" s="671" t="s">
        <v>529</v>
      </c>
      <c r="C1147" s="671">
        <v>89301322</v>
      </c>
      <c r="D1147" s="703" t="s">
        <v>3658</v>
      </c>
      <c r="E1147" s="704" t="s">
        <v>2549</v>
      </c>
      <c r="F1147" s="671" t="s">
        <v>2518</v>
      </c>
      <c r="G1147" s="671" t="s">
        <v>2866</v>
      </c>
      <c r="H1147" s="671" t="s">
        <v>528</v>
      </c>
      <c r="I1147" s="671" t="s">
        <v>793</v>
      </c>
      <c r="J1147" s="671" t="s">
        <v>2867</v>
      </c>
      <c r="K1147" s="671" t="s">
        <v>2868</v>
      </c>
      <c r="L1147" s="705">
        <v>0</v>
      </c>
      <c r="M1147" s="705">
        <v>0</v>
      </c>
      <c r="N1147" s="671">
        <v>1</v>
      </c>
      <c r="O1147" s="706">
        <v>0.5</v>
      </c>
      <c r="P1147" s="705">
        <v>0</v>
      </c>
      <c r="Q1147" s="682"/>
      <c r="R1147" s="671">
        <v>1</v>
      </c>
      <c r="S1147" s="682">
        <v>1</v>
      </c>
      <c r="T1147" s="706">
        <v>0.5</v>
      </c>
      <c r="U1147" s="242">
        <v>1</v>
      </c>
    </row>
    <row r="1148" spans="1:21" ht="14.4" customHeight="1" x14ac:dyDescent="0.3">
      <c r="A1148" s="680">
        <v>32</v>
      </c>
      <c r="B1148" s="671" t="s">
        <v>529</v>
      </c>
      <c r="C1148" s="671">
        <v>89301322</v>
      </c>
      <c r="D1148" s="703" t="s">
        <v>3658</v>
      </c>
      <c r="E1148" s="704" t="s">
        <v>2549</v>
      </c>
      <c r="F1148" s="671" t="s">
        <v>2518</v>
      </c>
      <c r="G1148" s="671" t="s">
        <v>2587</v>
      </c>
      <c r="H1148" s="671" t="s">
        <v>528</v>
      </c>
      <c r="I1148" s="671" t="s">
        <v>3625</v>
      </c>
      <c r="J1148" s="671" t="s">
        <v>1156</v>
      </c>
      <c r="K1148" s="671" t="s">
        <v>2922</v>
      </c>
      <c r="L1148" s="705">
        <v>0</v>
      </c>
      <c r="M1148" s="705">
        <v>0</v>
      </c>
      <c r="N1148" s="671">
        <v>2</v>
      </c>
      <c r="O1148" s="706">
        <v>1.5</v>
      </c>
      <c r="P1148" s="705">
        <v>0</v>
      </c>
      <c r="Q1148" s="682"/>
      <c r="R1148" s="671">
        <v>2</v>
      </c>
      <c r="S1148" s="682">
        <v>1</v>
      </c>
      <c r="T1148" s="706">
        <v>1.5</v>
      </c>
      <c r="U1148" s="242">
        <v>1</v>
      </c>
    </row>
    <row r="1149" spans="1:21" ht="14.4" customHeight="1" x14ac:dyDescent="0.3">
      <c r="A1149" s="680">
        <v>32</v>
      </c>
      <c r="B1149" s="671" t="s">
        <v>529</v>
      </c>
      <c r="C1149" s="671">
        <v>89301322</v>
      </c>
      <c r="D1149" s="703" t="s">
        <v>3658</v>
      </c>
      <c r="E1149" s="704" t="s">
        <v>2549</v>
      </c>
      <c r="F1149" s="671" t="s">
        <v>2518</v>
      </c>
      <c r="G1149" s="671" t="s">
        <v>2691</v>
      </c>
      <c r="H1149" s="671" t="s">
        <v>528</v>
      </c>
      <c r="I1149" s="671" t="s">
        <v>2692</v>
      </c>
      <c r="J1149" s="671" t="s">
        <v>2693</v>
      </c>
      <c r="K1149" s="671" t="s">
        <v>2694</v>
      </c>
      <c r="L1149" s="705">
        <v>162.13</v>
      </c>
      <c r="M1149" s="705">
        <v>162.13</v>
      </c>
      <c r="N1149" s="671">
        <v>1</v>
      </c>
      <c r="O1149" s="706">
        <v>0.5</v>
      </c>
      <c r="P1149" s="705"/>
      <c r="Q1149" s="682">
        <v>0</v>
      </c>
      <c r="R1149" s="671"/>
      <c r="S1149" s="682">
        <v>0</v>
      </c>
      <c r="T1149" s="706"/>
      <c r="U1149" s="242">
        <v>0</v>
      </c>
    </row>
    <row r="1150" spans="1:21" ht="14.4" customHeight="1" x14ac:dyDescent="0.3">
      <c r="A1150" s="680">
        <v>32</v>
      </c>
      <c r="B1150" s="671" t="s">
        <v>529</v>
      </c>
      <c r="C1150" s="671">
        <v>89301322</v>
      </c>
      <c r="D1150" s="703" t="s">
        <v>3658</v>
      </c>
      <c r="E1150" s="704" t="s">
        <v>2549</v>
      </c>
      <c r="F1150" s="671" t="s">
        <v>2518</v>
      </c>
      <c r="G1150" s="671" t="s">
        <v>2881</v>
      </c>
      <c r="H1150" s="671" t="s">
        <v>528</v>
      </c>
      <c r="I1150" s="671" t="s">
        <v>3626</v>
      </c>
      <c r="J1150" s="671" t="s">
        <v>1448</v>
      </c>
      <c r="K1150" s="671" t="s">
        <v>3627</v>
      </c>
      <c r="L1150" s="705">
        <v>0</v>
      </c>
      <c r="M1150" s="705">
        <v>0</v>
      </c>
      <c r="N1150" s="671">
        <v>1</v>
      </c>
      <c r="O1150" s="706">
        <v>0.5</v>
      </c>
      <c r="P1150" s="705">
        <v>0</v>
      </c>
      <c r="Q1150" s="682"/>
      <c r="R1150" s="671">
        <v>1</v>
      </c>
      <c r="S1150" s="682">
        <v>1</v>
      </c>
      <c r="T1150" s="706">
        <v>0.5</v>
      </c>
      <c r="U1150" s="242">
        <v>1</v>
      </c>
    </row>
    <row r="1151" spans="1:21" ht="14.4" customHeight="1" x14ac:dyDescent="0.3">
      <c r="A1151" s="680">
        <v>32</v>
      </c>
      <c r="B1151" s="671" t="s">
        <v>529</v>
      </c>
      <c r="C1151" s="671">
        <v>89301322</v>
      </c>
      <c r="D1151" s="703" t="s">
        <v>3658</v>
      </c>
      <c r="E1151" s="704" t="s">
        <v>2549</v>
      </c>
      <c r="F1151" s="671" t="s">
        <v>2518</v>
      </c>
      <c r="G1151" s="671" t="s">
        <v>2588</v>
      </c>
      <c r="H1151" s="671" t="s">
        <v>528</v>
      </c>
      <c r="I1151" s="671" t="s">
        <v>1108</v>
      </c>
      <c r="J1151" s="671" t="s">
        <v>1109</v>
      </c>
      <c r="K1151" s="671" t="s">
        <v>2589</v>
      </c>
      <c r="L1151" s="705">
        <v>34140.99</v>
      </c>
      <c r="M1151" s="705">
        <v>34140.99</v>
      </c>
      <c r="N1151" s="671">
        <v>1</v>
      </c>
      <c r="O1151" s="706">
        <v>1</v>
      </c>
      <c r="P1151" s="705">
        <v>34140.99</v>
      </c>
      <c r="Q1151" s="682">
        <v>1</v>
      </c>
      <c r="R1151" s="671">
        <v>1</v>
      </c>
      <c r="S1151" s="682">
        <v>1</v>
      </c>
      <c r="T1151" s="706">
        <v>1</v>
      </c>
      <c r="U1151" s="242">
        <v>1</v>
      </c>
    </row>
    <row r="1152" spans="1:21" ht="14.4" customHeight="1" x14ac:dyDescent="0.3">
      <c r="A1152" s="680">
        <v>32</v>
      </c>
      <c r="B1152" s="671" t="s">
        <v>529</v>
      </c>
      <c r="C1152" s="671">
        <v>89301322</v>
      </c>
      <c r="D1152" s="703" t="s">
        <v>3658</v>
      </c>
      <c r="E1152" s="704" t="s">
        <v>2549</v>
      </c>
      <c r="F1152" s="671" t="s">
        <v>2518</v>
      </c>
      <c r="G1152" s="671" t="s">
        <v>2590</v>
      </c>
      <c r="H1152" s="671" t="s">
        <v>528</v>
      </c>
      <c r="I1152" s="671" t="s">
        <v>2591</v>
      </c>
      <c r="J1152" s="671" t="s">
        <v>2592</v>
      </c>
      <c r="K1152" s="671" t="s">
        <v>2593</v>
      </c>
      <c r="L1152" s="705">
        <v>286.63</v>
      </c>
      <c r="M1152" s="705">
        <v>286.63</v>
      </c>
      <c r="N1152" s="671">
        <v>1</v>
      </c>
      <c r="O1152" s="706">
        <v>1</v>
      </c>
      <c r="P1152" s="705"/>
      <c r="Q1152" s="682">
        <v>0</v>
      </c>
      <c r="R1152" s="671"/>
      <c r="S1152" s="682">
        <v>0</v>
      </c>
      <c r="T1152" s="706"/>
      <c r="U1152" s="242">
        <v>0</v>
      </c>
    </row>
    <row r="1153" spans="1:21" ht="14.4" customHeight="1" x14ac:dyDescent="0.3">
      <c r="A1153" s="680">
        <v>32</v>
      </c>
      <c r="B1153" s="671" t="s">
        <v>529</v>
      </c>
      <c r="C1153" s="671">
        <v>89301322</v>
      </c>
      <c r="D1153" s="703" t="s">
        <v>3658</v>
      </c>
      <c r="E1153" s="704" t="s">
        <v>2550</v>
      </c>
      <c r="F1153" s="671" t="s">
        <v>2518</v>
      </c>
      <c r="G1153" s="671" t="s">
        <v>2561</v>
      </c>
      <c r="H1153" s="671" t="s">
        <v>1321</v>
      </c>
      <c r="I1153" s="671" t="s">
        <v>1556</v>
      </c>
      <c r="J1153" s="671" t="s">
        <v>2413</v>
      </c>
      <c r="K1153" s="671" t="s">
        <v>2414</v>
      </c>
      <c r="L1153" s="705">
        <v>333.31</v>
      </c>
      <c r="M1153" s="705">
        <v>333.31</v>
      </c>
      <c r="N1153" s="671">
        <v>1</v>
      </c>
      <c r="O1153" s="706">
        <v>0.5</v>
      </c>
      <c r="P1153" s="705"/>
      <c r="Q1153" s="682">
        <v>0</v>
      </c>
      <c r="R1153" s="671"/>
      <c r="S1153" s="682">
        <v>0</v>
      </c>
      <c r="T1153" s="706"/>
      <c r="U1153" s="242">
        <v>0</v>
      </c>
    </row>
    <row r="1154" spans="1:21" ht="14.4" customHeight="1" x14ac:dyDescent="0.3">
      <c r="A1154" s="680">
        <v>32</v>
      </c>
      <c r="B1154" s="671" t="s">
        <v>529</v>
      </c>
      <c r="C1154" s="671">
        <v>89301322</v>
      </c>
      <c r="D1154" s="703" t="s">
        <v>3658</v>
      </c>
      <c r="E1154" s="704" t="s">
        <v>2550</v>
      </c>
      <c r="F1154" s="671" t="s">
        <v>2518</v>
      </c>
      <c r="G1154" s="671" t="s">
        <v>2569</v>
      </c>
      <c r="H1154" s="671" t="s">
        <v>1321</v>
      </c>
      <c r="I1154" s="671" t="s">
        <v>1599</v>
      </c>
      <c r="J1154" s="671" t="s">
        <v>1600</v>
      </c>
      <c r="K1154" s="671" t="s">
        <v>2432</v>
      </c>
      <c r="L1154" s="705">
        <v>3127.19</v>
      </c>
      <c r="M1154" s="705">
        <v>3127.19</v>
      </c>
      <c r="N1154" s="671">
        <v>1</v>
      </c>
      <c r="O1154" s="706">
        <v>0.5</v>
      </c>
      <c r="P1154" s="705"/>
      <c r="Q1154" s="682">
        <v>0</v>
      </c>
      <c r="R1154" s="671"/>
      <c r="S1154" s="682">
        <v>0</v>
      </c>
      <c r="T1154" s="706"/>
      <c r="U1154" s="242">
        <v>0</v>
      </c>
    </row>
    <row r="1155" spans="1:21" ht="14.4" customHeight="1" x14ac:dyDescent="0.3">
      <c r="A1155" s="680">
        <v>32</v>
      </c>
      <c r="B1155" s="671" t="s">
        <v>529</v>
      </c>
      <c r="C1155" s="671">
        <v>89301322</v>
      </c>
      <c r="D1155" s="703" t="s">
        <v>3658</v>
      </c>
      <c r="E1155" s="704" t="s">
        <v>2550</v>
      </c>
      <c r="F1155" s="671" t="s">
        <v>2518</v>
      </c>
      <c r="G1155" s="671" t="s">
        <v>3628</v>
      </c>
      <c r="H1155" s="671" t="s">
        <v>528</v>
      </c>
      <c r="I1155" s="671" t="s">
        <v>3629</v>
      </c>
      <c r="J1155" s="671" t="s">
        <v>3630</v>
      </c>
      <c r="K1155" s="671" t="s">
        <v>3631</v>
      </c>
      <c r="L1155" s="705">
        <v>0</v>
      </c>
      <c r="M1155" s="705">
        <v>0</v>
      </c>
      <c r="N1155" s="671">
        <v>1</v>
      </c>
      <c r="O1155" s="706">
        <v>1</v>
      </c>
      <c r="P1155" s="705">
        <v>0</v>
      </c>
      <c r="Q1155" s="682"/>
      <c r="R1155" s="671">
        <v>1</v>
      </c>
      <c r="S1155" s="682">
        <v>1</v>
      </c>
      <c r="T1155" s="706">
        <v>1</v>
      </c>
      <c r="U1155" s="242">
        <v>1</v>
      </c>
    </row>
    <row r="1156" spans="1:21" ht="14.4" customHeight="1" x14ac:dyDescent="0.3">
      <c r="A1156" s="680">
        <v>32</v>
      </c>
      <c r="B1156" s="671" t="s">
        <v>529</v>
      </c>
      <c r="C1156" s="671">
        <v>89301322</v>
      </c>
      <c r="D1156" s="703" t="s">
        <v>3658</v>
      </c>
      <c r="E1156" s="704" t="s">
        <v>2551</v>
      </c>
      <c r="F1156" s="671" t="s">
        <v>2518</v>
      </c>
      <c r="G1156" s="671" t="s">
        <v>2552</v>
      </c>
      <c r="H1156" s="671" t="s">
        <v>528</v>
      </c>
      <c r="I1156" s="671" t="s">
        <v>2604</v>
      </c>
      <c r="J1156" s="671" t="s">
        <v>2605</v>
      </c>
      <c r="K1156" s="671" t="s">
        <v>2606</v>
      </c>
      <c r="L1156" s="705">
        <v>1354.54</v>
      </c>
      <c r="M1156" s="705">
        <v>5418.16</v>
      </c>
      <c r="N1156" s="671">
        <v>4</v>
      </c>
      <c r="O1156" s="706">
        <v>1</v>
      </c>
      <c r="P1156" s="705">
        <v>2709.08</v>
      </c>
      <c r="Q1156" s="682">
        <v>0.5</v>
      </c>
      <c r="R1156" s="671">
        <v>2</v>
      </c>
      <c r="S1156" s="682">
        <v>0.5</v>
      </c>
      <c r="T1156" s="706">
        <v>0.5</v>
      </c>
      <c r="U1156" s="242">
        <v>0.5</v>
      </c>
    </row>
    <row r="1157" spans="1:21" ht="14.4" customHeight="1" x14ac:dyDescent="0.3">
      <c r="A1157" s="680">
        <v>32</v>
      </c>
      <c r="B1157" s="671" t="s">
        <v>529</v>
      </c>
      <c r="C1157" s="671">
        <v>89301322</v>
      </c>
      <c r="D1157" s="703" t="s">
        <v>3658</v>
      </c>
      <c r="E1157" s="704" t="s">
        <v>2551</v>
      </c>
      <c r="F1157" s="671" t="s">
        <v>2518</v>
      </c>
      <c r="G1157" s="671" t="s">
        <v>2555</v>
      </c>
      <c r="H1157" s="671" t="s">
        <v>1321</v>
      </c>
      <c r="I1157" s="671" t="s">
        <v>1380</v>
      </c>
      <c r="J1157" s="671" t="s">
        <v>1381</v>
      </c>
      <c r="K1157" s="671" t="s">
        <v>1382</v>
      </c>
      <c r="L1157" s="705">
        <v>95.25</v>
      </c>
      <c r="M1157" s="705">
        <v>190.5</v>
      </c>
      <c r="N1157" s="671">
        <v>2</v>
      </c>
      <c r="O1157" s="706">
        <v>2</v>
      </c>
      <c r="P1157" s="705">
        <v>95.25</v>
      </c>
      <c r="Q1157" s="682">
        <v>0.5</v>
      </c>
      <c r="R1157" s="671">
        <v>1</v>
      </c>
      <c r="S1157" s="682">
        <v>0.5</v>
      </c>
      <c r="T1157" s="706">
        <v>1</v>
      </c>
      <c r="U1157" s="242">
        <v>0.5</v>
      </c>
    </row>
    <row r="1158" spans="1:21" ht="14.4" customHeight="1" x14ac:dyDescent="0.3">
      <c r="A1158" s="680">
        <v>32</v>
      </c>
      <c r="B1158" s="671" t="s">
        <v>529</v>
      </c>
      <c r="C1158" s="671">
        <v>89301322</v>
      </c>
      <c r="D1158" s="703" t="s">
        <v>3658</v>
      </c>
      <c r="E1158" s="704" t="s">
        <v>2551</v>
      </c>
      <c r="F1158" s="671" t="s">
        <v>2518</v>
      </c>
      <c r="G1158" s="671" t="s">
        <v>2555</v>
      </c>
      <c r="H1158" s="671" t="s">
        <v>528</v>
      </c>
      <c r="I1158" s="671" t="s">
        <v>623</v>
      </c>
      <c r="J1158" s="671" t="s">
        <v>624</v>
      </c>
      <c r="K1158" s="671" t="s">
        <v>2556</v>
      </c>
      <c r="L1158" s="705">
        <v>85.72</v>
      </c>
      <c r="M1158" s="705">
        <v>85.72</v>
      </c>
      <c r="N1158" s="671">
        <v>1</v>
      </c>
      <c r="O1158" s="706">
        <v>0.5</v>
      </c>
      <c r="P1158" s="705">
        <v>85.72</v>
      </c>
      <c r="Q1158" s="682">
        <v>1</v>
      </c>
      <c r="R1158" s="671">
        <v>1</v>
      </c>
      <c r="S1158" s="682">
        <v>1</v>
      </c>
      <c r="T1158" s="706">
        <v>0.5</v>
      </c>
      <c r="U1158" s="242">
        <v>1</v>
      </c>
    </row>
    <row r="1159" spans="1:21" ht="14.4" customHeight="1" x14ac:dyDescent="0.3">
      <c r="A1159" s="680">
        <v>32</v>
      </c>
      <c r="B1159" s="671" t="s">
        <v>529</v>
      </c>
      <c r="C1159" s="671">
        <v>89301322</v>
      </c>
      <c r="D1159" s="703" t="s">
        <v>3658</v>
      </c>
      <c r="E1159" s="704" t="s">
        <v>2551</v>
      </c>
      <c r="F1159" s="671" t="s">
        <v>2518</v>
      </c>
      <c r="G1159" s="671" t="s">
        <v>2555</v>
      </c>
      <c r="H1159" s="671" t="s">
        <v>528</v>
      </c>
      <c r="I1159" s="671" t="s">
        <v>2611</v>
      </c>
      <c r="J1159" s="671" t="s">
        <v>624</v>
      </c>
      <c r="K1159" s="671" t="s">
        <v>2612</v>
      </c>
      <c r="L1159" s="705">
        <v>285.75</v>
      </c>
      <c r="M1159" s="705">
        <v>571.5</v>
      </c>
      <c r="N1159" s="671">
        <v>2</v>
      </c>
      <c r="O1159" s="706">
        <v>1.5</v>
      </c>
      <c r="P1159" s="705">
        <v>285.75</v>
      </c>
      <c r="Q1159" s="682">
        <v>0.5</v>
      </c>
      <c r="R1159" s="671">
        <v>1</v>
      </c>
      <c r="S1159" s="682">
        <v>0.5</v>
      </c>
      <c r="T1159" s="706">
        <v>0.5</v>
      </c>
      <c r="U1159" s="242">
        <v>0.33333333333333331</v>
      </c>
    </row>
    <row r="1160" spans="1:21" ht="14.4" customHeight="1" x14ac:dyDescent="0.3">
      <c r="A1160" s="680">
        <v>32</v>
      </c>
      <c r="B1160" s="671" t="s">
        <v>529</v>
      </c>
      <c r="C1160" s="671">
        <v>89301322</v>
      </c>
      <c r="D1160" s="703" t="s">
        <v>3658</v>
      </c>
      <c r="E1160" s="704" t="s">
        <v>2551</v>
      </c>
      <c r="F1160" s="671" t="s">
        <v>2518</v>
      </c>
      <c r="G1160" s="671" t="s">
        <v>2702</v>
      </c>
      <c r="H1160" s="671" t="s">
        <v>1321</v>
      </c>
      <c r="I1160" s="671" t="s">
        <v>3476</v>
      </c>
      <c r="J1160" s="671" t="s">
        <v>2704</v>
      </c>
      <c r="K1160" s="671" t="s">
        <v>2986</v>
      </c>
      <c r="L1160" s="705">
        <v>203.07</v>
      </c>
      <c r="M1160" s="705">
        <v>203.07</v>
      </c>
      <c r="N1160" s="671">
        <v>1</v>
      </c>
      <c r="O1160" s="706">
        <v>1</v>
      </c>
      <c r="P1160" s="705">
        <v>203.07</v>
      </c>
      <c r="Q1160" s="682">
        <v>1</v>
      </c>
      <c r="R1160" s="671">
        <v>1</v>
      </c>
      <c r="S1160" s="682">
        <v>1</v>
      </c>
      <c r="T1160" s="706">
        <v>1</v>
      </c>
      <c r="U1160" s="242">
        <v>1</v>
      </c>
    </row>
    <row r="1161" spans="1:21" ht="14.4" customHeight="1" x14ac:dyDescent="0.3">
      <c r="A1161" s="680">
        <v>32</v>
      </c>
      <c r="B1161" s="671" t="s">
        <v>529</v>
      </c>
      <c r="C1161" s="671">
        <v>89301322</v>
      </c>
      <c r="D1161" s="703" t="s">
        <v>3658</v>
      </c>
      <c r="E1161" s="704" t="s">
        <v>2551</v>
      </c>
      <c r="F1161" s="671" t="s">
        <v>2518</v>
      </c>
      <c r="G1161" s="671" t="s">
        <v>2561</v>
      </c>
      <c r="H1161" s="671" t="s">
        <v>1321</v>
      </c>
      <c r="I1161" s="671" t="s">
        <v>1556</v>
      </c>
      <c r="J1161" s="671" t="s">
        <v>2413</v>
      </c>
      <c r="K1161" s="671" t="s">
        <v>2414</v>
      </c>
      <c r="L1161" s="705">
        <v>333.31</v>
      </c>
      <c r="M1161" s="705">
        <v>666.62</v>
      </c>
      <c r="N1161" s="671">
        <v>2</v>
      </c>
      <c r="O1161" s="706">
        <v>1</v>
      </c>
      <c r="P1161" s="705"/>
      <c r="Q1161" s="682">
        <v>0</v>
      </c>
      <c r="R1161" s="671"/>
      <c r="S1161" s="682">
        <v>0</v>
      </c>
      <c r="T1161" s="706"/>
      <c r="U1161" s="242">
        <v>0</v>
      </c>
    </row>
    <row r="1162" spans="1:21" ht="14.4" customHeight="1" x14ac:dyDescent="0.3">
      <c r="A1162" s="680">
        <v>32</v>
      </c>
      <c r="B1162" s="671" t="s">
        <v>529</v>
      </c>
      <c r="C1162" s="671">
        <v>89301322</v>
      </c>
      <c r="D1162" s="703" t="s">
        <v>3658</v>
      </c>
      <c r="E1162" s="704" t="s">
        <v>2551</v>
      </c>
      <c r="F1162" s="671" t="s">
        <v>2518</v>
      </c>
      <c r="G1162" s="671" t="s">
        <v>2561</v>
      </c>
      <c r="H1162" s="671" t="s">
        <v>1321</v>
      </c>
      <c r="I1162" s="671" t="s">
        <v>2898</v>
      </c>
      <c r="J1162" s="671" t="s">
        <v>2899</v>
      </c>
      <c r="K1162" s="671" t="s">
        <v>2900</v>
      </c>
      <c r="L1162" s="705">
        <v>333.31</v>
      </c>
      <c r="M1162" s="705">
        <v>1999.8600000000001</v>
      </c>
      <c r="N1162" s="671">
        <v>6</v>
      </c>
      <c r="O1162" s="706">
        <v>2.5</v>
      </c>
      <c r="P1162" s="705">
        <v>1333.24</v>
      </c>
      <c r="Q1162" s="682">
        <v>0.66666666666666663</v>
      </c>
      <c r="R1162" s="671">
        <v>4</v>
      </c>
      <c r="S1162" s="682">
        <v>0.66666666666666663</v>
      </c>
      <c r="T1162" s="706">
        <v>2</v>
      </c>
      <c r="U1162" s="242">
        <v>0.8</v>
      </c>
    </row>
    <row r="1163" spans="1:21" ht="14.4" customHeight="1" x14ac:dyDescent="0.3">
      <c r="A1163" s="680">
        <v>32</v>
      </c>
      <c r="B1163" s="671" t="s">
        <v>529</v>
      </c>
      <c r="C1163" s="671">
        <v>89301322</v>
      </c>
      <c r="D1163" s="703" t="s">
        <v>3658</v>
      </c>
      <c r="E1163" s="704" t="s">
        <v>2551</v>
      </c>
      <c r="F1163" s="671" t="s">
        <v>2518</v>
      </c>
      <c r="G1163" s="671" t="s">
        <v>2562</v>
      </c>
      <c r="H1163" s="671" t="s">
        <v>528</v>
      </c>
      <c r="I1163" s="671" t="s">
        <v>3632</v>
      </c>
      <c r="J1163" s="671" t="s">
        <v>3633</v>
      </c>
      <c r="K1163" s="671" t="s">
        <v>2022</v>
      </c>
      <c r="L1163" s="705">
        <v>89.77</v>
      </c>
      <c r="M1163" s="705">
        <v>89.77</v>
      </c>
      <c r="N1163" s="671">
        <v>1</v>
      </c>
      <c r="O1163" s="706">
        <v>0.5</v>
      </c>
      <c r="P1163" s="705"/>
      <c r="Q1163" s="682">
        <v>0</v>
      </c>
      <c r="R1163" s="671"/>
      <c r="S1163" s="682">
        <v>0</v>
      </c>
      <c r="T1163" s="706"/>
      <c r="U1163" s="242">
        <v>0</v>
      </c>
    </row>
    <row r="1164" spans="1:21" ht="14.4" customHeight="1" x14ac:dyDescent="0.3">
      <c r="A1164" s="680">
        <v>32</v>
      </c>
      <c r="B1164" s="671" t="s">
        <v>529</v>
      </c>
      <c r="C1164" s="671">
        <v>89301322</v>
      </c>
      <c r="D1164" s="703" t="s">
        <v>3658</v>
      </c>
      <c r="E1164" s="704" t="s">
        <v>2551</v>
      </c>
      <c r="F1164" s="671" t="s">
        <v>2518</v>
      </c>
      <c r="G1164" s="671" t="s">
        <v>2616</v>
      </c>
      <c r="H1164" s="671" t="s">
        <v>528</v>
      </c>
      <c r="I1164" s="671" t="s">
        <v>764</v>
      </c>
      <c r="J1164" s="671" t="s">
        <v>2617</v>
      </c>
      <c r="K1164" s="671" t="s">
        <v>2618</v>
      </c>
      <c r="L1164" s="705">
        <v>0</v>
      </c>
      <c r="M1164" s="705">
        <v>0</v>
      </c>
      <c r="N1164" s="671">
        <v>2</v>
      </c>
      <c r="O1164" s="706">
        <v>1</v>
      </c>
      <c r="P1164" s="705">
        <v>0</v>
      </c>
      <c r="Q1164" s="682"/>
      <c r="R1164" s="671">
        <v>1</v>
      </c>
      <c r="S1164" s="682">
        <v>0.5</v>
      </c>
      <c r="T1164" s="706">
        <v>0.5</v>
      </c>
      <c r="U1164" s="242">
        <v>0.5</v>
      </c>
    </row>
    <row r="1165" spans="1:21" ht="14.4" customHeight="1" x14ac:dyDescent="0.3">
      <c r="A1165" s="680">
        <v>32</v>
      </c>
      <c r="B1165" s="671" t="s">
        <v>529</v>
      </c>
      <c r="C1165" s="671">
        <v>89301322</v>
      </c>
      <c r="D1165" s="703" t="s">
        <v>3658</v>
      </c>
      <c r="E1165" s="704" t="s">
        <v>2551</v>
      </c>
      <c r="F1165" s="671" t="s">
        <v>2518</v>
      </c>
      <c r="G1165" s="671" t="s">
        <v>2623</v>
      </c>
      <c r="H1165" s="671" t="s">
        <v>1321</v>
      </c>
      <c r="I1165" s="671" t="s">
        <v>1373</v>
      </c>
      <c r="J1165" s="671" t="s">
        <v>1331</v>
      </c>
      <c r="K1165" s="671" t="s">
        <v>2463</v>
      </c>
      <c r="L1165" s="705">
        <v>137.74</v>
      </c>
      <c r="M1165" s="705">
        <v>137.74</v>
      </c>
      <c r="N1165" s="671">
        <v>1</v>
      </c>
      <c r="O1165" s="706">
        <v>0.5</v>
      </c>
      <c r="P1165" s="705">
        <v>137.74</v>
      </c>
      <c r="Q1165" s="682">
        <v>1</v>
      </c>
      <c r="R1165" s="671">
        <v>1</v>
      </c>
      <c r="S1165" s="682">
        <v>1</v>
      </c>
      <c r="T1165" s="706">
        <v>0.5</v>
      </c>
      <c r="U1165" s="242">
        <v>1</v>
      </c>
    </row>
    <row r="1166" spans="1:21" ht="14.4" customHeight="1" x14ac:dyDescent="0.3">
      <c r="A1166" s="680">
        <v>32</v>
      </c>
      <c r="B1166" s="671" t="s">
        <v>529</v>
      </c>
      <c r="C1166" s="671">
        <v>89301322</v>
      </c>
      <c r="D1166" s="703" t="s">
        <v>3658</v>
      </c>
      <c r="E1166" s="704" t="s">
        <v>2551</v>
      </c>
      <c r="F1166" s="671" t="s">
        <v>2518</v>
      </c>
      <c r="G1166" s="671" t="s">
        <v>2624</v>
      </c>
      <c r="H1166" s="671" t="s">
        <v>1321</v>
      </c>
      <c r="I1166" s="671" t="s">
        <v>1564</v>
      </c>
      <c r="J1166" s="671" t="s">
        <v>1565</v>
      </c>
      <c r="K1166" s="671" t="s">
        <v>2418</v>
      </c>
      <c r="L1166" s="705">
        <v>69.86</v>
      </c>
      <c r="M1166" s="705">
        <v>139.72</v>
      </c>
      <c r="N1166" s="671">
        <v>2</v>
      </c>
      <c r="O1166" s="706">
        <v>1</v>
      </c>
      <c r="P1166" s="705">
        <v>139.72</v>
      </c>
      <c r="Q1166" s="682">
        <v>1</v>
      </c>
      <c r="R1166" s="671">
        <v>2</v>
      </c>
      <c r="S1166" s="682">
        <v>1</v>
      </c>
      <c r="T1166" s="706">
        <v>1</v>
      </c>
      <c r="U1166" s="242">
        <v>1</v>
      </c>
    </row>
    <row r="1167" spans="1:21" ht="14.4" customHeight="1" x14ac:dyDescent="0.3">
      <c r="A1167" s="680">
        <v>32</v>
      </c>
      <c r="B1167" s="671" t="s">
        <v>529</v>
      </c>
      <c r="C1167" s="671">
        <v>89301322</v>
      </c>
      <c r="D1167" s="703" t="s">
        <v>3658</v>
      </c>
      <c r="E1167" s="704" t="s">
        <v>2551</v>
      </c>
      <c r="F1167" s="671" t="s">
        <v>2518</v>
      </c>
      <c r="G1167" s="671" t="s">
        <v>2660</v>
      </c>
      <c r="H1167" s="671" t="s">
        <v>1321</v>
      </c>
      <c r="I1167" s="671" t="s">
        <v>1412</v>
      </c>
      <c r="J1167" s="671" t="s">
        <v>1413</v>
      </c>
      <c r="K1167" s="671" t="s">
        <v>2456</v>
      </c>
      <c r="L1167" s="705">
        <v>216.16</v>
      </c>
      <c r="M1167" s="705">
        <v>648.48</v>
      </c>
      <c r="N1167" s="671">
        <v>3</v>
      </c>
      <c r="O1167" s="706">
        <v>1.5</v>
      </c>
      <c r="P1167" s="705">
        <v>648.48</v>
      </c>
      <c r="Q1167" s="682">
        <v>1</v>
      </c>
      <c r="R1167" s="671">
        <v>3</v>
      </c>
      <c r="S1167" s="682">
        <v>1</v>
      </c>
      <c r="T1167" s="706">
        <v>1.5</v>
      </c>
      <c r="U1167" s="242">
        <v>1</v>
      </c>
    </row>
    <row r="1168" spans="1:21" ht="14.4" customHeight="1" x14ac:dyDescent="0.3">
      <c r="A1168" s="680">
        <v>32</v>
      </c>
      <c r="B1168" s="671" t="s">
        <v>529</v>
      </c>
      <c r="C1168" s="671">
        <v>89301322</v>
      </c>
      <c r="D1168" s="703" t="s">
        <v>3658</v>
      </c>
      <c r="E1168" s="704" t="s">
        <v>2551</v>
      </c>
      <c r="F1168" s="671" t="s">
        <v>2518</v>
      </c>
      <c r="G1168" s="671" t="s">
        <v>2660</v>
      </c>
      <c r="H1168" s="671" t="s">
        <v>1321</v>
      </c>
      <c r="I1168" s="671" t="s">
        <v>2021</v>
      </c>
      <c r="J1168" s="671" t="s">
        <v>1413</v>
      </c>
      <c r="K1168" s="671" t="s">
        <v>2503</v>
      </c>
      <c r="L1168" s="705">
        <v>432.32</v>
      </c>
      <c r="M1168" s="705">
        <v>432.32</v>
      </c>
      <c r="N1168" s="671">
        <v>1</v>
      </c>
      <c r="O1168" s="706">
        <v>1</v>
      </c>
      <c r="P1168" s="705"/>
      <c r="Q1168" s="682">
        <v>0</v>
      </c>
      <c r="R1168" s="671"/>
      <c r="S1168" s="682">
        <v>0</v>
      </c>
      <c r="T1168" s="706"/>
      <c r="U1168" s="242">
        <v>0</v>
      </c>
    </row>
    <row r="1169" spans="1:21" ht="14.4" customHeight="1" x14ac:dyDescent="0.3">
      <c r="A1169" s="680">
        <v>32</v>
      </c>
      <c r="B1169" s="671" t="s">
        <v>529</v>
      </c>
      <c r="C1169" s="671">
        <v>89301322</v>
      </c>
      <c r="D1169" s="703" t="s">
        <v>3658</v>
      </c>
      <c r="E1169" s="704" t="s">
        <v>2551</v>
      </c>
      <c r="F1169" s="671" t="s">
        <v>2518</v>
      </c>
      <c r="G1169" s="671" t="s">
        <v>2566</v>
      </c>
      <c r="H1169" s="671" t="s">
        <v>528</v>
      </c>
      <c r="I1169" s="671" t="s">
        <v>1132</v>
      </c>
      <c r="J1169" s="671" t="s">
        <v>1133</v>
      </c>
      <c r="K1169" s="671" t="s">
        <v>2779</v>
      </c>
      <c r="L1169" s="705">
        <v>2025.92</v>
      </c>
      <c r="M1169" s="705">
        <v>28362.879999999997</v>
      </c>
      <c r="N1169" s="671">
        <v>14</v>
      </c>
      <c r="O1169" s="706">
        <v>8</v>
      </c>
      <c r="P1169" s="705">
        <v>22285.119999999995</v>
      </c>
      <c r="Q1169" s="682">
        <v>0.78571428571428559</v>
      </c>
      <c r="R1169" s="671">
        <v>11</v>
      </c>
      <c r="S1169" s="682">
        <v>0.7857142857142857</v>
      </c>
      <c r="T1169" s="706">
        <v>6.5</v>
      </c>
      <c r="U1169" s="242">
        <v>0.8125</v>
      </c>
    </row>
    <row r="1170" spans="1:21" ht="14.4" customHeight="1" x14ac:dyDescent="0.3">
      <c r="A1170" s="680">
        <v>32</v>
      </c>
      <c r="B1170" s="671" t="s">
        <v>529</v>
      </c>
      <c r="C1170" s="671">
        <v>89301322</v>
      </c>
      <c r="D1170" s="703" t="s">
        <v>3658</v>
      </c>
      <c r="E1170" s="704" t="s">
        <v>2551</v>
      </c>
      <c r="F1170" s="671" t="s">
        <v>2518</v>
      </c>
      <c r="G1170" s="671" t="s">
        <v>2663</v>
      </c>
      <c r="H1170" s="671" t="s">
        <v>528</v>
      </c>
      <c r="I1170" s="671" t="s">
        <v>656</v>
      </c>
      <c r="J1170" s="671" t="s">
        <v>657</v>
      </c>
      <c r="K1170" s="671" t="s">
        <v>2664</v>
      </c>
      <c r="L1170" s="705">
        <v>115.3</v>
      </c>
      <c r="M1170" s="705">
        <v>115.3</v>
      </c>
      <c r="N1170" s="671">
        <v>1</v>
      </c>
      <c r="O1170" s="706">
        <v>0.5</v>
      </c>
      <c r="P1170" s="705"/>
      <c r="Q1170" s="682">
        <v>0</v>
      </c>
      <c r="R1170" s="671"/>
      <c r="S1170" s="682">
        <v>0</v>
      </c>
      <c r="T1170" s="706"/>
      <c r="U1170" s="242">
        <v>0</v>
      </c>
    </row>
    <row r="1171" spans="1:21" ht="14.4" customHeight="1" x14ac:dyDescent="0.3">
      <c r="A1171" s="680">
        <v>32</v>
      </c>
      <c r="B1171" s="671" t="s">
        <v>529</v>
      </c>
      <c r="C1171" s="671">
        <v>89301322</v>
      </c>
      <c r="D1171" s="703" t="s">
        <v>3658</v>
      </c>
      <c r="E1171" s="704" t="s">
        <v>2551</v>
      </c>
      <c r="F1171" s="671" t="s">
        <v>2518</v>
      </c>
      <c r="G1171" s="671" t="s">
        <v>2569</v>
      </c>
      <c r="H1171" s="671" t="s">
        <v>1321</v>
      </c>
      <c r="I1171" s="671" t="s">
        <v>1599</v>
      </c>
      <c r="J1171" s="671" t="s">
        <v>1600</v>
      </c>
      <c r="K1171" s="671" t="s">
        <v>2432</v>
      </c>
      <c r="L1171" s="705">
        <v>3127.19</v>
      </c>
      <c r="M1171" s="705">
        <v>56289.42</v>
      </c>
      <c r="N1171" s="671">
        <v>18</v>
      </c>
      <c r="O1171" s="706">
        <v>5</v>
      </c>
      <c r="P1171" s="705">
        <v>46907.85</v>
      </c>
      <c r="Q1171" s="682">
        <v>0.83333333333333337</v>
      </c>
      <c r="R1171" s="671">
        <v>15</v>
      </c>
      <c r="S1171" s="682">
        <v>0.83333333333333337</v>
      </c>
      <c r="T1171" s="706">
        <v>4</v>
      </c>
      <c r="U1171" s="242">
        <v>0.8</v>
      </c>
    </row>
    <row r="1172" spans="1:21" ht="14.4" customHeight="1" x14ac:dyDescent="0.3">
      <c r="A1172" s="680">
        <v>32</v>
      </c>
      <c r="B1172" s="671" t="s">
        <v>529</v>
      </c>
      <c r="C1172" s="671">
        <v>89301322</v>
      </c>
      <c r="D1172" s="703" t="s">
        <v>3658</v>
      </c>
      <c r="E1172" s="704" t="s">
        <v>2551</v>
      </c>
      <c r="F1172" s="671" t="s">
        <v>2518</v>
      </c>
      <c r="G1172" s="671" t="s">
        <v>3634</v>
      </c>
      <c r="H1172" s="671" t="s">
        <v>528</v>
      </c>
      <c r="I1172" s="671" t="s">
        <v>3635</v>
      </c>
      <c r="J1172" s="671" t="s">
        <v>3636</v>
      </c>
      <c r="K1172" s="671" t="s">
        <v>3637</v>
      </c>
      <c r="L1172" s="705">
        <v>147.12</v>
      </c>
      <c r="M1172" s="705">
        <v>294.24</v>
      </c>
      <c r="N1172" s="671">
        <v>2</v>
      </c>
      <c r="O1172" s="706">
        <v>1</v>
      </c>
      <c r="P1172" s="705"/>
      <c r="Q1172" s="682">
        <v>0</v>
      </c>
      <c r="R1172" s="671"/>
      <c r="S1172" s="682">
        <v>0</v>
      </c>
      <c r="T1172" s="706"/>
      <c r="U1172" s="242">
        <v>0</v>
      </c>
    </row>
    <row r="1173" spans="1:21" ht="14.4" customHeight="1" x14ac:dyDescent="0.3">
      <c r="A1173" s="680">
        <v>32</v>
      </c>
      <c r="B1173" s="671" t="s">
        <v>529</v>
      </c>
      <c r="C1173" s="671">
        <v>89301322</v>
      </c>
      <c r="D1173" s="703" t="s">
        <v>3658</v>
      </c>
      <c r="E1173" s="704" t="s">
        <v>2551</v>
      </c>
      <c r="F1173" s="671" t="s">
        <v>2518</v>
      </c>
      <c r="G1173" s="671" t="s">
        <v>2823</v>
      </c>
      <c r="H1173" s="671" t="s">
        <v>528</v>
      </c>
      <c r="I1173" s="671" t="s">
        <v>2824</v>
      </c>
      <c r="J1173" s="671" t="s">
        <v>665</v>
      </c>
      <c r="K1173" s="671" t="s">
        <v>2825</v>
      </c>
      <c r="L1173" s="705">
        <v>0</v>
      </c>
      <c r="M1173" s="705">
        <v>0</v>
      </c>
      <c r="N1173" s="671">
        <v>1</v>
      </c>
      <c r="O1173" s="706">
        <v>0.5</v>
      </c>
      <c r="P1173" s="705"/>
      <c r="Q1173" s="682"/>
      <c r="R1173" s="671"/>
      <c r="S1173" s="682">
        <v>0</v>
      </c>
      <c r="T1173" s="706"/>
      <c r="U1173" s="242">
        <v>0</v>
      </c>
    </row>
    <row r="1174" spans="1:21" ht="14.4" customHeight="1" x14ac:dyDescent="0.3">
      <c r="A1174" s="680">
        <v>32</v>
      </c>
      <c r="B1174" s="671" t="s">
        <v>529</v>
      </c>
      <c r="C1174" s="671">
        <v>89301322</v>
      </c>
      <c r="D1174" s="703" t="s">
        <v>3658</v>
      </c>
      <c r="E1174" s="704" t="s">
        <v>2551</v>
      </c>
      <c r="F1174" s="671" t="s">
        <v>2518</v>
      </c>
      <c r="G1174" s="671" t="s">
        <v>2674</v>
      </c>
      <c r="H1174" s="671" t="s">
        <v>528</v>
      </c>
      <c r="I1174" s="671" t="s">
        <v>1595</v>
      </c>
      <c r="J1174" s="671" t="s">
        <v>1596</v>
      </c>
      <c r="K1174" s="671" t="s">
        <v>2432</v>
      </c>
      <c r="L1174" s="705">
        <v>614.78</v>
      </c>
      <c r="M1174" s="705">
        <v>1229.56</v>
      </c>
      <c r="N1174" s="671">
        <v>2</v>
      </c>
      <c r="O1174" s="706">
        <v>1</v>
      </c>
      <c r="P1174" s="705">
        <v>1229.56</v>
      </c>
      <c r="Q1174" s="682">
        <v>1</v>
      </c>
      <c r="R1174" s="671">
        <v>2</v>
      </c>
      <c r="S1174" s="682">
        <v>1</v>
      </c>
      <c r="T1174" s="706">
        <v>1</v>
      </c>
      <c r="U1174" s="242">
        <v>1</v>
      </c>
    </row>
    <row r="1175" spans="1:21" ht="14.4" customHeight="1" x14ac:dyDescent="0.3">
      <c r="A1175" s="680">
        <v>32</v>
      </c>
      <c r="B1175" s="671" t="s">
        <v>529</v>
      </c>
      <c r="C1175" s="671">
        <v>89301322</v>
      </c>
      <c r="D1175" s="703" t="s">
        <v>3658</v>
      </c>
      <c r="E1175" s="704" t="s">
        <v>2551</v>
      </c>
      <c r="F1175" s="671" t="s">
        <v>2518</v>
      </c>
      <c r="G1175" s="671" t="s">
        <v>2574</v>
      </c>
      <c r="H1175" s="671" t="s">
        <v>1321</v>
      </c>
      <c r="I1175" s="671" t="s">
        <v>1583</v>
      </c>
      <c r="J1175" s="671" t="s">
        <v>1584</v>
      </c>
      <c r="K1175" s="671" t="s">
        <v>2422</v>
      </c>
      <c r="L1175" s="705">
        <v>175.19</v>
      </c>
      <c r="M1175" s="705">
        <v>175.19</v>
      </c>
      <c r="N1175" s="671">
        <v>1</v>
      </c>
      <c r="O1175" s="706">
        <v>1</v>
      </c>
      <c r="P1175" s="705">
        <v>175.19</v>
      </c>
      <c r="Q1175" s="682">
        <v>1</v>
      </c>
      <c r="R1175" s="671">
        <v>1</v>
      </c>
      <c r="S1175" s="682">
        <v>1</v>
      </c>
      <c r="T1175" s="706">
        <v>1</v>
      </c>
      <c r="U1175" s="242">
        <v>1</v>
      </c>
    </row>
    <row r="1176" spans="1:21" ht="14.4" customHeight="1" x14ac:dyDescent="0.3">
      <c r="A1176" s="680">
        <v>32</v>
      </c>
      <c r="B1176" s="671" t="s">
        <v>529</v>
      </c>
      <c r="C1176" s="671">
        <v>89301322</v>
      </c>
      <c r="D1176" s="703" t="s">
        <v>3658</v>
      </c>
      <c r="E1176" s="704" t="s">
        <v>2551</v>
      </c>
      <c r="F1176" s="671" t="s">
        <v>2518</v>
      </c>
      <c r="G1176" s="671" t="s">
        <v>2831</v>
      </c>
      <c r="H1176" s="671" t="s">
        <v>528</v>
      </c>
      <c r="I1176" s="671" t="s">
        <v>2157</v>
      </c>
      <c r="J1176" s="671" t="s">
        <v>2158</v>
      </c>
      <c r="K1176" s="671" t="s">
        <v>2159</v>
      </c>
      <c r="L1176" s="705">
        <v>0</v>
      </c>
      <c r="M1176" s="705">
        <v>0</v>
      </c>
      <c r="N1176" s="671">
        <v>1</v>
      </c>
      <c r="O1176" s="706">
        <v>0.5</v>
      </c>
      <c r="P1176" s="705">
        <v>0</v>
      </c>
      <c r="Q1176" s="682"/>
      <c r="R1176" s="671">
        <v>1</v>
      </c>
      <c r="S1176" s="682">
        <v>1</v>
      </c>
      <c r="T1176" s="706">
        <v>0.5</v>
      </c>
      <c r="U1176" s="242">
        <v>1</v>
      </c>
    </row>
    <row r="1177" spans="1:21" ht="14.4" customHeight="1" x14ac:dyDescent="0.3">
      <c r="A1177" s="680">
        <v>32</v>
      </c>
      <c r="B1177" s="671" t="s">
        <v>529</v>
      </c>
      <c r="C1177" s="671">
        <v>89301322</v>
      </c>
      <c r="D1177" s="703" t="s">
        <v>3658</v>
      </c>
      <c r="E1177" s="704" t="s">
        <v>2551</v>
      </c>
      <c r="F1177" s="671" t="s">
        <v>2518</v>
      </c>
      <c r="G1177" s="671" t="s">
        <v>2631</v>
      </c>
      <c r="H1177" s="671" t="s">
        <v>528</v>
      </c>
      <c r="I1177" s="671" t="s">
        <v>2634</v>
      </c>
      <c r="J1177" s="671" t="s">
        <v>2632</v>
      </c>
      <c r="K1177" s="671" t="s">
        <v>2633</v>
      </c>
      <c r="L1177" s="705">
        <v>0</v>
      </c>
      <c r="M1177" s="705">
        <v>0</v>
      </c>
      <c r="N1177" s="671">
        <v>1</v>
      </c>
      <c r="O1177" s="706">
        <v>1</v>
      </c>
      <c r="P1177" s="705"/>
      <c r="Q1177" s="682"/>
      <c r="R1177" s="671"/>
      <c r="S1177" s="682">
        <v>0</v>
      </c>
      <c r="T1177" s="706"/>
      <c r="U1177" s="242">
        <v>0</v>
      </c>
    </row>
    <row r="1178" spans="1:21" ht="14.4" customHeight="1" x14ac:dyDescent="0.3">
      <c r="A1178" s="680">
        <v>32</v>
      </c>
      <c r="B1178" s="671" t="s">
        <v>529</v>
      </c>
      <c r="C1178" s="671">
        <v>89301322</v>
      </c>
      <c r="D1178" s="703" t="s">
        <v>3658</v>
      </c>
      <c r="E1178" s="704" t="s">
        <v>2551</v>
      </c>
      <c r="F1178" s="671" t="s">
        <v>2518</v>
      </c>
      <c r="G1178" s="671" t="s">
        <v>2713</v>
      </c>
      <c r="H1178" s="671" t="s">
        <v>528</v>
      </c>
      <c r="I1178" s="671" t="s">
        <v>604</v>
      </c>
      <c r="J1178" s="671" t="s">
        <v>2714</v>
      </c>
      <c r="K1178" s="671" t="s">
        <v>2715</v>
      </c>
      <c r="L1178" s="705">
        <v>41.83</v>
      </c>
      <c r="M1178" s="705">
        <v>41.83</v>
      </c>
      <c r="N1178" s="671">
        <v>1</v>
      </c>
      <c r="O1178" s="706">
        <v>1</v>
      </c>
      <c r="P1178" s="705">
        <v>41.83</v>
      </c>
      <c r="Q1178" s="682">
        <v>1</v>
      </c>
      <c r="R1178" s="671">
        <v>1</v>
      </c>
      <c r="S1178" s="682">
        <v>1</v>
      </c>
      <c r="T1178" s="706">
        <v>1</v>
      </c>
      <c r="U1178" s="242">
        <v>1</v>
      </c>
    </row>
    <row r="1179" spans="1:21" ht="14.4" customHeight="1" x14ac:dyDescent="0.3">
      <c r="A1179" s="680">
        <v>32</v>
      </c>
      <c r="B1179" s="671" t="s">
        <v>529</v>
      </c>
      <c r="C1179" s="671">
        <v>89301322</v>
      </c>
      <c r="D1179" s="703" t="s">
        <v>3658</v>
      </c>
      <c r="E1179" s="704" t="s">
        <v>2551</v>
      </c>
      <c r="F1179" s="671" t="s">
        <v>2518</v>
      </c>
      <c r="G1179" s="671" t="s">
        <v>3313</v>
      </c>
      <c r="H1179" s="671" t="s">
        <v>1321</v>
      </c>
      <c r="I1179" s="671" t="s">
        <v>3638</v>
      </c>
      <c r="J1179" s="671" t="s">
        <v>1377</v>
      </c>
      <c r="K1179" s="671" t="s">
        <v>3521</v>
      </c>
      <c r="L1179" s="705">
        <v>323.43</v>
      </c>
      <c r="M1179" s="705">
        <v>323.43</v>
      </c>
      <c r="N1179" s="671">
        <v>1</v>
      </c>
      <c r="O1179" s="706">
        <v>0.5</v>
      </c>
      <c r="P1179" s="705">
        <v>323.43</v>
      </c>
      <c r="Q1179" s="682">
        <v>1</v>
      </c>
      <c r="R1179" s="671">
        <v>1</v>
      </c>
      <c r="S1179" s="682">
        <v>1</v>
      </c>
      <c r="T1179" s="706">
        <v>0.5</v>
      </c>
      <c r="U1179" s="242">
        <v>1</v>
      </c>
    </row>
    <row r="1180" spans="1:21" ht="14.4" customHeight="1" x14ac:dyDescent="0.3">
      <c r="A1180" s="680">
        <v>32</v>
      </c>
      <c r="B1180" s="671" t="s">
        <v>529</v>
      </c>
      <c r="C1180" s="671">
        <v>89301322</v>
      </c>
      <c r="D1180" s="703" t="s">
        <v>3658</v>
      </c>
      <c r="E1180" s="704" t="s">
        <v>2551</v>
      </c>
      <c r="F1180" s="671" t="s">
        <v>2518</v>
      </c>
      <c r="G1180" s="671" t="s">
        <v>3317</v>
      </c>
      <c r="H1180" s="671" t="s">
        <v>1321</v>
      </c>
      <c r="I1180" s="671" t="s">
        <v>3639</v>
      </c>
      <c r="J1180" s="671" t="s">
        <v>3640</v>
      </c>
      <c r="K1180" s="671" t="s">
        <v>2593</v>
      </c>
      <c r="L1180" s="705">
        <v>250.62</v>
      </c>
      <c r="M1180" s="705">
        <v>250.62</v>
      </c>
      <c r="N1180" s="671">
        <v>1</v>
      </c>
      <c r="O1180" s="706">
        <v>0.5</v>
      </c>
      <c r="P1180" s="705"/>
      <c r="Q1180" s="682">
        <v>0</v>
      </c>
      <c r="R1180" s="671"/>
      <c r="S1180" s="682">
        <v>0</v>
      </c>
      <c r="T1180" s="706"/>
      <c r="U1180" s="242">
        <v>0</v>
      </c>
    </row>
    <row r="1181" spans="1:21" ht="14.4" customHeight="1" x14ac:dyDescent="0.3">
      <c r="A1181" s="680">
        <v>32</v>
      </c>
      <c r="B1181" s="671" t="s">
        <v>529</v>
      </c>
      <c r="C1181" s="671">
        <v>89301322</v>
      </c>
      <c r="D1181" s="703" t="s">
        <v>3658</v>
      </c>
      <c r="E1181" s="704" t="s">
        <v>2551</v>
      </c>
      <c r="F1181" s="671" t="s">
        <v>2518</v>
      </c>
      <c r="G1181" s="671" t="s">
        <v>2845</v>
      </c>
      <c r="H1181" s="671" t="s">
        <v>528</v>
      </c>
      <c r="I1181" s="671" t="s">
        <v>672</v>
      </c>
      <c r="J1181" s="671" t="s">
        <v>2846</v>
      </c>
      <c r="K1181" s="671" t="s">
        <v>2847</v>
      </c>
      <c r="L1181" s="705">
        <v>0</v>
      </c>
      <c r="M1181" s="705">
        <v>0</v>
      </c>
      <c r="N1181" s="671">
        <v>5</v>
      </c>
      <c r="O1181" s="706">
        <v>3</v>
      </c>
      <c r="P1181" s="705">
        <v>0</v>
      </c>
      <c r="Q1181" s="682"/>
      <c r="R1181" s="671">
        <v>3</v>
      </c>
      <c r="S1181" s="682">
        <v>0.6</v>
      </c>
      <c r="T1181" s="706">
        <v>1.5</v>
      </c>
      <c r="U1181" s="242">
        <v>0.5</v>
      </c>
    </row>
    <row r="1182" spans="1:21" ht="14.4" customHeight="1" x14ac:dyDescent="0.3">
      <c r="A1182" s="680">
        <v>32</v>
      </c>
      <c r="B1182" s="671" t="s">
        <v>529</v>
      </c>
      <c r="C1182" s="671">
        <v>89301322</v>
      </c>
      <c r="D1182" s="703" t="s">
        <v>3658</v>
      </c>
      <c r="E1182" s="704" t="s">
        <v>2551</v>
      </c>
      <c r="F1182" s="671" t="s">
        <v>2518</v>
      </c>
      <c r="G1182" s="671" t="s">
        <v>2601</v>
      </c>
      <c r="H1182" s="671" t="s">
        <v>1321</v>
      </c>
      <c r="I1182" s="671" t="s">
        <v>2271</v>
      </c>
      <c r="J1182" s="671" t="s">
        <v>1370</v>
      </c>
      <c r="K1182" s="671" t="s">
        <v>1348</v>
      </c>
      <c r="L1182" s="705">
        <v>1749.69</v>
      </c>
      <c r="M1182" s="705">
        <v>8748.4500000000007</v>
      </c>
      <c r="N1182" s="671">
        <v>5</v>
      </c>
      <c r="O1182" s="706">
        <v>1.5</v>
      </c>
      <c r="P1182" s="705">
        <v>8748.4500000000007</v>
      </c>
      <c r="Q1182" s="682">
        <v>1</v>
      </c>
      <c r="R1182" s="671">
        <v>5</v>
      </c>
      <c r="S1182" s="682">
        <v>1</v>
      </c>
      <c r="T1182" s="706">
        <v>1.5</v>
      </c>
      <c r="U1182" s="242">
        <v>1</v>
      </c>
    </row>
    <row r="1183" spans="1:21" ht="14.4" customHeight="1" x14ac:dyDescent="0.3">
      <c r="A1183" s="680">
        <v>32</v>
      </c>
      <c r="B1183" s="671" t="s">
        <v>529</v>
      </c>
      <c r="C1183" s="671">
        <v>89301322</v>
      </c>
      <c r="D1183" s="703" t="s">
        <v>3658</v>
      </c>
      <c r="E1183" s="704" t="s">
        <v>2551</v>
      </c>
      <c r="F1183" s="671" t="s">
        <v>2518</v>
      </c>
      <c r="G1183" s="671" t="s">
        <v>2580</v>
      </c>
      <c r="H1183" s="671" t="s">
        <v>528</v>
      </c>
      <c r="I1183" s="671" t="s">
        <v>2640</v>
      </c>
      <c r="J1183" s="671" t="s">
        <v>2641</v>
      </c>
      <c r="K1183" s="671" t="s">
        <v>2642</v>
      </c>
      <c r="L1183" s="705">
        <v>97.97</v>
      </c>
      <c r="M1183" s="705">
        <v>97.97</v>
      </c>
      <c r="N1183" s="671">
        <v>1</v>
      </c>
      <c r="O1183" s="706">
        <v>0.5</v>
      </c>
      <c r="P1183" s="705"/>
      <c r="Q1183" s="682">
        <v>0</v>
      </c>
      <c r="R1183" s="671"/>
      <c r="S1183" s="682">
        <v>0</v>
      </c>
      <c r="T1183" s="706"/>
      <c r="U1183" s="242">
        <v>0</v>
      </c>
    </row>
    <row r="1184" spans="1:21" ht="14.4" customHeight="1" x14ac:dyDescent="0.3">
      <c r="A1184" s="680">
        <v>32</v>
      </c>
      <c r="B1184" s="671" t="s">
        <v>529</v>
      </c>
      <c r="C1184" s="671">
        <v>89301322</v>
      </c>
      <c r="D1184" s="703" t="s">
        <v>3658</v>
      </c>
      <c r="E1184" s="704" t="s">
        <v>2551</v>
      </c>
      <c r="F1184" s="671" t="s">
        <v>2518</v>
      </c>
      <c r="G1184" s="671" t="s">
        <v>2580</v>
      </c>
      <c r="H1184" s="671" t="s">
        <v>528</v>
      </c>
      <c r="I1184" s="671" t="s">
        <v>2643</v>
      </c>
      <c r="J1184" s="671" t="s">
        <v>2641</v>
      </c>
      <c r="K1184" s="671" t="s">
        <v>681</v>
      </c>
      <c r="L1184" s="705">
        <v>314.89999999999998</v>
      </c>
      <c r="M1184" s="705">
        <v>1259.5999999999999</v>
      </c>
      <c r="N1184" s="671">
        <v>4</v>
      </c>
      <c r="O1184" s="706">
        <v>2.5</v>
      </c>
      <c r="P1184" s="705">
        <v>629.79999999999995</v>
      </c>
      <c r="Q1184" s="682">
        <v>0.5</v>
      </c>
      <c r="R1184" s="671">
        <v>2</v>
      </c>
      <c r="S1184" s="682">
        <v>0.5</v>
      </c>
      <c r="T1184" s="706">
        <v>1</v>
      </c>
      <c r="U1184" s="242">
        <v>0.4</v>
      </c>
    </row>
    <row r="1185" spans="1:21" ht="14.4" customHeight="1" x14ac:dyDescent="0.3">
      <c r="A1185" s="680">
        <v>32</v>
      </c>
      <c r="B1185" s="671" t="s">
        <v>529</v>
      </c>
      <c r="C1185" s="671">
        <v>89301322</v>
      </c>
      <c r="D1185" s="703" t="s">
        <v>3658</v>
      </c>
      <c r="E1185" s="704" t="s">
        <v>2551</v>
      </c>
      <c r="F1185" s="671" t="s">
        <v>2518</v>
      </c>
      <c r="G1185" s="671" t="s">
        <v>2687</v>
      </c>
      <c r="H1185" s="671" t="s">
        <v>1321</v>
      </c>
      <c r="I1185" s="671" t="s">
        <v>3641</v>
      </c>
      <c r="J1185" s="671" t="s">
        <v>2754</v>
      </c>
      <c r="K1185" s="671" t="s">
        <v>2940</v>
      </c>
      <c r="L1185" s="705">
        <v>224.71</v>
      </c>
      <c r="M1185" s="705">
        <v>224.71</v>
      </c>
      <c r="N1185" s="671">
        <v>1</v>
      </c>
      <c r="O1185" s="706">
        <v>0.5</v>
      </c>
      <c r="P1185" s="705"/>
      <c r="Q1185" s="682">
        <v>0</v>
      </c>
      <c r="R1185" s="671"/>
      <c r="S1185" s="682">
        <v>0</v>
      </c>
      <c r="T1185" s="706"/>
      <c r="U1185" s="242">
        <v>0</v>
      </c>
    </row>
    <row r="1186" spans="1:21" ht="14.4" customHeight="1" x14ac:dyDescent="0.3">
      <c r="A1186" s="680">
        <v>32</v>
      </c>
      <c r="B1186" s="671" t="s">
        <v>529</v>
      </c>
      <c r="C1186" s="671">
        <v>89301322</v>
      </c>
      <c r="D1186" s="703" t="s">
        <v>3658</v>
      </c>
      <c r="E1186" s="704" t="s">
        <v>2551</v>
      </c>
      <c r="F1186" s="671" t="s">
        <v>2518</v>
      </c>
      <c r="G1186" s="671" t="s">
        <v>2582</v>
      </c>
      <c r="H1186" s="671" t="s">
        <v>528</v>
      </c>
      <c r="I1186" s="671" t="s">
        <v>588</v>
      </c>
      <c r="J1186" s="671" t="s">
        <v>2955</v>
      </c>
      <c r="K1186" s="671" t="s">
        <v>2786</v>
      </c>
      <c r="L1186" s="705">
        <v>22.88</v>
      </c>
      <c r="M1186" s="705">
        <v>114.4</v>
      </c>
      <c r="N1186" s="671">
        <v>5</v>
      </c>
      <c r="O1186" s="706">
        <v>1</v>
      </c>
      <c r="P1186" s="705">
        <v>114.4</v>
      </c>
      <c r="Q1186" s="682">
        <v>1</v>
      </c>
      <c r="R1186" s="671">
        <v>5</v>
      </c>
      <c r="S1186" s="682">
        <v>1</v>
      </c>
      <c r="T1186" s="706">
        <v>1</v>
      </c>
      <c r="U1186" s="242">
        <v>1</v>
      </c>
    </row>
    <row r="1187" spans="1:21" ht="14.4" customHeight="1" x14ac:dyDescent="0.3">
      <c r="A1187" s="680">
        <v>32</v>
      </c>
      <c r="B1187" s="671" t="s">
        <v>529</v>
      </c>
      <c r="C1187" s="671">
        <v>89301322</v>
      </c>
      <c r="D1187" s="703" t="s">
        <v>3658</v>
      </c>
      <c r="E1187" s="704" t="s">
        <v>2551</v>
      </c>
      <c r="F1187" s="671" t="s">
        <v>2518</v>
      </c>
      <c r="G1187" s="671" t="s">
        <v>2582</v>
      </c>
      <c r="H1187" s="671" t="s">
        <v>528</v>
      </c>
      <c r="I1187" s="671" t="s">
        <v>972</v>
      </c>
      <c r="J1187" s="671" t="s">
        <v>2583</v>
      </c>
      <c r="K1187" s="671" t="s">
        <v>2584</v>
      </c>
      <c r="L1187" s="705">
        <v>91.52</v>
      </c>
      <c r="M1187" s="705">
        <v>1281.28</v>
      </c>
      <c r="N1187" s="671">
        <v>14</v>
      </c>
      <c r="O1187" s="706">
        <v>4</v>
      </c>
      <c r="P1187" s="705">
        <v>732.16</v>
      </c>
      <c r="Q1187" s="682">
        <v>0.5714285714285714</v>
      </c>
      <c r="R1187" s="671">
        <v>8</v>
      </c>
      <c r="S1187" s="682">
        <v>0.5714285714285714</v>
      </c>
      <c r="T1187" s="706">
        <v>2</v>
      </c>
      <c r="U1187" s="242">
        <v>0.5</v>
      </c>
    </row>
    <row r="1188" spans="1:21" ht="14.4" customHeight="1" x14ac:dyDescent="0.3">
      <c r="A1188" s="680">
        <v>32</v>
      </c>
      <c r="B1188" s="671" t="s">
        <v>529</v>
      </c>
      <c r="C1188" s="671">
        <v>89301322</v>
      </c>
      <c r="D1188" s="703" t="s">
        <v>3658</v>
      </c>
      <c r="E1188" s="704" t="s">
        <v>2551</v>
      </c>
      <c r="F1188" s="671" t="s">
        <v>2518</v>
      </c>
      <c r="G1188" s="671" t="s">
        <v>2869</v>
      </c>
      <c r="H1188" s="671" t="s">
        <v>528</v>
      </c>
      <c r="I1188" s="671" t="s">
        <v>3124</v>
      </c>
      <c r="J1188" s="671" t="s">
        <v>2871</v>
      </c>
      <c r="K1188" s="671" t="s">
        <v>2515</v>
      </c>
      <c r="L1188" s="705">
        <v>0</v>
      </c>
      <c r="M1188" s="705">
        <v>0</v>
      </c>
      <c r="N1188" s="671">
        <v>2</v>
      </c>
      <c r="O1188" s="706">
        <v>1</v>
      </c>
      <c r="P1188" s="705"/>
      <c r="Q1188" s="682"/>
      <c r="R1188" s="671"/>
      <c r="S1188" s="682">
        <v>0</v>
      </c>
      <c r="T1188" s="706"/>
      <c r="U1188" s="242">
        <v>0</v>
      </c>
    </row>
    <row r="1189" spans="1:21" ht="14.4" customHeight="1" x14ac:dyDescent="0.3">
      <c r="A1189" s="680">
        <v>32</v>
      </c>
      <c r="B1189" s="671" t="s">
        <v>529</v>
      </c>
      <c r="C1189" s="671">
        <v>89301322</v>
      </c>
      <c r="D1189" s="703" t="s">
        <v>3658</v>
      </c>
      <c r="E1189" s="704" t="s">
        <v>2551</v>
      </c>
      <c r="F1189" s="671" t="s">
        <v>2518</v>
      </c>
      <c r="G1189" s="671" t="s">
        <v>2759</v>
      </c>
      <c r="H1189" s="671" t="s">
        <v>528</v>
      </c>
      <c r="I1189" s="671" t="s">
        <v>2873</v>
      </c>
      <c r="J1189" s="671" t="s">
        <v>1546</v>
      </c>
      <c r="K1189" s="671" t="s">
        <v>2874</v>
      </c>
      <c r="L1189" s="705">
        <v>23.46</v>
      </c>
      <c r="M1189" s="705">
        <v>328.44</v>
      </c>
      <c r="N1189" s="671">
        <v>14</v>
      </c>
      <c r="O1189" s="706">
        <v>5</v>
      </c>
      <c r="P1189" s="705">
        <v>187.68</v>
      </c>
      <c r="Q1189" s="682">
        <v>0.57142857142857151</v>
      </c>
      <c r="R1189" s="671">
        <v>8</v>
      </c>
      <c r="S1189" s="682">
        <v>0.5714285714285714</v>
      </c>
      <c r="T1189" s="706">
        <v>3</v>
      </c>
      <c r="U1189" s="242">
        <v>0.6</v>
      </c>
    </row>
    <row r="1190" spans="1:21" ht="14.4" customHeight="1" x14ac:dyDescent="0.3">
      <c r="A1190" s="680">
        <v>32</v>
      </c>
      <c r="B1190" s="671" t="s">
        <v>529</v>
      </c>
      <c r="C1190" s="671">
        <v>89301322</v>
      </c>
      <c r="D1190" s="703" t="s">
        <v>3658</v>
      </c>
      <c r="E1190" s="704" t="s">
        <v>2551</v>
      </c>
      <c r="F1190" s="671" t="s">
        <v>2518</v>
      </c>
      <c r="G1190" s="671" t="s">
        <v>2759</v>
      </c>
      <c r="H1190" s="671" t="s">
        <v>528</v>
      </c>
      <c r="I1190" s="671" t="s">
        <v>1498</v>
      </c>
      <c r="J1190" s="671" t="s">
        <v>1499</v>
      </c>
      <c r="K1190" s="671" t="s">
        <v>2874</v>
      </c>
      <c r="L1190" s="705">
        <v>23.46</v>
      </c>
      <c r="M1190" s="705">
        <v>46.92</v>
      </c>
      <c r="N1190" s="671">
        <v>2</v>
      </c>
      <c r="O1190" s="706">
        <v>1</v>
      </c>
      <c r="P1190" s="705">
        <v>46.92</v>
      </c>
      <c r="Q1190" s="682">
        <v>1</v>
      </c>
      <c r="R1190" s="671">
        <v>2</v>
      </c>
      <c r="S1190" s="682">
        <v>1</v>
      </c>
      <c r="T1190" s="706">
        <v>1</v>
      </c>
      <c r="U1190" s="242">
        <v>1</v>
      </c>
    </row>
    <row r="1191" spans="1:21" ht="14.4" customHeight="1" x14ac:dyDescent="0.3">
      <c r="A1191" s="680">
        <v>32</v>
      </c>
      <c r="B1191" s="671" t="s">
        <v>529</v>
      </c>
      <c r="C1191" s="671">
        <v>89301322</v>
      </c>
      <c r="D1191" s="703" t="s">
        <v>3658</v>
      </c>
      <c r="E1191" s="704" t="s">
        <v>2551</v>
      </c>
      <c r="F1191" s="671" t="s">
        <v>2518</v>
      </c>
      <c r="G1191" s="671" t="s">
        <v>2759</v>
      </c>
      <c r="H1191" s="671" t="s">
        <v>528</v>
      </c>
      <c r="I1191" s="671" t="s">
        <v>1534</v>
      </c>
      <c r="J1191" s="671" t="s">
        <v>1535</v>
      </c>
      <c r="K1191" s="671" t="s">
        <v>2762</v>
      </c>
      <c r="L1191" s="705">
        <v>53.54</v>
      </c>
      <c r="M1191" s="705">
        <v>160.62</v>
      </c>
      <c r="N1191" s="671">
        <v>3</v>
      </c>
      <c r="O1191" s="706">
        <v>2</v>
      </c>
      <c r="P1191" s="705"/>
      <c r="Q1191" s="682">
        <v>0</v>
      </c>
      <c r="R1191" s="671"/>
      <c r="S1191" s="682">
        <v>0</v>
      </c>
      <c r="T1191" s="706"/>
      <c r="U1191" s="242">
        <v>0</v>
      </c>
    </row>
    <row r="1192" spans="1:21" ht="14.4" customHeight="1" x14ac:dyDescent="0.3">
      <c r="A1192" s="680">
        <v>32</v>
      </c>
      <c r="B1192" s="671" t="s">
        <v>529</v>
      </c>
      <c r="C1192" s="671">
        <v>89301322</v>
      </c>
      <c r="D1192" s="703" t="s">
        <v>3658</v>
      </c>
      <c r="E1192" s="704" t="s">
        <v>2551</v>
      </c>
      <c r="F1192" s="671" t="s">
        <v>2518</v>
      </c>
      <c r="G1192" s="671" t="s">
        <v>2652</v>
      </c>
      <c r="H1192" s="671" t="s">
        <v>528</v>
      </c>
      <c r="I1192" s="671" t="s">
        <v>3642</v>
      </c>
      <c r="J1192" s="671" t="s">
        <v>2654</v>
      </c>
      <c r="K1192" s="671" t="s">
        <v>2655</v>
      </c>
      <c r="L1192" s="705">
        <v>110.66</v>
      </c>
      <c r="M1192" s="705">
        <v>331.98</v>
      </c>
      <c r="N1192" s="671">
        <v>3</v>
      </c>
      <c r="O1192" s="706">
        <v>1</v>
      </c>
      <c r="P1192" s="705">
        <v>331.98</v>
      </c>
      <c r="Q1192" s="682">
        <v>1</v>
      </c>
      <c r="R1192" s="671">
        <v>3</v>
      </c>
      <c r="S1192" s="682">
        <v>1</v>
      </c>
      <c r="T1192" s="706">
        <v>1</v>
      </c>
      <c r="U1192" s="242">
        <v>1</v>
      </c>
    </row>
    <row r="1193" spans="1:21" ht="14.4" customHeight="1" x14ac:dyDescent="0.3">
      <c r="A1193" s="680">
        <v>32</v>
      </c>
      <c r="B1193" s="671" t="s">
        <v>529</v>
      </c>
      <c r="C1193" s="671">
        <v>89301322</v>
      </c>
      <c r="D1193" s="703" t="s">
        <v>3658</v>
      </c>
      <c r="E1193" s="704" t="s">
        <v>2551</v>
      </c>
      <c r="F1193" s="671" t="s">
        <v>2518</v>
      </c>
      <c r="G1193" s="671" t="s">
        <v>2880</v>
      </c>
      <c r="H1193" s="671" t="s">
        <v>528</v>
      </c>
      <c r="I1193" s="671" t="s">
        <v>927</v>
      </c>
      <c r="J1193" s="671" t="s">
        <v>928</v>
      </c>
      <c r="K1193" s="671" t="s">
        <v>929</v>
      </c>
      <c r="L1193" s="705">
        <v>78.78</v>
      </c>
      <c r="M1193" s="705">
        <v>236.34</v>
      </c>
      <c r="N1193" s="671">
        <v>3</v>
      </c>
      <c r="O1193" s="706">
        <v>2.5</v>
      </c>
      <c r="P1193" s="705">
        <v>78.78</v>
      </c>
      <c r="Q1193" s="682">
        <v>0.33333333333333331</v>
      </c>
      <c r="R1193" s="671">
        <v>1</v>
      </c>
      <c r="S1193" s="682">
        <v>0.33333333333333331</v>
      </c>
      <c r="T1193" s="706">
        <v>1</v>
      </c>
      <c r="U1193" s="242">
        <v>0.4</v>
      </c>
    </row>
    <row r="1194" spans="1:21" ht="14.4" customHeight="1" x14ac:dyDescent="0.3">
      <c r="A1194" s="680">
        <v>32</v>
      </c>
      <c r="B1194" s="671" t="s">
        <v>529</v>
      </c>
      <c r="C1194" s="671">
        <v>89301322</v>
      </c>
      <c r="D1194" s="703" t="s">
        <v>3658</v>
      </c>
      <c r="E1194" s="704" t="s">
        <v>2551</v>
      </c>
      <c r="F1194" s="671" t="s">
        <v>2518</v>
      </c>
      <c r="G1194" s="671" t="s">
        <v>2695</v>
      </c>
      <c r="H1194" s="671" t="s">
        <v>528</v>
      </c>
      <c r="I1194" s="671" t="s">
        <v>668</v>
      </c>
      <c r="J1194" s="671" t="s">
        <v>669</v>
      </c>
      <c r="K1194" s="671" t="s">
        <v>670</v>
      </c>
      <c r="L1194" s="705">
        <v>82.67</v>
      </c>
      <c r="M1194" s="705">
        <v>330.68</v>
      </c>
      <c r="N1194" s="671">
        <v>4</v>
      </c>
      <c r="O1194" s="706">
        <v>2</v>
      </c>
      <c r="P1194" s="705">
        <v>165.34</v>
      </c>
      <c r="Q1194" s="682">
        <v>0.5</v>
      </c>
      <c r="R1194" s="671">
        <v>2</v>
      </c>
      <c r="S1194" s="682">
        <v>0.5</v>
      </c>
      <c r="T1194" s="706">
        <v>1</v>
      </c>
      <c r="U1194" s="242">
        <v>0.5</v>
      </c>
    </row>
    <row r="1195" spans="1:21" ht="14.4" customHeight="1" x14ac:dyDescent="0.3">
      <c r="A1195" s="680">
        <v>32</v>
      </c>
      <c r="B1195" s="671" t="s">
        <v>529</v>
      </c>
      <c r="C1195" s="671">
        <v>89301322</v>
      </c>
      <c r="D1195" s="703" t="s">
        <v>3658</v>
      </c>
      <c r="E1195" s="704" t="s">
        <v>2551</v>
      </c>
      <c r="F1195" s="671" t="s">
        <v>2518</v>
      </c>
      <c r="G1195" s="671" t="s">
        <v>2881</v>
      </c>
      <c r="H1195" s="671" t="s">
        <v>1321</v>
      </c>
      <c r="I1195" s="671" t="s">
        <v>1447</v>
      </c>
      <c r="J1195" s="671" t="s">
        <v>1448</v>
      </c>
      <c r="K1195" s="671" t="s">
        <v>2436</v>
      </c>
      <c r="L1195" s="705">
        <v>1492.11</v>
      </c>
      <c r="M1195" s="705">
        <v>46255.41</v>
      </c>
      <c r="N1195" s="671">
        <v>31</v>
      </c>
      <c r="O1195" s="706">
        <v>12.5</v>
      </c>
      <c r="P1195" s="705">
        <v>29842.200000000004</v>
      </c>
      <c r="Q1195" s="682">
        <v>0.64516129032258074</v>
      </c>
      <c r="R1195" s="671">
        <v>20</v>
      </c>
      <c r="S1195" s="682">
        <v>0.64516129032258063</v>
      </c>
      <c r="T1195" s="706">
        <v>8</v>
      </c>
      <c r="U1195" s="242">
        <v>0.64</v>
      </c>
    </row>
    <row r="1196" spans="1:21" ht="14.4" customHeight="1" x14ac:dyDescent="0.3">
      <c r="A1196" s="680">
        <v>32</v>
      </c>
      <c r="B1196" s="671" t="s">
        <v>529</v>
      </c>
      <c r="C1196" s="671">
        <v>89301322</v>
      </c>
      <c r="D1196" s="703" t="s">
        <v>3658</v>
      </c>
      <c r="E1196" s="704" t="s">
        <v>2551</v>
      </c>
      <c r="F1196" s="671" t="s">
        <v>2518</v>
      </c>
      <c r="G1196" s="671" t="s">
        <v>2588</v>
      </c>
      <c r="H1196" s="671" t="s">
        <v>528</v>
      </c>
      <c r="I1196" s="671" t="s">
        <v>1108</v>
      </c>
      <c r="J1196" s="671" t="s">
        <v>1109</v>
      </c>
      <c r="K1196" s="671" t="s">
        <v>2589</v>
      </c>
      <c r="L1196" s="705">
        <v>34140.99</v>
      </c>
      <c r="M1196" s="705">
        <v>238986.92999999996</v>
      </c>
      <c r="N1196" s="671">
        <v>7</v>
      </c>
      <c r="O1196" s="706">
        <v>5.5</v>
      </c>
      <c r="P1196" s="705">
        <v>204845.93999999997</v>
      </c>
      <c r="Q1196" s="682">
        <v>0.85714285714285721</v>
      </c>
      <c r="R1196" s="671">
        <v>6</v>
      </c>
      <c r="S1196" s="682">
        <v>0.8571428571428571</v>
      </c>
      <c r="T1196" s="706">
        <v>4.5</v>
      </c>
      <c r="U1196" s="242">
        <v>0.81818181818181823</v>
      </c>
    </row>
    <row r="1197" spans="1:21" ht="14.4" customHeight="1" x14ac:dyDescent="0.3">
      <c r="A1197" s="680">
        <v>32</v>
      </c>
      <c r="B1197" s="671" t="s">
        <v>529</v>
      </c>
      <c r="C1197" s="671">
        <v>89301322</v>
      </c>
      <c r="D1197" s="703" t="s">
        <v>3658</v>
      </c>
      <c r="E1197" s="704" t="s">
        <v>2551</v>
      </c>
      <c r="F1197" s="671" t="s">
        <v>2518</v>
      </c>
      <c r="G1197" s="671" t="s">
        <v>2594</v>
      </c>
      <c r="H1197" s="671" t="s">
        <v>1321</v>
      </c>
      <c r="I1197" s="671" t="s">
        <v>2595</v>
      </c>
      <c r="J1197" s="671" t="s">
        <v>2596</v>
      </c>
      <c r="K1197" s="671" t="s">
        <v>2597</v>
      </c>
      <c r="L1197" s="705">
        <v>156.25</v>
      </c>
      <c r="M1197" s="705">
        <v>156.25</v>
      </c>
      <c r="N1197" s="671">
        <v>1</v>
      </c>
      <c r="O1197" s="706">
        <v>0.5</v>
      </c>
      <c r="P1197" s="705"/>
      <c r="Q1197" s="682">
        <v>0</v>
      </c>
      <c r="R1197" s="671"/>
      <c r="S1197" s="682">
        <v>0</v>
      </c>
      <c r="T1197" s="706"/>
      <c r="U1197" s="242">
        <v>0</v>
      </c>
    </row>
    <row r="1198" spans="1:21" ht="14.4" customHeight="1" x14ac:dyDescent="0.3">
      <c r="A1198" s="680">
        <v>32</v>
      </c>
      <c r="B1198" s="671" t="s">
        <v>529</v>
      </c>
      <c r="C1198" s="671">
        <v>89301322</v>
      </c>
      <c r="D1198" s="703" t="s">
        <v>3658</v>
      </c>
      <c r="E1198" s="704" t="s">
        <v>2551</v>
      </c>
      <c r="F1198" s="671" t="s">
        <v>2518</v>
      </c>
      <c r="G1198" s="671" t="s">
        <v>2889</v>
      </c>
      <c r="H1198" s="671" t="s">
        <v>528</v>
      </c>
      <c r="I1198" s="671" t="s">
        <v>2890</v>
      </c>
      <c r="J1198" s="671" t="s">
        <v>2891</v>
      </c>
      <c r="K1198" s="671" t="s">
        <v>2892</v>
      </c>
      <c r="L1198" s="705">
        <v>238.94</v>
      </c>
      <c r="M1198" s="705">
        <v>238.94</v>
      </c>
      <c r="N1198" s="671">
        <v>1</v>
      </c>
      <c r="O1198" s="706">
        <v>0.5</v>
      </c>
      <c r="P1198" s="705"/>
      <c r="Q1198" s="682">
        <v>0</v>
      </c>
      <c r="R1198" s="671"/>
      <c r="S1198" s="682">
        <v>0</v>
      </c>
      <c r="T1198" s="706"/>
      <c r="U1198" s="242">
        <v>0</v>
      </c>
    </row>
    <row r="1199" spans="1:21" ht="14.4" customHeight="1" x14ac:dyDescent="0.3">
      <c r="A1199" s="680">
        <v>32</v>
      </c>
      <c r="B1199" s="671" t="s">
        <v>529</v>
      </c>
      <c r="C1199" s="671">
        <v>89301323</v>
      </c>
      <c r="D1199" s="703" t="s">
        <v>3659</v>
      </c>
      <c r="E1199" s="704" t="s">
        <v>2532</v>
      </c>
      <c r="F1199" s="671" t="s">
        <v>2518</v>
      </c>
      <c r="G1199" s="671" t="s">
        <v>2552</v>
      </c>
      <c r="H1199" s="671" t="s">
        <v>528</v>
      </c>
      <c r="I1199" s="671" t="s">
        <v>2604</v>
      </c>
      <c r="J1199" s="671" t="s">
        <v>2605</v>
      </c>
      <c r="K1199" s="671" t="s">
        <v>2606</v>
      </c>
      <c r="L1199" s="705">
        <v>1354.54</v>
      </c>
      <c r="M1199" s="705">
        <v>1354.54</v>
      </c>
      <c r="N1199" s="671">
        <v>1</v>
      </c>
      <c r="O1199" s="706">
        <v>0.5</v>
      </c>
      <c r="P1199" s="705">
        <v>1354.54</v>
      </c>
      <c r="Q1199" s="682">
        <v>1</v>
      </c>
      <c r="R1199" s="671">
        <v>1</v>
      </c>
      <c r="S1199" s="682">
        <v>1</v>
      </c>
      <c r="T1199" s="706">
        <v>0.5</v>
      </c>
      <c r="U1199" s="242">
        <v>1</v>
      </c>
    </row>
    <row r="1200" spans="1:21" ht="14.4" customHeight="1" x14ac:dyDescent="0.3">
      <c r="A1200" s="680">
        <v>32</v>
      </c>
      <c r="B1200" s="671" t="s">
        <v>529</v>
      </c>
      <c r="C1200" s="671">
        <v>89301323</v>
      </c>
      <c r="D1200" s="703" t="s">
        <v>3659</v>
      </c>
      <c r="E1200" s="704" t="s">
        <v>2532</v>
      </c>
      <c r="F1200" s="671" t="s">
        <v>2518</v>
      </c>
      <c r="G1200" s="671" t="s">
        <v>2561</v>
      </c>
      <c r="H1200" s="671" t="s">
        <v>1321</v>
      </c>
      <c r="I1200" s="671" t="s">
        <v>1556</v>
      </c>
      <c r="J1200" s="671" t="s">
        <v>2413</v>
      </c>
      <c r="K1200" s="671" t="s">
        <v>2414</v>
      </c>
      <c r="L1200" s="705">
        <v>333.31</v>
      </c>
      <c r="M1200" s="705">
        <v>666.62</v>
      </c>
      <c r="N1200" s="671">
        <v>2</v>
      </c>
      <c r="O1200" s="706">
        <v>1</v>
      </c>
      <c r="P1200" s="705">
        <v>333.31</v>
      </c>
      <c r="Q1200" s="682">
        <v>0.5</v>
      </c>
      <c r="R1200" s="671">
        <v>1</v>
      </c>
      <c r="S1200" s="682">
        <v>0.5</v>
      </c>
      <c r="T1200" s="706">
        <v>0.5</v>
      </c>
      <c r="U1200" s="242">
        <v>0.5</v>
      </c>
    </row>
    <row r="1201" spans="1:21" ht="14.4" customHeight="1" x14ac:dyDescent="0.3">
      <c r="A1201" s="680">
        <v>32</v>
      </c>
      <c r="B1201" s="671" t="s">
        <v>529</v>
      </c>
      <c r="C1201" s="671">
        <v>89301323</v>
      </c>
      <c r="D1201" s="703" t="s">
        <v>3659</v>
      </c>
      <c r="E1201" s="704" t="s">
        <v>2532</v>
      </c>
      <c r="F1201" s="671" t="s">
        <v>2518</v>
      </c>
      <c r="G1201" s="671" t="s">
        <v>2663</v>
      </c>
      <c r="H1201" s="671" t="s">
        <v>528</v>
      </c>
      <c r="I1201" s="671" t="s">
        <v>801</v>
      </c>
      <c r="J1201" s="671" t="s">
        <v>657</v>
      </c>
      <c r="K1201" s="671" t="s">
        <v>3627</v>
      </c>
      <c r="L1201" s="705">
        <v>57.65</v>
      </c>
      <c r="M1201" s="705">
        <v>57.65</v>
      </c>
      <c r="N1201" s="671">
        <v>1</v>
      </c>
      <c r="O1201" s="706">
        <v>0.5</v>
      </c>
      <c r="P1201" s="705"/>
      <c r="Q1201" s="682">
        <v>0</v>
      </c>
      <c r="R1201" s="671"/>
      <c r="S1201" s="682">
        <v>0</v>
      </c>
      <c r="T1201" s="706"/>
      <c r="U1201" s="242">
        <v>0</v>
      </c>
    </row>
    <row r="1202" spans="1:21" ht="14.4" customHeight="1" x14ac:dyDescent="0.3">
      <c r="A1202" s="680">
        <v>32</v>
      </c>
      <c r="B1202" s="671" t="s">
        <v>529</v>
      </c>
      <c r="C1202" s="671">
        <v>89301323</v>
      </c>
      <c r="D1202" s="703" t="s">
        <v>3659</v>
      </c>
      <c r="E1202" s="704" t="s">
        <v>2532</v>
      </c>
      <c r="F1202" s="671" t="s">
        <v>2518</v>
      </c>
      <c r="G1202" s="671" t="s">
        <v>2569</v>
      </c>
      <c r="H1202" s="671" t="s">
        <v>1321</v>
      </c>
      <c r="I1202" s="671" t="s">
        <v>2705</v>
      </c>
      <c r="J1202" s="671" t="s">
        <v>1600</v>
      </c>
      <c r="K1202" s="671" t="s">
        <v>2706</v>
      </c>
      <c r="L1202" s="705">
        <v>782.22</v>
      </c>
      <c r="M1202" s="705">
        <v>782.22</v>
      </c>
      <c r="N1202" s="671">
        <v>1</v>
      </c>
      <c r="O1202" s="706">
        <v>0.5</v>
      </c>
      <c r="P1202" s="705"/>
      <c r="Q1202" s="682">
        <v>0</v>
      </c>
      <c r="R1202" s="671"/>
      <c r="S1202" s="682">
        <v>0</v>
      </c>
      <c r="T1202" s="706"/>
      <c r="U1202" s="242">
        <v>0</v>
      </c>
    </row>
    <row r="1203" spans="1:21" ht="14.4" customHeight="1" x14ac:dyDescent="0.3">
      <c r="A1203" s="680">
        <v>32</v>
      </c>
      <c r="B1203" s="671" t="s">
        <v>529</v>
      </c>
      <c r="C1203" s="671">
        <v>89301323</v>
      </c>
      <c r="D1203" s="703" t="s">
        <v>3659</v>
      </c>
      <c r="E1203" s="704" t="s">
        <v>2532</v>
      </c>
      <c r="F1203" s="671" t="s">
        <v>2518</v>
      </c>
      <c r="G1203" s="671" t="s">
        <v>2729</v>
      </c>
      <c r="H1203" s="671" t="s">
        <v>528</v>
      </c>
      <c r="I1203" s="671" t="s">
        <v>808</v>
      </c>
      <c r="J1203" s="671" t="s">
        <v>2737</v>
      </c>
      <c r="K1203" s="671" t="s">
        <v>2735</v>
      </c>
      <c r="L1203" s="705">
        <v>66.599999999999994</v>
      </c>
      <c r="M1203" s="705">
        <v>66.599999999999994</v>
      </c>
      <c r="N1203" s="671">
        <v>1</v>
      </c>
      <c r="O1203" s="706">
        <v>0.5</v>
      </c>
      <c r="P1203" s="705"/>
      <c r="Q1203" s="682">
        <v>0</v>
      </c>
      <c r="R1203" s="671"/>
      <c r="S1203" s="682">
        <v>0</v>
      </c>
      <c r="T1203" s="706"/>
      <c r="U1203" s="242">
        <v>0</v>
      </c>
    </row>
    <row r="1204" spans="1:21" ht="14.4" customHeight="1" x14ac:dyDescent="0.3">
      <c r="A1204" s="680">
        <v>32</v>
      </c>
      <c r="B1204" s="671" t="s">
        <v>529</v>
      </c>
      <c r="C1204" s="671">
        <v>89301323</v>
      </c>
      <c r="D1204" s="703" t="s">
        <v>3659</v>
      </c>
      <c r="E1204" s="704" t="s">
        <v>2532</v>
      </c>
      <c r="F1204" s="671" t="s">
        <v>2518</v>
      </c>
      <c r="G1204" s="671" t="s">
        <v>3643</v>
      </c>
      <c r="H1204" s="671" t="s">
        <v>528</v>
      </c>
      <c r="I1204" s="671" t="s">
        <v>3644</v>
      </c>
      <c r="J1204" s="671" t="s">
        <v>3645</v>
      </c>
      <c r="K1204" s="671" t="s">
        <v>2659</v>
      </c>
      <c r="L1204" s="705">
        <v>36.86</v>
      </c>
      <c r="M1204" s="705">
        <v>36.86</v>
      </c>
      <c r="N1204" s="671">
        <v>1</v>
      </c>
      <c r="O1204" s="706">
        <v>0.5</v>
      </c>
      <c r="P1204" s="705"/>
      <c r="Q1204" s="682">
        <v>0</v>
      </c>
      <c r="R1204" s="671"/>
      <c r="S1204" s="682">
        <v>0</v>
      </c>
      <c r="T1204" s="706"/>
      <c r="U1204" s="242">
        <v>0</v>
      </c>
    </row>
    <row r="1205" spans="1:21" ht="14.4" customHeight="1" x14ac:dyDescent="0.3">
      <c r="A1205" s="680">
        <v>32</v>
      </c>
      <c r="B1205" s="671" t="s">
        <v>529</v>
      </c>
      <c r="C1205" s="671">
        <v>89301323</v>
      </c>
      <c r="D1205" s="703" t="s">
        <v>3659</v>
      </c>
      <c r="E1205" s="704" t="s">
        <v>2532</v>
      </c>
      <c r="F1205" s="671" t="s">
        <v>2518</v>
      </c>
      <c r="G1205" s="671" t="s">
        <v>3643</v>
      </c>
      <c r="H1205" s="671" t="s">
        <v>528</v>
      </c>
      <c r="I1205" s="671" t="s">
        <v>3646</v>
      </c>
      <c r="J1205" s="671" t="s">
        <v>3647</v>
      </c>
      <c r="K1205" s="671" t="s">
        <v>1006</v>
      </c>
      <c r="L1205" s="705">
        <v>0</v>
      </c>
      <c r="M1205" s="705">
        <v>0</v>
      </c>
      <c r="N1205" s="671">
        <v>1</v>
      </c>
      <c r="O1205" s="706">
        <v>1</v>
      </c>
      <c r="P1205" s="705"/>
      <c r="Q1205" s="682"/>
      <c r="R1205" s="671"/>
      <c r="S1205" s="682">
        <v>0</v>
      </c>
      <c r="T1205" s="706"/>
      <c r="U1205" s="242">
        <v>0</v>
      </c>
    </row>
    <row r="1206" spans="1:21" ht="14.4" customHeight="1" x14ac:dyDescent="0.3">
      <c r="A1206" s="680">
        <v>32</v>
      </c>
      <c r="B1206" s="671" t="s">
        <v>529</v>
      </c>
      <c r="C1206" s="671">
        <v>89301323</v>
      </c>
      <c r="D1206" s="703" t="s">
        <v>3659</v>
      </c>
      <c r="E1206" s="704" t="s">
        <v>2532</v>
      </c>
      <c r="F1206" s="671" t="s">
        <v>2518</v>
      </c>
      <c r="G1206" s="671" t="s">
        <v>3431</v>
      </c>
      <c r="H1206" s="671" t="s">
        <v>528</v>
      </c>
      <c r="I1206" s="671" t="s">
        <v>3648</v>
      </c>
      <c r="J1206" s="671" t="s">
        <v>3649</v>
      </c>
      <c r="K1206" s="671" t="s">
        <v>3650</v>
      </c>
      <c r="L1206" s="705">
        <v>130.15</v>
      </c>
      <c r="M1206" s="705">
        <v>130.15</v>
      </c>
      <c r="N1206" s="671">
        <v>1</v>
      </c>
      <c r="O1206" s="706">
        <v>0.5</v>
      </c>
      <c r="P1206" s="705"/>
      <c r="Q1206" s="682">
        <v>0</v>
      </c>
      <c r="R1206" s="671"/>
      <c r="S1206" s="682">
        <v>0</v>
      </c>
      <c r="T1206" s="706"/>
      <c r="U1206" s="242">
        <v>0</v>
      </c>
    </row>
    <row r="1207" spans="1:21" ht="14.4" customHeight="1" x14ac:dyDescent="0.3">
      <c r="A1207" s="680">
        <v>32</v>
      </c>
      <c r="B1207" s="671" t="s">
        <v>529</v>
      </c>
      <c r="C1207" s="671">
        <v>89301323</v>
      </c>
      <c r="D1207" s="703" t="s">
        <v>3659</v>
      </c>
      <c r="E1207" s="704" t="s">
        <v>2532</v>
      </c>
      <c r="F1207" s="671" t="s">
        <v>2518</v>
      </c>
      <c r="G1207" s="671" t="s">
        <v>2746</v>
      </c>
      <c r="H1207" s="671" t="s">
        <v>1321</v>
      </c>
      <c r="I1207" s="671" t="s">
        <v>3057</v>
      </c>
      <c r="J1207" s="671" t="s">
        <v>1471</v>
      </c>
      <c r="K1207" s="671" t="s">
        <v>1472</v>
      </c>
      <c r="L1207" s="705">
        <v>115.18</v>
      </c>
      <c r="M1207" s="705">
        <v>115.18</v>
      </c>
      <c r="N1207" s="671">
        <v>1</v>
      </c>
      <c r="O1207" s="706">
        <v>0.5</v>
      </c>
      <c r="P1207" s="705"/>
      <c r="Q1207" s="682">
        <v>0</v>
      </c>
      <c r="R1207" s="671"/>
      <c r="S1207" s="682">
        <v>0</v>
      </c>
      <c r="T1207" s="706"/>
      <c r="U1207" s="242">
        <v>0</v>
      </c>
    </row>
    <row r="1208" spans="1:21" ht="14.4" customHeight="1" x14ac:dyDescent="0.3">
      <c r="A1208" s="680">
        <v>32</v>
      </c>
      <c r="B1208" s="671" t="s">
        <v>529</v>
      </c>
      <c r="C1208" s="671">
        <v>89301323</v>
      </c>
      <c r="D1208" s="703" t="s">
        <v>3659</v>
      </c>
      <c r="E1208" s="704" t="s">
        <v>2532</v>
      </c>
      <c r="F1208" s="671" t="s">
        <v>2518</v>
      </c>
      <c r="G1208" s="671" t="s">
        <v>2601</v>
      </c>
      <c r="H1208" s="671" t="s">
        <v>1321</v>
      </c>
      <c r="I1208" s="671" t="s">
        <v>1346</v>
      </c>
      <c r="J1208" s="671" t="s">
        <v>1347</v>
      </c>
      <c r="K1208" s="671" t="s">
        <v>1348</v>
      </c>
      <c r="L1208" s="705">
        <v>937.93</v>
      </c>
      <c r="M1208" s="705">
        <v>1875.86</v>
      </c>
      <c r="N1208" s="671">
        <v>2</v>
      </c>
      <c r="O1208" s="706">
        <v>1</v>
      </c>
      <c r="P1208" s="705"/>
      <c r="Q1208" s="682">
        <v>0</v>
      </c>
      <c r="R1208" s="671"/>
      <c r="S1208" s="682">
        <v>0</v>
      </c>
      <c r="T1208" s="706"/>
      <c r="U1208" s="242">
        <v>0</v>
      </c>
    </row>
    <row r="1209" spans="1:21" ht="14.4" customHeight="1" x14ac:dyDescent="0.3">
      <c r="A1209" s="680">
        <v>32</v>
      </c>
      <c r="B1209" s="671" t="s">
        <v>529</v>
      </c>
      <c r="C1209" s="671">
        <v>89301323</v>
      </c>
      <c r="D1209" s="703" t="s">
        <v>3659</v>
      </c>
      <c r="E1209" s="704" t="s">
        <v>2532</v>
      </c>
      <c r="F1209" s="671" t="s">
        <v>2518</v>
      </c>
      <c r="G1209" s="671" t="s">
        <v>2971</v>
      </c>
      <c r="H1209" s="671" t="s">
        <v>528</v>
      </c>
      <c r="I1209" s="671" t="s">
        <v>3101</v>
      </c>
      <c r="J1209" s="671" t="s">
        <v>3102</v>
      </c>
      <c r="K1209" s="671" t="s">
        <v>3103</v>
      </c>
      <c r="L1209" s="705">
        <v>131.96</v>
      </c>
      <c r="M1209" s="705">
        <v>263.92</v>
      </c>
      <c r="N1209" s="671">
        <v>2</v>
      </c>
      <c r="O1209" s="706">
        <v>0.5</v>
      </c>
      <c r="P1209" s="705"/>
      <c r="Q1209" s="682">
        <v>0</v>
      </c>
      <c r="R1209" s="671"/>
      <c r="S1209" s="682">
        <v>0</v>
      </c>
      <c r="T1209" s="706"/>
      <c r="U1209" s="242">
        <v>0</v>
      </c>
    </row>
    <row r="1210" spans="1:21" ht="14.4" customHeight="1" x14ac:dyDescent="0.3">
      <c r="A1210" s="680">
        <v>32</v>
      </c>
      <c r="B1210" s="671" t="s">
        <v>529</v>
      </c>
      <c r="C1210" s="671">
        <v>89301323</v>
      </c>
      <c r="D1210" s="703" t="s">
        <v>3659</v>
      </c>
      <c r="E1210" s="704" t="s">
        <v>2535</v>
      </c>
      <c r="F1210" s="671" t="s">
        <v>2518</v>
      </c>
      <c r="G1210" s="671" t="s">
        <v>2616</v>
      </c>
      <c r="H1210" s="671" t="s">
        <v>528</v>
      </c>
      <c r="I1210" s="671" t="s">
        <v>764</v>
      </c>
      <c r="J1210" s="671" t="s">
        <v>2617</v>
      </c>
      <c r="K1210" s="671" t="s">
        <v>2618</v>
      </c>
      <c r="L1210" s="705">
        <v>0</v>
      </c>
      <c r="M1210" s="705">
        <v>0</v>
      </c>
      <c r="N1210" s="671">
        <v>1</v>
      </c>
      <c r="O1210" s="706">
        <v>0.5</v>
      </c>
      <c r="P1210" s="705">
        <v>0</v>
      </c>
      <c r="Q1210" s="682"/>
      <c r="R1210" s="671">
        <v>1</v>
      </c>
      <c r="S1210" s="682">
        <v>1</v>
      </c>
      <c r="T1210" s="706">
        <v>0.5</v>
      </c>
      <c r="U1210" s="242">
        <v>1</v>
      </c>
    </row>
    <row r="1211" spans="1:21" ht="14.4" customHeight="1" x14ac:dyDescent="0.3">
      <c r="A1211" s="680">
        <v>32</v>
      </c>
      <c r="B1211" s="671" t="s">
        <v>529</v>
      </c>
      <c r="C1211" s="671">
        <v>89301323</v>
      </c>
      <c r="D1211" s="703" t="s">
        <v>3659</v>
      </c>
      <c r="E1211" s="704" t="s">
        <v>2535</v>
      </c>
      <c r="F1211" s="671" t="s">
        <v>2518</v>
      </c>
      <c r="G1211" s="671" t="s">
        <v>2660</v>
      </c>
      <c r="H1211" s="671" t="s">
        <v>1321</v>
      </c>
      <c r="I1211" s="671" t="s">
        <v>2046</v>
      </c>
      <c r="J1211" s="671" t="s">
        <v>2047</v>
      </c>
      <c r="K1211" s="671" t="s">
        <v>2502</v>
      </c>
      <c r="L1211" s="705">
        <v>162.13</v>
      </c>
      <c r="M1211" s="705">
        <v>162.13</v>
      </c>
      <c r="N1211" s="671">
        <v>1</v>
      </c>
      <c r="O1211" s="706">
        <v>0.5</v>
      </c>
      <c r="P1211" s="705">
        <v>162.13</v>
      </c>
      <c r="Q1211" s="682">
        <v>1</v>
      </c>
      <c r="R1211" s="671">
        <v>1</v>
      </c>
      <c r="S1211" s="682">
        <v>1</v>
      </c>
      <c r="T1211" s="706">
        <v>0.5</v>
      </c>
      <c r="U1211" s="242">
        <v>1</v>
      </c>
    </row>
    <row r="1212" spans="1:21" ht="14.4" customHeight="1" x14ac:dyDescent="0.3">
      <c r="A1212" s="680">
        <v>32</v>
      </c>
      <c r="B1212" s="671" t="s">
        <v>529</v>
      </c>
      <c r="C1212" s="671">
        <v>89301323</v>
      </c>
      <c r="D1212" s="703" t="s">
        <v>3659</v>
      </c>
      <c r="E1212" s="704" t="s">
        <v>2535</v>
      </c>
      <c r="F1212" s="671" t="s">
        <v>2518</v>
      </c>
      <c r="G1212" s="671" t="s">
        <v>2601</v>
      </c>
      <c r="H1212" s="671" t="s">
        <v>1321</v>
      </c>
      <c r="I1212" s="671" t="s">
        <v>1405</v>
      </c>
      <c r="J1212" s="671" t="s">
        <v>1347</v>
      </c>
      <c r="K1212" s="671" t="s">
        <v>1406</v>
      </c>
      <c r="L1212" s="705">
        <v>625.29</v>
      </c>
      <c r="M1212" s="705">
        <v>1875.87</v>
      </c>
      <c r="N1212" s="671">
        <v>3</v>
      </c>
      <c r="O1212" s="706">
        <v>1</v>
      </c>
      <c r="P1212" s="705">
        <v>1875.87</v>
      </c>
      <c r="Q1212" s="682">
        <v>1</v>
      </c>
      <c r="R1212" s="671">
        <v>3</v>
      </c>
      <c r="S1212" s="682">
        <v>1</v>
      </c>
      <c r="T1212" s="706">
        <v>1</v>
      </c>
      <c r="U1212" s="242">
        <v>1</v>
      </c>
    </row>
    <row r="1213" spans="1:21" ht="14.4" customHeight="1" x14ac:dyDescent="0.3">
      <c r="A1213" s="680">
        <v>32</v>
      </c>
      <c r="B1213" s="671" t="s">
        <v>529</v>
      </c>
      <c r="C1213" s="671">
        <v>89301323</v>
      </c>
      <c r="D1213" s="703" t="s">
        <v>3659</v>
      </c>
      <c r="E1213" s="704" t="s">
        <v>2535</v>
      </c>
      <c r="F1213" s="671" t="s">
        <v>2518</v>
      </c>
      <c r="G1213" s="671" t="s">
        <v>2580</v>
      </c>
      <c r="H1213" s="671" t="s">
        <v>528</v>
      </c>
      <c r="I1213" s="671" t="s">
        <v>2643</v>
      </c>
      <c r="J1213" s="671" t="s">
        <v>2641</v>
      </c>
      <c r="K1213" s="671" t="s">
        <v>681</v>
      </c>
      <c r="L1213" s="705">
        <v>314.89999999999998</v>
      </c>
      <c r="M1213" s="705">
        <v>314.89999999999998</v>
      </c>
      <c r="N1213" s="671">
        <v>1</v>
      </c>
      <c r="O1213" s="706">
        <v>0.5</v>
      </c>
      <c r="P1213" s="705">
        <v>314.89999999999998</v>
      </c>
      <c r="Q1213" s="682">
        <v>1</v>
      </c>
      <c r="R1213" s="671">
        <v>1</v>
      </c>
      <c r="S1213" s="682">
        <v>1</v>
      </c>
      <c r="T1213" s="706">
        <v>0.5</v>
      </c>
      <c r="U1213" s="242">
        <v>1</v>
      </c>
    </row>
    <row r="1214" spans="1:21" ht="14.4" customHeight="1" x14ac:dyDescent="0.3">
      <c r="A1214" s="680">
        <v>32</v>
      </c>
      <c r="B1214" s="671" t="s">
        <v>529</v>
      </c>
      <c r="C1214" s="671">
        <v>89301323</v>
      </c>
      <c r="D1214" s="703" t="s">
        <v>3659</v>
      </c>
      <c r="E1214" s="704" t="s">
        <v>2535</v>
      </c>
      <c r="F1214" s="671" t="s">
        <v>2518</v>
      </c>
      <c r="G1214" s="671" t="s">
        <v>3023</v>
      </c>
      <c r="H1214" s="671" t="s">
        <v>528</v>
      </c>
      <c r="I1214" s="671" t="s">
        <v>1979</v>
      </c>
      <c r="J1214" s="671" t="s">
        <v>1980</v>
      </c>
      <c r="K1214" s="671" t="s">
        <v>3024</v>
      </c>
      <c r="L1214" s="705">
        <v>5598.35</v>
      </c>
      <c r="M1214" s="705">
        <v>16795.050000000003</v>
      </c>
      <c r="N1214" s="671">
        <v>3</v>
      </c>
      <c r="O1214" s="706">
        <v>0.5</v>
      </c>
      <c r="P1214" s="705">
        <v>16795.050000000003</v>
      </c>
      <c r="Q1214" s="682">
        <v>1</v>
      </c>
      <c r="R1214" s="671">
        <v>3</v>
      </c>
      <c r="S1214" s="682">
        <v>1</v>
      </c>
      <c r="T1214" s="706">
        <v>0.5</v>
      </c>
      <c r="U1214" s="242">
        <v>1</v>
      </c>
    </row>
    <row r="1215" spans="1:21" ht="14.4" customHeight="1" x14ac:dyDescent="0.3">
      <c r="A1215" s="680">
        <v>32</v>
      </c>
      <c r="B1215" s="671" t="s">
        <v>529</v>
      </c>
      <c r="C1215" s="671">
        <v>89301323</v>
      </c>
      <c r="D1215" s="703" t="s">
        <v>3659</v>
      </c>
      <c r="E1215" s="704" t="s">
        <v>2536</v>
      </c>
      <c r="F1215" s="671" t="s">
        <v>2518</v>
      </c>
      <c r="G1215" s="671" t="s">
        <v>2552</v>
      </c>
      <c r="H1215" s="671" t="s">
        <v>528</v>
      </c>
      <c r="I1215" s="671" t="s">
        <v>2997</v>
      </c>
      <c r="J1215" s="671" t="s">
        <v>1008</v>
      </c>
      <c r="K1215" s="671" t="s">
        <v>1009</v>
      </c>
      <c r="L1215" s="705">
        <v>483.76</v>
      </c>
      <c r="M1215" s="705">
        <v>483.76</v>
      </c>
      <c r="N1215" s="671">
        <v>1</v>
      </c>
      <c r="O1215" s="706">
        <v>0.5</v>
      </c>
      <c r="P1215" s="705">
        <v>483.76</v>
      </c>
      <c r="Q1215" s="682">
        <v>1</v>
      </c>
      <c r="R1215" s="671">
        <v>1</v>
      </c>
      <c r="S1215" s="682">
        <v>1</v>
      </c>
      <c r="T1215" s="706">
        <v>0.5</v>
      </c>
      <c r="U1215" s="242">
        <v>1</v>
      </c>
    </row>
    <row r="1216" spans="1:21" ht="14.4" customHeight="1" x14ac:dyDescent="0.3">
      <c r="A1216" s="680">
        <v>32</v>
      </c>
      <c r="B1216" s="671" t="s">
        <v>529</v>
      </c>
      <c r="C1216" s="671">
        <v>89301323</v>
      </c>
      <c r="D1216" s="703" t="s">
        <v>3659</v>
      </c>
      <c r="E1216" s="704" t="s">
        <v>2536</v>
      </c>
      <c r="F1216" s="671" t="s">
        <v>2518</v>
      </c>
      <c r="G1216" s="671" t="s">
        <v>2552</v>
      </c>
      <c r="H1216" s="671" t="s">
        <v>528</v>
      </c>
      <c r="I1216" s="671" t="s">
        <v>2656</v>
      </c>
      <c r="J1216" s="671" t="s">
        <v>1008</v>
      </c>
      <c r="K1216" s="671" t="s">
        <v>2554</v>
      </c>
      <c r="L1216" s="705">
        <v>0</v>
      </c>
      <c r="M1216" s="705">
        <v>0</v>
      </c>
      <c r="N1216" s="671">
        <v>1</v>
      </c>
      <c r="O1216" s="706">
        <v>0.5</v>
      </c>
      <c r="P1216" s="705">
        <v>0</v>
      </c>
      <c r="Q1216" s="682"/>
      <c r="R1216" s="671">
        <v>1</v>
      </c>
      <c r="S1216" s="682">
        <v>1</v>
      </c>
      <c r="T1216" s="706">
        <v>0.5</v>
      </c>
      <c r="U1216" s="242">
        <v>1</v>
      </c>
    </row>
    <row r="1217" spans="1:21" ht="14.4" customHeight="1" x14ac:dyDescent="0.3">
      <c r="A1217" s="680">
        <v>32</v>
      </c>
      <c r="B1217" s="671" t="s">
        <v>529</v>
      </c>
      <c r="C1217" s="671">
        <v>89301323</v>
      </c>
      <c r="D1217" s="703" t="s">
        <v>3659</v>
      </c>
      <c r="E1217" s="704" t="s">
        <v>2536</v>
      </c>
      <c r="F1217" s="671" t="s">
        <v>2518</v>
      </c>
      <c r="G1217" s="671" t="s">
        <v>2555</v>
      </c>
      <c r="H1217" s="671" t="s">
        <v>528</v>
      </c>
      <c r="I1217" s="671" t="s">
        <v>623</v>
      </c>
      <c r="J1217" s="671" t="s">
        <v>624</v>
      </c>
      <c r="K1217" s="671" t="s">
        <v>2556</v>
      </c>
      <c r="L1217" s="705">
        <v>85.72</v>
      </c>
      <c r="M1217" s="705">
        <v>171.44</v>
      </c>
      <c r="N1217" s="671">
        <v>2</v>
      </c>
      <c r="O1217" s="706">
        <v>1</v>
      </c>
      <c r="P1217" s="705">
        <v>171.44</v>
      </c>
      <c r="Q1217" s="682">
        <v>1</v>
      </c>
      <c r="R1217" s="671">
        <v>2</v>
      </c>
      <c r="S1217" s="682">
        <v>1</v>
      </c>
      <c r="T1217" s="706">
        <v>1</v>
      </c>
      <c r="U1217" s="242">
        <v>1</v>
      </c>
    </row>
    <row r="1218" spans="1:21" ht="14.4" customHeight="1" x14ac:dyDescent="0.3">
      <c r="A1218" s="680">
        <v>32</v>
      </c>
      <c r="B1218" s="671" t="s">
        <v>529</v>
      </c>
      <c r="C1218" s="671">
        <v>89301323</v>
      </c>
      <c r="D1218" s="703" t="s">
        <v>3659</v>
      </c>
      <c r="E1218" s="704" t="s">
        <v>2536</v>
      </c>
      <c r="F1218" s="671" t="s">
        <v>2518</v>
      </c>
      <c r="G1218" s="671" t="s">
        <v>2616</v>
      </c>
      <c r="H1218" s="671" t="s">
        <v>528</v>
      </c>
      <c r="I1218" s="671" t="s">
        <v>764</v>
      </c>
      <c r="J1218" s="671" t="s">
        <v>2617</v>
      </c>
      <c r="K1218" s="671" t="s">
        <v>2618</v>
      </c>
      <c r="L1218" s="705">
        <v>0</v>
      </c>
      <c r="M1218" s="705">
        <v>0</v>
      </c>
      <c r="N1218" s="671">
        <v>2</v>
      </c>
      <c r="O1218" s="706">
        <v>1</v>
      </c>
      <c r="P1218" s="705">
        <v>0</v>
      </c>
      <c r="Q1218" s="682"/>
      <c r="R1218" s="671">
        <v>2</v>
      </c>
      <c r="S1218" s="682">
        <v>1</v>
      </c>
      <c r="T1218" s="706">
        <v>1</v>
      </c>
      <c r="U1218" s="242">
        <v>1</v>
      </c>
    </row>
    <row r="1219" spans="1:21" ht="14.4" customHeight="1" x14ac:dyDescent="0.3">
      <c r="A1219" s="680">
        <v>32</v>
      </c>
      <c r="B1219" s="671" t="s">
        <v>529</v>
      </c>
      <c r="C1219" s="671">
        <v>89301323</v>
      </c>
      <c r="D1219" s="703" t="s">
        <v>3659</v>
      </c>
      <c r="E1219" s="704" t="s">
        <v>2536</v>
      </c>
      <c r="F1219" s="671" t="s">
        <v>2518</v>
      </c>
      <c r="G1219" s="671" t="s">
        <v>2624</v>
      </c>
      <c r="H1219" s="671" t="s">
        <v>1321</v>
      </c>
      <c r="I1219" s="671" t="s">
        <v>1564</v>
      </c>
      <c r="J1219" s="671" t="s">
        <v>1565</v>
      </c>
      <c r="K1219" s="671" t="s">
        <v>2418</v>
      </c>
      <c r="L1219" s="705">
        <v>69.86</v>
      </c>
      <c r="M1219" s="705">
        <v>69.86</v>
      </c>
      <c r="N1219" s="671">
        <v>1</v>
      </c>
      <c r="O1219" s="706">
        <v>0.5</v>
      </c>
      <c r="P1219" s="705">
        <v>69.86</v>
      </c>
      <c r="Q1219" s="682">
        <v>1</v>
      </c>
      <c r="R1219" s="671">
        <v>1</v>
      </c>
      <c r="S1219" s="682">
        <v>1</v>
      </c>
      <c r="T1219" s="706">
        <v>0.5</v>
      </c>
      <c r="U1219" s="242">
        <v>1</v>
      </c>
    </row>
    <row r="1220" spans="1:21" ht="14.4" customHeight="1" x14ac:dyDescent="0.3">
      <c r="A1220" s="680">
        <v>32</v>
      </c>
      <c r="B1220" s="671" t="s">
        <v>529</v>
      </c>
      <c r="C1220" s="671">
        <v>89301323</v>
      </c>
      <c r="D1220" s="703" t="s">
        <v>3659</v>
      </c>
      <c r="E1220" s="704" t="s">
        <v>2536</v>
      </c>
      <c r="F1220" s="671" t="s">
        <v>2518</v>
      </c>
      <c r="G1220" s="671" t="s">
        <v>2660</v>
      </c>
      <c r="H1220" s="671" t="s">
        <v>1321</v>
      </c>
      <c r="I1220" s="671" t="s">
        <v>2046</v>
      </c>
      <c r="J1220" s="671" t="s">
        <v>2047</v>
      </c>
      <c r="K1220" s="671" t="s">
        <v>2502</v>
      </c>
      <c r="L1220" s="705">
        <v>162.13</v>
      </c>
      <c r="M1220" s="705">
        <v>162.13</v>
      </c>
      <c r="N1220" s="671">
        <v>1</v>
      </c>
      <c r="O1220" s="706">
        <v>1</v>
      </c>
      <c r="P1220" s="705"/>
      <c r="Q1220" s="682">
        <v>0</v>
      </c>
      <c r="R1220" s="671"/>
      <c r="S1220" s="682">
        <v>0</v>
      </c>
      <c r="T1220" s="706"/>
      <c r="U1220" s="242">
        <v>0</v>
      </c>
    </row>
    <row r="1221" spans="1:21" ht="14.4" customHeight="1" x14ac:dyDescent="0.3">
      <c r="A1221" s="680">
        <v>32</v>
      </c>
      <c r="B1221" s="671" t="s">
        <v>529</v>
      </c>
      <c r="C1221" s="671">
        <v>89301323</v>
      </c>
      <c r="D1221" s="703" t="s">
        <v>3659</v>
      </c>
      <c r="E1221" s="704" t="s">
        <v>2536</v>
      </c>
      <c r="F1221" s="671" t="s">
        <v>2518</v>
      </c>
      <c r="G1221" s="671" t="s">
        <v>2660</v>
      </c>
      <c r="H1221" s="671" t="s">
        <v>1321</v>
      </c>
      <c r="I1221" s="671" t="s">
        <v>1412</v>
      </c>
      <c r="J1221" s="671" t="s">
        <v>1413</v>
      </c>
      <c r="K1221" s="671" t="s">
        <v>2456</v>
      </c>
      <c r="L1221" s="705">
        <v>216.16</v>
      </c>
      <c r="M1221" s="705">
        <v>216.16</v>
      </c>
      <c r="N1221" s="671">
        <v>1</v>
      </c>
      <c r="O1221" s="706">
        <v>0.5</v>
      </c>
      <c r="P1221" s="705">
        <v>216.16</v>
      </c>
      <c r="Q1221" s="682">
        <v>1</v>
      </c>
      <c r="R1221" s="671">
        <v>1</v>
      </c>
      <c r="S1221" s="682">
        <v>1</v>
      </c>
      <c r="T1221" s="706">
        <v>0.5</v>
      </c>
      <c r="U1221" s="242">
        <v>1</v>
      </c>
    </row>
    <row r="1222" spans="1:21" ht="14.4" customHeight="1" x14ac:dyDescent="0.3">
      <c r="A1222" s="680">
        <v>32</v>
      </c>
      <c r="B1222" s="671" t="s">
        <v>529</v>
      </c>
      <c r="C1222" s="671">
        <v>89301323</v>
      </c>
      <c r="D1222" s="703" t="s">
        <v>3659</v>
      </c>
      <c r="E1222" s="704" t="s">
        <v>2536</v>
      </c>
      <c r="F1222" s="671" t="s">
        <v>2518</v>
      </c>
      <c r="G1222" s="671" t="s">
        <v>2913</v>
      </c>
      <c r="H1222" s="671" t="s">
        <v>528</v>
      </c>
      <c r="I1222" s="671" t="s">
        <v>3651</v>
      </c>
      <c r="J1222" s="671" t="s">
        <v>2915</v>
      </c>
      <c r="K1222" s="671" t="s">
        <v>3652</v>
      </c>
      <c r="L1222" s="705">
        <v>1555.3</v>
      </c>
      <c r="M1222" s="705">
        <v>1555.3</v>
      </c>
      <c r="N1222" s="671">
        <v>1</v>
      </c>
      <c r="O1222" s="706">
        <v>1</v>
      </c>
      <c r="P1222" s="705">
        <v>1555.3</v>
      </c>
      <c r="Q1222" s="682">
        <v>1</v>
      </c>
      <c r="R1222" s="671">
        <v>1</v>
      </c>
      <c r="S1222" s="682">
        <v>1</v>
      </c>
      <c r="T1222" s="706">
        <v>1</v>
      </c>
      <c r="U1222" s="242">
        <v>1</v>
      </c>
    </row>
    <row r="1223" spans="1:21" ht="14.4" customHeight="1" x14ac:dyDescent="0.3">
      <c r="A1223" s="680">
        <v>32</v>
      </c>
      <c r="B1223" s="671" t="s">
        <v>529</v>
      </c>
      <c r="C1223" s="671">
        <v>89301323</v>
      </c>
      <c r="D1223" s="703" t="s">
        <v>3659</v>
      </c>
      <c r="E1223" s="704" t="s">
        <v>2536</v>
      </c>
      <c r="F1223" s="671" t="s">
        <v>2518</v>
      </c>
      <c r="G1223" s="671" t="s">
        <v>2788</v>
      </c>
      <c r="H1223" s="671" t="s">
        <v>528</v>
      </c>
      <c r="I1223" s="671" t="s">
        <v>2789</v>
      </c>
      <c r="J1223" s="671" t="s">
        <v>1771</v>
      </c>
      <c r="K1223" s="671" t="s">
        <v>2790</v>
      </c>
      <c r="L1223" s="705">
        <v>0</v>
      </c>
      <c r="M1223" s="705">
        <v>0</v>
      </c>
      <c r="N1223" s="671">
        <v>1</v>
      </c>
      <c r="O1223" s="706">
        <v>0.5</v>
      </c>
      <c r="P1223" s="705">
        <v>0</v>
      </c>
      <c r="Q1223" s="682"/>
      <c r="R1223" s="671">
        <v>1</v>
      </c>
      <c r="S1223" s="682">
        <v>1</v>
      </c>
      <c r="T1223" s="706">
        <v>0.5</v>
      </c>
      <c r="U1223" s="242">
        <v>1</v>
      </c>
    </row>
    <row r="1224" spans="1:21" ht="14.4" customHeight="1" x14ac:dyDescent="0.3">
      <c r="A1224" s="680">
        <v>32</v>
      </c>
      <c r="B1224" s="671" t="s">
        <v>529</v>
      </c>
      <c r="C1224" s="671">
        <v>89301323</v>
      </c>
      <c r="D1224" s="703" t="s">
        <v>3659</v>
      </c>
      <c r="E1224" s="704" t="s">
        <v>2536</v>
      </c>
      <c r="F1224" s="671" t="s">
        <v>2518</v>
      </c>
      <c r="G1224" s="671" t="s">
        <v>2569</v>
      </c>
      <c r="H1224" s="671" t="s">
        <v>1321</v>
      </c>
      <c r="I1224" s="671" t="s">
        <v>1599</v>
      </c>
      <c r="J1224" s="671" t="s">
        <v>1600</v>
      </c>
      <c r="K1224" s="671" t="s">
        <v>2432</v>
      </c>
      <c r="L1224" s="705">
        <v>3127.19</v>
      </c>
      <c r="M1224" s="705">
        <v>9381.57</v>
      </c>
      <c r="N1224" s="671">
        <v>3</v>
      </c>
      <c r="O1224" s="706">
        <v>1.5</v>
      </c>
      <c r="P1224" s="705">
        <v>9381.57</v>
      </c>
      <c r="Q1224" s="682">
        <v>1</v>
      </c>
      <c r="R1224" s="671">
        <v>3</v>
      </c>
      <c r="S1224" s="682">
        <v>1</v>
      </c>
      <c r="T1224" s="706">
        <v>1.5</v>
      </c>
      <c r="U1224" s="242">
        <v>1</v>
      </c>
    </row>
    <row r="1225" spans="1:21" ht="14.4" customHeight="1" x14ac:dyDescent="0.3">
      <c r="A1225" s="680">
        <v>32</v>
      </c>
      <c r="B1225" s="671" t="s">
        <v>529</v>
      </c>
      <c r="C1225" s="671">
        <v>89301323</v>
      </c>
      <c r="D1225" s="703" t="s">
        <v>3659</v>
      </c>
      <c r="E1225" s="704" t="s">
        <v>2536</v>
      </c>
      <c r="F1225" s="671" t="s">
        <v>2518</v>
      </c>
      <c r="G1225" s="671" t="s">
        <v>2569</v>
      </c>
      <c r="H1225" s="671" t="s">
        <v>1321</v>
      </c>
      <c r="I1225" s="671" t="s">
        <v>2705</v>
      </c>
      <c r="J1225" s="671" t="s">
        <v>1600</v>
      </c>
      <c r="K1225" s="671" t="s">
        <v>2706</v>
      </c>
      <c r="L1225" s="705">
        <v>782.22</v>
      </c>
      <c r="M1225" s="705">
        <v>782.22</v>
      </c>
      <c r="N1225" s="671">
        <v>1</v>
      </c>
      <c r="O1225" s="706">
        <v>0.5</v>
      </c>
      <c r="P1225" s="705">
        <v>782.22</v>
      </c>
      <c r="Q1225" s="682">
        <v>1</v>
      </c>
      <c r="R1225" s="671">
        <v>1</v>
      </c>
      <c r="S1225" s="682">
        <v>1</v>
      </c>
      <c r="T1225" s="706">
        <v>0.5</v>
      </c>
      <c r="U1225" s="242">
        <v>1</v>
      </c>
    </row>
    <row r="1226" spans="1:21" ht="14.4" customHeight="1" x14ac:dyDescent="0.3">
      <c r="A1226" s="680">
        <v>32</v>
      </c>
      <c r="B1226" s="671" t="s">
        <v>529</v>
      </c>
      <c r="C1226" s="671">
        <v>89301323</v>
      </c>
      <c r="D1226" s="703" t="s">
        <v>3659</v>
      </c>
      <c r="E1226" s="704" t="s">
        <v>2536</v>
      </c>
      <c r="F1226" s="671" t="s">
        <v>2518</v>
      </c>
      <c r="G1226" s="671" t="s">
        <v>2805</v>
      </c>
      <c r="H1226" s="671" t="s">
        <v>528</v>
      </c>
      <c r="I1226" s="671" t="s">
        <v>2806</v>
      </c>
      <c r="J1226" s="671" t="s">
        <v>2807</v>
      </c>
      <c r="K1226" s="671" t="s">
        <v>2808</v>
      </c>
      <c r="L1226" s="705">
        <v>1023.02</v>
      </c>
      <c r="M1226" s="705">
        <v>2046.04</v>
      </c>
      <c r="N1226" s="671">
        <v>2</v>
      </c>
      <c r="O1226" s="706">
        <v>1</v>
      </c>
      <c r="P1226" s="705">
        <v>2046.04</v>
      </c>
      <c r="Q1226" s="682">
        <v>1</v>
      </c>
      <c r="R1226" s="671">
        <v>2</v>
      </c>
      <c r="S1226" s="682">
        <v>1</v>
      </c>
      <c r="T1226" s="706">
        <v>1</v>
      </c>
      <c r="U1226" s="242">
        <v>1</v>
      </c>
    </row>
    <row r="1227" spans="1:21" ht="14.4" customHeight="1" x14ac:dyDescent="0.3">
      <c r="A1227" s="680">
        <v>32</v>
      </c>
      <c r="B1227" s="671" t="s">
        <v>529</v>
      </c>
      <c r="C1227" s="671">
        <v>89301323</v>
      </c>
      <c r="D1227" s="703" t="s">
        <v>3659</v>
      </c>
      <c r="E1227" s="704" t="s">
        <v>2536</v>
      </c>
      <c r="F1227" s="671" t="s">
        <v>2518</v>
      </c>
      <c r="G1227" s="671" t="s">
        <v>2631</v>
      </c>
      <c r="H1227" s="671" t="s">
        <v>528</v>
      </c>
      <c r="I1227" s="671" t="s">
        <v>2634</v>
      </c>
      <c r="J1227" s="671" t="s">
        <v>2632</v>
      </c>
      <c r="K1227" s="671" t="s">
        <v>2633</v>
      </c>
      <c r="L1227" s="705">
        <v>0</v>
      </c>
      <c r="M1227" s="705">
        <v>0</v>
      </c>
      <c r="N1227" s="671">
        <v>1</v>
      </c>
      <c r="O1227" s="706">
        <v>0.5</v>
      </c>
      <c r="P1227" s="705">
        <v>0</v>
      </c>
      <c r="Q1227" s="682"/>
      <c r="R1227" s="671">
        <v>1</v>
      </c>
      <c r="S1227" s="682">
        <v>1</v>
      </c>
      <c r="T1227" s="706">
        <v>0.5</v>
      </c>
      <c r="U1227" s="242">
        <v>1</v>
      </c>
    </row>
    <row r="1228" spans="1:21" ht="14.4" customHeight="1" x14ac:dyDescent="0.3">
      <c r="A1228" s="680">
        <v>32</v>
      </c>
      <c r="B1228" s="671" t="s">
        <v>529</v>
      </c>
      <c r="C1228" s="671">
        <v>89301323</v>
      </c>
      <c r="D1228" s="703" t="s">
        <v>3659</v>
      </c>
      <c r="E1228" s="704" t="s">
        <v>2536</v>
      </c>
      <c r="F1228" s="671" t="s">
        <v>2518</v>
      </c>
      <c r="G1228" s="671" t="s">
        <v>2601</v>
      </c>
      <c r="H1228" s="671" t="s">
        <v>1321</v>
      </c>
      <c r="I1228" s="671" t="s">
        <v>1346</v>
      </c>
      <c r="J1228" s="671" t="s">
        <v>1347</v>
      </c>
      <c r="K1228" s="671" t="s">
        <v>1348</v>
      </c>
      <c r="L1228" s="705">
        <v>937.93</v>
      </c>
      <c r="M1228" s="705">
        <v>937.93</v>
      </c>
      <c r="N1228" s="671">
        <v>1</v>
      </c>
      <c r="O1228" s="706">
        <v>1</v>
      </c>
      <c r="P1228" s="705">
        <v>937.93</v>
      </c>
      <c r="Q1228" s="682">
        <v>1</v>
      </c>
      <c r="R1228" s="671">
        <v>1</v>
      </c>
      <c r="S1228" s="682">
        <v>1</v>
      </c>
      <c r="T1228" s="706">
        <v>1</v>
      </c>
      <c r="U1228" s="242">
        <v>1</v>
      </c>
    </row>
    <row r="1229" spans="1:21" ht="14.4" customHeight="1" x14ac:dyDescent="0.3">
      <c r="A1229" s="680">
        <v>32</v>
      </c>
      <c r="B1229" s="671" t="s">
        <v>529</v>
      </c>
      <c r="C1229" s="671">
        <v>89301323</v>
      </c>
      <c r="D1229" s="703" t="s">
        <v>3659</v>
      </c>
      <c r="E1229" s="704" t="s">
        <v>2536</v>
      </c>
      <c r="F1229" s="671" t="s">
        <v>2518</v>
      </c>
      <c r="G1229" s="671" t="s">
        <v>2855</v>
      </c>
      <c r="H1229" s="671" t="s">
        <v>1321</v>
      </c>
      <c r="I1229" s="671" t="s">
        <v>2856</v>
      </c>
      <c r="J1229" s="671" t="s">
        <v>2857</v>
      </c>
      <c r="K1229" s="671" t="s">
        <v>2858</v>
      </c>
      <c r="L1229" s="705">
        <v>69.86</v>
      </c>
      <c r="M1229" s="705">
        <v>139.72</v>
      </c>
      <c r="N1229" s="671">
        <v>2</v>
      </c>
      <c r="O1229" s="706">
        <v>1</v>
      </c>
      <c r="P1229" s="705">
        <v>139.72</v>
      </c>
      <c r="Q1229" s="682">
        <v>1</v>
      </c>
      <c r="R1229" s="671">
        <v>2</v>
      </c>
      <c r="S1229" s="682">
        <v>1</v>
      </c>
      <c r="T1229" s="706">
        <v>1</v>
      </c>
      <c r="U1229" s="242">
        <v>1</v>
      </c>
    </row>
    <row r="1230" spans="1:21" ht="14.4" customHeight="1" x14ac:dyDescent="0.3">
      <c r="A1230" s="680">
        <v>32</v>
      </c>
      <c r="B1230" s="671" t="s">
        <v>529</v>
      </c>
      <c r="C1230" s="671">
        <v>89301323</v>
      </c>
      <c r="D1230" s="703" t="s">
        <v>3659</v>
      </c>
      <c r="E1230" s="704" t="s">
        <v>2536</v>
      </c>
      <c r="F1230" s="671" t="s">
        <v>2518</v>
      </c>
      <c r="G1230" s="671" t="s">
        <v>2580</v>
      </c>
      <c r="H1230" s="671" t="s">
        <v>528</v>
      </c>
      <c r="I1230" s="671" t="s">
        <v>2640</v>
      </c>
      <c r="J1230" s="671" t="s">
        <v>2641</v>
      </c>
      <c r="K1230" s="671" t="s">
        <v>2642</v>
      </c>
      <c r="L1230" s="705">
        <v>97.97</v>
      </c>
      <c r="M1230" s="705">
        <v>97.97</v>
      </c>
      <c r="N1230" s="671">
        <v>1</v>
      </c>
      <c r="O1230" s="706">
        <v>1</v>
      </c>
      <c r="P1230" s="705"/>
      <c r="Q1230" s="682">
        <v>0</v>
      </c>
      <c r="R1230" s="671"/>
      <c r="S1230" s="682">
        <v>0</v>
      </c>
      <c r="T1230" s="706"/>
      <c r="U1230" s="242">
        <v>0</v>
      </c>
    </row>
    <row r="1231" spans="1:21" ht="14.4" customHeight="1" x14ac:dyDescent="0.3">
      <c r="A1231" s="680">
        <v>32</v>
      </c>
      <c r="B1231" s="671" t="s">
        <v>529</v>
      </c>
      <c r="C1231" s="671">
        <v>89301323</v>
      </c>
      <c r="D1231" s="703" t="s">
        <v>3659</v>
      </c>
      <c r="E1231" s="704" t="s">
        <v>2544</v>
      </c>
      <c r="F1231" s="671" t="s">
        <v>2518</v>
      </c>
      <c r="G1231" s="671" t="s">
        <v>2552</v>
      </c>
      <c r="H1231" s="671" t="s">
        <v>528</v>
      </c>
      <c r="I1231" s="671" t="s">
        <v>2604</v>
      </c>
      <c r="J1231" s="671" t="s">
        <v>2605</v>
      </c>
      <c r="K1231" s="671" t="s">
        <v>2606</v>
      </c>
      <c r="L1231" s="705">
        <v>1354.54</v>
      </c>
      <c r="M1231" s="705">
        <v>1354.54</v>
      </c>
      <c r="N1231" s="671">
        <v>1</v>
      </c>
      <c r="O1231" s="706">
        <v>0.5</v>
      </c>
      <c r="P1231" s="705">
        <v>1354.54</v>
      </c>
      <c r="Q1231" s="682">
        <v>1</v>
      </c>
      <c r="R1231" s="671">
        <v>1</v>
      </c>
      <c r="S1231" s="682">
        <v>1</v>
      </c>
      <c r="T1231" s="706">
        <v>0.5</v>
      </c>
      <c r="U1231" s="242">
        <v>1</v>
      </c>
    </row>
    <row r="1232" spans="1:21" ht="14.4" customHeight="1" x14ac:dyDescent="0.3">
      <c r="A1232" s="680">
        <v>32</v>
      </c>
      <c r="B1232" s="671" t="s">
        <v>529</v>
      </c>
      <c r="C1232" s="671">
        <v>89301323</v>
      </c>
      <c r="D1232" s="703" t="s">
        <v>3659</v>
      </c>
      <c r="E1232" s="704" t="s">
        <v>2544</v>
      </c>
      <c r="F1232" s="671" t="s">
        <v>2518</v>
      </c>
      <c r="G1232" s="671" t="s">
        <v>2552</v>
      </c>
      <c r="H1232" s="671" t="s">
        <v>528</v>
      </c>
      <c r="I1232" s="671" t="s">
        <v>2997</v>
      </c>
      <c r="J1232" s="671" t="s">
        <v>1008</v>
      </c>
      <c r="K1232" s="671" t="s">
        <v>1009</v>
      </c>
      <c r="L1232" s="705">
        <v>483.76</v>
      </c>
      <c r="M1232" s="705">
        <v>483.76</v>
      </c>
      <c r="N1232" s="671">
        <v>1</v>
      </c>
      <c r="O1232" s="706">
        <v>0.5</v>
      </c>
      <c r="P1232" s="705"/>
      <c r="Q1232" s="682">
        <v>0</v>
      </c>
      <c r="R1232" s="671"/>
      <c r="S1232" s="682">
        <v>0</v>
      </c>
      <c r="T1232" s="706"/>
      <c r="U1232" s="242">
        <v>0</v>
      </c>
    </row>
    <row r="1233" spans="1:21" ht="14.4" customHeight="1" x14ac:dyDescent="0.3">
      <c r="A1233" s="680">
        <v>32</v>
      </c>
      <c r="B1233" s="671" t="s">
        <v>529</v>
      </c>
      <c r="C1233" s="671">
        <v>89301323</v>
      </c>
      <c r="D1233" s="703" t="s">
        <v>3659</v>
      </c>
      <c r="E1233" s="704" t="s">
        <v>2544</v>
      </c>
      <c r="F1233" s="671" t="s">
        <v>2518</v>
      </c>
      <c r="G1233" s="671" t="s">
        <v>2616</v>
      </c>
      <c r="H1233" s="671" t="s">
        <v>528</v>
      </c>
      <c r="I1233" s="671" t="s">
        <v>764</v>
      </c>
      <c r="J1233" s="671" t="s">
        <v>2617</v>
      </c>
      <c r="K1233" s="671" t="s">
        <v>2618</v>
      </c>
      <c r="L1233" s="705">
        <v>0</v>
      </c>
      <c r="M1233" s="705">
        <v>0</v>
      </c>
      <c r="N1233" s="671">
        <v>1</v>
      </c>
      <c r="O1233" s="706">
        <v>1</v>
      </c>
      <c r="P1233" s="705"/>
      <c r="Q1233" s="682"/>
      <c r="R1233" s="671"/>
      <c r="S1233" s="682">
        <v>0</v>
      </c>
      <c r="T1233" s="706"/>
      <c r="U1233" s="242">
        <v>0</v>
      </c>
    </row>
    <row r="1234" spans="1:21" ht="14.4" customHeight="1" x14ac:dyDescent="0.3">
      <c r="A1234" s="680">
        <v>32</v>
      </c>
      <c r="B1234" s="671" t="s">
        <v>529</v>
      </c>
      <c r="C1234" s="671">
        <v>89301323</v>
      </c>
      <c r="D1234" s="703" t="s">
        <v>3659</v>
      </c>
      <c r="E1234" s="704" t="s">
        <v>2544</v>
      </c>
      <c r="F1234" s="671" t="s">
        <v>2518</v>
      </c>
      <c r="G1234" s="671" t="s">
        <v>2624</v>
      </c>
      <c r="H1234" s="671" t="s">
        <v>1321</v>
      </c>
      <c r="I1234" s="671" t="s">
        <v>1564</v>
      </c>
      <c r="J1234" s="671" t="s">
        <v>1565</v>
      </c>
      <c r="K1234" s="671" t="s">
        <v>2418</v>
      </c>
      <c r="L1234" s="705">
        <v>69.86</v>
      </c>
      <c r="M1234" s="705">
        <v>69.86</v>
      </c>
      <c r="N1234" s="671">
        <v>1</v>
      </c>
      <c r="O1234" s="706">
        <v>0.5</v>
      </c>
      <c r="P1234" s="705"/>
      <c r="Q1234" s="682">
        <v>0</v>
      </c>
      <c r="R1234" s="671"/>
      <c r="S1234" s="682">
        <v>0</v>
      </c>
      <c r="T1234" s="706"/>
      <c r="U1234" s="242">
        <v>0</v>
      </c>
    </row>
    <row r="1235" spans="1:21" ht="14.4" customHeight="1" x14ac:dyDescent="0.3">
      <c r="A1235" s="680">
        <v>32</v>
      </c>
      <c r="B1235" s="671" t="s">
        <v>529</v>
      </c>
      <c r="C1235" s="671">
        <v>89301323</v>
      </c>
      <c r="D1235" s="703" t="s">
        <v>3659</v>
      </c>
      <c r="E1235" s="704" t="s">
        <v>2544</v>
      </c>
      <c r="F1235" s="671" t="s">
        <v>2518</v>
      </c>
      <c r="G1235" s="671" t="s">
        <v>2660</v>
      </c>
      <c r="H1235" s="671" t="s">
        <v>1321</v>
      </c>
      <c r="I1235" s="671" t="s">
        <v>2046</v>
      </c>
      <c r="J1235" s="671" t="s">
        <v>2047</v>
      </c>
      <c r="K1235" s="671" t="s">
        <v>2502</v>
      </c>
      <c r="L1235" s="705">
        <v>162.13</v>
      </c>
      <c r="M1235" s="705">
        <v>162.13</v>
      </c>
      <c r="N1235" s="671">
        <v>1</v>
      </c>
      <c r="O1235" s="706">
        <v>0.5</v>
      </c>
      <c r="P1235" s="705"/>
      <c r="Q1235" s="682">
        <v>0</v>
      </c>
      <c r="R1235" s="671"/>
      <c r="S1235" s="682">
        <v>0</v>
      </c>
      <c r="T1235" s="706"/>
      <c r="U1235" s="242">
        <v>0</v>
      </c>
    </row>
    <row r="1236" spans="1:21" ht="14.4" customHeight="1" x14ac:dyDescent="0.3">
      <c r="A1236" s="680">
        <v>32</v>
      </c>
      <c r="B1236" s="671" t="s">
        <v>529</v>
      </c>
      <c r="C1236" s="671">
        <v>89301323</v>
      </c>
      <c r="D1236" s="703" t="s">
        <v>3659</v>
      </c>
      <c r="E1236" s="704" t="s">
        <v>2544</v>
      </c>
      <c r="F1236" s="671" t="s">
        <v>2518</v>
      </c>
      <c r="G1236" s="671" t="s">
        <v>2670</v>
      </c>
      <c r="H1236" s="671" t="s">
        <v>528</v>
      </c>
      <c r="I1236" s="671" t="s">
        <v>2671</v>
      </c>
      <c r="J1236" s="671" t="s">
        <v>2672</v>
      </c>
      <c r="K1236" s="671" t="s">
        <v>2673</v>
      </c>
      <c r="L1236" s="705">
        <v>24.22</v>
      </c>
      <c r="M1236" s="705">
        <v>24.22</v>
      </c>
      <c r="N1236" s="671">
        <v>1</v>
      </c>
      <c r="O1236" s="706">
        <v>0.5</v>
      </c>
      <c r="P1236" s="705"/>
      <c r="Q1236" s="682">
        <v>0</v>
      </c>
      <c r="R1236" s="671"/>
      <c r="S1236" s="682">
        <v>0</v>
      </c>
      <c r="T1236" s="706"/>
      <c r="U1236" s="242">
        <v>0</v>
      </c>
    </row>
    <row r="1237" spans="1:21" ht="14.4" customHeight="1" x14ac:dyDescent="0.3">
      <c r="A1237" s="680">
        <v>32</v>
      </c>
      <c r="B1237" s="671" t="s">
        <v>529</v>
      </c>
      <c r="C1237" s="671">
        <v>89301323</v>
      </c>
      <c r="D1237" s="703" t="s">
        <v>3659</v>
      </c>
      <c r="E1237" s="704" t="s">
        <v>2544</v>
      </c>
      <c r="F1237" s="671" t="s">
        <v>2518</v>
      </c>
      <c r="G1237" s="671" t="s">
        <v>2601</v>
      </c>
      <c r="H1237" s="671" t="s">
        <v>1321</v>
      </c>
      <c r="I1237" s="671" t="s">
        <v>1405</v>
      </c>
      <c r="J1237" s="671" t="s">
        <v>1347</v>
      </c>
      <c r="K1237" s="671" t="s">
        <v>1406</v>
      </c>
      <c r="L1237" s="705">
        <v>625.29</v>
      </c>
      <c r="M1237" s="705">
        <v>1250.58</v>
      </c>
      <c r="N1237" s="671">
        <v>2</v>
      </c>
      <c r="O1237" s="706">
        <v>1</v>
      </c>
      <c r="P1237" s="705"/>
      <c r="Q1237" s="682">
        <v>0</v>
      </c>
      <c r="R1237" s="671"/>
      <c r="S1237" s="682">
        <v>0</v>
      </c>
      <c r="T1237" s="706"/>
      <c r="U1237" s="242">
        <v>0</v>
      </c>
    </row>
    <row r="1238" spans="1:21" ht="14.4" customHeight="1" x14ac:dyDescent="0.3">
      <c r="A1238" s="680">
        <v>32</v>
      </c>
      <c r="B1238" s="671" t="s">
        <v>529</v>
      </c>
      <c r="C1238" s="671">
        <v>89301323</v>
      </c>
      <c r="D1238" s="703" t="s">
        <v>3659</v>
      </c>
      <c r="E1238" s="704" t="s">
        <v>2544</v>
      </c>
      <c r="F1238" s="671" t="s">
        <v>2518</v>
      </c>
      <c r="G1238" s="671" t="s">
        <v>2601</v>
      </c>
      <c r="H1238" s="671" t="s">
        <v>1321</v>
      </c>
      <c r="I1238" s="671" t="s">
        <v>1350</v>
      </c>
      <c r="J1238" s="671" t="s">
        <v>1347</v>
      </c>
      <c r="K1238" s="671" t="s">
        <v>1351</v>
      </c>
      <c r="L1238" s="705">
        <v>1166.47</v>
      </c>
      <c r="M1238" s="705">
        <v>2332.94</v>
      </c>
      <c r="N1238" s="671">
        <v>2</v>
      </c>
      <c r="O1238" s="706">
        <v>1</v>
      </c>
      <c r="P1238" s="705">
        <v>2332.94</v>
      </c>
      <c r="Q1238" s="682">
        <v>1</v>
      </c>
      <c r="R1238" s="671">
        <v>2</v>
      </c>
      <c r="S1238" s="682">
        <v>1</v>
      </c>
      <c r="T1238" s="706">
        <v>1</v>
      </c>
      <c r="U1238" s="242">
        <v>1</v>
      </c>
    </row>
    <row r="1239" spans="1:21" ht="14.4" customHeight="1" x14ac:dyDescent="0.3">
      <c r="A1239" s="680">
        <v>32</v>
      </c>
      <c r="B1239" s="671" t="s">
        <v>529</v>
      </c>
      <c r="C1239" s="671">
        <v>89301323</v>
      </c>
      <c r="D1239" s="703" t="s">
        <v>3659</v>
      </c>
      <c r="E1239" s="704" t="s">
        <v>2544</v>
      </c>
      <c r="F1239" s="671" t="s">
        <v>2518</v>
      </c>
      <c r="G1239" s="671" t="s">
        <v>2975</v>
      </c>
      <c r="H1239" s="671" t="s">
        <v>528</v>
      </c>
      <c r="I1239" s="671" t="s">
        <v>1502</v>
      </c>
      <c r="J1239" s="671" t="s">
        <v>1503</v>
      </c>
      <c r="K1239" s="671" t="s">
        <v>2976</v>
      </c>
      <c r="L1239" s="705">
        <v>194.73</v>
      </c>
      <c r="M1239" s="705">
        <v>194.73</v>
      </c>
      <c r="N1239" s="671">
        <v>1</v>
      </c>
      <c r="O1239" s="706">
        <v>0.5</v>
      </c>
      <c r="P1239" s="705">
        <v>194.73</v>
      </c>
      <c r="Q1239" s="682">
        <v>1</v>
      </c>
      <c r="R1239" s="671">
        <v>1</v>
      </c>
      <c r="S1239" s="682">
        <v>1</v>
      </c>
      <c r="T1239" s="706">
        <v>0.5</v>
      </c>
      <c r="U1239" s="242">
        <v>1</v>
      </c>
    </row>
    <row r="1240" spans="1:21" ht="14.4" customHeight="1" x14ac:dyDescent="0.3">
      <c r="A1240" s="680">
        <v>32</v>
      </c>
      <c r="B1240" s="671" t="s">
        <v>529</v>
      </c>
      <c r="C1240" s="671">
        <v>89301323</v>
      </c>
      <c r="D1240" s="703" t="s">
        <v>3659</v>
      </c>
      <c r="E1240" s="704" t="s">
        <v>2546</v>
      </c>
      <c r="F1240" s="671" t="s">
        <v>2518</v>
      </c>
      <c r="G1240" s="671" t="s">
        <v>2566</v>
      </c>
      <c r="H1240" s="671" t="s">
        <v>528</v>
      </c>
      <c r="I1240" s="671" t="s">
        <v>1132</v>
      </c>
      <c r="J1240" s="671" t="s">
        <v>1133</v>
      </c>
      <c r="K1240" s="671" t="s">
        <v>2779</v>
      </c>
      <c r="L1240" s="705">
        <v>2025.92</v>
      </c>
      <c r="M1240" s="705">
        <v>2025.92</v>
      </c>
      <c r="N1240" s="671">
        <v>1</v>
      </c>
      <c r="O1240" s="706">
        <v>0.5</v>
      </c>
      <c r="P1240" s="705">
        <v>2025.92</v>
      </c>
      <c r="Q1240" s="682">
        <v>1</v>
      </c>
      <c r="R1240" s="671">
        <v>1</v>
      </c>
      <c r="S1240" s="682">
        <v>1</v>
      </c>
      <c r="T1240" s="706">
        <v>0.5</v>
      </c>
      <c r="U1240" s="242">
        <v>1</v>
      </c>
    </row>
    <row r="1241" spans="1:21" ht="14.4" customHeight="1" x14ac:dyDescent="0.3">
      <c r="A1241" s="680">
        <v>32</v>
      </c>
      <c r="B1241" s="671" t="s">
        <v>529</v>
      </c>
      <c r="C1241" s="671">
        <v>89301323</v>
      </c>
      <c r="D1241" s="703" t="s">
        <v>3659</v>
      </c>
      <c r="E1241" s="704" t="s">
        <v>2546</v>
      </c>
      <c r="F1241" s="671" t="s">
        <v>2518</v>
      </c>
      <c r="G1241" s="671" t="s">
        <v>2569</v>
      </c>
      <c r="H1241" s="671" t="s">
        <v>1321</v>
      </c>
      <c r="I1241" s="671" t="s">
        <v>1599</v>
      </c>
      <c r="J1241" s="671" t="s">
        <v>1600</v>
      </c>
      <c r="K1241" s="671" t="s">
        <v>2432</v>
      </c>
      <c r="L1241" s="705">
        <v>3127.19</v>
      </c>
      <c r="M1241" s="705">
        <v>3127.19</v>
      </c>
      <c r="N1241" s="671">
        <v>1</v>
      </c>
      <c r="O1241" s="706">
        <v>0.5</v>
      </c>
      <c r="P1241" s="705">
        <v>3127.19</v>
      </c>
      <c r="Q1241" s="682">
        <v>1</v>
      </c>
      <c r="R1241" s="671">
        <v>1</v>
      </c>
      <c r="S1241" s="682">
        <v>1</v>
      </c>
      <c r="T1241" s="706">
        <v>0.5</v>
      </c>
      <c r="U1241" s="242">
        <v>1</v>
      </c>
    </row>
    <row r="1242" spans="1:21" ht="14.4" customHeight="1" x14ac:dyDescent="0.3">
      <c r="A1242" s="680">
        <v>32</v>
      </c>
      <c r="B1242" s="671" t="s">
        <v>529</v>
      </c>
      <c r="C1242" s="671">
        <v>89301323</v>
      </c>
      <c r="D1242" s="703" t="s">
        <v>3659</v>
      </c>
      <c r="E1242" s="704" t="s">
        <v>2546</v>
      </c>
      <c r="F1242" s="671" t="s">
        <v>2518</v>
      </c>
      <c r="G1242" s="671" t="s">
        <v>3313</v>
      </c>
      <c r="H1242" s="671" t="s">
        <v>1321</v>
      </c>
      <c r="I1242" s="671" t="s">
        <v>3520</v>
      </c>
      <c r="J1242" s="671" t="s">
        <v>1377</v>
      </c>
      <c r="K1242" s="671" t="s">
        <v>3521</v>
      </c>
      <c r="L1242" s="705">
        <v>0</v>
      </c>
      <c r="M1242" s="705">
        <v>0</v>
      </c>
      <c r="N1242" s="671">
        <v>1</v>
      </c>
      <c r="O1242" s="706">
        <v>0.5</v>
      </c>
      <c r="P1242" s="705">
        <v>0</v>
      </c>
      <c r="Q1242" s="682"/>
      <c r="R1242" s="671">
        <v>1</v>
      </c>
      <c r="S1242" s="682">
        <v>1</v>
      </c>
      <c r="T1242" s="706">
        <v>0.5</v>
      </c>
      <c r="U1242" s="242">
        <v>1</v>
      </c>
    </row>
    <row r="1243" spans="1:21" ht="14.4" customHeight="1" x14ac:dyDescent="0.3">
      <c r="A1243" s="680">
        <v>32</v>
      </c>
      <c r="B1243" s="671" t="s">
        <v>529</v>
      </c>
      <c r="C1243" s="671">
        <v>89301323</v>
      </c>
      <c r="D1243" s="703" t="s">
        <v>3659</v>
      </c>
      <c r="E1243" s="704" t="s">
        <v>2546</v>
      </c>
      <c r="F1243" s="671" t="s">
        <v>2518</v>
      </c>
      <c r="G1243" s="671" t="s">
        <v>2845</v>
      </c>
      <c r="H1243" s="671" t="s">
        <v>528</v>
      </c>
      <c r="I1243" s="671" t="s">
        <v>771</v>
      </c>
      <c r="J1243" s="671" t="s">
        <v>3005</v>
      </c>
      <c r="K1243" s="671" t="s">
        <v>3006</v>
      </c>
      <c r="L1243" s="705">
        <v>0</v>
      </c>
      <c r="M1243" s="705">
        <v>0</v>
      </c>
      <c r="N1243" s="671">
        <v>1</v>
      </c>
      <c r="O1243" s="706">
        <v>0.5</v>
      </c>
      <c r="P1243" s="705">
        <v>0</v>
      </c>
      <c r="Q1243" s="682"/>
      <c r="R1243" s="671">
        <v>1</v>
      </c>
      <c r="S1243" s="682">
        <v>1</v>
      </c>
      <c r="T1243" s="706">
        <v>0.5</v>
      </c>
      <c r="U1243" s="242">
        <v>1</v>
      </c>
    </row>
    <row r="1244" spans="1:21" ht="14.4" customHeight="1" x14ac:dyDescent="0.3">
      <c r="A1244" s="680">
        <v>32</v>
      </c>
      <c r="B1244" s="671" t="s">
        <v>529</v>
      </c>
      <c r="C1244" s="671">
        <v>89301323</v>
      </c>
      <c r="D1244" s="703" t="s">
        <v>3659</v>
      </c>
      <c r="E1244" s="704" t="s">
        <v>2546</v>
      </c>
      <c r="F1244" s="671" t="s">
        <v>2518</v>
      </c>
      <c r="G1244" s="671" t="s">
        <v>2759</v>
      </c>
      <c r="H1244" s="671" t="s">
        <v>528</v>
      </c>
      <c r="I1244" s="671" t="s">
        <v>2873</v>
      </c>
      <c r="J1244" s="671" t="s">
        <v>1546</v>
      </c>
      <c r="K1244" s="671" t="s">
        <v>2874</v>
      </c>
      <c r="L1244" s="705">
        <v>23.46</v>
      </c>
      <c r="M1244" s="705">
        <v>23.46</v>
      </c>
      <c r="N1244" s="671">
        <v>1</v>
      </c>
      <c r="O1244" s="706">
        <v>0.5</v>
      </c>
      <c r="P1244" s="705">
        <v>23.46</v>
      </c>
      <c r="Q1244" s="682">
        <v>1</v>
      </c>
      <c r="R1244" s="671">
        <v>1</v>
      </c>
      <c r="S1244" s="682">
        <v>1</v>
      </c>
      <c r="T1244" s="706">
        <v>0.5</v>
      </c>
      <c r="U1244" s="242">
        <v>1</v>
      </c>
    </row>
    <row r="1245" spans="1:21" ht="14.4" customHeight="1" x14ac:dyDescent="0.3">
      <c r="A1245" s="680">
        <v>32</v>
      </c>
      <c r="B1245" s="671" t="s">
        <v>529</v>
      </c>
      <c r="C1245" s="671">
        <v>89301323</v>
      </c>
      <c r="D1245" s="703" t="s">
        <v>3659</v>
      </c>
      <c r="E1245" s="704" t="s">
        <v>2546</v>
      </c>
      <c r="F1245" s="671" t="s">
        <v>2518</v>
      </c>
      <c r="G1245" s="671" t="s">
        <v>2881</v>
      </c>
      <c r="H1245" s="671" t="s">
        <v>1321</v>
      </c>
      <c r="I1245" s="671" t="s">
        <v>1447</v>
      </c>
      <c r="J1245" s="671" t="s">
        <v>1448</v>
      </c>
      <c r="K1245" s="671" t="s">
        <v>2436</v>
      </c>
      <c r="L1245" s="705">
        <v>1492.11</v>
      </c>
      <c r="M1245" s="705">
        <v>1492.11</v>
      </c>
      <c r="N1245" s="671">
        <v>1</v>
      </c>
      <c r="O1245" s="706">
        <v>0.5</v>
      </c>
      <c r="P1245" s="705">
        <v>1492.11</v>
      </c>
      <c r="Q1245" s="682">
        <v>1</v>
      </c>
      <c r="R1245" s="671">
        <v>1</v>
      </c>
      <c r="S1245" s="682">
        <v>1</v>
      </c>
      <c r="T1245" s="706">
        <v>0.5</v>
      </c>
      <c r="U1245" s="242">
        <v>1</v>
      </c>
    </row>
    <row r="1246" spans="1:21" ht="14.4" customHeight="1" x14ac:dyDescent="0.3">
      <c r="A1246" s="680">
        <v>32</v>
      </c>
      <c r="B1246" s="671" t="s">
        <v>529</v>
      </c>
      <c r="C1246" s="671">
        <v>89301323</v>
      </c>
      <c r="D1246" s="703" t="s">
        <v>3659</v>
      </c>
      <c r="E1246" s="704" t="s">
        <v>2547</v>
      </c>
      <c r="F1246" s="671" t="s">
        <v>2518</v>
      </c>
      <c r="G1246" s="671" t="s">
        <v>2552</v>
      </c>
      <c r="H1246" s="671" t="s">
        <v>528</v>
      </c>
      <c r="I1246" s="671" t="s">
        <v>1050</v>
      </c>
      <c r="J1246" s="671" t="s">
        <v>1051</v>
      </c>
      <c r="K1246" s="671" t="s">
        <v>1052</v>
      </c>
      <c r="L1246" s="705">
        <v>275.23</v>
      </c>
      <c r="M1246" s="705">
        <v>275.23</v>
      </c>
      <c r="N1246" s="671">
        <v>1</v>
      </c>
      <c r="O1246" s="706">
        <v>1</v>
      </c>
      <c r="P1246" s="705">
        <v>275.23</v>
      </c>
      <c r="Q1246" s="682">
        <v>1</v>
      </c>
      <c r="R1246" s="671">
        <v>1</v>
      </c>
      <c r="S1246" s="682">
        <v>1</v>
      </c>
      <c r="T1246" s="706">
        <v>1</v>
      </c>
      <c r="U1246" s="242">
        <v>1</v>
      </c>
    </row>
    <row r="1247" spans="1:21" ht="14.4" customHeight="1" x14ac:dyDescent="0.3">
      <c r="A1247" s="680">
        <v>32</v>
      </c>
      <c r="B1247" s="671" t="s">
        <v>529</v>
      </c>
      <c r="C1247" s="671">
        <v>89301323</v>
      </c>
      <c r="D1247" s="703" t="s">
        <v>3659</v>
      </c>
      <c r="E1247" s="704" t="s">
        <v>2547</v>
      </c>
      <c r="F1247" s="671" t="s">
        <v>2518</v>
      </c>
      <c r="G1247" s="671" t="s">
        <v>2552</v>
      </c>
      <c r="H1247" s="671" t="s">
        <v>528</v>
      </c>
      <c r="I1247" s="671" t="s">
        <v>3548</v>
      </c>
      <c r="J1247" s="671" t="s">
        <v>1051</v>
      </c>
      <c r="K1247" s="671" t="s">
        <v>1052</v>
      </c>
      <c r="L1247" s="705">
        <v>275.23</v>
      </c>
      <c r="M1247" s="705">
        <v>550.46</v>
      </c>
      <c r="N1247" s="671">
        <v>2</v>
      </c>
      <c r="O1247" s="706">
        <v>0.5</v>
      </c>
      <c r="P1247" s="705">
        <v>550.46</v>
      </c>
      <c r="Q1247" s="682">
        <v>1</v>
      </c>
      <c r="R1247" s="671">
        <v>2</v>
      </c>
      <c r="S1247" s="682">
        <v>1</v>
      </c>
      <c r="T1247" s="706">
        <v>0.5</v>
      </c>
      <c r="U1247" s="242">
        <v>1</v>
      </c>
    </row>
    <row r="1248" spans="1:21" ht="14.4" customHeight="1" x14ac:dyDescent="0.3">
      <c r="A1248" s="680">
        <v>32</v>
      </c>
      <c r="B1248" s="671" t="s">
        <v>529</v>
      </c>
      <c r="C1248" s="671">
        <v>89301323</v>
      </c>
      <c r="D1248" s="703" t="s">
        <v>3659</v>
      </c>
      <c r="E1248" s="704" t="s">
        <v>2547</v>
      </c>
      <c r="F1248" s="671" t="s">
        <v>2518</v>
      </c>
      <c r="G1248" s="671" t="s">
        <v>2555</v>
      </c>
      <c r="H1248" s="671" t="s">
        <v>528</v>
      </c>
      <c r="I1248" s="671" t="s">
        <v>623</v>
      </c>
      <c r="J1248" s="671" t="s">
        <v>624</v>
      </c>
      <c r="K1248" s="671" t="s">
        <v>2556</v>
      </c>
      <c r="L1248" s="705">
        <v>85.72</v>
      </c>
      <c r="M1248" s="705">
        <v>171.44</v>
      </c>
      <c r="N1248" s="671">
        <v>2</v>
      </c>
      <c r="O1248" s="706">
        <v>1.5</v>
      </c>
      <c r="P1248" s="705">
        <v>171.44</v>
      </c>
      <c r="Q1248" s="682">
        <v>1</v>
      </c>
      <c r="R1248" s="671">
        <v>2</v>
      </c>
      <c r="S1248" s="682">
        <v>1</v>
      </c>
      <c r="T1248" s="706">
        <v>1.5</v>
      </c>
      <c r="U1248" s="242">
        <v>1</v>
      </c>
    </row>
    <row r="1249" spans="1:21" ht="14.4" customHeight="1" x14ac:dyDescent="0.3">
      <c r="A1249" s="680">
        <v>32</v>
      </c>
      <c r="B1249" s="671" t="s">
        <v>529</v>
      </c>
      <c r="C1249" s="671">
        <v>89301323</v>
      </c>
      <c r="D1249" s="703" t="s">
        <v>3659</v>
      </c>
      <c r="E1249" s="704" t="s">
        <v>2547</v>
      </c>
      <c r="F1249" s="671" t="s">
        <v>2518</v>
      </c>
      <c r="G1249" s="671" t="s">
        <v>2561</v>
      </c>
      <c r="H1249" s="671" t="s">
        <v>1321</v>
      </c>
      <c r="I1249" s="671" t="s">
        <v>1556</v>
      </c>
      <c r="J1249" s="671" t="s">
        <v>2413</v>
      </c>
      <c r="K1249" s="671" t="s">
        <v>2414</v>
      </c>
      <c r="L1249" s="705">
        <v>333.31</v>
      </c>
      <c r="M1249" s="705">
        <v>333.31</v>
      </c>
      <c r="N1249" s="671">
        <v>1</v>
      </c>
      <c r="O1249" s="706">
        <v>0.5</v>
      </c>
      <c r="P1249" s="705">
        <v>333.31</v>
      </c>
      <c r="Q1249" s="682">
        <v>1</v>
      </c>
      <c r="R1249" s="671">
        <v>1</v>
      </c>
      <c r="S1249" s="682">
        <v>1</v>
      </c>
      <c r="T1249" s="706">
        <v>0.5</v>
      </c>
      <c r="U1249" s="242">
        <v>1</v>
      </c>
    </row>
    <row r="1250" spans="1:21" ht="14.4" customHeight="1" x14ac:dyDescent="0.3">
      <c r="A1250" s="680">
        <v>32</v>
      </c>
      <c r="B1250" s="671" t="s">
        <v>529</v>
      </c>
      <c r="C1250" s="671">
        <v>89301323</v>
      </c>
      <c r="D1250" s="703" t="s">
        <v>3659</v>
      </c>
      <c r="E1250" s="704" t="s">
        <v>2547</v>
      </c>
      <c r="F1250" s="671" t="s">
        <v>2518</v>
      </c>
      <c r="G1250" s="671" t="s">
        <v>2616</v>
      </c>
      <c r="H1250" s="671" t="s">
        <v>528</v>
      </c>
      <c r="I1250" s="671" t="s">
        <v>764</v>
      </c>
      <c r="J1250" s="671" t="s">
        <v>2617</v>
      </c>
      <c r="K1250" s="671" t="s">
        <v>2618</v>
      </c>
      <c r="L1250" s="705">
        <v>0</v>
      </c>
      <c r="M1250" s="705">
        <v>0</v>
      </c>
      <c r="N1250" s="671">
        <v>4</v>
      </c>
      <c r="O1250" s="706">
        <v>1.5</v>
      </c>
      <c r="P1250" s="705">
        <v>0</v>
      </c>
      <c r="Q1250" s="682"/>
      <c r="R1250" s="671">
        <v>4</v>
      </c>
      <c r="S1250" s="682">
        <v>1</v>
      </c>
      <c r="T1250" s="706">
        <v>1.5</v>
      </c>
      <c r="U1250" s="242">
        <v>1</v>
      </c>
    </row>
    <row r="1251" spans="1:21" ht="14.4" customHeight="1" x14ac:dyDescent="0.3">
      <c r="A1251" s="680">
        <v>32</v>
      </c>
      <c r="B1251" s="671" t="s">
        <v>529</v>
      </c>
      <c r="C1251" s="671">
        <v>89301323</v>
      </c>
      <c r="D1251" s="703" t="s">
        <v>3659</v>
      </c>
      <c r="E1251" s="704" t="s">
        <v>2547</v>
      </c>
      <c r="F1251" s="671" t="s">
        <v>2518</v>
      </c>
      <c r="G1251" s="671" t="s">
        <v>2624</v>
      </c>
      <c r="H1251" s="671" t="s">
        <v>1321</v>
      </c>
      <c r="I1251" s="671" t="s">
        <v>1564</v>
      </c>
      <c r="J1251" s="671" t="s">
        <v>1565</v>
      </c>
      <c r="K1251" s="671" t="s">
        <v>2418</v>
      </c>
      <c r="L1251" s="705">
        <v>69.86</v>
      </c>
      <c r="M1251" s="705">
        <v>139.72</v>
      </c>
      <c r="N1251" s="671">
        <v>2</v>
      </c>
      <c r="O1251" s="706">
        <v>0.5</v>
      </c>
      <c r="P1251" s="705">
        <v>139.72</v>
      </c>
      <c r="Q1251" s="682">
        <v>1</v>
      </c>
      <c r="R1251" s="671">
        <v>2</v>
      </c>
      <c r="S1251" s="682">
        <v>1</v>
      </c>
      <c r="T1251" s="706">
        <v>0.5</v>
      </c>
      <c r="U1251" s="242">
        <v>1</v>
      </c>
    </row>
    <row r="1252" spans="1:21" ht="14.4" customHeight="1" x14ac:dyDescent="0.3">
      <c r="A1252" s="680">
        <v>32</v>
      </c>
      <c r="B1252" s="671" t="s">
        <v>529</v>
      </c>
      <c r="C1252" s="671">
        <v>89301323</v>
      </c>
      <c r="D1252" s="703" t="s">
        <v>3659</v>
      </c>
      <c r="E1252" s="704" t="s">
        <v>2547</v>
      </c>
      <c r="F1252" s="671" t="s">
        <v>2518</v>
      </c>
      <c r="G1252" s="671" t="s">
        <v>2660</v>
      </c>
      <c r="H1252" s="671" t="s">
        <v>1321</v>
      </c>
      <c r="I1252" s="671" t="s">
        <v>2021</v>
      </c>
      <c r="J1252" s="671" t="s">
        <v>1413</v>
      </c>
      <c r="K1252" s="671" t="s">
        <v>2503</v>
      </c>
      <c r="L1252" s="705">
        <v>432.32</v>
      </c>
      <c r="M1252" s="705">
        <v>432.32</v>
      </c>
      <c r="N1252" s="671">
        <v>1</v>
      </c>
      <c r="O1252" s="706">
        <v>0.5</v>
      </c>
      <c r="P1252" s="705">
        <v>432.32</v>
      </c>
      <c r="Q1252" s="682">
        <v>1</v>
      </c>
      <c r="R1252" s="671">
        <v>1</v>
      </c>
      <c r="S1252" s="682">
        <v>1</v>
      </c>
      <c r="T1252" s="706">
        <v>0.5</v>
      </c>
      <c r="U1252" s="242">
        <v>1</v>
      </c>
    </row>
    <row r="1253" spans="1:21" ht="14.4" customHeight="1" x14ac:dyDescent="0.3">
      <c r="A1253" s="680">
        <v>32</v>
      </c>
      <c r="B1253" s="671" t="s">
        <v>529</v>
      </c>
      <c r="C1253" s="671">
        <v>89301323</v>
      </c>
      <c r="D1253" s="703" t="s">
        <v>3659</v>
      </c>
      <c r="E1253" s="704" t="s">
        <v>2547</v>
      </c>
      <c r="F1253" s="671" t="s">
        <v>2518</v>
      </c>
      <c r="G1253" s="671" t="s">
        <v>2569</v>
      </c>
      <c r="H1253" s="671" t="s">
        <v>1321</v>
      </c>
      <c r="I1253" s="671" t="s">
        <v>1599</v>
      </c>
      <c r="J1253" s="671" t="s">
        <v>1600</v>
      </c>
      <c r="K1253" s="671" t="s">
        <v>2432</v>
      </c>
      <c r="L1253" s="705">
        <v>3127.19</v>
      </c>
      <c r="M1253" s="705">
        <v>3127.19</v>
      </c>
      <c r="N1253" s="671">
        <v>1</v>
      </c>
      <c r="O1253" s="706">
        <v>0.5</v>
      </c>
      <c r="P1253" s="705">
        <v>3127.19</v>
      </c>
      <c r="Q1253" s="682">
        <v>1</v>
      </c>
      <c r="R1253" s="671">
        <v>1</v>
      </c>
      <c r="S1253" s="682">
        <v>1</v>
      </c>
      <c r="T1253" s="706">
        <v>0.5</v>
      </c>
      <c r="U1253" s="242">
        <v>1</v>
      </c>
    </row>
    <row r="1254" spans="1:21" ht="14.4" customHeight="1" x14ac:dyDescent="0.3">
      <c r="A1254" s="680">
        <v>32</v>
      </c>
      <c r="B1254" s="671" t="s">
        <v>529</v>
      </c>
      <c r="C1254" s="671">
        <v>89301323</v>
      </c>
      <c r="D1254" s="703" t="s">
        <v>3659</v>
      </c>
      <c r="E1254" s="704" t="s">
        <v>2547</v>
      </c>
      <c r="F1254" s="671" t="s">
        <v>2518</v>
      </c>
      <c r="G1254" s="671" t="s">
        <v>2569</v>
      </c>
      <c r="H1254" s="671" t="s">
        <v>1321</v>
      </c>
      <c r="I1254" s="671" t="s">
        <v>2705</v>
      </c>
      <c r="J1254" s="671" t="s">
        <v>1600</v>
      </c>
      <c r="K1254" s="671" t="s">
        <v>2706</v>
      </c>
      <c r="L1254" s="705">
        <v>782.22</v>
      </c>
      <c r="M1254" s="705">
        <v>782.22</v>
      </c>
      <c r="N1254" s="671">
        <v>1</v>
      </c>
      <c r="O1254" s="706">
        <v>0.5</v>
      </c>
      <c r="P1254" s="705">
        <v>782.22</v>
      </c>
      <c r="Q1254" s="682">
        <v>1</v>
      </c>
      <c r="R1254" s="671">
        <v>1</v>
      </c>
      <c r="S1254" s="682">
        <v>1</v>
      </c>
      <c r="T1254" s="706">
        <v>0.5</v>
      </c>
      <c r="U1254" s="242">
        <v>1</v>
      </c>
    </row>
    <row r="1255" spans="1:21" ht="14.4" customHeight="1" x14ac:dyDescent="0.3">
      <c r="A1255" s="680">
        <v>32</v>
      </c>
      <c r="B1255" s="671" t="s">
        <v>529</v>
      </c>
      <c r="C1255" s="671">
        <v>89301323</v>
      </c>
      <c r="D1255" s="703" t="s">
        <v>3659</v>
      </c>
      <c r="E1255" s="704" t="s">
        <v>2547</v>
      </c>
      <c r="F1255" s="671" t="s">
        <v>2518</v>
      </c>
      <c r="G1255" s="671" t="s">
        <v>2668</v>
      </c>
      <c r="H1255" s="671" t="s">
        <v>528</v>
      </c>
      <c r="I1255" s="671" t="s">
        <v>976</v>
      </c>
      <c r="J1255" s="671" t="s">
        <v>977</v>
      </c>
      <c r="K1255" s="671" t="s">
        <v>978</v>
      </c>
      <c r="L1255" s="705">
        <v>0</v>
      </c>
      <c r="M1255" s="705">
        <v>0</v>
      </c>
      <c r="N1255" s="671">
        <v>2</v>
      </c>
      <c r="O1255" s="706">
        <v>0.5</v>
      </c>
      <c r="P1255" s="705">
        <v>0</v>
      </c>
      <c r="Q1255" s="682"/>
      <c r="R1255" s="671">
        <v>2</v>
      </c>
      <c r="S1255" s="682">
        <v>1</v>
      </c>
      <c r="T1255" s="706">
        <v>0.5</v>
      </c>
      <c r="U1255" s="242">
        <v>1</v>
      </c>
    </row>
    <row r="1256" spans="1:21" ht="14.4" customHeight="1" x14ac:dyDescent="0.3">
      <c r="A1256" s="680">
        <v>32</v>
      </c>
      <c r="B1256" s="671" t="s">
        <v>529</v>
      </c>
      <c r="C1256" s="671">
        <v>89301323</v>
      </c>
      <c r="D1256" s="703" t="s">
        <v>3659</v>
      </c>
      <c r="E1256" s="704" t="s">
        <v>2547</v>
      </c>
      <c r="F1256" s="671" t="s">
        <v>2518</v>
      </c>
      <c r="G1256" s="671" t="s">
        <v>2805</v>
      </c>
      <c r="H1256" s="671" t="s">
        <v>528</v>
      </c>
      <c r="I1256" s="671" t="s">
        <v>2806</v>
      </c>
      <c r="J1256" s="671" t="s">
        <v>2807</v>
      </c>
      <c r="K1256" s="671" t="s">
        <v>2808</v>
      </c>
      <c r="L1256" s="705">
        <v>1023.02</v>
      </c>
      <c r="M1256" s="705">
        <v>1023.02</v>
      </c>
      <c r="N1256" s="671">
        <v>1</v>
      </c>
      <c r="O1256" s="706">
        <v>0.5</v>
      </c>
      <c r="P1256" s="705">
        <v>1023.02</v>
      </c>
      <c r="Q1256" s="682">
        <v>1</v>
      </c>
      <c r="R1256" s="671">
        <v>1</v>
      </c>
      <c r="S1256" s="682">
        <v>1</v>
      </c>
      <c r="T1256" s="706">
        <v>0.5</v>
      </c>
      <c r="U1256" s="242">
        <v>1</v>
      </c>
    </row>
    <row r="1257" spans="1:21" ht="14.4" customHeight="1" x14ac:dyDescent="0.3">
      <c r="A1257" s="680">
        <v>32</v>
      </c>
      <c r="B1257" s="671" t="s">
        <v>529</v>
      </c>
      <c r="C1257" s="671">
        <v>89301323</v>
      </c>
      <c r="D1257" s="703" t="s">
        <v>3659</v>
      </c>
      <c r="E1257" s="704" t="s">
        <v>2547</v>
      </c>
      <c r="F1257" s="671" t="s">
        <v>2518</v>
      </c>
      <c r="G1257" s="671" t="s">
        <v>2670</v>
      </c>
      <c r="H1257" s="671" t="s">
        <v>528</v>
      </c>
      <c r="I1257" s="671" t="s">
        <v>2671</v>
      </c>
      <c r="J1257" s="671" t="s">
        <v>2672</v>
      </c>
      <c r="K1257" s="671" t="s">
        <v>2673</v>
      </c>
      <c r="L1257" s="705">
        <v>24.22</v>
      </c>
      <c r="M1257" s="705">
        <v>24.22</v>
      </c>
      <c r="N1257" s="671">
        <v>1</v>
      </c>
      <c r="O1257" s="706">
        <v>0.5</v>
      </c>
      <c r="P1257" s="705">
        <v>24.22</v>
      </c>
      <c r="Q1257" s="682">
        <v>1</v>
      </c>
      <c r="R1257" s="671">
        <v>1</v>
      </c>
      <c r="S1257" s="682">
        <v>1</v>
      </c>
      <c r="T1257" s="706">
        <v>0.5</v>
      </c>
      <c r="U1257" s="242">
        <v>1</v>
      </c>
    </row>
    <row r="1258" spans="1:21" ht="14.4" customHeight="1" x14ac:dyDescent="0.3">
      <c r="A1258" s="680">
        <v>32</v>
      </c>
      <c r="B1258" s="671" t="s">
        <v>529</v>
      </c>
      <c r="C1258" s="671">
        <v>89301323</v>
      </c>
      <c r="D1258" s="703" t="s">
        <v>3659</v>
      </c>
      <c r="E1258" s="704" t="s">
        <v>2547</v>
      </c>
      <c r="F1258" s="671" t="s">
        <v>2518</v>
      </c>
      <c r="G1258" s="671" t="s">
        <v>2845</v>
      </c>
      <c r="H1258" s="671" t="s">
        <v>528</v>
      </c>
      <c r="I1258" s="671" t="s">
        <v>3653</v>
      </c>
      <c r="J1258" s="671" t="s">
        <v>3654</v>
      </c>
      <c r="K1258" s="671" t="s">
        <v>3006</v>
      </c>
      <c r="L1258" s="705">
        <v>0</v>
      </c>
      <c r="M1258" s="705">
        <v>0</v>
      </c>
      <c r="N1258" s="671">
        <v>1</v>
      </c>
      <c r="O1258" s="706">
        <v>0.5</v>
      </c>
      <c r="P1258" s="705">
        <v>0</v>
      </c>
      <c r="Q1258" s="682"/>
      <c r="R1258" s="671">
        <v>1</v>
      </c>
      <c r="S1258" s="682">
        <v>1</v>
      </c>
      <c r="T1258" s="706">
        <v>0.5</v>
      </c>
      <c r="U1258" s="242">
        <v>1</v>
      </c>
    </row>
    <row r="1259" spans="1:21" ht="14.4" customHeight="1" x14ac:dyDescent="0.3">
      <c r="A1259" s="680">
        <v>32</v>
      </c>
      <c r="B1259" s="671" t="s">
        <v>529</v>
      </c>
      <c r="C1259" s="671">
        <v>89301323</v>
      </c>
      <c r="D1259" s="703" t="s">
        <v>3659</v>
      </c>
      <c r="E1259" s="704" t="s">
        <v>2547</v>
      </c>
      <c r="F1259" s="671" t="s">
        <v>2518</v>
      </c>
      <c r="G1259" s="671" t="s">
        <v>2601</v>
      </c>
      <c r="H1259" s="671" t="s">
        <v>1321</v>
      </c>
      <c r="I1259" s="671" t="s">
        <v>2271</v>
      </c>
      <c r="J1259" s="671" t="s">
        <v>1370</v>
      </c>
      <c r="K1259" s="671" t="s">
        <v>1348</v>
      </c>
      <c r="L1259" s="705">
        <v>1749.69</v>
      </c>
      <c r="M1259" s="705">
        <v>3499.38</v>
      </c>
      <c r="N1259" s="671">
        <v>2</v>
      </c>
      <c r="O1259" s="706">
        <v>0.5</v>
      </c>
      <c r="P1259" s="705">
        <v>3499.38</v>
      </c>
      <c r="Q1259" s="682">
        <v>1</v>
      </c>
      <c r="R1259" s="671">
        <v>2</v>
      </c>
      <c r="S1259" s="682">
        <v>1</v>
      </c>
      <c r="T1259" s="706">
        <v>0.5</v>
      </c>
      <c r="U1259" s="242">
        <v>1</v>
      </c>
    </row>
    <row r="1260" spans="1:21" ht="14.4" customHeight="1" x14ac:dyDescent="0.3">
      <c r="A1260" s="680">
        <v>32</v>
      </c>
      <c r="B1260" s="671" t="s">
        <v>529</v>
      </c>
      <c r="C1260" s="671">
        <v>89301323</v>
      </c>
      <c r="D1260" s="703" t="s">
        <v>3659</v>
      </c>
      <c r="E1260" s="704" t="s">
        <v>2547</v>
      </c>
      <c r="F1260" s="671" t="s">
        <v>2518</v>
      </c>
      <c r="G1260" s="671" t="s">
        <v>2582</v>
      </c>
      <c r="H1260" s="671" t="s">
        <v>528</v>
      </c>
      <c r="I1260" s="671" t="s">
        <v>972</v>
      </c>
      <c r="J1260" s="671" t="s">
        <v>2583</v>
      </c>
      <c r="K1260" s="671" t="s">
        <v>2584</v>
      </c>
      <c r="L1260" s="705">
        <v>91.52</v>
      </c>
      <c r="M1260" s="705">
        <v>91.52</v>
      </c>
      <c r="N1260" s="671">
        <v>1</v>
      </c>
      <c r="O1260" s="706">
        <v>0.5</v>
      </c>
      <c r="P1260" s="705">
        <v>91.52</v>
      </c>
      <c r="Q1260" s="682">
        <v>1</v>
      </c>
      <c r="R1260" s="671">
        <v>1</v>
      </c>
      <c r="S1260" s="682">
        <v>1</v>
      </c>
      <c r="T1260" s="706">
        <v>0.5</v>
      </c>
      <c r="U1260" s="242">
        <v>1</v>
      </c>
    </row>
    <row r="1261" spans="1:21" ht="14.4" customHeight="1" x14ac:dyDescent="0.3">
      <c r="A1261" s="680">
        <v>32</v>
      </c>
      <c r="B1261" s="671" t="s">
        <v>529</v>
      </c>
      <c r="C1261" s="671">
        <v>89301323</v>
      </c>
      <c r="D1261" s="703" t="s">
        <v>3659</v>
      </c>
      <c r="E1261" s="704" t="s">
        <v>2547</v>
      </c>
      <c r="F1261" s="671" t="s">
        <v>2518</v>
      </c>
      <c r="G1261" s="671" t="s">
        <v>2585</v>
      </c>
      <c r="H1261" s="671" t="s">
        <v>528</v>
      </c>
      <c r="I1261" s="671" t="s">
        <v>858</v>
      </c>
      <c r="J1261" s="671" t="s">
        <v>1748</v>
      </c>
      <c r="K1261" s="671" t="s">
        <v>2586</v>
      </c>
      <c r="L1261" s="705">
        <v>0</v>
      </c>
      <c r="M1261" s="705">
        <v>0</v>
      </c>
      <c r="N1261" s="671">
        <v>1</v>
      </c>
      <c r="O1261" s="706">
        <v>0.5</v>
      </c>
      <c r="P1261" s="705">
        <v>0</v>
      </c>
      <c r="Q1261" s="682"/>
      <c r="R1261" s="671">
        <v>1</v>
      </c>
      <c r="S1261" s="682">
        <v>1</v>
      </c>
      <c r="T1261" s="706">
        <v>0.5</v>
      </c>
      <c r="U1261" s="242">
        <v>1</v>
      </c>
    </row>
    <row r="1262" spans="1:21" ht="14.4" customHeight="1" x14ac:dyDescent="0.3">
      <c r="A1262" s="680">
        <v>32</v>
      </c>
      <c r="B1262" s="671" t="s">
        <v>529</v>
      </c>
      <c r="C1262" s="671">
        <v>89301323</v>
      </c>
      <c r="D1262" s="703" t="s">
        <v>3659</v>
      </c>
      <c r="E1262" s="704" t="s">
        <v>2547</v>
      </c>
      <c r="F1262" s="671" t="s">
        <v>2518</v>
      </c>
      <c r="G1262" s="671" t="s">
        <v>3017</v>
      </c>
      <c r="H1262" s="671" t="s">
        <v>528</v>
      </c>
      <c r="I1262" s="671" t="s">
        <v>710</v>
      </c>
      <c r="J1262" s="671" t="s">
        <v>3018</v>
      </c>
      <c r="K1262" s="671" t="s">
        <v>3019</v>
      </c>
      <c r="L1262" s="705">
        <v>0</v>
      </c>
      <c r="M1262" s="705">
        <v>0</v>
      </c>
      <c r="N1262" s="671">
        <v>2</v>
      </c>
      <c r="O1262" s="706">
        <v>0.5</v>
      </c>
      <c r="P1262" s="705">
        <v>0</v>
      </c>
      <c r="Q1262" s="682"/>
      <c r="R1262" s="671">
        <v>2</v>
      </c>
      <c r="S1262" s="682">
        <v>1</v>
      </c>
      <c r="T1262" s="706">
        <v>0.5</v>
      </c>
      <c r="U1262" s="242">
        <v>1</v>
      </c>
    </row>
    <row r="1263" spans="1:21" ht="14.4" customHeight="1" x14ac:dyDescent="0.3">
      <c r="A1263" s="680">
        <v>32</v>
      </c>
      <c r="B1263" s="671" t="s">
        <v>529</v>
      </c>
      <c r="C1263" s="671">
        <v>89301324</v>
      </c>
      <c r="D1263" s="703" t="s">
        <v>3660</v>
      </c>
      <c r="E1263" s="704" t="s">
        <v>2534</v>
      </c>
      <c r="F1263" s="671" t="s">
        <v>2518</v>
      </c>
      <c r="G1263" s="671" t="s">
        <v>2569</v>
      </c>
      <c r="H1263" s="671" t="s">
        <v>1321</v>
      </c>
      <c r="I1263" s="671" t="s">
        <v>1599</v>
      </c>
      <c r="J1263" s="671" t="s">
        <v>1600</v>
      </c>
      <c r="K1263" s="671" t="s">
        <v>2432</v>
      </c>
      <c r="L1263" s="705">
        <v>3127.19</v>
      </c>
      <c r="M1263" s="705">
        <v>3127.19</v>
      </c>
      <c r="N1263" s="671">
        <v>1</v>
      </c>
      <c r="O1263" s="706">
        <v>0.5</v>
      </c>
      <c r="P1263" s="705"/>
      <c r="Q1263" s="682">
        <v>0</v>
      </c>
      <c r="R1263" s="671"/>
      <c r="S1263" s="682">
        <v>0</v>
      </c>
      <c r="T1263" s="706"/>
      <c r="U1263" s="242">
        <v>0</v>
      </c>
    </row>
    <row r="1264" spans="1:21" ht="14.4" customHeight="1" x14ac:dyDescent="0.3">
      <c r="A1264" s="680">
        <v>32</v>
      </c>
      <c r="B1264" s="671" t="s">
        <v>529</v>
      </c>
      <c r="C1264" s="671">
        <v>89301324</v>
      </c>
      <c r="D1264" s="703" t="s">
        <v>3660</v>
      </c>
      <c r="E1264" s="704" t="s">
        <v>2534</v>
      </c>
      <c r="F1264" s="671" t="s">
        <v>2518</v>
      </c>
      <c r="G1264" s="671" t="s">
        <v>2582</v>
      </c>
      <c r="H1264" s="671" t="s">
        <v>528</v>
      </c>
      <c r="I1264" s="671" t="s">
        <v>972</v>
      </c>
      <c r="J1264" s="671" t="s">
        <v>2583</v>
      </c>
      <c r="K1264" s="671" t="s">
        <v>2584</v>
      </c>
      <c r="L1264" s="705">
        <v>91.52</v>
      </c>
      <c r="M1264" s="705">
        <v>91.52</v>
      </c>
      <c r="N1264" s="671">
        <v>1</v>
      </c>
      <c r="O1264" s="706">
        <v>0.5</v>
      </c>
      <c r="P1264" s="705"/>
      <c r="Q1264" s="682">
        <v>0</v>
      </c>
      <c r="R1264" s="671"/>
      <c r="S1264" s="682">
        <v>0</v>
      </c>
      <c r="T1264" s="706"/>
      <c r="U1264" s="242">
        <v>0</v>
      </c>
    </row>
    <row r="1265" spans="1:21" ht="14.4" customHeight="1" x14ac:dyDescent="0.3">
      <c r="A1265" s="680">
        <v>32</v>
      </c>
      <c r="B1265" s="671" t="s">
        <v>529</v>
      </c>
      <c r="C1265" s="671">
        <v>89301324</v>
      </c>
      <c r="D1265" s="703" t="s">
        <v>3660</v>
      </c>
      <c r="E1265" s="704" t="s">
        <v>2535</v>
      </c>
      <c r="F1265" s="671" t="s">
        <v>2518</v>
      </c>
      <c r="G1265" s="671" t="s">
        <v>2569</v>
      </c>
      <c r="H1265" s="671" t="s">
        <v>1321</v>
      </c>
      <c r="I1265" s="671" t="s">
        <v>2705</v>
      </c>
      <c r="J1265" s="671" t="s">
        <v>1600</v>
      </c>
      <c r="K1265" s="671" t="s">
        <v>2706</v>
      </c>
      <c r="L1265" s="705">
        <v>782.22</v>
      </c>
      <c r="M1265" s="705">
        <v>782.22</v>
      </c>
      <c r="N1265" s="671">
        <v>1</v>
      </c>
      <c r="O1265" s="706">
        <v>0.5</v>
      </c>
      <c r="P1265" s="705"/>
      <c r="Q1265" s="682">
        <v>0</v>
      </c>
      <c r="R1265" s="671"/>
      <c r="S1265" s="682">
        <v>0</v>
      </c>
      <c r="T1265" s="706"/>
      <c r="U1265" s="242">
        <v>0</v>
      </c>
    </row>
    <row r="1266" spans="1:21" ht="14.4" customHeight="1" x14ac:dyDescent="0.3">
      <c r="A1266" s="680">
        <v>32</v>
      </c>
      <c r="B1266" s="671" t="s">
        <v>529</v>
      </c>
      <c r="C1266" s="671">
        <v>89301324</v>
      </c>
      <c r="D1266" s="703" t="s">
        <v>3660</v>
      </c>
      <c r="E1266" s="704" t="s">
        <v>2535</v>
      </c>
      <c r="F1266" s="671" t="s">
        <v>2518</v>
      </c>
      <c r="G1266" s="671" t="s">
        <v>3431</v>
      </c>
      <c r="H1266" s="671" t="s">
        <v>1321</v>
      </c>
      <c r="I1266" s="671" t="s">
        <v>3655</v>
      </c>
      <c r="J1266" s="671" t="s">
        <v>3656</v>
      </c>
      <c r="K1266" s="671" t="s">
        <v>3650</v>
      </c>
      <c r="L1266" s="705">
        <v>130.15</v>
      </c>
      <c r="M1266" s="705">
        <v>130.15</v>
      </c>
      <c r="N1266" s="671">
        <v>1</v>
      </c>
      <c r="O1266" s="706">
        <v>1</v>
      </c>
      <c r="P1266" s="705"/>
      <c r="Q1266" s="682">
        <v>0</v>
      </c>
      <c r="R1266" s="671"/>
      <c r="S1266" s="682">
        <v>0</v>
      </c>
      <c r="T1266" s="706"/>
      <c r="U1266" s="242">
        <v>0</v>
      </c>
    </row>
    <row r="1267" spans="1:21" ht="14.4" customHeight="1" x14ac:dyDescent="0.3">
      <c r="A1267" s="680">
        <v>32</v>
      </c>
      <c r="B1267" s="671" t="s">
        <v>529</v>
      </c>
      <c r="C1267" s="671">
        <v>89301324</v>
      </c>
      <c r="D1267" s="703" t="s">
        <v>3660</v>
      </c>
      <c r="E1267" s="704" t="s">
        <v>2535</v>
      </c>
      <c r="F1267" s="671" t="s">
        <v>2518</v>
      </c>
      <c r="G1267" s="671" t="s">
        <v>2681</v>
      </c>
      <c r="H1267" s="671" t="s">
        <v>528</v>
      </c>
      <c r="I1267" s="671" t="s">
        <v>3011</v>
      </c>
      <c r="J1267" s="671" t="s">
        <v>3012</v>
      </c>
      <c r="K1267" s="671" t="s">
        <v>3013</v>
      </c>
      <c r="L1267" s="705">
        <v>49.92</v>
      </c>
      <c r="M1267" s="705">
        <v>49.92</v>
      </c>
      <c r="N1267" s="671">
        <v>1</v>
      </c>
      <c r="O1267" s="706">
        <v>0.5</v>
      </c>
      <c r="P1267" s="705"/>
      <c r="Q1267" s="682">
        <v>0</v>
      </c>
      <c r="R1267" s="671"/>
      <c r="S1267" s="682">
        <v>0</v>
      </c>
      <c r="T1267" s="706"/>
      <c r="U1267" s="242">
        <v>0</v>
      </c>
    </row>
    <row r="1268" spans="1:21" ht="14.4" customHeight="1" x14ac:dyDescent="0.3">
      <c r="A1268" s="680">
        <v>32</v>
      </c>
      <c r="B1268" s="671" t="s">
        <v>529</v>
      </c>
      <c r="C1268" s="671">
        <v>89301324</v>
      </c>
      <c r="D1268" s="703" t="s">
        <v>3660</v>
      </c>
      <c r="E1268" s="704" t="s">
        <v>2535</v>
      </c>
      <c r="F1268" s="671" t="s">
        <v>2518</v>
      </c>
      <c r="G1268" s="671" t="s">
        <v>2759</v>
      </c>
      <c r="H1268" s="671" t="s">
        <v>528</v>
      </c>
      <c r="I1268" s="671" t="s">
        <v>1534</v>
      </c>
      <c r="J1268" s="671" t="s">
        <v>1535</v>
      </c>
      <c r="K1268" s="671" t="s">
        <v>2762</v>
      </c>
      <c r="L1268" s="705">
        <v>53.54</v>
      </c>
      <c r="M1268" s="705">
        <v>53.54</v>
      </c>
      <c r="N1268" s="671">
        <v>1</v>
      </c>
      <c r="O1268" s="706">
        <v>0.5</v>
      </c>
      <c r="P1268" s="705"/>
      <c r="Q1268" s="682">
        <v>0</v>
      </c>
      <c r="R1268" s="671"/>
      <c r="S1268" s="682">
        <v>0</v>
      </c>
      <c r="T1268" s="706"/>
      <c r="U1268" s="242">
        <v>0</v>
      </c>
    </row>
    <row r="1269" spans="1:21" ht="14.4" customHeight="1" x14ac:dyDescent="0.3">
      <c r="A1269" s="680">
        <v>32</v>
      </c>
      <c r="B1269" s="671" t="s">
        <v>529</v>
      </c>
      <c r="C1269" s="671">
        <v>89301324</v>
      </c>
      <c r="D1269" s="703" t="s">
        <v>3660</v>
      </c>
      <c r="E1269" s="704" t="s">
        <v>2535</v>
      </c>
      <c r="F1269" s="671" t="s">
        <v>2518</v>
      </c>
      <c r="G1269" s="671" t="s">
        <v>2881</v>
      </c>
      <c r="H1269" s="671" t="s">
        <v>1321</v>
      </c>
      <c r="I1269" s="671" t="s">
        <v>1447</v>
      </c>
      <c r="J1269" s="671" t="s">
        <v>1448</v>
      </c>
      <c r="K1269" s="671" t="s">
        <v>2436</v>
      </c>
      <c r="L1269" s="705">
        <v>1492.11</v>
      </c>
      <c r="M1269" s="705">
        <v>1492.11</v>
      </c>
      <c r="N1269" s="671">
        <v>1</v>
      </c>
      <c r="O1269" s="706">
        <v>0.5</v>
      </c>
      <c r="P1269" s="705"/>
      <c r="Q1269" s="682">
        <v>0</v>
      </c>
      <c r="R1269" s="671"/>
      <c r="S1269" s="682">
        <v>0</v>
      </c>
      <c r="T1269" s="706"/>
      <c r="U1269" s="242">
        <v>0</v>
      </c>
    </row>
    <row r="1270" spans="1:21" ht="14.4" customHeight="1" x14ac:dyDescent="0.3">
      <c r="A1270" s="680">
        <v>32</v>
      </c>
      <c r="B1270" s="671" t="s">
        <v>529</v>
      </c>
      <c r="C1270" s="671">
        <v>89301324</v>
      </c>
      <c r="D1270" s="703" t="s">
        <v>3660</v>
      </c>
      <c r="E1270" s="704" t="s">
        <v>2543</v>
      </c>
      <c r="F1270" s="671" t="s">
        <v>2518</v>
      </c>
      <c r="G1270" s="671" t="s">
        <v>2555</v>
      </c>
      <c r="H1270" s="671" t="s">
        <v>528</v>
      </c>
      <c r="I1270" s="671" t="s">
        <v>623</v>
      </c>
      <c r="J1270" s="671" t="s">
        <v>624</v>
      </c>
      <c r="K1270" s="671" t="s">
        <v>2556</v>
      </c>
      <c r="L1270" s="705">
        <v>85.72</v>
      </c>
      <c r="M1270" s="705">
        <v>85.72</v>
      </c>
      <c r="N1270" s="671">
        <v>1</v>
      </c>
      <c r="O1270" s="706">
        <v>0.5</v>
      </c>
      <c r="P1270" s="705">
        <v>85.72</v>
      </c>
      <c r="Q1270" s="682">
        <v>1</v>
      </c>
      <c r="R1270" s="671">
        <v>1</v>
      </c>
      <c r="S1270" s="682">
        <v>1</v>
      </c>
      <c r="T1270" s="706">
        <v>0.5</v>
      </c>
      <c r="U1270" s="242">
        <v>1</v>
      </c>
    </row>
    <row r="1271" spans="1:21" ht="14.4" customHeight="1" x14ac:dyDescent="0.3">
      <c r="A1271" s="680">
        <v>32</v>
      </c>
      <c r="B1271" s="671" t="s">
        <v>529</v>
      </c>
      <c r="C1271" s="671">
        <v>89301324</v>
      </c>
      <c r="D1271" s="703" t="s">
        <v>3660</v>
      </c>
      <c r="E1271" s="704" t="s">
        <v>2543</v>
      </c>
      <c r="F1271" s="671" t="s">
        <v>2518</v>
      </c>
      <c r="G1271" s="671" t="s">
        <v>2702</v>
      </c>
      <c r="H1271" s="671" t="s">
        <v>1321</v>
      </c>
      <c r="I1271" s="671" t="s">
        <v>2703</v>
      </c>
      <c r="J1271" s="671" t="s">
        <v>2704</v>
      </c>
      <c r="K1271" s="671" t="s">
        <v>1913</v>
      </c>
      <c r="L1271" s="705">
        <v>0</v>
      </c>
      <c r="M1271" s="705">
        <v>0</v>
      </c>
      <c r="N1271" s="671">
        <v>1</v>
      </c>
      <c r="O1271" s="706">
        <v>0.5</v>
      </c>
      <c r="P1271" s="705">
        <v>0</v>
      </c>
      <c r="Q1271" s="682"/>
      <c r="R1271" s="671">
        <v>1</v>
      </c>
      <c r="S1271" s="682">
        <v>1</v>
      </c>
      <c r="T1271" s="706">
        <v>0.5</v>
      </c>
      <c r="U1271" s="242">
        <v>1</v>
      </c>
    </row>
    <row r="1272" spans="1:21" ht="14.4" customHeight="1" x14ac:dyDescent="0.3">
      <c r="A1272" s="680">
        <v>32</v>
      </c>
      <c r="B1272" s="671" t="s">
        <v>529</v>
      </c>
      <c r="C1272" s="671">
        <v>89301324</v>
      </c>
      <c r="D1272" s="703" t="s">
        <v>3660</v>
      </c>
      <c r="E1272" s="704" t="s">
        <v>2543</v>
      </c>
      <c r="F1272" s="671" t="s">
        <v>2518</v>
      </c>
      <c r="G1272" s="671" t="s">
        <v>2566</v>
      </c>
      <c r="H1272" s="671" t="s">
        <v>528</v>
      </c>
      <c r="I1272" s="671" t="s">
        <v>1132</v>
      </c>
      <c r="J1272" s="671" t="s">
        <v>1133</v>
      </c>
      <c r="K1272" s="671" t="s">
        <v>2779</v>
      </c>
      <c r="L1272" s="705">
        <v>2025.92</v>
      </c>
      <c r="M1272" s="705">
        <v>2025.92</v>
      </c>
      <c r="N1272" s="671">
        <v>1</v>
      </c>
      <c r="O1272" s="706">
        <v>0.5</v>
      </c>
      <c r="P1272" s="705">
        <v>2025.92</v>
      </c>
      <c r="Q1272" s="682">
        <v>1</v>
      </c>
      <c r="R1272" s="671">
        <v>1</v>
      </c>
      <c r="S1272" s="682">
        <v>1</v>
      </c>
      <c r="T1272" s="706">
        <v>0.5</v>
      </c>
      <c r="U1272" s="242">
        <v>1</v>
      </c>
    </row>
    <row r="1273" spans="1:21" ht="14.4" customHeight="1" x14ac:dyDescent="0.3">
      <c r="A1273" s="680">
        <v>32</v>
      </c>
      <c r="B1273" s="671" t="s">
        <v>529</v>
      </c>
      <c r="C1273" s="671">
        <v>89301324</v>
      </c>
      <c r="D1273" s="703" t="s">
        <v>3660</v>
      </c>
      <c r="E1273" s="704" t="s">
        <v>2543</v>
      </c>
      <c r="F1273" s="671" t="s">
        <v>2518</v>
      </c>
      <c r="G1273" s="671" t="s">
        <v>2845</v>
      </c>
      <c r="H1273" s="671" t="s">
        <v>528</v>
      </c>
      <c r="I1273" s="671" t="s">
        <v>672</v>
      </c>
      <c r="J1273" s="671" t="s">
        <v>2846</v>
      </c>
      <c r="K1273" s="671" t="s">
        <v>2847</v>
      </c>
      <c r="L1273" s="705">
        <v>0</v>
      </c>
      <c r="M1273" s="705">
        <v>0</v>
      </c>
      <c r="N1273" s="671">
        <v>1</v>
      </c>
      <c r="O1273" s="706">
        <v>0.5</v>
      </c>
      <c r="P1273" s="705">
        <v>0</v>
      </c>
      <c r="Q1273" s="682"/>
      <c r="R1273" s="671">
        <v>1</v>
      </c>
      <c r="S1273" s="682">
        <v>1</v>
      </c>
      <c r="T1273" s="706">
        <v>0.5</v>
      </c>
      <c r="U1273" s="242">
        <v>1</v>
      </c>
    </row>
    <row r="1274" spans="1:21" ht="14.4" customHeight="1" x14ac:dyDescent="0.3">
      <c r="A1274" s="680">
        <v>32</v>
      </c>
      <c r="B1274" s="671" t="s">
        <v>529</v>
      </c>
      <c r="C1274" s="671">
        <v>89301324</v>
      </c>
      <c r="D1274" s="703" t="s">
        <v>3660</v>
      </c>
      <c r="E1274" s="704" t="s">
        <v>2543</v>
      </c>
      <c r="F1274" s="671" t="s">
        <v>2518</v>
      </c>
      <c r="G1274" s="671" t="s">
        <v>2759</v>
      </c>
      <c r="H1274" s="671" t="s">
        <v>528</v>
      </c>
      <c r="I1274" s="671" t="s">
        <v>1534</v>
      </c>
      <c r="J1274" s="671" t="s">
        <v>1535</v>
      </c>
      <c r="K1274" s="671" t="s">
        <v>2762</v>
      </c>
      <c r="L1274" s="705">
        <v>53.54</v>
      </c>
      <c r="M1274" s="705">
        <v>53.54</v>
      </c>
      <c r="N1274" s="671">
        <v>1</v>
      </c>
      <c r="O1274" s="706">
        <v>0.5</v>
      </c>
      <c r="P1274" s="705">
        <v>53.54</v>
      </c>
      <c r="Q1274" s="682">
        <v>1</v>
      </c>
      <c r="R1274" s="671">
        <v>1</v>
      </c>
      <c r="S1274" s="682">
        <v>1</v>
      </c>
      <c r="T1274" s="706">
        <v>0.5</v>
      </c>
      <c r="U1274" s="242">
        <v>1</v>
      </c>
    </row>
    <row r="1275" spans="1:21" ht="14.4" customHeight="1" x14ac:dyDescent="0.3">
      <c r="A1275" s="680">
        <v>32</v>
      </c>
      <c r="B1275" s="671" t="s">
        <v>529</v>
      </c>
      <c r="C1275" s="671">
        <v>89301324</v>
      </c>
      <c r="D1275" s="703" t="s">
        <v>3660</v>
      </c>
      <c r="E1275" s="704" t="s">
        <v>2543</v>
      </c>
      <c r="F1275" s="671" t="s">
        <v>2518</v>
      </c>
      <c r="G1275" s="671" t="s">
        <v>2881</v>
      </c>
      <c r="H1275" s="671" t="s">
        <v>1321</v>
      </c>
      <c r="I1275" s="671" t="s">
        <v>1447</v>
      </c>
      <c r="J1275" s="671" t="s">
        <v>1448</v>
      </c>
      <c r="K1275" s="671" t="s">
        <v>2436</v>
      </c>
      <c r="L1275" s="705">
        <v>1492.11</v>
      </c>
      <c r="M1275" s="705">
        <v>1492.11</v>
      </c>
      <c r="N1275" s="671">
        <v>1</v>
      </c>
      <c r="O1275" s="706">
        <v>0.5</v>
      </c>
      <c r="P1275" s="705">
        <v>1492.11</v>
      </c>
      <c r="Q1275" s="682">
        <v>1</v>
      </c>
      <c r="R1275" s="671">
        <v>1</v>
      </c>
      <c r="S1275" s="682">
        <v>1</v>
      </c>
      <c r="T1275" s="706">
        <v>0.5</v>
      </c>
      <c r="U1275" s="242">
        <v>1</v>
      </c>
    </row>
    <row r="1276" spans="1:21" ht="14.4" customHeight="1" x14ac:dyDescent="0.3">
      <c r="A1276" s="680">
        <v>32</v>
      </c>
      <c r="B1276" s="671" t="s">
        <v>529</v>
      </c>
      <c r="C1276" s="671">
        <v>89301324</v>
      </c>
      <c r="D1276" s="703" t="s">
        <v>3660</v>
      </c>
      <c r="E1276" s="704" t="s">
        <v>2546</v>
      </c>
      <c r="F1276" s="671" t="s">
        <v>2518</v>
      </c>
      <c r="G1276" s="671" t="s">
        <v>2561</v>
      </c>
      <c r="H1276" s="671" t="s">
        <v>1321</v>
      </c>
      <c r="I1276" s="671" t="s">
        <v>1556</v>
      </c>
      <c r="J1276" s="671" t="s">
        <v>2413</v>
      </c>
      <c r="K1276" s="671" t="s">
        <v>2414</v>
      </c>
      <c r="L1276" s="705">
        <v>333.31</v>
      </c>
      <c r="M1276" s="705">
        <v>666.62</v>
      </c>
      <c r="N1276" s="671">
        <v>2</v>
      </c>
      <c r="O1276" s="706">
        <v>0.5</v>
      </c>
      <c r="P1276" s="705"/>
      <c r="Q1276" s="682">
        <v>0</v>
      </c>
      <c r="R1276" s="671"/>
      <c r="S1276" s="682">
        <v>0</v>
      </c>
      <c r="T1276" s="706"/>
      <c r="U1276" s="242">
        <v>0</v>
      </c>
    </row>
    <row r="1277" spans="1:21" ht="14.4" customHeight="1" x14ac:dyDescent="0.3">
      <c r="A1277" s="680">
        <v>32</v>
      </c>
      <c r="B1277" s="671" t="s">
        <v>529</v>
      </c>
      <c r="C1277" s="671">
        <v>89301324</v>
      </c>
      <c r="D1277" s="703" t="s">
        <v>3660</v>
      </c>
      <c r="E1277" s="704" t="s">
        <v>2546</v>
      </c>
      <c r="F1277" s="671" t="s">
        <v>2518</v>
      </c>
      <c r="G1277" s="671" t="s">
        <v>2569</v>
      </c>
      <c r="H1277" s="671" t="s">
        <v>1321</v>
      </c>
      <c r="I1277" s="671" t="s">
        <v>2705</v>
      </c>
      <c r="J1277" s="671" t="s">
        <v>1600</v>
      </c>
      <c r="K1277" s="671" t="s">
        <v>2706</v>
      </c>
      <c r="L1277" s="705">
        <v>782.22</v>
      </c>
      <c r="M1277" s="705">
        <v>782.22</v>
      </c>
      <c r="N1277" s="671">
        <v>1</v>
      </c>
      <c r="O1277" s="706">
        <v>0.5</v>
      </c>
      <c r="P1277" s="705"/>
      <c r="Q1277" s="682">
        <v>0</v>
      </c>
      <c r="R1277" s="671"/>
      <c r="S1277" s="682">
        <v>0</v>
      </c>
      <c r="T1277" s="706"/>
      <c r="U1277" s="242">
        <v>0</v>
      </c>
    </row>
    <row r="1278" spans="1:21" ht="14.4" customHeight="1" x14ac:dyDescent="0.3">
      <c r="A1278" s="680">
        <v>32</v>
      </c>
      <c r="B1278" s="671" t="s">
        <v>529</v>
      </c>
      <c r="C1278" s="671">
        <v>89301324</v>
      </c>
      <c r="D1278" s="703" t="s">
        <v>3660</v>
      </c>
      <c r="E1278" s="704" t="s">
        <v>2546</v>
      </c>
      <c r="F1278" s="671" t="s">
        <v>2518</v>
      </c>
      <c r="G1278" s="671" t="s">
        <v>2601</v>
      </c>
      <c r="H1278" s="671" t="s">
        <v>1321</v>
      </c>
      <c r="I1278" s="671" t="s">
        <v>1350</v>
      </c>
      <c r="J1278" s="671" t="s">
        <v>1347</v>
      </c>
      <c r="K1278" s="671" t="s">
        <v>1351</v>
      </c>
      <c r="L1278" s="705">
        <v>1166.47</v>
      </c>
      <c r="M1278" s="705">
        <v>1166.47</v>
      </c>
      <c r="N1278" s="671">
        <v>1</v>
      </c>
      <c r="O1278" s="706">
        <v>0.5</v>
      </c>
      <c r="P1278" s="705"/>
      <c r="Q1278" s="682">
        <v>0</v>
      </c>
      <c r="R1278" s="671"/>
      <c r="S1278" s="682">
        <v>0</v>
      </c>
      <c r="T1278" s="706"/>
      <c r="U1278" s="242">
        <v>0</v>
      </c>
    </row>
    <row r="1279" spans="1:21" ht="14.4" customHeight="1" x14ac:dyDescent="0.3">
      <c r="A1279" s="680">
        <v>32</v>
      </c>
      <c r="B1279" s="671" t="s">
        <v>529</v>
      </c>
      <c r="C1279" s="671">
        <v>89301324</v>
      </c>
      <c r="D1279" s="703" t="s">
        <v>3660</v>
      </c>
      <c r="E1279" s="704" t="s">
        <v>2546</v>
      </c>
      <c r="F1279" s="671" t="s">
        <v>2518</v>
      </c>
      <c r="G1279" s="671" t="s">
        <v>2580</v>
      </c>
      <c r="H1279" s="671" t="s">
        <v>528</v>
      </c>
      <c r="I1279" s="671" t="s">
        <v>679</v>
      </c>
      <c r="J1279" s="671" t="s">
        <v>680</v>
      </c>
      <c r="K1279" s="671" t="s">
        <v>2581</v>
      </c>
      <c r="L1279" s="705">
        <v>314.89999999999998</v>
      </c>
      <c r="M1279" s="705">
        <v>314.89999999999998</v>
      </c>
      <c r="N1279" s="671">
        <v>1</v>
      </c>
      <c r="O1279" s="706">
        <v>0.5</v>
      </c>
      <c r="P1279" s="705"/>
      <c r="Q1279" s="682">
        <v>0</v>
      </c>
      <c r="R1279" s="671"/>
      <c r="S1279" s="682">
        <v>0</v>
      </c>
      <c r="T1279" s="706"/>
      <c r="U1279" s="242">
        <v>0</v>
      </c>
    </row>
    <row r="1280" spans="1:21" ht="14.4" customHeight="1" x14ac:dyDescent="0.3">
      <c r="A1280" s="680">
        <v>32</v>
      </c>
      <c r="B1280" s="671" t="s">
        <v>529</v>
      </c>
      <c r="C1280" s="671">
        <v>89301324</v>
      </c>
      <c r="D1280" s="703" t="s">
        <v>3660</v>
      </c>
      <c r="E1280" s="704" t="s">
        <v>2546</v>
      </c>
      <c r="F1280" s="671" t="s">
        <v>2518</v>
      </c>
      <c r="G1280" s="671" t="s">
        <v>2759</v>
      </c>
      <c r="H1280" s="671" t="s">
        <v>528</v>
      </c>
      <c r="I1280" s="671" t="s">
        <v>1534</v>
      </c>
      <c r="J1280" s="671" t="s">
        <v>1535</v>
      </c>
      <c r="K1280" s="671" t="s">
        <v>2762</v>
      </c>
      <c r="L1280" s="705">
        <v>53.54</v>
      </c>
      <c r="M1280" s="705">
        <v>53.54</v>
      </c>
      <c r="N1280" s="671">
        <v>1</v>
      </c>
      <c r="O1280" s="706">
        <v>0.5</v>
      </c>
      <c r="P1280" s="705"/>
      <c r="Q1280" s="682">
        <v>0</v>
      </c>
      <c r="R1280" s="671"/>
      <c r="S1280" s="682">
        <v>0</v>
      </c>
      <c r="T1280" s="706"/>
      <c r="U1280" s="242">
        <v>0</v>
      </c>
    </row>
    <row r="1281" spans="1:21" ht="14.4" customHeight="1" thickBot="1" x14ac:dyDescent="0.35">
      <c r="A1281" s="637">
        <v>32</v>
      </c>
      <c r="B1281" s="673" t="s">
        <v>529</v>
      </c>
      <c r="C1281" s="673">
        <v>89301324</v>
      </c>
      <c r="D1281" s="707" t="s">
        <v>3660</v>
      </c>
      <c r="E1281" s="708" t="s">
        <v>2546</v>
      </c>
      <c r="F1281" s="673" t="s">
        <v>2518</v>
      </c>
      <c r="G1281" s="673" t="s">
        <v>2881</v>
      </c>
      <c r="H1281" s="673" t="s">
        <v>1321</v>
      </c>
      <c r="I1281" s="673" t="s">
        <v>1447</v>
      </c>
      <c r="J1281" s="673" t="s">
        <v>1448</v>
      </c>
      <c r="K1281" s="673" t="s">
        <v>2436</v>
      </c>
      <c r="L1281" s="709">
        <v>1492.11</v>
      </c>
      <c r="M1281" s="709">
        <v>1492.11</v>
      </c>
      <c r="N1281" s="673">
        <v>1</v>
      </c>
      <c r="O1281" s="710">
        <v>0.5</v>
      </c>
      <c r="P1281" s="709"/>
      <c r="Q1281" s="683">
        <v>0</v>
      </c>
      <c r="R1281" s="673"/>
      <c r="S1281" s="683">
        <v>0</v>
      </c>
      <c r="T1281" s="710"/>
      <c r="U1281" s="68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7" width="8.88671875" style="260" customWidth="1"/>
    <col min="8" max="16384" width="8.88671875" style="260"/>
  </cols>
  <sheetData>
    <row r="1" spans="1:6" ht="37.799999999999997" customHeight="1" thickBot="1" x14ac:dyDescent="0.4">
      <c r="A1" s="493" t="s">
        <v>3662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711" t="s">
        <v>244</v>
      </c>
      <c r="B4" s="644" t="s">
        <v>17</v>
      </c>
      <c r="C4" s="645" t="s">
        <v>5</v>
      </c>
      <c r="D4" s="644" t="s">
        <v>17</v>
      </c>
      <c r="E4" s="645" t="s">
        <v>5</v>
      </c>
      <c r="F4" s="646" t="s">
        <v>17</v>
      </c>
    </row>
    <row r="5" spans="1:6" ht="14.4" customHeight="1" x14ac:dyDescent="0.3">
      <c r="A5" s="716" t="s">
        <v>2541</v>
      </c>
      <c r="B5" s="235">
        <v>3583.15</v>
      </c>
      <c r="C5" s="702">
        <v>1.6011635140899622E-2</v>
      </c>
      <c r="D5" s="235">
        <v>220200.98999999996</v>
      </c>
      <c r="E5" s="702">
        <v>0.98398836485910035</v>
      </c>
      <c r="F5" s="712">
        <v>223784.13999999996</v>
      </c>
    </row>
    <row r="6" spans="1:6" ht="14.4" customHeight="1" x14ac:dyDescent="0.3">
      <c r="A6" s="717" t="s">
        <v>2545</v>
      </c>
      <c r="B6" s="238">
        <v>2284.9</v>
      </c>
      <c r="C6" s="682">
        <v>3.8332919789426455E-2</v>
      </c>
      <c r="D6" s="238">
        <v>57321.830000000016</v>
      </c>
      <c r="E6" s="682">
        <v>0.96166708021057357</v>
      </c>
      <c r="F6" s="713">
        <v>59606.730000000018</v>
      </c>
    </row>
    <row r="7" spans="1:6" ht="14.4" customHeight="1" x14ac:dyDescent="0.3">
      <c r="A7" s="717" t="s">
        <v>2531</v>
      </c>
      <c r="B7" s="238">
        <v>1333.24</v>
      </c>
      <c r="C7" s="682">
        <v>1.1400071859683109E-2</v>
      </c>
      <c r="D7" s="238">
        <v>115616.90000000001</v>
      </c>
      <c r="E7" s="682">
        <v>0.98859992814031683</v>
      </c>
      <c r="F7" s="713">
        <v>116950.14000000001</v>
      </c>
    </row>
    <row r="8" spans="1:6" ht="14.4" customHeight="1" x14ac:dyDescent="0.3">
      <c r="A8" s="717" t="s">
        <v>2540</v>
      </c>
      <c r="B8" s="238">
        <v>1318.9900000000002</v>
      </c>
      <c r="C8" s="682">
        <v>1.4405736999925185E-2</v>
      </c>
      <c r="D8" s="238">
        <v>90241.060000000012</v>
      </c>
      <c r="E8" s="682">
        <v>0.9855942630000748</v>
      </c>
      <c r="F8" s="713">
        <v>91560.050000000017</v>
      </c>
    </row>
    <row r="9" spans="1:6" ht="14.4" customHeight="1" x14ac:dyDescent="0.3">
      <c r="A9" s="717" t="s">
        <v>2538</v>
      </c>
      <c r="B9" s="238">
        <v>1012.8800000000001</v>
      </c>
      <c r="C9" s="682">
        <v>4.2923372913965099E-2</v>
      </c>
      <c r="D9" s="238">
        <v>22584.52</v>
      </c>
      <c r="E9" s="682">
        <v>0.95707662708603491</v>
      </c>
      <c r="F9" s="713">
        <v>23597.4</v>
      </c>
    </row>
    <row r="10" spans="1:6" ht="14.4" customHeight="1" x14ac:dyDescent="0.3">
      <c r="A10" s="717" t="s">
        <v>2549</v>
      </c>
      <c r="B10" s="238">
        <v>832.95</v>
      </c>
      <c r="C10" s="682">
        <v>1.2843758861453475E-2</v>
      </c>
      <c r="D10" s="238">
        <v>64019.56</v>
      </c>
      <c r="E10" s="682">
        <v>0.98715624113854661</v>
      </c>
      <c r="F10" s="713">
        <v>64852.509999999995</v>
      </c>
    </row>
    <row r="11" spans="1:6" ht="14.4" customHeight="1" x14ac:dyDescent="0.3">
      <c r="A11" s="717" t="s">
        <v>2542</v>
      </c>
      <c r="B11" s="238">
        <v>525.07000000000005</v>
      </c>
      <c r="C11" s="682">
        <v>4.7955977714859805E-3</v>
      </c>
      <c r="D11" s="238">
        <v>108964.93</v>
      </c>
      <c r="E11" s="682">
        <v>0.99520440222851392</v>
      </c>
      <c r="F11" s="713">
        <v>109490</v>
      </c>
    </row>
    <row r="12" spans="1:6" ht="14.4" customHeight="1" x14ac:dyDescent="0.3">
      <c r="A12" s="717" t="s">
        <v>2546</v>
      </c>
      <c r="B12" s="238">
        <v>399.78000000000003</v>
      </c>
      <c r="C12" s="682">
        <v>1.3442659883354378E-2</v>
      </c>
      <c r="D12" s="238">
        <v>29339.87</v>
      </c>
      <c r="E12" s="682">
        <v>0.98655734011664564</v>
      </c>
      <c r="F12" s="713">
        <v>29739.649999999998</v>
      </c>
    </row>
    <row r="13" spans="1:6" ht="14.4" customHeight="1" x14ac:dyDescent="0.3">
      <c r="A13" s="717" t="s">
        <v>2530</v>
      </c>
      <c r="B13" s="238">
        <v>326.90000000000003</v>
      </c>
      <c r="C13" s="682">
        <v>6.3222286581267918E-3</v>
      </c>
      <c r="D13" s="238">
        <v>51379.549999999996</v>
      </c>
      <c r="E13" s="682">
        <v>0.99367777134187318</v>
      </c>
      <c r="F13" s="713">
        <v>51706.45</v>
      </c>
    </row>
    <row r="14" spans="1:6" ht="14.4" customHeight="1" x14ac:dyDescent="0.3">
      <c r="A14" s="717" t="s">
        <v>2533</v>
      </c>
      <c r="B14" s="238">
        <v>116.8</v>
      </c>
      <c r="C14" s="682">
        <v>2.1076249286556331E-3</v>
      </c>
      <c r="D14" s="238">
        <v>55301.029999999992</v>
      </c>
      <c r="E14" s="682">
        <v>0.99789237507134432</v>
      </c>
      <c r="F14" s="713">
        <v>55417.829999999994</v>
      </c>
    </row>
    <row r="15" spans="1:6" ht="14.4" customHeight="1" x14ac:dyDescent="0.3">
      <c r="A15" s="717" t="s">
        <v>2532</v>
      </c>
      <c r="B15" s="238">
        <v>99.84</v>
      </c>
      <c r="C15" s="682">
        <v>1.4536326985823295E-2</v>
      </c>
      <c r="D15" s="238">
        <v>6768.47</v>
      </c>
      <c r="E15" s="682">
        <v>0.9854636730141767</v>
      </c>
      <c r="F15" s="713">
        <v>6868.31</v>
      </c>
    </row>
    <row r="16" spans="1:6" ht="14.4" customHeight="1" x14ac:dyDescent="0.3">
      <c r="A16" s="717" t="s">
        <v>2544</v>
      </c>
      <c r="B16" s="238">
        <v>95.25</v>
      </c>
      <c r="C16" s="682">
        <v>2.219208913181751E-3</v>
      </c>
      <c r="D16" s="238">
        <v>42825.450000000012</v>
      </c>
      <c r="E16" s="682">
        <v>0.99778079108681828</v>
      </c>
      <c r="F16" s="713">
        <v>42920.700000000012</v>
      </c>
    </row>
    <row r="17" spans="1:6" ht="14.4" customHeight="1" x14ac:dyDescent="0.3">
      <c r="A17" s="717" t="s">
        <v>2551</v>
      </c>
      <c r="B17" s="238">
        <v>89.77</v>
      </c>
      <c r="C17" s="682">
        <v>7.677140371684085E-4</v>
      </c>
      <c r="D17" s="238">
        <v>116841.79000000001</v>
      </c>
      <c r="E17" s="682">
        <v>0.99923228596283153</v>
      </c>
      <c r="F17" s="713">
        <v>116931.56000000001</v>
      </c>
    </row>
    <row r="18" spans="1:6" ht="14.4" customHeight="1" x14ac:dyDescent="0.3">
      <c r="A18" s="717" t="s">
        <v>2535</v>
      </c>
      <c r="B18" s="238">
        <v>49.92</v>
      </c>
      <c r="C18" s="682">
        <v>1.7469162134611234E-3</v>
      </c>
      <c r="D18" s="238">
        <v>28526.15</v>
      </c>
      <c r="E18" s="682">
        <v>0.99825308378653899</v>
      </c>
      <c r="F18" s="713">
        <v>28576.07</v>
      </c>
    </row>
    <row r="19" spans="1:6" ht="14.4" customHeight="1" x14ac:dyDescent="0.3">
      <c r="A19" s="717" t="s">
        <v>2550</v>
      </c>
      <c r="B19" s="238">
        <v>42.18</v>
      </c>
      <c r="C19" s="682">
        <v>1.1912276168246072E-3</v>
      </c>
      <c r="D19" s="238">
        <v>35366.670000000006</v>
      </c>
      <c r="E19" s="682">
        <v>0.99880877238317534</v>
      </c>
      <c r="F19" s="713">
        <v>35408.850000000006</v>
      </c>
    </row>
    <row r="20" spans="1:6" ht="14.4" customHeight="1" x14ac:dyDescent="0.3">
      <c r="A20" s="717" t="s">
        <v>2548</v>
      </c>
      <c r="B20" s="238"/>
      <c r="C20" s="682">
        <v>0</v>
      </c>
      <c r="D20" s="238">
        <v>63444.590000000004</v>
      </c>
      <c r="E20" s="682">
        <v>1</v>
      </c>
      <c r="F20" s="713">
        <v>63444.590000000004</v>
      </c>
    </row>
    <row r="21" spans="1:6" ht="14.4" customHeight="1" x14ac:dyDescent="0.3">
      <c r="A21" s="717" t="s">
        <v>2547</v>
      </c>
      <c r="B21" s="238"/>
      <c r="C21" s="682">
        <v>0</v>
      </c>
      <c r="D21" s="238">
        <v>28686.58</v>
      </c>
      <c r="E21" s="682">
        <v>1</v>
      </c>
      <c r="F21" s="713">
        <v>28686.58</v>
      </c>
    </row>
    <row r="22" spans="1:6" ht="14.4" customHeight="1" x14ac:dyDescent="0.3">
      <c r="A22" s="717" t="s">
        <v>2536</v>
      </c>
      <c r="B22" s="238"/>
      <c r="C22" s="682">
        <v>0</v>
      </c>
      <c r="D22" s="238">
        <v>18970.430000000004</v>
      </c>
      <c r="E22" s="682">
        <v>1</v>
      </c>
      <c r="F22" s="713">
        <v>18970.430000000004</v>
      </c>
    </row>
    <row r="23" spans="1:6" ht="14.4" customHeight="1" x14ac:dyDescent="0.3">
      <c r="A23" s="717" t="s">
        <v>2537</v>
      </c>
      <c r="B23" s="238">
        <v>0</v>
      </c>
      <c r="C23" s="682">
        <v>0</v>
      </c>
      <c r="D23" s="238">
        <v>564.21</v>
      </c>
      <c r="E23" s="682">
        <v>1</v>
      </c>
      <c r="F23" s="713">
        <v>564.21</v>
      </c>
    </row>
    <row r="24" spans="1:6" ht="14.4" customHeight="1" x14ac:dyDescent="0.3">
      <c r="A24" s="717" t="s">
        <v>2543</v>
      </c>
      <c r="B24" s="238">
        <v>0</v>
      </c>
      <c r="C24" s="682">
        <v>0</v>
      </c>
      <c r="D24" s="238">
        <v>113835.97000000002</v>
      </c>
      <c r="E24" s="682">
        <v>1</v>
      </c>
      <c r="F24" s="713">
        <v>113835.97000000002</v>
      </c>
    </row>
    <row r="25" spans="1:6" ht="14.4" customHeight="1" x14ac:dyDescent="0.3">
      <c r="A25" s="717" t="s">
        <v>2534</v>
      </c>
      <c r="B25" s="238"/>
      <c r="C25" s="682">
        <v>0</v>
      </c>
      <c r="D25" s="238">
        <v>30833.96</v>
      </c>
      <c r="E25" s="682">
        <v>1</v>
      </c>
      <c r="F25" s="713">
        <v>30833.96</v>
      </c>
    </row>
    <row r="26" spans="1:6" ht="14.4" customHeight="1" thickBot="1" x14ac:dyDescent="0.35">
      <c r="A26" s="718" t="s">
        <v>2539</v>
      </c>
      <c r="B26" s="650"/>
      <c r="C26" s="651">
        <v>0</v>
      </c>
      <c r="D26" s="650">
        <v>36703.090000000011</v>
      </c>
      <c r="E26" s="651">
        <v>1</v>
      </c>
      <c r="F26" s="715">
        <v>36703.090000000011</v>
      </c>
    </row>
    <row r="27" spans="1:6" ht="14.4" customHeight="1" thickBot="1" x14ac:dyDescent="0.35">
      <c r="A27" s="653" t="s">
        <v>6</v>
      </c>
      <c r="B27" s="654">
        <v>12111.62</v>
      </c>
      <c r="C27" s="655">
        <v>8.9685860235455567E-3</v>
      </c>
      <c r="D27" s="654">
        <v>1338337.6000000001</v>
      </c>
      <c r="E27" s="655">
        <v>0.99103141397645433</v>
      </c>
      <c r="F27" s="656">
        <v>1350449.2200000002</v>
      </c>
    </row>
    <row r="28" spans="1:6" ht="14.4" customHeight="1" thickBot="1" x14ac:dyDescent="0.35"/>
    <row r="29" spans="1:6" ht="14.4" customHeight="1" x14ac:dyDescent="0.3">
      <c r="A29" s="716" t="s">
        <v>2341</v>
      </c>
      <c r="B29" s="235">
        <v>3033</v>
      </c>
      <c r="C29" s="702">
        <v>1</v>
      </c>
      <c r="D29" s="235"/>
      <c r="E29" s="702">
        <v>0</v>
      </c>
      <c r="F29" s="712">
        <v>3033</v>
      </c>
    </row>
    <row r="30" spans="1:6" ht="14.4" customHeight="1" x14ac:dyDescent="0.3">
      <c r="A30" s="717" t="s">
        <v>2374</v>
      </c>
      <c r="B30" s="238">
        <v>1999.86</v>
      </c>
      <c r="C30" s="682">
        <v>5.5321406678425111E-2</v>
      </c>
      <c r="D30" s="238">
        <v>34149.98000000001</v>
      </c>
      <c r="E30" s="682">
        <v>0.94467859332157489</v>
      </c>
      <c r="F30" s="713">
        <v>36149.840000000011</v>
      </c>
    </row>
    <row r="31" spans="1:6" ht="14.4" customHeight="1" x14ac:dyDescent="0.3">
      <c r="A31" s="717" t="s">
        <v>3663</v>
      </c>
      <c r="B31" s="238">
        <v>1029.6400000000001</v>
      </c>
      <c r="C31" s="682">
        <v>1</v>
      </c>
      <c r="D31" s="238"/>
      <c r="E31" s="682">
        <v>0</v>
      </c>
      <c r="F31" s="713">
        <v>1029.6400000000001</v>
      </c>
    </row>
    <row r="32" spans="1:6" ht="14.4" customHeight="1" x14ac:dyDescent="0.3">
      <c r="A32" s="717" t="s">
        <v>2355</v>
      </c>
      <c r="B32" s="238">
        <v>809.66</v>
      </c>
      <c r="C32" s="682">
        <v>8.5430513188729837E-2</v>
      </c>
      <c r="D32" s="238">
        <v>8667.75</v>
      </c>
      <c r="E32" s="682">
        <v>0.91456948681127015</v>
      </c>
      <c r="F32" s="713">
        <v>9477.41</v>
      </c>
    </row>
    <row r="33" spans="1:6" ht="14.4" customHeight="1" x14ac:dyDescent="0.3">
      <c r="A33" s="717" t="s">
        <v>3664</v>
      </c>
      <c r="B33" s="238">
        <v>699.76</v>
      </c>
      <c r="C33" s="682">
        <v>1</v>
      </c>
      <c r="D33" s="238"/>
      <c r="E33" s="682">
        <v>0</v>
      </c>
      <c r="F33" s="713">
        <v>699.76</v>
      </c>
    </row>
    <row r="34" spans="1:6" ht="14.4" customHeight="1" x14ac:dyDescent="0.3">
      <c r="A34" s="717" t="s">
        <v>2380</v>
      </c>
      <c r="B34" s="238">
        <v>666.75</v>
      </c>
      <c r="C34" s="682">
        <v>0.1875</v>
      </c>
      <c r="D34" s="238">
        <v>2889.25</v>
      </c>
      <c r="E34" s="682">
        <v>0.8125</v>
      </c>
      <c r="F34" s="713">
        <v>3556</v>
      </c>
    </row>
    <row r="35" spans="1:6" ht="14.4" customHeight="1" x14ac:dyDescent="0.3">
      <c r="A35" s="717" t="s">
        <v>3665</v>
      </c>
      <c r="B35" s="238">
        <v>549.9</v>
      </c>
      <c r="C35" s="682">
        <v>0.84635156141781964</v>
      </c>
      <c r="D35" s="238">
        <v>99.83</v>
      </c>
      <c r="E35" s="682">
        <v>0.15364843858218027</v>
      </c>
      <c r="F35" s="713">
        <v>649.73</v>
      </c>
    </row>
    <row r="36" spans="1:6" ht="14.4" customHeight="1" x14ac:dyDescent="0.3">
      <c r="A36" s="717" t="s">
        <v>3666</v>
      </c>
      <c r="B36" s="238">
        <v>492.45000000000005</v>
      </c>
      <c r="C36" s="682">
        <v>1</v>
      </c>
      <c r="D36" s="238"/>
      <c r="E36" s="682">
        <v>0</v>
      </c>
      <c r="F36" s="713">
        <v>492.45000000000005</v>
      </c>
    </row>
    <row r="37" spans="1:6" ht="14.4" customHeight="1" x14ac:dyDescent="0.3">
      <c r="A37" s="717" t="s">
        <v>2358</v>
      </c>
      <c r="B37" s="238">
        <v>480.18</v>
      </c>
      <c r="C37" s="682">
        <v>1</v>
      </c>
      <c r="D37" s="238"/>
      <c r="E37" s="682">
        <v>0</v>
      </c>
      <c r="F37" s="713">
        <v>480.18</v>
      </c>
    </row>
    <row r="38" spans="1:6" ht="14.4" customHeight="1" x14ac:dyDescent="0.3">
      <c r="A38" s="717" t="s">
        <v>2362</v>
      </c>
      <c r="B38" s="238">
        <v>426.96000000000004</v>
      </c>
      <c r="C38" s="682">
        <v>0.92120479848105641</v>
      </c>
      <c r="D38" s="238">
        <v>36.520000000000003</v>
      </c>
      <c r="E38" s="682">
        <v>7.8795201518943647E-2</v>
      </c>
      <c r="F38" s="713">
        <v>463.48</v>
      </c>
    </row>
    <row r="39" spans="1:6" ht="14.4" customHeight="1" x14ac:dyDescent="0.3">
      <c r="A39" s="717" t="s">
        <v>3667</v>
      </c>
      <c r="B39" s="238">
        <v>278.28999999999996</v>
      </c>
      <c r="C39" s="682">
        <v>1</v>
      </c>
      <c r="D39" s="238"/>
      <c r="E39" s="682">
        <v>0</v>
      </c>
      <c r="F39" s="713">
        <v>278.28999999999996</v>
      </c>
    </row>
    <row r="40" spans="1:6" ht="14.4" customHeight="1" x14ac:dyDescent="0.3">
      <c r="A40" s="717" t="s">
        <v>2386</v>
      </c>
      <c r="B40" s="238">
        <v>275.48</v>
      </c>
      <c r="C40" s="682">
        <v>0.2</v>
      </c>
      <c r="D40" s="238">
        <v>1101.92</v>
      </c>
      <c r="E40" s="682">
        <v>0.8</v>
      </c>
      <c r="F40" s="713">
        <v>1377.4</v>
      </c>
    </row>
    <row r="41" spans="1:6" ht="14.4" customHeight="1" x14ac:dyDescent="0.3">
      <c r="A41" s="717" t="s">
        <v>3668</v>
      </c>
      <c r="B41" s="238">
        <v>233.9</v>
      </c>
      <c r="C41" s="682">
        <v>0.48274581028646912</v>
      </c>
      <c r="D41" s="238">
        <v>250.62</v>
      </c>
      <c r="E41" s="682">
        <v>0.51725418971353099</v>
      </c>
      <c r="F41" s="713">
        <v>484.52</v>
      </c>
    </row>
    <row r="42" spans="1:6" ht="14.4" customHeight="1" x14ac:dyDescent="0.3">
      <c r="A42" s="717" t="s">
        <v>2385</v>
      </c>
      <c r="B42" s="238">
        <v>209.57999999999998</v>
      </c>
      <c r="C42" s="682">
        <v>4.761904761904763E-2</v>
      </c>
      <c r="D42" s="238">
        <v>4191.5999999999985</v>
      </c>
      <c r="E42" s="682">
        <v>0.95238095238095233</v>
      </c>
      <c r="F42" s="713">
        <v>4401.1799999999985</v>
      </c>
    </row>
    <row r="43" spans="1:6" ht="14.4" customHeight="1" x14ac:dyDescent="0.3">
      <c r="A43" s="717" t="s">
        <v>2376</v>
      </c>
      <c r="B43" s="238">
        <v>184.22</v>
      </c>
      <c r="C43" s="682">
        <v>3.3613476044331403E-2</v>
      </c>
      <c r="D43" s="238">
        <v>5296.3199999999988</v>
      </c>
      <c r="E43" s="682">
        <v>0.9663865239556686</v>
      </c>
      <c r="F43" s="713">
        <v>5480.5399999999991</v>
      </c>
    </row>
    <row r="44" spans="1:6" ht="14.4" customHeight="1" x14ac:dyDescent="0.3">
      <c r="A44" s="717" t="s">
        <v>3669</v>
      </c>
      <c r="B44" s="238">
        <v>179.55</v>
      </c>
      <c r="C44" s="682">
        <v>0.39954160083668977</v>
      </c>
      <c r="D44" s="238">
        <v>269.83999999999997</v>
      </c>
      <c r="E44" s="682">
        <v>0.60045839916331023</v>
      </c>
      <c r="F44" s="713">
        <v>449.39</v>
      </c>
    </row>
    <row r="45" spans="1:6" ht="14.4" customHeight="1" x14ac:dyDescent="0.3">
      <c r="A45" s="717" t="s">
        <v>3670</v>
      </c>
      <c r="B45" s="238">
        <v>166.2</v>
      </c>
      <c r="C45" s="682">
        <v>1</v>
      </c>
      <c r="D45" s="238"/>
      <c r="E45" s="682">
        <v>0</v>
      </c>
      <c r="F45" s="713">
        <v>166.2</v>
      </c>
    </row>
    <row r="46" spans="1:6" ht="14.4" customHeight="1" x14ac:dyDescent="0.3">
      <c r="A46" s="717" t="s">
        <v>2378</v>
      </c>
      <c r="B46" s="238">
        <v>116.8</v>
      </c>
      <c r="C46" s="682">
        <v>3.8835467954089022E-2</v>
      </c>
      <c r="D46" s="238">
        <v>2890.76</v>
      </c>
      <c r="E46" s="682">
        <v>0.9611645320459109</v>
      </c>
      <c r="F46" s="713">
        <v>3007.5600000000004</v>
      </c>
    </row>
    <row r="47" spans="1:6" ht="14.4" customHeight="1" x14ac:dyDescent="0.3">
      <c r="A47" s="717" t="s">
        <v>2337</v>
      </c>
      <c r="B47" s="238">
        <v>94.72</v>
      </c>
      <c r="C47" s="682">
        <v>0.4761952641898346</v>
      </c>
      <c r="D47" s="238">
        <v>104.19</v>
      </c>
      <c r="E47" s="682">
        <v>0.5238047358101654</v>
      </c>
      <c r="F47" s="713">
        <v>198.91</v>
      </c>
    </row>
    <row r="48" spans="1:6" ht="14.4" customHeight="1" x14ac:dyDescent="0.3">
      <c r="A48" s="717" t="s">
        <v>3671</v>
      </c>
      <c r="B48" s="238">
        <v>89.77</v>
      </c>
      <c r="C48" s="682">
        <v>0.12499651897852906</v>
      </c>
      <c r="D48" s="238">
        <v>628.41</v>
      </c>
      <c r="E48" s="682">
        <v>0.87500348102147096</v>
      </c>
      <c r="F48" s="713">
        <v>718.18</v>
      </c>
    </row>
    <row r="49" spans="1:6" ht="14.4" customHeight="1" x14ac:dyDescent="0.3">
      <c r="A49" s="717" t="s">
        <v>2381</v>
      </c>
      <c r="B49" s="238">
        <v>62.21</v>
      </c>
      <c r="C49" s="682">
        <v>0.38541602131218633</v>
      </c>
      <c r="D49" s="238">
        <v>99.200000000000017</v>
      </c>
      <c r="E49" s="682">
        <v>0.61458397868781367</v>
      </c>
      <c r="F49" s="713">
        <v>161.41000000000003</v>
      </c>
    </row>
    <row r="50" spans="1:6" ht="14.4" customHeight="1" x14ac:dyDescent="0.3">
      <c r="A50" s="717" t="s">
        <v>2375</v>
      </c>
      <c r="B50" s="238">
        <v>32.74</v>
      </c>
      <c r="C50" s="682">
        <v>4.2367617371499564E-2</v>
      </c>
      <c r="D50" s="238">
        <v>740.02</v>
      </c>
      <c r="E50" s="682">
        <v>0.95763238262850048</v>
      </c>
      <c r="F50" s="713">
        <v>772.76</v>
      </c>
    </row>
    <row r="51" spans="1:6" ht="14.4" customHeight="1" x14ac:dyDescent="0.3">
      <c r="A51" s="717" t="s">
        <v>2345</v>
      </c>
      <c r="B51" s="238"/>
      <c r="C51" s="682">
        <v>0</v>
      </c>
      <c r="D51" s="238">
        <v>1774.1</v>
      </c>
      <c r="E51" s="682">
        <v>1</v>
      </c>
      <c r="F51" s="713">
        <v>1774.1</v>
      </c>
    </row>
    <row r="52" spans="1:6" ht="14.4" customHeight="1" x14ac:dyDescent="0.3">
      <c r="A52" s="717" t="s">
        <v>2391</v>
      </c>
      <c r="B52" s="238">
        <v>0</v>
      </c>
      <c r="C52" s="682">
        <v>0</v>
      </c>
      <c r="D52" s="238">
        <v>506616.61</v>
      </c>
      <c r="E52" s="682">
        <v>1</v>
      </c>
      <c r="F52" s="713">
        <v>506616.61</v>
      </c>
    </row>
    <row r="53" spans="1:6" ht="14.4" customHeight="1" x14ac:dyDescent="0.3">
      <c r="A53" s="717" t="s">
        <v>3672</v>
      </c>
      <c r="B53" s="238"/>
      <c r="C53" s="682">
        <v>0</v>
      </c>
      <c r="D53" s="238">
        <v>6168.23</v>
      </c>
      <c r="E53" s="682">
        <v>1</v>
      </c>
      <c r="F53" s="713">
        <v>6168.23</v>
      </c>
    </row>
    <row r="54" spans="1:6" ht="14.4" customHeight="1" x14ac:dyDescent="0.3">
      <c r="A54" s="717" t="s">
        <v>2360</v>
      </c>
      <c r="B54" s="238"/>
      <c r="C54" s="682">
        <v>0</v>
      </c>
      <c r="D54" s="238">
        <v>494.39</v>
      </c>
      <c r="E54" s="682">
        <v>1</v>
      </c>
      <c r="F54" s="713">
        <v>494.39</v>
      </c>
    </row>
    <row r="55" spans="1:6" ht="14.4" customHeight="1" x14ac:dyDescent="0.3">
      <c r="A55" s="717" t="s">
        <v>3673</v>
      </c>
      <c r="B55" s="238"/>
      <c r="C55" s="682"/>
      <c r="D55" s="238">
        <v>0</v>
      </c>
      <c r="E55" s="682"/>
      <c r="F55" s="713">
        <v>0</v>
      </c>
    </row>
    <row r="56" spans="1:6" ht="14.4" customHeight="1" x14ac:dyDescent="0.3">
      <c r="A56" s="717" t="s">
        <v>2351</v>
      </c>
      <c r="B56" s="238"/>
      <c r="C56" s="682">
        <v>0</v>
      </c>
      <c r="D56" s="238">
        <v>169683.92999999991</v>
      </c>
      <c r="E56" s="682">
        <v>1</v>
      </c>
      <c r="F56" s="713">
        <v>169683.92999999991</v>
      </c>
    </row>
    <row r="57" spans="1:6" ht="14.4" customHeight="1" x14ac:dyDescent="0.3">
      <c r="A57" s="717" t="s">
        <v>3674</v>
      </c>
      <c r="B57" s="238"/>
      <c r="C57" s="682">
        <v>0</v>
      </c>
      <c r="D57" s="238">
        <v>94.8</v>
      </c>
      <c r="E57" s="682">
        <v>1</v>
      </c>
      <c r="F57" s="713">
        <v>94.8</v>
      </c>
    </row>
    <row r="58" spans="1:6" ht="14.4" customHeight="1" x14ac:dyDescent="0.3">
      <c r="A58" s="717" t="s">
        <v>3675</v>
      </c>
      <c r="B58" s="238">
        <v>0</v>
      </c>
      <c r="C58" s="682"/>
      <c r="D58" s="238"/>
      <c r="E58" s="682"/>
      <c r="F58" s="713">
        <v>0</v>
      </c>
    </row>
    <row r="59" spans="1:6" ht="14.4" customHeight="1" x14ac:dyDescent="0.3">
      <c r="A59" s="717" t="s">
        <v>3676</v>
      </c>
      <c r="B59" s="238"/>
      <c r="C59" s="682">
        <v>0</v>
      </c>
      <c r="D59" s="238">
        <v>1117.76</v>
      </c>
      <c r="E59" s="682">
        <v>1</v>
      </c>
      <c r="F59" s="713">
        <v>1117.76</v>
      </c>
    </row>
    <row r="60" spans="1:6" ht="14.4" customHeight="1" x14ac:dyDescent="0.3">
      <c r="A60" s="717" t="s">
        <v>2364</v>
      </c>
      <c r="B60" s="238"/>
      <c r="C60" s="682">
        <v>0</v>
      </c>
      <c r="D60" s="238">
        <v>109.53</v>
      </c>
      <c r="E60" s="682">
        <v>1</v>
      </c>
      <c r="F60" s="713">
        <v>109.53</v>
      </c>
    </row>
    <row r="61" spans="1:6" ht="14.4" customHeight="1" x14ac:dyDescent="0.3">
      <c r="A61" s="717" t="s">
        <v>2365</v>
      </c>
      <c r="B61" s="238"/>
      <c r="C61" s="682">
        <v>0</v>
      </c>
      <c r="D61" s="238">
        <v>171194.91999999998</v>
      </c>
      <c r="E61" s="682">
        <v>1</v>
      </c>
      <c r="F61" s="713">
        <v>171194.91999999998</v>
      </c>
    </row>
    <row r="62" spans="1:6" ht="14.4" customHeight="1" x14ac:dyDescent="0.3">
      <c r="A62" s="717" t="s">
        <v>2366</v>
      </c>
      <c r="B62" s="238">
        <v>0</v>
      </c>
      <c r="C62" s="682">
        <v>0</v>
      </c>
      <c r="D62" s="238">
        <v>323.43</v>
      </c>
      <c r="E62" s="682">
        <v>1</v>
      </c>
      <c r="F62" s="713">
        <v>323.43</v>
      </c>
    </row>
    <row r="63" spans="1:6" ht="14.4" customHeight="1" x14ac:dyDescent="0.3">
      <c r="A63" s="717" t="s">
        <v>3677</v>
      </c>
      <c r="B63" s="238"/>
      <c r="C63" s="682">
        <v>0</v>
      </c>
      <c r="D63" s="238">
        <v>167.12</v>
      </c>
      <c r="E63" s="682">
        <v>1</v>
      </c>
      <c r="F63" s="713">
        <v>167.12</v>
      </c>
    </row>
    <row r="64" spans="1:6" ht="14.4" customHeight="1" x14ac:dyDescent="0.3">
      <c r="A64" s="717" t="s">
        <v>3678</v>
      </c>
      <c r="B64" s="238"/>
      <c r="C64" s="682">
        <v>0</v>
      </c>
      <c r="D64" s="238">
        <v>479.04</v>
      </c>
      <c r="E64" s="682">
        <v>1</v>
      </c>
      <c r="F64" s="713">
        <v>479.04</v>
      </c>
    </row>
    <row r="65" spans="1:6" ht="14.4" customHeight="1" x14ac:dyDescent="0.3">
      <c r="A65" s="717" t="s">
        <v>2336</v>
      </c>
      <c r="B65" s="238"/>
      <c r="C65" s="682">
        <v>0</v>
      </c>
      <c r="D65" s="238">
        <v>1022.64</v>
      </c>
      <c r="E65" s="682">
        <v>1</v>
      </c>
      <c r="F65" s="713">
        <v>1022.64</v>
      </c>
    </row>
    <row r="66" spans="1:6" ht="14.4" customHeight="1" x14ac:dyDescent="0.3">
      <c r="A66" s="717" t="s">
        <v>3679</v>
      </c>
      <c r="B66" s="238">
        <v>0</v>
      </c>
      <c r="C66" s="682">
        <v>0</v>
      </c>
      <c r="D66" s="238">
        <v>209.32</v>
      </c>
      <c r="E66" s="682">
        <v>1</v>
      </c>
      <c r="F66" s="713">
        <v>209.32</v>
      </c>
    </row>
    <row r="67" spans="1:6" ht="14.4" customHeight="1" x14ac:dyDescent="0.3">
      <c r="A67" s="717" t="s">
        <v>3680</v>
      </c>
      <c r="B67" s="238">
        <v>0</v>
      </c>
      <c r="C67" s="682">
        <v>0</v>
      </c>
      <c r="D67" s="238">
        <v>413.22</v>
      </c>
      <c r="E67" s="682">
        <v>1</v>
      </c>
      <c r="F67" s="713">
        <v>413.22</v>
      </c>
    </row>
    <row r="68" spans="1:6" ht="14.4" customHeight="1" x14ac:dyDescent="0.3">
      <c r="A68" s="717" t="s">
        <v>2368</v>
      </c>
      <c r="B68" s="238"/>
      <c r="C68" s="682">
        <v>0</v>
      </c>
      <c r="D68" s="238">
        <v>1762.9999999999998</v>
      </c>
      <c r="E68" s="682">
        <v>1</v>
      </c>
      <c r="F68" s="713">
        <v>1762.9999999999998</v>
      </c>
    </row>
    <row r="69" spans="1:6" ht="14.4" customHeight="1" x14ac:dyDescent="0.3">
      <c r="A69" s="717" t="s">
        <v>3681</v>
      </c>
      <c r="B69" s="238"/>
      <c r="C69" s="682">
        <v>0</v>
      </c>
      <c r="D69" s="238">
        <v>1078.07</v>
      </c>
      <c r="E69" s="682">
        <v>1</v>
      </c>
      <c r="F69" s="713">
        <v>1078.07</v>
      </c>
    </row>
    <row r="70" spans="1:6" ht="14.4" customHeight="1" x14ac:dyDescent="0.3">
      <c r="A70" s="717" t="s">
        <v>2370</v>
      </c>
      <c r="B70" s="238"/>
      <c r="C70" s="682">
        <v>0</v>
      </c>
      <c r="D70" s="238">
        <v>391.77</v>
      </c>
      <c r="E70" s="682">
        <v>1</v>
      </c>
      <c r="F70" s="713">
        <v>391.77</v>
      </c>
    </row>
    <row r="71" spans="1:6" ht="14.4" customHeight="1" x14ac:dyDescent="0.3">
      <c r="A71" s="717" t="s">
        <v>2347</v>
      </c>
      <c r="B71" s="238">
        <v>0</v>
      </c>
      <c r="C71" s="682"/>
      <c r="D71" s="238"/>
      <c r="E71" s="682"/>
      <c r="F71" s="713">
        <v>0</v>
      </c>
    </row>
    <row r="72" spans="1:6" ht="14.4" customHeight="1" x14ac:dyDescent="0.3">
      <c r="A72" s="717" t="s">
        <v>3682</v>
      </c>
      <c r="B72" s="238"/>
      <c r="C72" s="682">
        <v>0</v>
      </c>
      <c r="D72" s="238">
        <v>919.28</v>
      </c>
      <c r="E72" s="682">
        <v>1</v>
      </c>
      <c r="F72" s="713">
        <v>919.28</v>
      </c>
    </row>
    <row r="73" spans="1:6" ht="14.4" customHeight="1" x14ac:dyDescent="0.3">
      <c r="A73" s="717" t="s">
        <v>2348</v>
      </c>
      <c r="B73" s="238">
        <v>0</v>
      </c>
      <c r="C73" s="682">
        <v>0</v>
      </c>
      <c r="D73" s="238">
        <v>128321.46000000002</v>
      </c>
      <c r="E73" s="682">
        <v>1</v>
      </c>
      <c r="F73" s="713">
        <v>128321.46000000002</v>
      </c>
    </row>
    <row r="74" spans="1:6" ht="14.4" customHeight="1" x14ac:dyDescent="0.3">
      <c r="A74" s="717" t="s">
        <v>2340</v>
      </c>
      <c r="B74" s="238"/>
      <c r="C74" s="682">
        <v>0</v>
      </c>
      <c r="D74" s="238">
        <v>350.86</v>
      </c>
      <c r="E74" s="682">
        <v>1</v>
      </c>
      <c r="F74" s="713">
        <v>350.86</v>
      </c>
    </row>
    <row r="75" spans="1:6" ht="14.4" customHeight="1" x14ac:dyDescent="0.3">
      <c r="A75" s="717" t="s">
        <v>3683</v>
      </c>
      <c r="B75" s="238"/>
      <c r="C75" s="682">
        <v>0</v>
      </c>
      <c r="D75" s="238">
        <v>220490.1</v>
      </c>
      <c r="E75" s="682">
        <v>1</v>
      </c>
      <c r="F75" s="713">
        <v>220490.1</v>
      </c>
    </row>
    <row r="76" spans="1:6" ht="14.4" customHeight="1" x14ac:dyDescent="0.3">
      <c r="A76" s="717" t="s">
        <v>2354</v>
      </c>
      <c r="B76" s="238"/>
      <c r="C76" s="682">
        <v>0</v>
      </c>
      <c r="D76" s="238">
        <v>33450.490000000005</v>
      </c>
      <c r="E76" s="682">
        <v>1</v>
      </c>
      <c r="F76" s="713">
        <v>33450.490000000005</v>
      </c>
    </row>
    <row r="77" spans="1:6" ht="14.4" customHeight="1" x14ac:dyDescent="0.3">
      <c r="A77" s="717" t="s">
        <v>3684</v>
      </c>
      <c r="B77" s="238"/>
      <c r="C77" s="682">
        <v>0</v>
      </c>
      <c r="D77" s="238">
        <v>143.47999999999999</v>
      </c>
      <c r="E77" s="682">
        <v>1</v>
      </c>
      <c r="F77" s="713">
        <v>143.47999999999999</v>
      </c>
    </row>
    <row r="78" spans="1:6" ht="14.4" customHeight="1" x14ac:dyDescent="0.3">
      <c r="A78" s="717" t="s">
        <v>2339</v>
      </c>
      <c r="B78" s="238"/>
      <c r="C78" s="682"/>
      <c r="D78" s="238">
        <v>0</v>
      </c>
      <c r="E78" s="682"/>
      <c r="F78" s="713">
        <v>0</v>
      </c>
    </row>
    <row r="79" spans="1:6" ht="14.4" customHeight="1" x14ac:dyDescent="0.3">
      <c r="A79" s="717" t="s">
        <v>2372</v>
      </c>
      <c r="B79" s="238">
        <v>0</v>
      </c>
      <c r="C79" s="682">
        <v>0</v>
      </c>
      <c r="D79" s="238">
        <v>1932.13</v>
      </c>
      <c r="E79" s="682">
        <v>1</v>
      </c>
      <c r="F79" s="713">
        <v>1932.13</v>
      </c>
    </row>
    <row r="80" spans="1:6" ht="14.4" customHeight="1" x14ac:dyDescent="0.3">
      <c r="A80" s="717" t="s">
        <v>3685</v>
      </c>
      <c r="B80" s="238">
        <v>0</v>
      </c>
      <c r="C80" s="682">
        <v>0</v>
      </c>
      <c r="D80" s="238">
        <v>139.71</v>
      </c>
      <c r="E80" s="682">
        <v>1</v>
      </c>
      <c r="F80" s="713">
        <v>139.71</v>
      </c>
    </row>
    <row r="81" spans="1:6" ht="14.4" customHeight="1" x14ac:dyDescent="0.3">
      <c r="A81" s="717" t="s">
        <v>2357</v>
      </c>
      <c r="B81" s="238"/>
      <c r="C81" s="682">
        <v>0</v>
      </c>
      <c r="D81" s="238">
        <v>1344.66</v>
      </c>
      <c r="E81" s="682">
        <v>1</v>
      </c>
      <c r="F81" s="713">
        <v>1344.66</v>
      </c>
    </row>
    <row r="82" spans="1:6" ht="14.4" customHeight="1" x14ac:dyDescent="0.3">
      <c r="A82" s="717" t="s">
        <v>3686</v>
      </c>
      <c r="B82" s="238">
        <v>0</v>
      </c>
      <c r="C82" s="682">
        <v>0</v>
      </c>
      <c r="D82" s="238">
        <v>1292.72</v>
      </c>
      <c r="E82" s="682">
        <v>1</v>
      </c>
      <c r="F82" s="713">
        <v>1292.72</v>
      </c>
    </row>
    <row r="83" spans="1:6" ht="14.4" customHeight="1" x14ac:dyDescent="0.3">
      <c r="A83" s="717" t="s">
        <v>2346</v>
      </c>
      <c r="B83" s="238">
        <v>0</v>
      </c>
      <c r="C83" s="682">
        <v>0</v>
      </c>
      <c r="D83" s="238">
        <v>10808.079999999996</v>
      </c>
      <c r="E83" s="682">
        <v>1</v>
      </c>
      <c r="F83" s="713">
        <v>10808.079999999996</v>
      </c>
    </row>
    <row r="84" spans="1:6" ht="14.4" customHeight="1" x14ac:dyDescent="0.3">
      <c r="A84" s="717" t="s">
        <v>3687</v>
      </c>
      <c r="B84" s="238"/>
      <c r="C84" s="682">
        <v>0</v>
      </c>
      <c r="D84" s="238">
        <v>361.43</v>
      </c>
      <c r="E84" s="682">
        <v>1</v>
      </c>
      <c r="F84" s="713">
        <v>361.43</v>
      </c>
    </row>
    <row r="85" spans="1:6" ht="14.4" customHeight="1" x14ac:dyDescent="0.3">
      <c r="A85" s="717" t="s">
        <v>2382</v>
      </c>
      <c r="B85" s="238">
        <v>0</v>
      </c>
      <c r="C85" s="682">
        <v>0</v>
      </c>
      <c r="D85" s="238">
        <v>1332.18</v>
      </c>
      <c r="E85" s="682">
        <v>1</v>
      </c>
      <c r="F85" s="713">
        <v>1332.18</v>
      </c>
    </row>
    <row r="86" spans="1:6" ht="14.4" customHeight="1" x14ac:dyDescent="0.3">
      <c r="A86" s="717" t="s">
        <v>2338</v>
      </c>
      <c r="B86" s="238"/>
      <c r="C86" s="682">
        <v>0</v>
      </c>
      <c r="D86" s="238">
        <v>345.64</v>
      </c>
      <c r="E86" s="682">
        <v>1</v>
      </c>
      <c r="F86" s="713">
        <v>345.64</v>
      </c>
    </row>
    <row r="87" spans="1:6" ht="14.4" customHeight="1" x14ac:dyDescent="0.3">
      <c r="A87" s="717" t="s">
        <v>3688</v>
      </c>
      <c r="B87" s="238"/>
      <c r="C87" s="682">
        <v>0</v>
      </c>
      <c r="D87" s="238">
        <v>412.79999999999995</v>
      </c>
      <c r="E87" s="682">
        <v>1</v>
      </c>
      <c r="F87" s="713">
        <v>412.79999999999995</v>
      </c>
    </row>
    <row r="88" spans="1:6" ht="14.4" customHeight="1" x14ac:dyDescent="0.3">
      <c r="A88" s="717" t="s">
        <v>2350</v>
      </c>
      <c r="B88" s="238">
        <v>0</v>
      </c>
      <c r="C88" s="682">
        <v>0</v>
      </c>
      <c r="D88" s="238">
        <v>174.94</v>
      </c>
      <c r="E88" s="682">
        <v>1</v>
      </c>
      <c r="F88" s="713">
        <v>174.94</v>
      </c>
    </row>
    <row r="89" spans="1:6" ht="14.4" customHeight="1" x14ac:dyDescent="0.3">
      <c r="A89" s="717" t="s">
        <v>2349</v>
      </c>
      <c r="B89" s="238"/>
      <c r="C89" s="682">
        <v>0</v>
      </c>
      <c r="D89" s="238">
        <v>416.46</v>
      </c>
      <c r="E89" s="682">
        <v>1</v>
      </c>
      <c r="F89" s="713">
        <v>416.46</v>
      </c>
    </row>
    <row r="90" spans="1:6" ht="14.4" customHeight="1" x14ac:dyDescent="0.3">
      <c r="A90" s="717" t="s">
        <v>2356</v>
      </c>
      <c r="B90" s="238"/>
      <c r="C90" s="682">
        <v>0</v>
      </c>
      <c r="D90" s="238">
        <v>451.65000000000003</v>
      </c>
      <c r="E90" s="682">
        <v>1</v>
      </c>
      <c r="F90" s="713">
        <v>451.65000000000003</v>
      </c>
    </row>
    <row r="91" spans="1:6" ht="14.4" customHeight="1" x14ac:dyDescent="0.3">
      <c r="A91" s="717" t="s">
        <v>3689</v>
      </c>
      <c r="B91" s="238"/>
      <c r="C91" s="682">
        <v>0</v>
      </c>
      <c r="D91" s="238">
        <v>195.92</v>
      </c>
      <c r="E91" s="682">
        <v>1</v>
      </c>
      <c r="F91" s="713">
        <v>195.92</v>
      </c>
    </row>
    <row r="92" spans="1:6" ht="14.4" customHeight="1" x14ac:dyDescent="0.3">
      <c r="A92" s="717" t="s">
        <v>2353</v>
      </c>
      <c r="B92" s="238"/>
      <c r="C92" s="682">
        <v>0</v>
      </c>
      <c r="D92" s="238">
        <v>3689.78</v>
      </c>
      <c r="E92" s="682">
        <v>1</v>
      </c>
      <c r="F92" s="713">
        <v>3689.78</v>
      </c>
    </row>
    <row r="93" spans="1:6" ht="14.4" customHeight="1" x14ac:dyDescent="0.3">
      <c r="A93" s="717" t="s">
        <v>3690</v>
      </c>
      <c r="B93" s="238"/>
      <c r="C93" s="682">
        <v>0</v>
      </c>
      <c r="D93" s="238">
        <v>1309.48</v>
      </c>
      <c r="E93" s="682">
        <v>1</v>
      </c>
      <c r="F93" s="713">
        <v>1309.48</v>
      </c>
    </row>
    <row r="94" spans="1:6" ht="14.4" customHeight="1" x14ac:dyDescent="0.3">
      <c r="A94" s="717" t="s">
        <v>2383</v>
      </c>
      <c r="B94" s="238"/>
      <c r="C94" s="682">
        <v>0</v>
      </c>
      <c r="D94" s="238">
        <v>560.12</v>
      </c>
      <c r="E94" s="682">
        <v>1</v>
      </c>
      <c r="F94" s="713">
        <v>560.12</v>
      </c>
    </row>
    <row r="95" spans="1:6" ht="14.4" customHeight="1" thickBot="1" x14ac:dyDescent="0.35">
      <c r="A95" s="718" t="s">
        <v>3691</v>
      </c>
      <c r="B95" s="650"/>
      <c r="C95" s="651">
        <v>0</v>
      </c>
      <c r="D95" s="650">
        <v>5376.1399999999994</v>
      </c>
      <c r="E95" s="651">
        <v>1</v>
      </c>
      <c r="F95" s="715">
        <v>5376.1399999999994</v>
      </c>
    </row>
    <row r="96" spans="1:6" ht="14.4" customHeight="1" thickBot="1" x14ac:dyDescent="0.35">
      <c r="A96" s="653" t="s">
        <v>6</v>
      </c>
      <c r="B96" s="654">
        <v>12111.619999999999</v>
      </c>
      <c r="C96" s="655">
        <v>8.9685860235455602E-3</v>
      </c>
      <c r="D96" s="654">
        <v>1338337.5999999996</v>
      </c>
      <c r="E96" s="655">
        <v>0.99103141397645456</v>
      </c>
      <c r="F96" s="656">
        <v>1350449.2199999995</v>
      </c>
    </row>
  </sheetData>
  <mergeCells count="3">
    <mergeCell ref="A1:F1"/>
    <mergeCell ref="B3:C3"/>
    <mergeCell ref="D3:E3"/>
  </mergeCells>
  <conditionalFormatting sqref="C5:C1048576">
    <cfRule type="cellIs" dxfId="34" priority="12" stopIfTrue="1" operator="greaterThan">
      <formula>0.2</formula>
    </cfRule>
  </conditionalFormatting>
  <conditionalFormatting sqref="F5:F2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{A3B8752C-808F-4293-9582-F926477A36FF}</x14:id>
        </ext>
      </extLst>
    </cfRule>
  </conditionalFormatting>
  <conditionalFormatting sqref="F29:F9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{80BF375A-5069-4145-8DC0-5885A6217005}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B8752C-808F-4293-9582-F926477A36F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F5:F26</xm:sqref>
        </x14:conditionalFormatting>
        <x14:conditionalFormatting xmlns:xm="http://schemas.microsoft.com/office/excel/2006/main">
          <x14:cfRule type="dataBar" id="{80BF375A-5069-4145-8DC0-5885A621700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F29:F95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5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60" customWidth="1"/>
    <col min="2" max="2" width="8.88671875" style="260" bestFit="1" customWidth="1"/>
    <col min="3" max="3" width="7" style="260" bestFit="1" customWidth="1"/>
    <col min="4" max="5" width="22.21875" style="260" customWidth="1"/>
    <col min="6" max="6" width="6.6640625" style="343" customWidth="1"/>
    <col min="7" max="7" width="10" style="343" customWidth="1"/>
    <col min="8" max="8" width="6.77734375" style="346" customWidth="1"/>
    <col min="9" max="9" width="6.6640625" style="343" customWidth="1"/>
    <col min="10" max="10" width="10" style="343" customWidth="1"/>
    <col min="11" max="11" width="6.77734375" style="346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3721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104</v>
      </c>
      <c r="G3" s="47">
        <f>SUBTOTAL(9,G6:G1048576)</f>
        <v>12111.619999999999</v>
      </c>
      <c r="H3" s="48">
        <f>IF(M3=0,0,G3/M3)</f>
        <v>8.9685860235455672E-3</v>
      </c>
      <c r="I3" s="47">
        <f>SUBTOTAL(9,I6:I1048576)</f>
        <v>1133</v>
      </c>
      <c r="J3" s="47">
        <f>SUBTOTAL(9,J6:J1048576)</f>
        <v>1338337.5999999987</v>
      </c>
      <c r="K3" s="48">
        <f>IF(M3=0,0,J3/M3)</f>
        <v>0.99103141397645456</v>
      </c>
      <c r="L3" s="47">
        <f>SUBTOTAL(9,L6:L1048576)</f>
        <v>1237</v>
      </c>
      <c r="M3" s="49">
        <f>SUBTOTAL(9,M6:M1048576)</f>
        <v>1350449.2199999986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711" t="s">
        <v>171</v>
      </c>
      <c r="B5" s="719" t="s">
        <v>167</v>
      </c>
      <c r="C5" s="719" t="s">
        <v>93</v>
      </c>
      <c r="D5" s="719" t="s">
        <v>168</v>
      </c>
      <c r="E5" s="719" t="s">
        <v>169</v>
      </c>
      <c r="F5" s="662" t="s">
        <v>31</v>
      </c>
      <c r="G5" s="662" t="s">
        <v>17</v>
      </c>
      <c r="H5" s="645" t="s">
        <v>170</v>
      </c>
      <c r="I5" s="644" t="s">
        <v>31</v>
      </c>
      <c r="J5" s="662" t="s">
        <v>17</v>
      </c>
      <c r="K5" s="645" t="s">
        <v>170</v>
      </c>
      <c r="L5" s="644" t="s">
        <v>31</v>
      </c>
      <c r="M5" s="663" t="s">
        <v>17</v>
      </c>
    </row>
    <row r="6" spans="1:13" ht="14.4" customHeight="1" x14ac:dyDescent="0.3">
      <c r="A6" s="696" t="s">
        <v>2530</v>
      </c>
      <c r="B6" s="697" t="s">
        <v>2477</v>
      </c>
      <c r="C6" s="697" t="s">
        <v>2796</v>
      </c>
      <c r="D6" s="697" t="s">
        <v>2797</v>
      </c>
      <c r="E6" s="697" t="s">
        <v>2798</v>
      </c>
      <c r="F6" s="235"/>
      <c r="G6" s="235"/>
      <c r="H6" s="702">
        <v>0</v>
      </c>
      <c r="I6" s="235">
        <v>1</v>
      </c>
      <c r="J6" s="235">
        <v>350.86</v>
      </c>
      <c r="K6" s="702">
        <v>1</v>
      </c>
      <c r="L6" s="235">
        <v>1</v>
      </c>
      <c r="M6" s="712">
        <v>350.86</v>
      </c>
    </row>
    <row r="7" spans="1:13" ht="14.4" customHeight="1" x14ac:dyDescent="0.3">
      <c r="A7" s="680" t="s">
        <v>2530</v>
      </c>
      <c r="B7" s="671" t="s">
        <v>2392</v>
      </c>
      <c r="C7" s="671" t="s">
        <v>2862</v>
      </c>
      <c r="D7" s="671" t="s">
        <v>2721</v>
      </c>
      <c r="E7" s="671" t="s">
        <v>2863</v>
      </c>
      <c r="F7" s="238"/>
      <c r="G7" s="238"/>
      <c r="H7" s="682"/>
      <c r="I7" s="238">
        <v>2</v>
      </c>
      <c r="J7" s="238">
        <v>0</v>
      </c>
      <c r="K7" s="682"/>
      <c r="L7" s="238">
        <v>2</v>
      </c>
      <c r="M7" s="713">
        <v>0</v>
      </c>
    </row>
    <row r="8" spans="1:13" ht="14.4" customHeight="1" x14ac:dyDescent="0.3">
      <c r="A8" s="680" t="s">
        <v>2530</v>
      </c>
      <c r="B8" s="671" t="s">
        <v>2478</v>
      </c>
      <c r="C8" s="671" t="s">
        <v>2839</v>
      </c>
      <c r="D8" s="671" t="s">
        <v>2058</v>
      </c>
      <c r="E8" s="671" t="s">
        <v>2840</v>
      </c>
      <c r="F8" s="238"/>
      <c r="G8" s="238"/>
      <c r="H8" s="682"/>
      <c r="I8" s="238">
        <v>1</v>
      </c>
      <c r="J8" s="238">
        <v>0</v>
      </c>
      <c r="K8" s="682"/>
      <c r="L8" s="238">
        <v>1</v>
      </c>
      <c r="M8" s="713">
        <v>0</v>
      </c>
    </row>
    <row r="9" spans="1:13" ht="14.4" customHeight="1" x14ac:dyDescent="0.3">
      <c r="A9" s="680" t="s">
        <v>2530</v>
      </c>
      <c r="B9" s="671" t="s">
        <v>2394</v>
      </c>
      <c r="C9" s="671" t="s">
        <v>2848</v>
      </c>
      <c r="D9" s="671" t="s">
        <v>2849</v>
      </c>
      <c r="E9" s="671" t="s">
        <v>2850</v>
      </c>
      <c r="F9" s="238"/>
      <c r="G9" s="238"/>
      <c r="H9" s="682">
        <v>0</v>
      </c>
      <c r="I9" s="238">
        <v>2</v>
      </c>
      <c r="J9" s="238">
        <v>345.64</v>
      </c>
      <c r="K9" s="682">
        <v>1</v>
      </c>
      <c r="L9" s="238">
        <v>2</v>
      </c>
      <c r="M9" s="713">
        <v>345.64</v>
      </c>
    </row>
    <row r="10" spans="1:13" ht="14.4" customHeight="1" x14ac:dyDescent="0.3">
      <c r="A10" s="680" t="s">
        <v>2530</v>
      </c>
      <c r="B10" s="671" t="s">
        <v>2400</v>
      </c>
      <c r="C10" s="671" t="s">
        <v>1402</v>
      </c>
      <c r="D10" s="671" t="s">
        <v>1347</v>
      </c>
      <c r="E10" s="671" t="s">
        <v>1403</v>
      </c>
      <c r="F10" s="238"/>
      <c r="G10" s="238"/>
      <c r="H10" s="682">
        <v>0</v>
      </c>
      <c r="I10" s="238">
        <v>3</v>
      </c>
      <c r="J10" s="238">
        <v>1406.8799999999999</v>
      </c>
      <c r="K10" s="682">
        <v>1</v>
      </c>
      <c r="L10" s="238">
        <v>3</v>
      </c>
      <c r="M10" s="713">
        <v>1406.8799999999999</v>
      </c>
    </row>
    <row r="11" spans="1:13" ht="14.4" customHeight="1" x14ac:dyDescent="0.3">
      <c r="A11" s="680" t="s">
        <v>2530</v>
      </c>
      <c r="B11" s="671" t="s">
        <v>2400</v>
      </c>
      <c r="C11" s="671" t="s">
        <v>1405</v>
      </c>
      <c r="D11" s="671" t="s">
        <v>1347</v>
      </c>
      <c r="E11" s="671" t="s">
        <v>1406</v>
      </c>
      <c r="F11" s="238"/>
      <c r="G11" s="238"/>
      <c r="H11" s="682">
        <v>0</v>
      </c>
      <c r="I11" s="238">
        <v>9</v>
      </c>
      <c r="J11" s="238">
        <v>5627.61</v>
      </c>
      <c r="K11" s="682">
        <v>1</v>
      </c>
      <c r="L11" s="238">
        <v>9</v>
      </c>
      <c r="M11" s="713">
        <v>5627.61</v>
      </c>
    </row>
    <row r="12" spans="1:13" ht="14.4" customHeight="1" x14ac:dyDescent="0.3">
      <c r="A12" s="680" t="s">
        <v>2530</v>
      </c>
      <c r="B12" s="671" t="s">
        <v>2400</v>
      </c>
      <c r="C12" s="671" t="s">
        <v>1346</v>
      </c>
      <c r="D12" s="671" t="s">
        <v>1347</v>
      </c>
      <c r="E12" s="671" t="s">
        <v>1348</v>
      </c>
      <c r="F12" s="238"/>
      <c r="G12" s="238"/>
      <c r="H12" s="682">
        <v>0</v>
      </c>
      <c r="I12" s="238">
        <v>2</v>
      </c>
      <c r="J12" s="238">
        <v>1875.86</v>
      </c>
      <c r="K12" s="682">
        <v>1</v>
      </c>
      <c r="L12" s="238">
        <v>2</v>
      </c>
      <c r="M12" s="713">
        <v>1875.86</v>
      </c>
    </row>
    <row r="13" spans="1:13" ht="14.4" customHeight="1" x14ac:dyDescent="0.3">
      <c r="A13" s="680" t="s">
        <v>2530</v>
      </c>
      <c r="B13" s="671" t="s">
        <v>2509</v>
      </c>
      <c r="C13" s="671" t="s">
        <v>2769</v>
      </c>
      <c r="D13" s="671" t="s">
        <v>2278</v>
      </c>
      <c r="E13" s="671" t="s">
        <v>2770</v>
      </c>
      <c r="F13" s="238"/>
      <c r="G13" s="238"/>
      <c r="H13" s="682">
        <v>0</v>
      </c>
      <c r="I13" s="238">
        <v>2</v>
      </c>
      <c r="J13" s="238">
        <v>301.10000000000002</v>
      </c>
      <c r="K13" s="682">
        <v>1</v>
      </c>
      <c r="L13" s="238">
        <v>2</v>
      </c>
      <c r="M13" s="713">
        <v>301.10000000000002</v>
      </c>
    </row>
    <row r="14" spans="1:13" ht="14.4" customHeight="1" x14ac:dyDescent="0.3">
      <c r="A14" s="680" t="s">
        <v>2530</v>
      </c>
      <c r="B14" s="671" t="s">
        <v>3692</v>
      </c>
      <c r="C14" s="671" t="s">
        <v>2803</v>
      </c>
      <c r="D14" s="671" t="s">
        <v>2804</v>
      </c>
      <c r="E14" s="671" t="s">
        <v>2040</v>
      </c>
      <c r="F14" s="238">
        <v>1</v>
      </c>
      <c r="G14" s="238">
        <v>33.729999999999997</v>
      </c>
      <c r="H14" s="682">
        <v>1</v>
      </c>
      <c r="I14" s="238"/>
      <c r="J14" s="238"/>
      <c r="K14" s="682">
        <v>0</v>
      </c>
      <c r="L14" s="238">
        <v>1</v>
      </c>
      <c r="M14" s="713">
        <v>33.729999999999997</v>
      </c>
    </row>
    <row r="15" spans="1:13" ht="14.4" customHeight="1" x14ac:dyDescent="0.3">
      <c r="A15" s="680" t="s">
        <v>2530</v>
      </c>
      <c r="B15" s="671" t="s">
        <v>2412</v>
      </c>
      <c r="C15" s="671" t="s">
        <v>1556</v>
      </c>
      <c r="D15" s="671" t="s">
        <v>2413</v>
      </c>
      <c r="E15" s="671" t="s">
        <v>2414</v>
      </c>
      <c r="F15" s="238"/>
      <c r="G15" s="238"/>
      <c r="H15" s="682">
        <v>0</v>
      </c>
      <c r="I15" s="238">
        <v>7</v>
      </c>
      <c r="J15" s="238">
        <v>2333.17</v>
      </c>
      <c r="K15" s="682">
        <v>1</v>
      </c>
      <c r="L15" s="238">
        <v>7</v>
      </c>
      <c r="M15" s="713">
        <v>2333.17</v>
      </c>
    </row>
    <row r="16" spans="1:13" ht="14.4" customHeight="1" x14ac:dyDescent="0.3">
      <c r="A16" s="680" t="s">
        <v>2530</v>
      </c>
      <c r="B16" s="671" t="s">
        <v>2490</v>
      </c>
      <c r="C16" s="671" t="s">
        <v>2141</v>
      </c>
      <c r="D16" s="671" t="s">
        <v>2142</v>
      </c>
      <c r="E16" s="671" t="s">
        <v>2143</v>
      </c>
      <c r="F16" s="238"/>
      <c r="G16" s="238"/>
      <c r="H16" s="682">
        <v>0</v>
      </c>
      <c r="I16" s="238">
        <v>1</v>
      </c>
      <c r="J16" s="238">
        <v>222.25</v>
      </c>
      <c r="K16" s="682">
        <v>1</v>
      </c>
      <c r="L16" s="238">
        <v>1</v>
      </c>
      <c r="M16" s="713">
        <v>222.25</v>
      </c>
    </row>
    <row r="17" spans="1:13" ht="14.4" customHeight="1" x14ac:dyDescent="0.3">
      <c r="A17" s="680" t="s">
        <v>2530</v>
      </c>
      <c r="B17" s="671" t="s">
        <v>3693</v>
      </c>
      <c r="C17" s="671" t="s">
        <v>2856</v>
      </c>
      <c r="D17" s="671" t="s">
        <v>2857</v>
      </c>
      <c r="E17" s="671" t="s">
        <v>2858</v>
      </c>
      <c r="F17" s="238"/>
      <c r="G17" s="238"/>
      <c r="H17" s="682">
        <v>0</v>
      </c>
      <c r="I17" s="238">
        <v>2</v>
      </c>
      <c r="J17" s="238">
        <v>139.72</v>
      </c>
      <c r="K17" s="682">
        <v>1</v>
      </c>
      <c r="L17" s="238">
        <v>2</v>
      </c>
      <c r="M17" s="713">
        <v>139.72</v>
      </c>
    </row>
    <row r="18" spans="1:13" ht="14.4" customHeight="1" x14ac:dyDescent="0.3">
      <c r="A18" s="680" t="s">
        <v>2530</v>
      </c>
      <c r="B18" s="671" t="s">
        <v>2425</v>
      </c>
      <c r="C18" s="671" t="s">
        <v>1564</v>
      </c>
      <c r="D18" s="671" t="s">
        <v>1565</v>
      </c>
      <c r="E18" s="671" t="s">
        <v>2418</v>
      </c>
      <c r="F18" s="238"/>
      <c r="G18" s="238"/>
      <c r="H18" s="682">
        <v>0</v>
      </c>
      <c r="I18" s="238">
        <v>4</v>
      </c>
      <c r="J18" s="238">
        <v>279.44</v>
      </c>
      <c r="K18" s="682">
        <v>1</v>
      </c>
      <c r="L18" s="238">
        <v>4</v>
      </c>
      <c r="M18" s="713">
        <v>279.44</v>
      </c>
    </row>
    <row r="19" spans="1:13" ht="14.4" customHeight="1" x14ac:dyDescent="0.3">
      <c r="A19" s="680" t="s">
        <v>2530</v>
      </c>
      <c r="B19" s="671" t="s">
        <v>2431</v>
      </c>
      <c r="C19" s="671" t="s">
        <v>1599</v>
      </c>
      <c r="D19" s="671" t="s">
        <v>1600</v>
      </c>
      <c r="E19" s="671" t="s">
        <v>2432</v>
      </c>
      <c r="F19" s="238"/>
      <c r="G19" s="238"/>
      <c r="H19" s="682">
        <v>0</v>
      </c>
      <c r="I19" s="238">
        <v>1</v>
      </c>
      <c r="J19" s="238">
        <v>3127.19</v>
      </c>
      <c r="K19" s="682">
        <v>1</v>
      </c>
      <c r="L19" s="238">
        <v>1</v>
      </c>
      <c r="M19" s="713">
        <v>3127.19</v>
      </c>
    </row>
    <row r="20" spans="1:13" ht="14.4" customHeight="1" x14ac:dyDescent="0.3">
      <c r="A20" s="680" t="s">
        <v>2530</v>
      </c>
      <c r="B20" s="671" t="s">
        <v>2435</v>
      </c>
      <c r="C20" s="671" t="s">
        <v>1447</v>
      </c>
      <c r="D20" s="671" t="s">
        <v>1448</v>
      </c>
      <c r="E20" s="671" t="s">
        <v>2436</v>
      </c>
      <c r="F20" s="238"/>
      <c r="G20" s="238"/>
      <c r="H20" s="682">
        <v>0</v>
      </c>
      <c r="I20" s="238">
        <v>7</v>
      </c>
      <c r="J20" s="238">
        <v>10444.769999999999</v>
      </c>
      <c r="K20" s="682">
        <v>1</v>
      </c>
      <c r="L20" s="238">
        <v>7</v>
      </c>
      <c r="M20" s="713">
        <v>10444.769999999999</v>
      </c>
    </row>
    <row r="21" spans="1:13" ht="14.4" customHeight="1" x14ac:dyDescent="0.3">
      <c r="A21" s="680" t="s">
        <v>2530</v>
      </c>
      <c r="B21" s="671" t="s">
        <v>3694</v>
      </c>
      <c r="C21" s="671" t="s">
        <v>2816</v>
      </c>
      <c r="D21" s="671" t="s">
        <v>2817</v>
      </c>
      <c r="E21" s="671" t="s">
        <v>2818</v>
      </c>
      <c r="F21" s="238"/>
      <c r="G21" s="238"/>
      <c r="H21" s="682">
        <v>0</v>
      </c>
      <c r="I21" s="238">
        <v>9</v>
      </c>
      <c r="J21" s="238">
        <v>22049.01</v>
      </c>
      <c r="K21" s="682">
        <v>1</v>
      </c>
      <c r="L21" s="238">
        <v>9</v>
      </c>
      <c r="M21" s="713">
        <v>22049.01</v>
      </c>
    </row>
    <row r="22" spans="1:13" ht="14.4" customHeight="1" x14ac:dyDescent="0.3">
      <c r="A22" s="680" t="s">
        <v>2530</v>
      </c>
      <c r="B22" s="671" t="s">
        <v>2448</v>
      </c>
      <c r="C22" s="671" t="s">
        <v>1380</v>
      </c>
      <c r="D22" s="671" t="s">
        <v>1381</v>
      </c>
      <c r="E22" s="671" t="s">
        <v>1382</v>
      </c>
      <c r="F22" s="238"/>
      <c r="G22" s="238"/>
      <c r="H22" s="682">
        <v>0</v>
      </c>
      <c r="I22" s="238">
        <v>7</v>
      </c>
      <c r="J22" s="238">
        <v>666.75</v>
      </c>
      <c r="K22" s="682">
        <v>1</v>
      </c>
      <c r="L22" s="238">
        <v>7</v>
      </c>
      <c r="M22" s="713">
        <v>666.75</v>
      </c>
    </row>
    <row r="23" spans="1:13" ht="14.4" customHeight="1" x14ac:dyDescent="0.3">
      <c r="A23" s="680" t="s">
        <v>2530</v>
      </c>
      <c r="B23" s="671" t="s">
        <v>2499</v>
      </c>
      <c r="C23" s="671" t="s">
        <v>2072</v>
      </c>
      <c r="D23" s="671" t="s">
        <v>2054</v>
      </c>
      <c r="E23" s="671" t="s">
        <v>2501</v>
      </c>
      <c r="F23" s="238"/>
      <c r="G23" s="238"/>
      <c r="H23" s="682">
        <v>0</v>
      </c>
      <c r="I23" s="238">
        <v>1</v>
      </c>
      <c r="J23" s="238">
        <v>1344.66</v>
      </c>
      <c r="K23" s="682">
        <v>1</v>
      </c>
      <c r="L23" s="238">
        <v>1</v>
      </c>
      <c r="M23" s="713">
        <v>1344.66</v>
      </c>
    </row>
    <row r="24" spans="1:13" ht="14.4" customHeight="1" x14ac:dyDescent="0.3">
      <c r="A24" s="680" t="s">
        <v>2530</v>
      </c>
      <c r="B24" s="671" t="s">
        <v>2452</v>
      </c>
      <c r="C24" s="671" t="s">
        <v>2766</v>
      </c>
      <c r="D24" s="671" t="s">
        <v>2767</v>
      </c>
      <c r="E24" s="671" t="s">
        <v>2659</v>
      </c>
      <c r="F24" s="238">
        <v>1</v>
      </c>
      <c r="G24" s="238">
        <v>17.690000000000001</v>
      </c>
      <c r="H24" s="682">
        <v>1</v>
      </c>
      <c r="I24" s="238"/>
      <c r="J24" s="238"/>
      <c r="K24" s="682">
        <v>0</v>
      </c>
      <c r="L24" s="238">
        <v>1</v>
      </c>
      <c r="M24" s="713">
        <v>17.690000000000001</v>
      </c>
    </row>
    <row r="25" spans="1:13" ht="14.4" customHeight="1" x14ac:dyDescent="0.3">
      <c r="A25" s="680" t="s">
        <v>2530</v>
      </c>
      <c r="B25" s="671" t="s">
        <v>2455</v>
      </c>
      <c r="C25" s="671" t="s">
        <v>2021</v>
      </c>
      <c r="D25" s="671" t="s">
        <v>1413</v>
      </c>
      <c r="E25" s="671" t="s">
        <v>2503</v>
      </c>
      <c r="F25" s="238"/>
      <c r="G25" s="238"/>
      <c r="H25" s="682">
        <v>0</v>
      </c>
      <c r="I25" s="238">
        <v>2</v>
      </c>
      <c r="J25" s="238">
        <v>864.64</v>
      </c>
      <c r="K25" s="682">
        <v>1</v>
      </c>
      <c r="L25" s="238">
        <v>2</v>
      </c>
      <c r="M25" s="713">
        <v>864.64</v>
      </c>
    </row>
    <row r="26" spans="1:13" ht="14.4" customHeight="1" x14ac:dyDescent="0.3">
      <c r="A26" s="680" t="s">
        <v>2530</v>
      </c>
      <c r="B26" s="671" t="s">
        <v>2461</v>
      </c>
      <c r="C26" s="671" t="s">
        <v>2777</v>
      </c>
      <c r="D26" s="671" t="s">
        <v>2778</v>
      </c>
      <c r="E26" s="671" t="s">
        <v>2463</v>
      </c>
      <c r="F26" s="238">
        <v>2</v>
      </c>
      <c r="G26" s="238">
        <v>275.48</v>
      </c>
      <c r="H26" s="682">
        <v>1</v>
      </c>
      <c r="I26" s="238"/>
      <c r="J26" s="238"/>
      <c r="K26" s="682">
        <v>0</v>
      </c>
      <c r="L26" s="238">
        <v>2</v>
      </c>
      <c r="M26" s="713">
        <v>275.48</v>
      </c>
    </row>
    <row r="27" spans="1:13" ht="14.4" customHeight="1" x14ac:dyDescent="0.3">
      <c r="A27" s="680" t="s">
        <v>2531</v>
      </c>
      <c r="B27" s="671" t="s">
        <v>3695</v>
      </c>
      <c r="C27" s="671" t="s">
        <v>2933</v>
      </c>
      <c r="D27" s="671" t="s">
        <v>2934</v>
      </c>
      <c r="E27" s="671" t="s">
        <v>2935</v>
      </c>
      <c r="F27" s="238"/>
      <c r="G27" s="238"/>
      <c r="H27" s="682">
        <v>0</v>
      </c>
      <c r="I27" s="238">
        <v>1</v>
      </c>
      <c r="J27" s="238">
        <v>195.92</v>
      </c>
      <c r="K27" s="682">
        <v>1</v>
      </c>
      <c r="L27" s="238">
        <v>1</v>
      </c>
      <c r="M27" s="713">
        <v>195.92</v>
      </c>
    </row>
    <row r="28" spans="1:13" ht="14.4" customHeight="1" x14ac:dyDescent="0.3">
      <c r="A28" s="680" t="s">
        <v>2531</v>
      </c>
      <c r="B28" s="671" t="s">
        <v>2393</v>
      </c>
      <c r="C28" s="671" t="s">
        <v>1408</v>
      </c>
      <c r="D28" s="671" t="s">
        <v>1409</v>
      </c>
      <c r="E28" s="671" t="s">
        <v>1410</v>
      </c>
      <c r="F28" s="238"/>
      <c r="G28" s="238"/>
      <c r="H28" s="682">
        <v>0</v>
      </c>
      <c r="I28" s="238">
        <v>1</v>
      </c>
      <c r="J28" s="238">
        <v>497.4</v>
      </c>
      <c r="K28" s="682">
        <v>1</v>
      </c>
      <c r="L28" s="238">
        <v>1</v>
      </c>
      <c r="M28" s="713">
        <v>497.4</v>
      </c>
    </row>
    <row r="29" spans="1:13" ht="14.4" customHeight="1" x14ac:dyDescent="0.3">
      <c r="A29" s="680" t="s">
        <v>2531</v>
      </c>
      <c r="B29" s="671" t="s">
        <v>2478</v>
      </c>
      <c r="C29" s="671" t="s">
        <v>2057</v>
      </c>
      <c r="D29" s="671" t="s">
        <v>2058</v>
      </c>
      <c r="E29" s="671" t="s">
        <v>2059</v>
      </c>
      <c r="F29" s="238"/>
      <c r="G29" s="238"/>
      <c r="H29" s="682"/>
      <c r="I29" s="238">
        <v>1</v>
      </c>
      <c r="J29" s="238">
        <v>0</v>
      </c>
      <c r="K29" s="682"/>
      <c r="L29" s="238">
        <v>1</v>
      </c>
      <c r="M29" s="713">
        <v>0</v>
      </c>
    </row>
    <row r="30" spans="1:13" ht="14.4" customHeight="1" x14ac:dyDescent="0.3">
      <c r="A30" s="680" t="s">
        <v>2531</v>
      </c>
      <c r="B30" s="671" t="s">
        <v>3696</v>
      </c>
      <c r="C30" s="671" t="s">
        <v>2984</v>
      </c>
      <c r="D30" s="671" t="s">
        <v>2985</v>
      </c>
      <c r="E30" s="671" t="s">
        <v>2986</v>
      </c>
      <c r="F30" s="238"/>
      <c r="G30" s="238"/>
      <c r="H30" s="682">
        <v>0</v>
      </c>
      <c r="I30" s="238">
        <v>1</v>
      </c>
      <c r="J30" s="238">
        <v>193.14</v>
      </c>
      <c r="K30" s="682">
        <v>1</v>
      </c>
      <c r="L30" s="238">
        <v>1</v>
      </c>
      <c r="M30" s="713">
        <v>193.14</v>
      </c>
    </row>
    <row r="31" spans="1:13" ht="14.4" customHeight="1" x14ac:dyDescent="0.3">
      <c r="A31" s="680" t="s">
        <v>2531</v>
      </c>
      <c r="B31" s="671" t="s">
        <v>3696</v>
      </c>
      <c r="C31" s="671" t="s">
        <v>2595</v>
      </c>
      <c r="D31" s="671" t="s">
        <v>2596</v>
      </c>
      <c r="E31" s="671" t="s">
        <v>2597</v>
      </c>
      <c r="F31" s="238"/>
      <c r="G31" s="238"/>
      <c r="H31" s="682">
        <v>0</v>
      </c>
      <c r="I31" s="238">
        <v>4</v>
      </c>
      <c r="J31" s="238">
        <v>625</v>
      </c>
      <c r="K31" s="682">
        <v>1</v>
      </c>
      <c r="L31" s="238">
        <v>4</v>
      </c>
      <c r="M31" s="713">
        <v>625</v>
      </c>
    </row>
    <row r="32" spans="1:13" ht="14.4" customHeight="1" x14ac:dyDescent="0.3">
      <c r="A32" s="680" t="s">
        <v>2531</v>
      </c>
      <c r="B32" s="671" t="s">
        <v>3696</v>
      </c>
      <c r="C32" s="671" t="s">
        <v>2987</v>
      </c>
      <c r="D32" s="671" t="s">
        <v>2988</v>
      </c>
      <c r="E32" s="671" t="s">
        <v>2986</v>
      </c>
      <c r="F32" s="238"/>
      <c r="G32" s="238"/>
      <c r="H32" s="682">
        <v>0</v>
      </c>
      <c r="I32" s="238">
        <v>5</v>
      </c>
      <c r="J32" s="238">
        <v>965.69999999999993</v>
      </c>
      <c r="K32" s="682">
        <v>1</v>
      </c>
      <c r="L32" s="238">
        <v>5</v>
      </c>
      <c r="M32" s="713">
        <v>965.69999999999993</v>
      </c>
    </row>
    <row r="33" spans="1:13" ht="14.4" customHeight="1" x14ac:dyDescent="0.3">
      <c r="A33" s="680" t="s">
        <v>2531</v>
      </c>
      <c r="B33" s="671" t="s">
        <v>2400</v>
      </c>
      <c r="C33" s="671" t="s">
        <v>2944</v>
      </c>
      <c r="D33" s="671" t="s">
        <v>1347</v>
      </c>
      <c r="E33" s="671" t="s">
        <v>2945</v>
      </c>
      <c r="F33" s="238"/>
      <c r="G33" s="238"/>
      <c r="H33" s="682"/>
      <c r="I33" s="238">
        <v>2</v>
      </c>
      <c r="J33" s="238">
        <v>0</v>
      </c>
      <c r="K33" s="682"/>
      <c r="L33" s="238">
        <v>2</v>
      </c>
      <c r="M33" s="713">
        <v>0</v>
      </c>
    </row>
    <row r="34" spans="1:13" ht="14.4" customHeight="1" x14ac:dyDescent="0.3">
      <c r="A34" s="680" t="s">
        <v>2531</v>
      </c>
      <c r="B34" s="671" t="s">
        <v>2400</v>
      </c>
      <c r="C34" s="671" t="s">
        <v>1402</v>
      </c>
      <c r="D34" s="671" t="s">
        <v>1347</v>
      </c>
      <c r="E34" s="671" t="s">
        <v>1403</v>
      </c>
      <c r="F34" s="238"/>
      <c r="G34" s="238"/>
      <c r="H34" s="682">
        <v>0</v>
      </c>
      <c r="I34" s="238">
        <v>1</v>
      </c>
      <c r="J34" s="238">
        <v>468.96</v>
      </c>
      <c r="K34" s="682">
        <v>1</v>
      </c>
      <c r="L34" s="238">
        <v>1</v>
      </c>
      <c r="M34" s="713">
        <v>468.96</v>
      </c>
    </row>
    <row r="35" spans="1:13" ht="14.4" customHeight="1" x14ac:dyDescent="0.3">
      <c r="A35" s="680" t="s">
        <v>2531</v>
      </c>
      <c r="B35" s="671" t="s">
        <v>2400</v>
      </c>
      <c r="C35" s="671" t="s">
        <v>1405</v>
      </c>
      <c r="D35" s="671" t="s">
        <v>1347</v>
      </c>
      <c r="E35" s="671" t="s">
        <v>1406</v>
      </c>
      <c r="F35" s="238"/>
      <c r="G35" s="238"/>
      <c r="H35" s="682">
        <v>0</v>
      </c>
      <c r="I35" s="238">
        <v>3</v>
      </c>
      <c r="J35" s="238">
        <v>1875.87</v>
      </c>
      <c r="K35" s="682">
        <v>1</v>
      </c>
      <c r="L35" s="238">
        <v>3</v>
      </c>
      <c r="M35" s="713">
        <v>1875.87</v>
      </c>
    </row>
    <row r="36" spans="1:13" ht="14.4" customHeight="1" x14ac:dyDescent="0.3">
      <c r="A36" s="680" t="s">
        <v>2531</v>
      </c>
      <c r="B36" s="671" t="s">
        <v>2400</v>
      </c>
      <c r="C36" s="671" t="s">
        <v>2946</v>
      </c>
      <c r="D36" s="671" t="s">
        <v>1347</v>
      </c>
      <c r="E36" s="671" t="s">
        <v>2947</v>
      </c>
      <c r="F36" s="238"/>
      <c r="G36" s="238"/>
      <c r="H36" s="682">
        <v>0</v>
      </c>
      <c r="I36" s="238">
        <v>3</v>
      </c>
      <c r="J36" s="238">
        <v>562.77</v>
      </c>
      <c r="K36" s="682">
        <v>1</v>
      </c>
      <c r="L36" s="238">
        <v>3</v>
      </c>
      <c r="M36" s="713">
        <v>562.77</v>
      </c>
    </row>
    <row r="37" spans="1:13" ht="14.4" customHeight="1" x14ac:dyDescent="0.3">
      <c r="A37" s="680" t="s">
        <v>2531</v>
      </c>
      <c r="B37" s="671" t="s">
        <v>2400</v>
      </c>
      <c r="C37" s="671" t="s">
        <v>2271</v>
      </c>
      <c r="D37" s="671" t="s">
        <v>1370</v>
      </c>
      <c r="E37" s="671" t="s">
        <v>1348</v>
      </c>
      <c r="F37" s="238"/>
      <c r="G37" s="238"/>
      <c r="H37" s="682">
        <v>0</v>
      </c>
      <c r="I37" s="238">
        <v>2</v>
      </c>
      <c r="J37" s="238">
        <v>3499.38</v>
      </c>
      <c r="K37" s="682">
        <v>1</v>
      </c>
      <c r="L37" s="238">
        <v>2</v>
      </c>
      <c r="M37" s="713">
        <v>3499.38</v>
      </c>
    </row>
    <row r="38" spans="1:13" ht="14.4" customHeight="1" x14ac:dyDescent="0.3">
      <c r="A38" s="680" t="s">
        <v>2531</v>
      </c>
      <c r="B38" s="671" t="s">
        <v>2400</v>
      </c>
      <c r="C38" s="671" t="s">
        <v>1369</v>
      </c>
      <c r="D38" s="671" t="s">
        <v>1370</v>
      </c>
      <c r="E38" s="671" t="s">
        <v>1351</v>
      </c>
      <c r="F38" s="238"/>
      <c r="G38" s="238"/>
      <c r="H38" s="682">
        <v>0</v>
      </c>
      <c r="I38" s="238">
        <v>1</v>
      </c>
      <c r="J38" s="238">
        <v>2332.92</v>
      </c>
      <c r="K38" s="682">
        <v>1</v>
      </c>
      <c r="L38" s="238">
        <v>1</v>
      </c>
      <c r="M38" s="713">
        <v>2332.92</v>
      </c>
    </row>
    <row r="39" spans="1:13" ht="14.4" customHeight="1" x14ac:dyDescent="0.3">
      <c r="A39" s="680" t="s">
        <v>2531</v>
      </c>
      <c r="B39" s="671" t="s">
        <v>2408</v>
      </c>
      <c r="C39" s="671" t="s">
        <v>2939</v>
      </c>
      <c r="D39" s="671" t="s">
        <v>1362</v>
      </c>
      <c r="E39" s="671" t="s">
        <v>2940</v>
      </c>
      <c r="F39" s="238">
        <v>3</v>
      </c>
      <c r="G39" s="238">
        <v>0</v>
      </c>
      <c r="H39" s="682"/>
      <c r="I39" s="238"/>
      <c r="J39" s="238"/>
      <c r="K39" s="682"/>
      <c r="L39" s="238">
        <v>3</v>
      </c>
      <c r="M39" s="713">
        <v>0</v>
      </c>
    </row>
    <row r="40" spans="1:13" ht="14.4" customHeight="1" x14ac:dyDescent="0.3">
      <c r="A40" s="680" t="s">
        <v>2531</v>
      </c>
      <c r="B40" s="671" t="s">
        <v>2408</v>
      </c>
      <c r="C40" s="671" t="s">
        <v>2941</v>
      </c>
      <c r="D40" s="671" t="s">
        <v>2942</v>
      </c>
      <c r="E40" s="671" t="s">
        <v>2943</v>
      </c>
      <c r="F40" s="238"/>
      <c r="G40" s="238"/>
      <c r="H40" s="682">
        <v>0</v>
      </c>
      <c r="I40" s="238">
        <v>2</v>
      </c>
      <c r="J40" s="238">
        <v>508.46</v>
      </c>
      <c r="K40" s="682">
        <v>1</v>
      </c>
      <c r="L40" s="238">
        <v>2</v>
      </c>
      <c r="M40" s="713">
        <v>508.46</v>
      </c>
    </row>
    <row r="41" spans="1:13" ht="14.4" customHeight="1" x14ac:dyDescent="0.3">
      <c r="A41" s="680" t="s">
        <v>2531</v>
      </c>
      <c r="B41" s="671" t="s">
        <v>2412</v>
      </c>
      <c r="C41" s="671" t="s">
        <v>1556</v>
      </c>
      <c r="D41" s="671" t="s">
        <v>2413</v>
      </c>
      <c r="E41" s="671" t="s">
        <v>2414</v>
      </c>
      <c r="F41" s="238"/>
      <c r="G41" s="238"/>
      <c r="H41" s="682">
        <v>0</v>
      </c>
      <c r="I41" s="238">
        <v>4</v>
      </c>
      <c r="J41" s="238">
        <v>1333.24</v>
      </c>
      <c r="K41" s="682">
        <v>1</v>
      </c>
      <c r="L41" s="238">
        <v>4</v>
      </c>
      <c r="M41" s="713">
        <v>1333.24</v>
      </c>
    </row>
    <row r="42" spans="1:13" ht="14.4" customHeight="1" x14ac:dyDescent="0.3">
      <c r="A42" s="680" t="s">
        <v>2531</v>
      </c>
      <c r="B42" s="671" t="s">
        <v>2412</v>
      </c>
      <c r="C42" s="671" t="s">
        <v>2895</v>
      </c>
      <c r="D42" s="671" t="s">
        <v>2896</v>
      </c>
      <c r="E42" s="671" t="s">
        <v>2897</v>
      </c>
      <c r="F42" s="238"/>
      <c r="G42" s="238"/>
      <c r="H42" s="682">
        <v>0</v>
      </c>
      <c r="I42" s="238">
        <v>1</v>
      </c>
      <c r="J42" s="238">
        <v>333.31</v>
      </c>
      <c r="K42" s="682">
        <v>1</v>
      </c>
      <c r="L42" s="238">
        <v>1</v>
      </c>
      <c r="M42" s="713">
        <v>333.31</v>
      </c>
    </row>
    <row r="43" spans="1:13" ht="14.4" customHeight="1" x14ac:dyDescent="0.3">
      <c r="A43" s="680" t="s">
        <v>2531</v>
      </c>
      <c r="B43" s="671" t="s">
        <v>2412</v>
      </c>
      <c r="C43" s="671" t="s">
        <v>2898</v>
      </c>
      <c r="D43" s="671" t="s">
        <v>2899</v>
      </c>
      <c r="E43" s="671" t="s">
        <v>2900</v>
      </c>
      <c r="F43" s="238"/>
      <c r="G43" s="238"/>
      <c r="H43" s="682">
        <v>0</v>
      </c>
      <c r="I43" s="238">
        <v>2</v>
      </c>
      <c r="J43" s="238">
        <v>666.62</v>
      </c>
      <c r="K43" s="682">
        <v>1</v>
      </c>
      <c r="L43" s="238">
        <v>2</v>
      </c>
      <c r="M43" s="713">
        <v>666.62</v>
      </c>
    </row>
    <row r="44" spans="1:13" ht="14.4" customHeight="1" x14ac:dyDescent="0.3">
      <c r="A44" s="680" t="s">
        <v>2531</v>
      </c>
      <c r="B44" s="671" t="s">
        <v>2412</v>
      </c>
      <c r="C44" s="671" t="s">
        <v>2901</v>
      </c>
      <c r="D44" s="671" t="s">
        <v>2413</v>
      </c>
      <c r="E44" s="671" t="s">
        <v>2414</v>
      </c>
      <c r="F44" s="238">
        <v>4</v>
      </c>
      <c r="G44" s="238">
        <v>1333.24</v>
      </c>
      <c r="H44" s="682">
        <v>1</v>
      </c>
      <c r="I44" s="238"/>
      <c r="J44" s="238"/>
      <c r="K44" s="682">
        <v>0</v>
      </c>
      <c r="L44" s="238">
        <v>4</v>
      </c>
      <c r="M44" s="713">
        <v>1333.24</v>
      </c>
    </row>
    <row r="45" spans="1:13" ht="14.4" customHeight="1" x14ac:dyDescent="0.3">
      <c r="A45" s="680" t="s">
        <v>2531</v>
      </c>
      <c r="B45" s="671" t="s">
        <v>2417</v>
      </c>
      <c r="C45" s="671" t="s">
        <v>1560</v>
      </c>
      <c r="D45" s="671" t="s">
        <v>1561</v>
      </c>
      <c r="E45" s="671" t="s">
        <v>2418</v>
      </c>
      <c r="F45" s="238"/>
      <c r="G45" s="238"/>
      <c r="H45" s="682">
        <v>0</v>
      </c>
      <c r="I45" s="238">
        <v>1</v>
      </c>
      <c r="J45" s="238">
        <v>184.22</v>
      </c>
      <c r="K45" s="682">
        <v>1</v>
      </c>
      <c r="L45" s="238">
        <v>1</v>
      </c>
      <c r="M45" s="713">
        <v>184.22</v>
      </c>
    </row>
    <row r="46" spans="1:13" ht="14.4" customHeight="1" x14ac:dyDescent="0.3">
      <c r="A46" s="680" t="s">
        <v>2531</v>
      </c>
      <c r="B46" s="671" t="s">
        <v>2421</v>
      </c>
      <c r="C46" s="671" t="s">
        <v>1567</v>
      </c>
      <c r="D46" s="671" t="s">
        <v>1568</v>
      </c>
      <c r="E46" s="671" t="s">
        <v>2423</v>
      </c>
      <c r="F46" s="238"/>
      <c r="G46" s="238"/>
      <c r="H46" s="682">
        <v>0</v>
      </c>
      <c r="I46" s="238">
        <v>4</v>
      </c>
      <c r="J46" s="238">
        <v>467.2</v>
      </c>
      <c r="K46" s="682">
        <v>1</v>
      </c>
      <c r="L46" s="238">
        <v>4</v>
      </c>
      <c r="M46" s="713">
        <v>467.2</v>
      </c>
    </row>
    <row r="47" spans="1:13" ht="14.4" customHeight="1" x14ac:dyDescent="0.3">
      <c r="A47" s="680" t="s">
        <v>2531</v>
      </c>
      <c r="B47" s="671" t="s">
        <v>2490</v>
      </c>
      <c r="C47" s="671" t="s">
        <v>2141</v>
      </c>
      <c r="D47" s="671" t="s">
        <v>2142</v>
      </c>
      <c r="E47" s="671" t="s">
        <v>2143</v>
      </c>
      <c r="F47" s="238"/>
      <c r="G47" s="238"/>
      <c r="H47" s="682">
        <v>0</v>
      </c>
      <c r="I47" s="238">
        <v>1</v>
      </c>
      <c r="J47" s="238">
        <v>222.25</v>
      </c>
      <c r="K47" s="682">
        <v>1</v>
      </c>
      <c r="L47" s="238">
        <v>1</v>
      </c>
      <c r="M47" s="713">
        <v>222.25</v>
      </c>
    </row>
    <row r="48" spans="1:13" ht="14.4" customHeight="1" x14ac:dyDescent="0.3">
      <c r="A48" s="680" t="s">
        <v>2531</v>
      </c>
      <c r="B48" s="671" t="s">
        <v>3693</v>
      </c>
      <c r="C48" s="671" t="s">
        <v>2856</v>
      </c>
      <c r="D48" s="671" t="s">
        <v>2857</v>
      </c>
      <c r="E48" s="671" t="s">
        <v>2858</v>
      </c>
      <c r="F48" s="238"/>
      <c r="G48" s="238"/>
      <c r="H48" s="682">
        <v>0</v>
      </c>
      <c r="I48" s="238">
        <v>2</v>
      </c>
      <c r="J48" s="238">
        <v>139.72</v>
      </c>
      <c r="K48" s="682">
        <v>1</v>
      </c>
      <c r="L48" s="238">
        <v>2</v>
      </c>
      <c r="M48" s="713">
        <v>139.72</v>
      </c>
    </row>
    <row r="49" spans="1:13" ht="14.4" customHeight="1" x14ac:dyDescent="0.3">
      <c r="A49" s="680" t="s">
        <v>2531</v>
      </c>
      <c r="B49" s="671" t="s">
        <v>2425</v>
      </c>
      <c r="C49" s="671" t="s">
        <v>1564</v>
      </c>
      <c r="D49" s="671" t="s">
        <v>1565</v>
      </c>
      <c r="E49" s="671" t="s">
        <v>2418</v>
      </c>
      <c r="F49" s="238"/>
      <c r="G49" s="238"/>
      <c r="H49" s="682">
        <v>0</v>
      </c>
      <c r="I49" s="238">
        <v>1</v>
      </c>
      <c r="J49" s="238">
        <v>69.86</v>
      </c>
      <c r="K49" s="682">
        <v>1</v>
      </c>
      <c r="L49" s="238">
        <v>1</v>
      </c>
      <c r="M49" s="713">
        <v>69.86</v>
      </c>
    </row>
    <row r="50" spans="1:13" ht="14.4" customHeight="1" x14ac:dyDescent="0.3">
      <c r="A50" s="680" t="s">
        <v>2531</v>
      </c>
      <c r="B50" s="671" t="s">
        <v>2431</v>
      </c>
      <c r="C50" s="671" t="s">
        <v>1599</v>
      </c>
      <c r="D50" s="671" t="s">
        <v>1600</v>
      </c>
      <c r="E50" s="671" t="s">
        <v>2432</v>
      </c>
      <c r="F50" s="238"/>
      <c r="G50" s="238"/>
      <c r="H50" s="682">
        <v>0</v>
      </c>
      <c r="I50" s="238">
        <v>9</v>
      </c>
      <c r="J50" s="238">
        <v>28144.71</v>
      </c>
      <c r="K50" s="682">
        <v>1</v>
      </c>
      <c r="L50" s="238">
        <v>9</v>
      </c>
      <c r="M50" s="713">
        <v>28144.71</v>
      </c>
    </row>
    <row r="51" spans="1:13" ht="14.4" customHeight="1" x14ac:dyDescent="0.3">
      <c r="A51" s="680" t="s">
        <v>2531</v>
      </c>
      <c r="B51" s="671" t="s">
        <v>2431</v>
      </c>
      <c r="C51" s="671" t="s">
        <v>2705</v>
      </c>
      <c r="D51" s="671" t="s">
        <v>1600</v>
      </c>
      <c r="E51" s="671" t="s">
        <v>2706</v>
      </c>
      <c r="F51" s="238"/>
      <c r="G51" s="238"/>
      <c r="H51" s="682">
        <v>0</v>
      </c>
      <c r="I51" s="238">
        <v>2</v>
      </c>
      <c r="J51" s="238">
        <v>1564.44</v>
      </c>
      <c r="K51" s="682">
        <v>1</v>
      </c>
      <c r="L51" s="238">
        <v>2</v>
      </c>
      <c r="M51" s="713">
        <v>1564.44</v>
      </c>
    </row>
    <row r="52" spans="1:13" ht="14.4" customHeight="1" x14ac:dyDescent="0.3">
      <c r="A52" s="680" t="s">
        <v>2531</v>
      </c>
      <c r="B52" s="671" t="s">
        <v>2439</v>
      </c>
      <c r="C52" s="671" t="s">
        <v>2666</v>
      </c>
      <c r="D52" s="671" t="s">
        <v>2667</v>
      </c>
      <c r="E52" s="671" t="s">
        <v>1769</v>
      </c>
      <c r="F52" s="238"/>
      <c r="G52" s="238"/>
      <c r="H52" s="682">
        <v>0</v>
      </c>
      <c r="I52" s="238">
        <v>1</v>
      </c>
      <c r="J52" s="238">
        <v>13168.84</v>
      </c>
      <c r="K52" s="682">
        <v>1</v>
      </c>
      <c r="L52" s="238">
        <v>1</v>
      </c>
      <c r="M52" s="713">
        <v>13168.84</v>
      </c>
    </row>
    <row r="53" spans="1:13" ht="14.4" customHeight="1" x14ac:dyDescent="0.3">
      <c r="A53" s="680" t="s">
        <v>2531</v>
      </c>
      <c r="B53" s="671" t="s">
        <v>3694</v>
      </c>
      <c r="C53" s="671" t="s">
        <v>2816</v>
      </c>
      <c r="D53" s="671" t="s">
        <v>2817</v>
      </c>
      <c r="E53" s="671" t="s">
        <v>2818</v>
      </c>
      <c r="F53" s="238"/>
      <c r="G53" s="238"/>
      <c r="H53" s="682">
        <v>0</v>
      </c>
      <c r="I53" s="238">
        <v>23</v>
      </c>
      <c r="J53" s="238">
        <v>56347.469999999994</v>
      </c>
      <c r="K53" s="682">
        <v>1</v>
      </c>
      <c r="L53" s="238">
        <v>23</v>
      </c>
      <c r="M53" s="713">
        <v>56347.469999999994</v>
      </c>
    </row>
    <row r="54" spans="1:13" ht="14.4" customHeight="1" x14ac:dyDescent="0.3">
      <c r="A54" s="680" t="s">
        <v>2531</v>
      </c>
      <c r="B54" s="671" t="s">
        <v>3697</v>
      </c>
      <c r="C54" s="671" t="s">
        <v>2937</v>
      </c>
      <c r="D54" s="671" t="s">
        <v>2938</v>
      </c>
      <c r="E54" s="671" t="s">
        <v>2633</v>
      </c>
      <c r="F54" s="238"/>
      <c r="G54" s="238"/>
      <c r="H54" s="682"/>
      <c r="I54" s="238">
        <v>2</v>
      </c>
      <c r="J54" s="238">
        <v>0</v>
      </c>
      <c r="K54" s="682"/>
      <c r="L54" s="238">
        <v>2</v>
      </c>
      <c r="M54" s="713">
        <v>0</v>
      </c>
    </row>
    <row r="55" spans="1:13" ht="14.4" customHeight="1" x14ac:dyDescent="0.3">
      <c r="A55" s="680" t="s">
        <v>2531</v>
      </c>
      <c r="B55" s="671" t="s">
        <v>2448</v>
      </c>
      <c r="C55" s="671" t="s">
        <v>1380</v>
      </c>
      <c r="D55" s="671" t="s">
        <v>1381</v>
      </c>
      <c r="E55" s="671" t="s">
        <v>1382</v>
      </c>
      <c r="F55" s="238"/>
      <c r="G55" s="238"/>
      <c r="H55" s="682">
        <v>0</v>
      </c>
      <c r="I55" s="238">
        <v>11</v>
      </c>
      <c r="J55" s="238">
        <v>1047.75</v>
      </c>
      <c r="K55" s="682">
        <v>1</v>
      </c>
      <c r="L55" s="238">
        <v>11</v>
      </c>
      <c r="M55" s="713">
        <v>1047.75</v>
      </c>
    </row>
    <row r="56" spans="1:13" ht="14.4" customHeight="1" x14ac:dyDescent="0.3">
      <c r="A56" s="680" t="s">
        <v>2531</v>
      </c>
      <c r="B56" s="671" t="s">
        <v>2504</v>
      </c>
      <c r="C56" s="671" t="s">
        <v>2075</v>
      </c>
      <c r="D56" s="671" t="s">
        <v>2505</v>
      </c>
      <c r="E56" s="671" t="s">
        <v>2506</v>
      </c>
      <c r="F56" s="238"/>
      <c r="G56" s="238"/>
      <c r="H56" s="682">
        <v>0</v>
      </c>
      <c r="I56" s="238">
        <v>1</v>
      </c>
      <c r="J56" s="238">
        <v>201.75</v>
      </c>
      <c r="K56" s="682">
        <v>1</v>
      </c>
      <c r="L56" s="238">
        <v>1</v>
      </c>
      <c r="M56" s="713">
        <v>201.75</v>
      </c>
    </row>
    <row r="57" spans="1:13" ht="14.4" customHeight="1" x14ac:dyDescent="0.3">
      <c r="A57" s="680" t="s">
        <v>2531</v>
      </c>
      <c r="B57" s="671" t="s">
        <v>2461</v>
      </c>
      <c r="C57" s="671" t="s">
        <v>2904</v>
      </c>
      <c r="D57" s="671" t="s">
        <v>1331</v>
      </c>
      <c r="E57" s="671" t="s">
        <v>2905</v>
      </c>
      <c r="F57" s="238"/>
      <c r="G57" s="238"/>
      <c r="H57" s="682"/>
      <c r="I57" s="238">
        <v>1</v>
      </c>
      <c r="J57" s="238">
        <v>0</v>
      </c>
      <c r="K57" s="682"/>
      <c r="L57" s="238">
        <v>1</v>
      </c>
      <c r="M57" s="713">
        <v>0</v>
      </c>
    </row>
    <row r="58" spans="1:13" ht="14.4" customHeight="1" x14ac:dyDescent="0.3">
      <c r="A58" s="680" t="s">
        <v>2532</v>
      </c>
      <c r="B58" s="671" t="s">
        <v>2480</v>
      </c>
      <c r="C58" s="671" t="s">
        <v>3646</v>
      </c>
      <c r="D58" s="671" t="s">
        <v>3647</v>
      </c>
      <c r="E58" s="671" t="s">
        <v>1006</v>
      </c>
      <c r="F58" s="238">
        <v>1</v>
      </c>
      <c r="G58" s="238">
        <v>0</v>
      </c>
      <c r="H58" s="682"/>
      <c r="I58" s="238"/>
      <c r="J58" s="238"/>
      <c r="K58" s="682"/>
      <c r="L58" s="238">
        <v>1</v>
      </c>
      <c r="M58" s="713">
        <v>0</v>
      </c>
    </row>
    <row r="59" spans="1:13" ht="14.4" customHeight="1" x14ac:dyDescent="0.3">
      <c r="A59" s="680" t="s">
        <v>2532</v>
      </c>
      <c r="B59" s="671" t="s">
        <v>2400</v>
      </c>
      <c r="C59" s="671" t="s">
        <v>1346</v>
      </c>
      <c r="D59" s="671" t="s">
        <v>1347</v>
      </c>
      <c r="E59" s="671" t="s">
        <v>1348</v>
      </c>
      <c r="F59" s="238"/>
      <c r="G59" s="238"/>
      <c r="H59" s="682">
        <v>0</v>
      </c>
      <c r="I59" s="238">
        <v>2</v>
      </c>
      <c r="J59" s="238">
        <v>1875.86</v>
      </c>
      <c r="K59" s="682">
        <v>1</v>
      </c>
      <c r="L59" s="238">
        <v>2</v>
      </c>
      <c r="M59" s="713">
        <v>1875.86</v>
      </c>
    </row>
    <row r="60" spans="1:13" ht="14.4" customHeight="1" x14ac:dyDescent="0.3">
      <c r="A60" s="680" t="s">
        <v>2532</v>
      </c>
      <c r="B60" s="671" t="s">
        <v>3698</v>
      </c>
      <c r="C60" s="671" t="s">
        <v>3002</v>
      </c>
      <c r="D60" s="671" t="s">
        <v>3003</v>
      </c>
      <c r="E60" s="671" t="s">
        <v>3004</v>
      </c>
      <c r="F60" s="238"/>
      <c r="G60" s="238"/>
      <c r="H60" s="682">
        <v>0</v>
      </c>
      <c r="I60" s="238">
        <v>2</v>
      </c>
      <c r="J60" s="238">
        <v>209.32</v>
      </c>
      <c r="K60" s="682">
        <v>1</v>
      </c>
      <c r="L60" s="238">
        <v>2</v>
      </c>
      <c r="M60" s="713">
        <v>209.32</v>
      </c>
    </row>
    <row r="61" spans="1:13" ht="14.4" customHeight="1" x14ac:dyDescent="0.3">
      <c r="A61" s="680" t="s">
        <v>2532</v>
      </c>
      <c r="B61" s="671" t="s">
        <v>3699</v>
      </c>
      <c r="C61" s="671" t="s">
        <v>3011</v>
      </c>
      <c r="D61" s="671" t="s">
        <v>3012</v>
      </c>
      <c r="E61" s="671" t="s">
        <v>3013</v>
      </c>
      <c r="F61" s="238">
        <v>2</v>
      </c>
      <c r="G61" s="238">
        <v>99.84</v>
      </c>
      <c r="H61" s="682">
        <v>1</v>
      </c>
      <c r="I61" s="238"/>
      <c r="J61" s="238"/>
      <c r="K61" s="682">
        <v>0</v>
      </c>
      <c r="L61" s="238">
        <v>2</v>
      </c>
      <c r="M61" s="713">
        <v>99.84</v>
      </c>
    </row>
    <row r="62" spans="1:13" ht="14.4" customHeight="1" x14ac:dyDescent="0.3">
      <c r="A62" s="680" t="s">
        <v>2532</v>
      </c>
      <c r="B62" s="671" t="s">
        <v>3700</v>
      </c>
      <c r="C62" s="671" t="s">
        <v>2998</v>
      </c>
      <c r="D62" s="671" t="s">
        <v>2999</v>
      </c>
      <c r="E62" s="671" t="s">
        <v>2463</v>
      </c>
      <c r="F62" s="238"/>
      <c r="G62" s="238"/>
      <c r="H62" s="682">
        <v>0</v>
      </c>
      <c r="I62" s="238">
        <v>3</v>
      </c>
      <c r="J62" s="238">
        <v>180.06</v>
      </c>
      <c r="K62" s="682">
        <v>1</v>
      </c>
      <c r="L62" s="238">
        <v>3</v>
      </c>
      <c r="M62" s="713">
        <v>180.06</v>
      </c>
    </row>
    <row r="63" spans="1:13" ht="14.4" customHeight="1" x14ac:dyDescent="0.3">
      <c r="A63" s="680" t="s">
        <v>2532</v>
      </c>
      <c r="B63" s="671" t="s">
        <v>2412</v>
      </c>
      <c r="C63" s="671" t="s">
        <v>1556</v>
      </c>
      <c r="D63" s="671" t="s">
        <v>2413</v>
      </c>
      <c r="E63" s="671" t="s">
        <v>2414</v>
      </c>
      <c r="F63" s="238"/>
      <c r="G63" s="238"/>
      <c r="H63" s="682">
        <v>0</v>
      </c>
      <c r="I63" s="238">
        <v>3</v>
      </c>
      <c r="J63" s="238">
        <v>999.93000000000006</v>
      </c>
      <c r="K63" s="682">
        <v>1</v>
      </c>
      <c r="L63" s="238">
        <v>3</v>
      </c>
      <c r="M63" s="713">
        <v>999.93000000000006</v>
      </c>
    </row>
    <row r="64" spans="1:13" ht="14.4" customHeight="1" x14ac:dyDescent="0.3">
      <c r="A64" s="680" t="s">
        <v>2532</v>
      </c>
      <c r="B64" s="671" t="s">
        <v>2417</v>
      </c>
      <c r="C64" s="671" t="s">
        <v>1560</v>
      </c>
      <c r="D64" s="671" t="s">
        <v>1561</v>
      </c>
      <c r="E64" s="671" t="s">
        <v>2418</v>
      </c>
      <c r="F64" s="238"/>
      <c r="G64" s="238"/>
      <c r="H64" s="682">
        <v>0</v>
      </c>
      <c r="I64" s="238">
        <v>2</v>
      </c>
      <c r="J64" s="238">
        <v>368.44</v>
      </c>
      <c r="K64" s="682">
        <v>1</v>
      </c>
      <c r="L64" s="238">
        <v>2</v>
      </c>
      <c r="M64" s="713">
        <v>368.44</v>
      </c>
    </row>
    <row r="65" spans="1:13" ht="14.4" customHeight="1" x14ac:dyDescent="0.3">
      <c r="A65" s="680" t="s">
        <v>2532</v>
      </c>
      <c r="B65" s="671" t="s">
        <v>3693</v>
      </c>
      <c r="C65" s="671" t="s">
        <v>2856</v>
      </c>
      <c r="D65" s="671" t="s">
        <v>2857</v>
      </c>
      <c r="E65" s="671" t="s">
        <v>2858</v>
      </c>
      <c r="F65" s="238"/>
      <c r="G65" s="238"/>
      <c r="H65" s="682">
        <v>0</v>
      </c>
      <c r="I65" s="238">
        <v>2</v>
      </c>
      <c r="J65" s="238">
        <v>139.72</v>
      </c>
      <c r="K65" s="682">
        <v>1</v>
      </c>
      <c r="L65" s="238">
        <v>2</v>
      </c>
      <c r="M65" s="713">
        <v>139.72</v>
      </c>
    </row>
    <row r="66" spans="1:13" ht="14.4" customHeight="1" x14ac:dyDescent="0.3">
      <c r="A66" s="680" t="s">
        <v>2532</v>
      </c>
      <c r="B66" s="671" t="s">
        <v>2431</v>
      </c>
      <c r="C66" s="671" t="s">
        <v>2705</v>
      </c>
      <c r="D66" s="671" t="s">
        <v>1600</v>
      </c>
      <c r="E66" s="671" t="s">
        <v>2706</v>
      </c>
      <c r="F66" s="238"/>
      <c r="G66" s="238"/>
      <c r="H66" s="682">
        <v>0</v>
      </c>
      <c r="I66" s="238">
        <v>3</v>
      </c>
      <c r="J66" s="238">
        <v>2346.66</v>
      </c>
      <c r="K66" s="682">
        <v>1</v>
      </c>
      <c r="L66" s="238">
        <v>3</v>
      </c>
      <c r="M66" s="713">
        <v>2346.66</v>
      </c>
    </row>
    <row r="67" spans="1:13" ht="14.4" customHeight="1" x14ac:dyDescent="0.3">
      <c r="A67" s="680" t="s">
        <v>2532</v>
      </c>
      <c r="B67" s="671" t="s">
        <v>2449</v>
      </c>
      <c r="C67" s="671" t="s">
        <v>3020</v>
      </c>
      <c r="D67" s="671" t="s">
        <v>3021</v>
      </c>
      <c r="E67" s="671" t="s">
        <v>3022</v>
      </c>
      <c r="F67" s="238">
        <v>1</v>
      </c>
      <c r="G67" s="238">
        <v>0</v>
      </c>
      <c r="H67" s="682"/>
      <c r="I67" s="238"/>
      <c r="J67" s="238"/>
      <c r="K67" s="682"/>
      <c r="L67" s="238">
        <v>1</v>
      </c>
      <c r="M67" s="713">
        <v>0</v>
      </c>
    </row>
    <row r="68" spans="1:13" ht="14.4" customHeight="1" x14ac:dyDescent="0.3">
      <c r="A68" s="680" t="s">
        <v>2532</v>
      </c>
      <c r="B68" s="671" t="s">
        <v>2455</v>
      </c>
      <c r="C68" s="671" t="s">
        <v>1412</v>
      </c>
      <c r="D68" s="671" t="s">
        <v>1413</v>
      </c>
      <c r="E68" s="671" t="s">
        <v>2456</v>
      </c>
      <c r="F68" s="238"/>
      <c r="G68" s="238"/>
      <c r="H68" s="682">
        <v>0</v>
      </c>
      <c r="I68" s="238">
        <v>3</v>
      </c>
      <c r="J68" s="238">
        <v>648.48</v>
      </c>
      <c r="K68" s="682">
        <v>1</v>
      </c>
      <c r="L68" s="238">
        <v>3</v>
      </c>
      <c r="M68" s="713">
        <v>648.48</v>
      </c>
    </row>
    <row r="69" spans="1:13" ht="14.4" customHeight="1" x14ac:dyDescent="0.3">
      <c r="A69" s="680" t="s">
        <v>2533</v>
      </c>
      <c r="B69" s="671" t="s">
        <v>3696</v>
      </c>
      <c r="C69" s="671" t="s">
        <v>3076</v>
      </c>
      <c r="D69" s="671" t="s">
        <v>2985</v>
      </c>
      <c r="E69" s="671" t="s">
        <v>2460</v>
      </c>
      <c r="F69" s="238"/>
      <c r="G69" s="238"/>
      <c r="H69" s="682">
        <v>0</v>
      </c>
      <c r="I69" s="238">
        <v>1</v>
      </c>
      <c r="J69" s="238">
        <v>96.57</v>
      </c>
      <c r="K69" s="682">
        <v>1</v>
      </c>
      <c r="L69" s="238">
        <v>1</v>
      </c>
      <c r="M69" s="713">
        <v>96.57</v>
      </c>
    </row>
    <row r="70" spans="1:13" ht="14.4" customHeight="1" x14ac:dyDescent="0.3">
      <c r="A70" s="680" t="s">
        <v>2533</v>
      </c>
      <c r="B70" s="671" t="s">
        <v>3696</v>
      </c>
      <c r="C70" s="671" t="s">
        <v>2987</v>
      </c>
      <c r="D70" s="671" t="s">
        <v>2988</v>
      </c>
      <c r="E70" s="671" t="s">
        <v>2986</v>
      </c>
      <c r="F70" s="238"/>
      <c r="G70" s="238"/>
      <c r="H70" s="682">
        <v>0</v>
      </c>
      <c r="I70" s="238">
        <v>2</v>
      </c>
      <c r="J70" s="238">
        <v>386.28</v>
      </c>
      <c r="K70" s="682">
        <v>1</v>
      </c>
      <c r="L70" s="238">
        <v>2</v>
      </c>
      <c r="M70" s="713">
        <v>386.28</v>
      </c>
    </row>
    <row r="71" spans="1:13" ht="14.4" customHeight="1" x14ac:dyDescent="0.3">
      <c r="A71" s="680" t="s">
        <v>2533</v>
      </c>
      <c r="B71" s="671" t="s">
        <v>2400</v>
      </c>
      <c r="C71" s="671" t="s">
        <v>1402</v>
      </c>
      <c r="D71" s="671" t="s">
        <v>1347</v>
      </c>
      <c r="E71" s="671" t="s">
        <v>1403</v>
      </c>
      <c r="F71" s="238"/>
      <c r="G71" s="238"/>
      <c r="H71" s="682">
        <v>0</v>
      </c>
      <c r="I71" s="238">
        <v>2</v>
      </c>
      <c r="J71" s="238">
        <v>937.92</v>
      </c>
      <c r="K71" s="682">
        <v>1</v>
      </c>
      <c r="L71" s="238">
        <v>2</v>
      </c>
      <c r="M71" s="713">
        <v>937.92</v>
      </c>
    </row>
    <row r="72" spans="1:13" ht="14.4" customHeight="1" x14ac:dyDescent="0.3">
      <c r="A72" s="680" t="s">
        <v>2533</v>
      </c>
      <c r="B72" s="671" t="s">
        <v>2400</v>
      </c>
      <c r="C72" s="671" t="s">
        <v>1346</v>
      </c>
      <c r="D72" s="671" t="s">
        <v>1347</v>
      </c>
      <c r="E72" s="671" t="s">
        <v>1348</v>
      </c>
      <c r="F72" s="238"/>
      <c r="G72" s="238"/>
      <c r="H72" s="682">
        <v>0</v>
      </c>
      <c r="I72" s="238">
        <v>1</v>
      </c>
      <c r="J72" s="238">
        <v>937.93</v>
      </c>
      <c r="K72" s="682">
        <v>1</v>
      </c>
      <c r="L72" s="238">
        <v>1</v>
      </c>
      <c r="M72" s="713">
        <v>937.93</v>
      </c>
    </row>
    <row r="73" spans="1:13" ht="14.4" customHeight="1" x14ac:dyDescent="0.3">
      <c r="A73" s="680" t="s">
        <v>2533</v>
      </c>
      <c r="B73" s="671" t="s">
        <v>2400</v>
      </c>
      <c r="C73" s="671" t="s">
        <v>3058</v>
      </c>
      <c r="D73" s="671" t="s">
        <v>1347</v>
      </c>
      <c r="E73" s="671" t="s">
        <v>3059</v>
      </c>
      <c r="F73" s="238"/>
      <c r="G73" s="238"/>
      <c r="H73" s="682"/>
      <c r="I73" s="238">
        <v>3</v>
      </c>
      <c r="J73" s="238">
        <v>0</v>
      </c>
      <c r="K73" s="682"/>
      <c r="L73" s="238">
        <v>3</v>
      </c>
      <c r="M73" s="713">
        <v>0</v>
      </c>
    </row>
    <row r="74" spans="1:13" ht="14.4" customHeight="1" x14ac:dyDescent="0.3">
      <c r="A74" s="680" t="s">
        <v>2533</v>
      </c>
      <c r="B74" s="671" t="s">
        <v>2400</v>
      </c>
      <c r="C74" s="671" t="s">
        <v>2271</v>
      </c>
      <c r="D74" s="671" t="s">
        <v>1370</v>
      </c>
      <c r="E74" s="671" t="s">
        <v>1348</v>
      </c>
      <c r="F74" s="238"/>
      <c r="G74" s="238"/>
      <c r="H74" s="682">
        <v>0</v>
      </c>
      <c r="I74" s="238">
        <v>1</v>
      </c>
      <c r="J74" s="238">
        <v>1749.69</v>
      </c>
      <c r="K74" s="682">
        <v>1</v>
      </c>
      <c r="L74" s="238">
        <v>1</v>
      </c>
      <c r="M74" s="713">
        <v>1749.69</v>
      </c>
    </row>
    <row r="75" spans="1:13" ht="14.4" customHeight="1" x14ac:dyDescent="0.3">
      <c r="A75" s="680" t="s">
        <v>2533</v>
      </c>
      <c r="B75" s="671" t="s">
        <v>2407</v>
      </c>
      <c r="C75" s="671" t="s">
        <v>3066</v>
      </c>
      <c r="D75" s="671" t="s">
        <v>3067</v>
      </c>
      <c r="E75" s="671" t="s">
        <v>1400</v>
      </c>
      <c r="F75" s="238"/>
      <c r="G75" s="238"/>
      <c r="H75" s="682">
        <v>0</v>
      </c>
      <c r="I75" s="238">
        <v>1</v>
      </c>
      <c r="J75" s="238">
        <v>391.77</v>
      </c>
      <c r="K75" s="682">
        <v>1</v>
      </c>
      <c r="L75" s="238">
        <v>1</v>
      </c>
      <c r="M75" s="713">
        <v>391.77</v>
      </c>
    </row>
    <row r="76" spans="1:13" ht="14.4" customHeight="1" x14ac:dyDescent="0.3">
      <c r="A76" s="680" t="s">
        <v>2533</v>
      </c>
      <c r="B76" s="671" t="s">
        <v>3701</v>
      </c>
      <c r="C76" s="671" t="s">
        <v>3037</v>
      </c>
      <c r="D76" s="671" t="s">
        <v>3038</v>
      </c>
      <c r="E76" s="671" t="s">
        <v>3039</v>
      </c>
      <c r="F76" s="238"/>
      <c r="G76" s="238"/>
      <c r="H76" s="682">
        <v>0</v>
      </c>
      <c r="I76" s="238">
        <v>1</v>
      </c>
      <c r="J76" s="238">
        <v>483.83</v>
      </c>
      <c r="K76" s="682">
        <v>1</v>
      </c>
      <c r="L76" s="238">
        <v>1</v>
      </c>
      <c r="M76" s="713">
        <v>483.83</v>
      </c>
    </row>
    <row r="77" spans="1:13" ht="14.4" customHeight="1" x14ac:dyDescent="0.3">
      <c r="A77" s="680" t="s">
        <v>2533</v>
      </c>
      <c r="B77" s="671" t="s">
        <v>2421</v>
      </c>
      <c r="C77" s="671" t="s">
        <v>3049</v>
      </c>
      <c r="D77" s="671" t="s">
        <v>3050</v>
      </c>
      <c r="E77" s="671" t="s">
        <v>2423</v>
      </c>
      <c r="F77" s="238">
        <v>1</v>
      </c>
      <c r="G77" s="238">
        <v>116.8</v>
      </c>
      <c r="H77" s="682">
        <v>1</v>
      </c>
      <c r="I77" s="238"/>
      <c r="J77" s="238"/>
      <c r="K77" s="682">
        <v>0</v>
      </c>
      <c r="L77" s="238">
        <v>1</v>
      </c>
      <c r="M77" s="713">
        <v>116.8</v>
      </c>
    </row>
    <row r="78" spans="1:13" ht="14.4" customHeight="1" x14ac:dyDescent="0.3">
      <c r="A78" s="680" t="s">
        <v>2533</v>
      </c>
      <c r="B78" s="671" t="s">
        <v>2421</v>
      </c>
      <c r="C78" s="671" t="s">
        <v>1567</v>
      </c>
      <c r="D78" s="671" t="s">
        <v>1568</v>
      </c>
      <c r="E78" s="671" t="s">
        <v>2423</v>
      </c>
      <c r="F78" s="238"/>
      <c r="G78" s="238"/>
      <c r="H78" s="682">
        <v>0</v>
      </c>
      <c r="I78" s="238">
        <v>1</v>
      </c>
      <c r="J78" s="238">
        <v>116.8</v>
      </c>
      <c r="K78" s="682">
        <v>1</v>
      </c>
      <c r="L78" s="238">
        <v>1</v>
      </c>
      <c r="M78" s="713">
        <v>116.8</v>
      </c>
    </row>
    <row r="79" spans="1:13" ht="14.4" customHeight="1" x14ac:dyDescent="0.3">
      <c r="A79" s="680" t="s">
        <v>2533</v>
      </c>
      <c r="B79" s="671" t="s">
        <v>2490</v>
      </c>
      <c r="C79" s="671" t="s">
        <v>3029</v>
      </c>
      <c r="D79" s="671" t="s">
        <v>2142</v>
      </c>
      <c r="E79" s="671" t="s">
        <v>3030</v>
      </c>
      <c r="F79" s="238"/>
      <c r="G79" s="238"/>
      <c r="H79" s="682"/>
      <c r="I79" s="238">
        <v>1</v>
      </c>
      <c r="J79" s="238">
        <v>0</v>
      </c>
      <c r="K79" s="682"/>
      <c r="L79" s="238">
        <v>1</v>
      </c>
      <c r="M79" s="713">
        <v>0</v>
      </c>
    </row>
    <row r="80" spans="1:13" ht="14.4" customHeight="1" x14ac:dyDescent="0.3">
      <c r="A80" s="680" t="s">
        <v>2533</v>
      </c>
      <c r="B80" s="671" t="s">
        <v>2431</v>
      </c>
      <c r="C80" s="671" t="s">
        <v>1599</v>
      </c>
      <c r="D80" s="671" t="s">
        <v>1600</v>
      </c>
      <c r="E80" s="671" t="s">
        <v>2432</v>
      </c>
      <c r="F80" s="238"/>
      <c r="G80" s="238"/>
      <c r="H80" s="682">
        <v>0</v>
      </c>
      <c r="I80" s="238">
        <v>5</v>
      </c>
      <c r="J80" s="238">
        <v>15635.95</v>
      </c>
      <c r="K80" s="682">
        <v>1</v>
      </c>
      <c r="L80" s="238">
        <v>5</v>
      </c>
      <c r="M80" s="713">
        <v>15635.95</v>
      </c>
    </row>
    <row r="81" spans="1:13" ht="14.4" customHeight="1" x14ac:dyDescent="0.3">
      <c r="A81" s="680" t="s">
        <v>2533</v>
      </c>
      <c r="B81" s="671" t="s">
        <v>2435</v>
      </c>
      <c r="C81" s="671" t="s">
        <v>1447</v>
      </c>
      <c r="D81" s="671" t="s">
        <v>1448</v>
      </c>
      <c r="E81" s="671" t="s">
        <v>2436</v>
      </c>
      <c r="F81" s="238"/>
      <c r="G81" s="238"/>
      <c r="H81" s="682">
        <v>0</v>
      </c>
      <c r="I81" s="238">
        <v>2</v>
      </c>
      <c r="J81" s="238">
        <v>2984.22</v>
      </c>
      <c r="K81" s="682">
        <v>1</v>
      </c>
      <c r="L81" s="238">
        <v>2</v>
      </c>
      <c r="M81" s="713">
        <v>2984.22</v>
      </c>
    </row>
    <row r="82" spans="1:13" ht="14.4" customHeight="1" x14ac:dyDescent="0.3">
      <c r="A82" s="680" t="s">
        <v>2533</v>
      </c>
      <c r="B82" s="671" t="s">
        <v>3694</v>
      </c>
      <c r="C82" s="671" t="s">
        <v>2816</v>
      </c>
      <c r="D82" s="671" t="s">
        <v>2817</v>
      </c>
      <c r="E82" s="671" t="s">
        <v>2818</v>
      </c>
      <c r="F82" s="238"/>
      <c r="G82" s="238"/>
      <c r="H82" s="682">
        <v>0</v>
      </c>
      <c r="I82" s="238">
        <v>11</v>
      </c>
      <c r="J82" s="238">
        <v>26948.79</v>
      </c>
      <c r="K82" s="682">
        <v>1</v>
      </c>
      <c r="L82" s="238">
        <v>11</v>
      </c>
      <c r="M82" s="713">
        <v>26948.79</v>
      </c>
    </row>
    <row r="83" spans="1:13" ht="14.4" customHeight="1" x14ac:dyDescent="0.3">
      <c r="A83" s="680" t="s">
        <v>2533</v>
      </c>
      <c r="B83" s="671" t="s">
        <v>2448</v>
      </c>
      <c r="C83" s="671" t="s">
        <v>1380</v>
      </c>
      <c r="D83" s="671" t="s">
        <v>1381</v>
      </c>
      <c r="E83" s="671" t="s">
        <v>1382</v>
      </c>
      <c r="F83" s="238"/>
      <c r="G83" s="238"/>
      <c r="H83" s="682">
        <v>0</v>
      </c>
      <c r="I83" s="238">
        <v>6</v>
      </c>
      <c r="J83" s="238">
        <v>571.5</v>
      </c>
      <c r="K83" s="682">
        <v>1</v>
      </c>
      <c r="L83" s="238">
        <v>6</v>
      </c>
      <c r="M83" s="713">
        <v>571.5</v>
      </c>
    </row>
    <row r="84" spans="1:13" ht="14.4" customHeight="1" x14ac:dyDescent="0.3">
      <c r="A84" s="680" t="s">
        <v>2533</v>
      </c>
      <c r="B84" s="671" t="s">
        <v>3702</v>
      </c>
      <c r="C84" s="671" t="s">
        <v>932</v>
      </c>
      <c r="D84" s="671" t="s">
        <v>3032</v>
      </c>
      <c r="E84" s="671" t="s">
        <v>3033</v>
      </c>
      <c r="F84" s="238"/>
      <c r="G84" s="238"/>
      <c r="H84" s="682">
        <v>0</v>
      </c>
      <c r="I84" s="238">
        <v>2</v>
      </c>
      <c r="J84" s="238">
        <v>275.2</v>
      </c>
      <c r="K84" s="682">
        <v>1</v>
      </c>
      <c r="L84" s="238">
        <v>2</v>
      </c>
      <c r="M84" s="713">
        <v>275.2</v>
      </c>
    </row>
    <row r="85" spans="1:13" ht="14.4" customHeight="1" x14ac:dyDescent="0.3">
      <c r="A85" s="680" t="s">
        <v>2533</v>
      </c>
      <c r="B85" s="671" t="s">
        <v>3703</v>
      </c>
      <c r="C85" s="671" t="s">
        <v>3069</v>
      </c>
      <c r="D85" s="671" t="s">
        <v>3070</v>
      </c>
      <c r="E85" s="671" t="s">
        <v>3071</v>
      </c>
      <c r="F85" s="238"/>
      <c r="G85" s="238"/>
      <c r="H85" s="682">
        <v>0</v>
      </c>
      <c r="I85" s="238">
        <v>1</v>
      </c>
      <c r="J85" s="238">
        <v>94.8</v>
      </c>
      <c r="K85" s="682">
        <v>1</v>
      </c>
      <c r="L85" s="238">
        <v>1</v>
      </c>
      <c r="M85" s="713">
        <v>94.8</v>
      </c>
    </row>
    <row r="86" spans="1:13" ht="14.4" customHeight="1" x14ac:dyDescent="0.3">
      <c r="A86" s="680" t="s">
        <v>2533</v>
      </c>
      <c r="B86" s="671" t="s">
        <v>2471</v>
      </c>
      <c r="C86" s="671" t="s">
        <v>3078</v>
      </c>
      <c r="D86" s="671" t="s">
        <v>3079</v>
      </c>
      <c r="E86" s="671" t="s">
        <v>3080</v>
      </c>
      <c r="F86" s="238"/>
      <c r="G86" s="238"/>
      <c r="H86" s="682">
        <v>0</v>
      </c>
      <c r="I86" s="238">
        <v>1</v>
      </c>
      <c r="J86" s="238">
        <v>3689.78</v>
      </c>
      <c r="K86" s="682">
        <v>1</v>
      </c>
      <c r="L86" s="238">
        <v>1</v>
      </c>
      <c r="M86" s="713">
        <v>3689.78</v>
      </c>
    </row>
    <row r="87" spans="1:13" ht="14.4" customHeight="1" x14ac:dyDescent="0.3">
      <c r="A87" s="680" t="s">
        <v>2534</v>
      </c>
      <c r="B87" s="671" t="s">
        <v>3704</v>
      </c>
      <c r="C87" s="671" t="s">
        <v>2571</v>
      </c>
      <c r="D87" s="671" t="s">
        <v>2572</v>
      </c>
      <c r="E87" s="671" t="s">
        <v>2573</v>
      </c>
      <c r="F87" s="238"/>
      <c r="G87" s="238"/>
      <c r="H87" s="682">
        <v>0</v>
      </c>
      <c r="I87" s="238">
        <v>1</v>
      </c>
      <c r="J87" s="238">
        <v>1359.61</v>
      </c>
      <c r="K87" s="682">
        <v>1</v>
      </c>
      <c r="L87" s="238">
        <v>1</v>
      </c>
      <c r="M87" s="713">
        <v>1359.61</v>
      </c>
    </row>
    <row r="88" spans="1:13" ht="14.4" customHeight="1" x14ac:dyDescent="0.3">
      <c r="A88" s="680" t="s">
        <v>2534</v>
      </c>
      <c r="B88" s="671" t="s">
        <v>3696</v>
      </c>
      <c r="C88" s="671" t="s">
        <v>2595</v>
      </c>
      <c r="D88" s="671" t="s">
        <v>2596</v>
      </c>
      <c r="E88" s="671" t="s">
        <v>2597</v>
      </c>
      <c r="F88" s="238"/>
      <c r="G88" s="238"/>
      <c r="H88" s="682">
        <v>0</v>
      </c>
      <c r="I88" s="238">
        <v>1</v>
      </c>
      <c r="J88" s="238">
        <v>156.25</v>
      </c>
      <c r="K88" s="682">
        <v>1</v>
      </c>
      <c r="L88" s="238">
        <v>1</v>
      </c>
      <c r="M88" s="713">
        <v>156.25</v>
      </c>
    </row>
    <row r="89" spans="1:13" ht="14.4" customHeight="1" x14ac:dyDescent="0.3">
      <c r="A89" s="680" t="s">
        <v>2534</v>
      </c>
      <c r="B89" s="671" t="s">
        <v>3705</v>
      </c>
      <c r="C89" s="671" t="s">
        <v>2563</v>
      </c>
      <c r="D89" s="671" t="s">
        <v>2564</v>
      </c>
      <c r="E89" s="671" t="s">
        <v>2565</v>
      </c>
      <c r="F89" s="238"/>
      <c r="G89" s="238"/>
      <c r="H89" s="682">
        <v>0</v>
      </c>
      <c r="I89" s="238">
        <v>1</v>
      </c>
      <c r="J89" s="238">
        <v>146.63</v>
      </c>
      <c r="K89" s="682">
        <v>1</v>
      </c>
      <c r="L89" s="238">
        <v>1</v>
      </c>
      <c r="M89" s="713">
        <v>146.63</v>
      </c>
    </row>
    <row r="90" spans="1:13" ht="14.4" customHeight="1" x14ac:dyDescent="0.3">
      <c r="A90" s="680" t="s">
        <v>2534</v>
      </c>
      <c r="B90" s="671" t="s">
        <v>2408</v>
      </c>
      <c r="C90" s="671" t="s">
        <v>2941</v>
      </c>
      <c r="D90" s="671" t="s">
        <v>2942</v>
      </c>
      <c r="E90" s="671" t="s">
        <v>2943</v>
      </c>
      <c r="F90" s="238"/>
      <c r="G90" s="238"/>
      <c r="H90" s="682">
        <v>0</v>
      </c>
      <c r="I90" s="238">
        <v>2</v>
      </c>
      <c r="J90" s="238">
        <v>508.46</v>
      </c>
      <c r="K90" s="682">
        <v>1</v>
      </c>
      <c r="L90" s="238">
        <v>2</v>
      </c>
      <c r="M90" s="713">
        <v>508.46</v>
      </c>
    </row>
    <row r="91" spans="1:13" ht="14.4" customHeight="1" x14ac:dyDescent="0.3">
      <c r="A91" s="680" t="s">
        <v>2534</v>
      </c>
      <c r="B91" s="671" t="s">
        <v>2412</v>
      </c>
      <c r="C91" s="671" t="s">
        <v>1556</v>
      </c>
      <c r="D91" s="671" t="s">
        <v>2413</v>
      </c>
      <c r="E91" s="671" t="s">
        <v>2414</v>
      </c>
      <c r="F91" s="238"/>
      <c r="G91" s="238"/>
      <c r="H91" s="682">
        <v>0</v>
      </c>
      <c r="I91" s="238">
        <v>5</v>
      </c>
      <c r="J91" s="238">
        <v>1666.55</v>
      </c>
      <c r="K91" s="682">
        <v>1</v>
      </c>
      <c r="L91" s="238">
        <v>5</v>
      </c>
      <c r="M91" s="713">
        <v>1666.55</v>
      </c>
    </row>
    <row r="92" spans="1:13" ht="14.4" customHeight="1" x14ac:dyDescent="0.3">
      <c r="A92" s="680" t="s">
        <v>2534</v>
      </c>
      <c r="B92" s="671" t="s">
        <v>2417</v>
      </c>
      <c r="C92" s="671" t="s">
        <v>1560</v>
      </c>
      <c r="D92" s="671" t="s">
        <v>1561</v>
      </c>
      <c r="E92" s="671" t="s">
        <v>2418</v>
      </c>
      <c r="F92" s="238"/>
      <c r="G92" s="238"/>
      <c r="H92" s="682">
        <v>0</v>
      </c>
      <c r="I92" s="238">
        <v>1</v>
      </c>
      <c r="J92" s="238">
        <v>184.22</v>
      </c>
      <c r="K92" s="682">
        <v>1</v>
      </c>
      <c r="L92" s="238">
        <v>1</v>
      </c>
      <c r="M92" s="713">
        <v>184.22</v>
      </c>
    </row>
    <row r="93" spans="1:13" ht="14.4" customHeight="1" x14ac:dyDescent="0.3">
      <c r="A93" s="680" t="s">
        <v>2534</v>
      </c>
      <c r="B93" s="671" t="s">
        <v>2421</v>
      </c>
      <c r="C93" s="671" t="s">
        <v>2575</v>
      </c>
      <c r="D93" s="671" t="s">
        <v>1584</v>
      </c>
      <c r="E93" s="671" t="s">
        <v>2576</v>
      </c>
      <c r="F93" s="238"/>
      <c r="G93" s="238"/>
      <c r="H93" s="682">
        <v>0</v>
      </c>
      <c r="I93" s="238">
        <v>1</v>
      </c>
      <c r="J93" s="238">
        <v>87.6</v>
      </c>
      <c r="K93" s="682">
        <v>1</v>
      </c>
      <c r="L93" s="238">
        <v>1</v>
      </c>
      <c r="M93" s="713">
        <v>87.6</v>
      </c>
    </row>
    <row r="94" spans="1:13" ht="14.4" customHeight="1" x14ac:dyDescent="0.3">
      <c r="A94" s="680" t="s">
        <v>2534</v>
      </c>
      <c r="B94" s="671" t="s">
        <v>2421</v>
      </c>
      <c r="C94" s="671" t="s">
        <v>1567</v>
      </c>
      <c r="D94" s="671" t="s">
        <v>1568</v>
      </c>
      <c r="E94" s="671" t="s">
        <v>2423</v>
      </c>
      <c r="F94" s="238"/>
      <c r="G94" s="238"/>
      <c r="H94" s="682">
        <v>0</v>
      </c>
      <c r="I94" s="238">
        <v>1</v>
      </c>
      <c r="J94" s="238">
        <v>116.8</v>
      </c>
      <c r="K94" s="682">
        <v>1</v>
      </c>
      <c r="L94" s="238">
        <v>1</v>
      </c>
      <c r="M94" s="713">
        <v>116.8</v>
      </c>
    </row>
    <row r="95" spans="1:13" ht="14.4" customHeight="1" x14ac:dyDescent="0.3">
      <c r="A95" s="680" t="s">
        <v>2534</v>
      </c>
      <c r="B95" s="671" t="s">
        <v>2431</v>
      </c>
      <c r="C95" s="671" t="s">
        <v>1599</v>
      </c>
      <c r="D95" s="671" t="s">
        <v>1600</v>
      </c>
      <c r="E95" s="671" t="s">
        <v>2432</v>
      </c>
      <c r="F95" s="238"/>
      <c r="G95" s="238"/>
      <c r="H95" s="682">
        <v>0</v>
      </c>
      <c r="I95" s="238">
        <v>8</v>
      </c>
      <c r="J95" s="238">
        <v>25017.519999999997</v>
      </c>
      <c r="K95" s="682">
        <v>1</v>
      </c>
      <c r="L95" s="238">
        <v>8</v>
      </c>
      <c r="M95" s="713">
        <v>25017.519999999997</v>
      </c>
    </row>
    <row r="96" spans="1:13" ht="14.4" customHeight="1" x14ac:dyDescent="0.3">
      <c r="A96" s="680" t="s">
        <v>2534</v>
      </c>
      <c r="B96" s="671" t="s">
        <v>2448</v>
      </c>
      <c r="C96" s="671" t="s">
        <v>1380</v>
      </c>
      <c r="D96" s="671" t="s">
        <v>1381</v>
      </c>
      <c r="E96" s="671" t="s">
        <v>1382</v>
      </c>
      <c r="F96" s="238"/>
      <c r="G96" s="238"/>
      <c r="H96" s="682">
        <v>0</v>
      </c>
      <c r="I96" s="238">
        <v>8</v>
      </c>
      <c r="J96" s="238">
        <v>762</v>
      </c>
      <c r="K96" s="682">
        <v>1</v>
      </c>
      <c r="L96" s="238">
        <v>8</v>
      </c>
      <c r="M96" s="713">
        <v>762</v>
      </c>
    </row>
    <row r="97" spans="1:13" ht="14.4" customHeight="1" x14ac:dyDescent="0.3">
      <c r="A97" s="680" t="s">
        <v>2534</v>
      </c>
      <c r="B97" s="671" t="s">
        <v>2452</v>
      </c>
      <c r="C97" s="671" t="s">
        <v>2558</v>
      </c>
      <c r="D97" s="671" t="s">
        <v>2559</v>
      </c>
      <c r="E97" s="671" t="s">
        <v>2560</v>
      </c>
      <c r="F97" s="238"/>
      <c r="G97" s="238"/>
      <c r="H97" s="682">
        <v>0</v>
      </c>
      <c r="I97" s="238">
        <v>1</v>
      </c>
      <c r="J97" s="238">
        <v>6.98</v>
      </c>
      <c r="K97" s="682">
        <v>1</v>
      </c>
      <c r="L97" s="238">
        <v>1</v>
      </c>
      <c r="M97" s="713">
        <v>6.98</v>
      </c>
    </row>
    <row r="98" spans="1:13" ht="14.4" customHeight="1" x14ac:dyDescent="0.3">
      <c r="A98" s="680" t="s">
        <v>2534</v>
      </c>
      <c r="B98" s="671" t="s">
        <v>2452</v>
      </c>
      <c r="C98" s="671" t="s">
        <v>3081</v>
      </c>
      <c r="D98" s="671" t="s">
        <v>3082</v>
      </c>
      <c r="E98" s="671" t="s">
        <v>3083</v>
      </c>
      <c r="F98" s="238"/>
      <c r="G98" s="238"/>
      <c r="H98" s="682">
        <v>0</v>
      </c>
      <c r="I98" s="238">
        <v>1</v>
      </c>
      <c r="J98" s="238">
        <v>10.73</v>
      </c>
      <c r="K98" s="682">
        <v>1</v>
      </c>
      <c r="L98" s="238">
        <v>1</v>
      </c>
      <c r="M98" s="713">
        <v>10.73</v>
      </c>
    </row>
    <row r="99" spans="1:13" ht="14.4" customHeight="1" x14ac:dyDescent="0.3">
      <c r="A99" s="680" t="s">
        <v>2534</v>
      </c>
      <c r="B99" s="671" t="s">
        <v>2455</v>
      </c>
      <c r="C99" s="671" t="s">
        <v>2728</v>
      </c>
      <c r="D99" s="671" t="s">
        <v>1413</v>
      </c>
      <c r="E99" s="671" t="s">
        <v>2022</v>
      </c>
      <c r="F99" s="238"/>
      <c r="G99" s="238"/>
      <c r="H99" s="682">
        <v>0</v>
      </c>
      <c r="I99" s="238">
        <v>1</v>
      </c>
      <c r="J99" s="238">
        <v>432.32</v>
      </c>
      <c r="K99" s="682">
        <v>1</v>
      </c>
      <c r="L99" s="238">
        <v>1</v>
      </c>
      <c r="M99" s="713">
        <v>432.32</v>
      </c>
    </row>
    <row r="100" spans="1:13" ht="14.4" customHeight="1" x14ac:dyDescent="0.3">
      <c r="A100" s="680" t="s">
        <v>2534</v>
      </c>
      <c r="B100" s="671" t="s">
        <v>2455</v>
      </c>
      <c r="C100" s="671" t="s">
        <v>2046</v>
      </c>
      <c r="D100" s="671" t="s">
        <v>2047</v>
      </c>
      <c r="E100" s="671" t="s">
        <v>2502</v>
      </c>
      <c r="F100" s="238"/>
      <c r="G100" s="238"/>
      <c r="H100" s="682">
        <v>0</v>
      </c>
      <c r="I100" s="238">
        <v>1</v>
      </c>
      <c r="J100" s="238">
        <v>162.13</v>
      </c>
      <c r="K100" s="682">
        <v>1</v>
      </c>
      <c r="L100" s="238">
        <v>1</v>
      </c>
      <c r="M100" s="713">
        <v>162.13</v>
      </c>
    </row>
    <row r="101" spans="1:13" ht="14.4" customHeight="1" x14ac:dyDescent="0.3">
      <c r="A101" s="680" t="s">
        <v>2534</v>
      </c>
      <c r="B101" s="671" t="s">
        <v>2455</v>
      </c>
      <c r="C101" s="671" t="s">
        <v>1412</v>
      </c>
      <c r="D101" s="671" t="s">
        <v>1413</v>
      </c>
      <c r="E101" s="671" t="s">
        <v>2456</v>
      </c>
      <c r="F101" s="238"/>
      <c r="G101" s="238"/>
      <c r="H101" s="682">
        <v>0</v>
      </c>
      <c r="I101" s="238">
        <v>1</v>
      </c>
      <c r="J101" s="238">
        <v>216.16</v>
      </c>
      <c r="K101" s="682">
        <v>1</v>
      </c>
      <c r="L101" s="238">
        <v>1</v>
      </c>
      <c r="M101" s="713">
        <v>216.16</v>
      </c>
    </row>
    <row r="102" spans="1:13" ht="14.4" customHeight="1" x14ac:dyDescent="0.3">
      <c r="A102" s="680" t="s">
        <v>2535</v>
      </c>
      <c r="B102" s="671" t="s">
        <v>3696</v>
      </c>
      <c r="C102" s="671" t="s">
        <v>2595</v>
      </c>
      <c r="D102" s="671" t="s">
        <v>2596</v>
      </c>
      <c r="E102" s="671" t="s">
        <v>2597</v>
      </c>
      <c r="F102" s="238"/>
      <c r="G102" s="238"/>
      <c r="H102" s="682">
        <v>0</v>
      </c>
      <c r="I102" s="238">
        <v>1</v>
      </c>
      <c r="J102" s="238">
        <v>156.25</v>
      </c>
      <c r="K102" s="682">
        <v>1</v>
      </c>
      <c r="L102" s="238">
        <v>1</v>
      </c>
      <c r="M102" s="713">
        <v>156.25</v>
      </c>
    </row>
    <row r="103" spans="1:13" ht="14.4" customHeight="1" x14ac:dyDescent="0.3">
      <c r="A103" s="680" t="s">
        <v>2535</v>
      </c>
      <c r="B103" s="671" t="s">
        <v>2400</v>
      </c>
      <c r="C103" s="671" t="s">
        <v>1405</v>
      </c>
      <c r="D103" s="671" t="s">
        <v>1347</v>
      </c>
      <c r="E103" s="671" t="s">
        <v>1406</v>
      </c>
      <c r="F103" s="238"/>
      <c r="G103" s="238"/>
      <c r="H103" s="682">
        <v>0</v>
      </c>
      <c r="I103" s="238">
        <v>3</v>
      </c>
      <c r="J103" s="238">
        <v>1875.87</v>
      </c>
      <c r="K103" s="682">
        <v>1</v>
      </c>
      <c r="L103" s="238">
        <v>3</v>
      </c>
      <c r="M103" s="713">
        <v>1875.87</v>
      </c>
    </row>
    <row r="104" spans="1:13" ht="14.4" customHeight="1" x14ac:dyDescent="0.3">
      <c r="A104" s="680" t="s">
        <v>2535</v>
      </c>
      <c r="B104" s="671" t="s">
        <v>3699</v>
      </c>
      <c r="C104" s="671" t="s">
        <v>3011</v>
      </c>
      <c r="D104" s="671" t="s">
        <v>3012</v>
      </c>
      <c r="E104" s="671" t="s">
        <v>3013</v>
      </c>
      <c r="F104" s="238">
        <v>1</v>
      </c>
      <c r="G104" s="238">
        <v>49.92</v>
      </c>
      <c r="H104" s="682">
        <v>1</v>
      </c>
      <c r="I104" s="238"/>
      <c r="J104" s="238"/>
      <c r="K104" s="682">
        <v>0</v>
      </c>
      <c r="L104" s="238">
        <v>1</v>
      </c>
      <c r="M104" s="713">
        <v>49.92</v>
      </c>
    </row>
    <row r="105" spans="1:13" ht="14.4" customHeight="1" x14ac:dyDescent="0.3">
      <c r="A105" s="680" t="s">
        <v>2535</v>
      </c>
      <c r="B105" s="671" t="s">
        <v>3706</v>
      </c>
      <c r="C105" s="671" t="s">
        <v>3655</v>
      </c>
      <c r="D105" s="671" t="s">
        <v>3656</v>
      </c>
      <c r="E105" s="671" t="s">
        <v>3650</v>
      </c>
      <c r="F105" s="238"/>
      <c r="G105" s="238"/>
      <c r="H105" s="682">
        <v>0</v>
      </c>
      <c r="I105" s="238">
        <v>1</v>
      </c>
      <c r="J105" s="238">
        <v>130.15</v>
      </c>
      <c r="K105" s="682">
        <v>1</v>
      </c>
      <c r="L105" s="238">
        <v>1</v>
      </c>
      <c r="M105" s="713">
        <v>130.15</v>
      </c>
    </row>
    <row r="106" spans="1:13" ht="14.4" customHeight="1" x14ac:dyDescent="0.3">
      <c r="A106" s="680" t="s">
        <v>2535</v>
      </c>
      <c r="B106" s="671" t="s">
        <v>2412</v>
      </c>
      <c r="C106" s="671" t="s">
        <v>1556</v>
      </c>
      <c r="D106" s="671" t="s">
        <v>2413</v>
      </c>
      <c r="E106" s="671" t="s">
        <v>2414</v>
      </c>
      <c r="F106" s="238"/>
      <c r="G106" s="238"/>
      <c r="H106" s="682">
        <v>0</v>
      </c>
      <c r="I106" s="238">
        <v>1</v>
      </c>
      <c r="J106" s="238">
        <v>333.31</v>
      </c>
      <c r="K106" s="682">
        <v>1</v>
      </c>
      <c r="L106" s="238">
        <v>1</v>
      </c>
      <c r="M106" s="713">
        <v>333.31</v>
      </c>
    </row>
    <row r="107" spans="1:13" ht="14.4" customHeight="1" x14ac:dyDescent="0.3">
      <c r="A107" s="680" t="s">
        <v>2535</v>
      </c>
      <c r="B107" s="671" t="s">
        <v>2431</v>
      </c>
      <c r="C107" s="671" t="s">
        <v>1599</v>
      </c>
      <c r="D107" s="671" t="s">
        <v>1600</v>
      </c>
      <c r="E107" s="671" t="s">
        <v>2432</v>
      </c>
      <c r="F107" s="238"/>
      <c r="G107" s="238"/>
      <c r="H107" s="682">
        <v>0</v>
      </c>
      <c r="I107" s="238">
        <v>2</v>
      </c>
      <c r="J107" s="238">
        <v>6254.38</v>
      </c>
      <c r="K107" s="682">
        <v>1</v>
      </c>
      <c r="L107" s="238">
        <v>2</v>
      </c>
      <c r="M107" s="713">
        <v>6254.38</v>
      </c>
    </row>
    <row r="108" spans="1:13" ht="14.4" customHeight="1" x14ac:dyDescent="0.3">
      <c r="A108" s="680" t="s">
        <v>2535</v>
      </c>
      <c r="B108" s="671" t="s">
        <v>2431</v>
      </c>
      <c r="C108" s="671" t="s">
        <v>2705</v>
      </c>
      <c r="D108" s="671" t="s">
        <v>1600</v>
      </c>
      <c r="E108" s="671" t="s">
        <v>2706</v>
      </c>
      <c r="F108" s="238"/>
      <c r="G108" s="238"/>
      <c r="H108" s="682">
        <v>0</v>
      </c>
      <c r="I108" s="238">
        <v>1</v>
      </c>
      <c r="J108" s="238">
        <v>782.22</v>
      </c>
      <c r="K108" s="682">
        <v>1</v>
      </c>
      <c r="L108" s="238">
        <v>1</v>
      </c>
      <c r="M108" s="713">
        <v>782.22</v>
      </c>
    </row>
    <row r="109" spans="1:13" ht="14.4" customHeight="1" x14ac:dyDescent="0.3">
      <c r="A109" s="680" t="s">
        <v>2535</v>
      </c>
      <c r="B109" s="671" t="s">
        <v>2435</v>
      </c>
      <c r="C109" s="671" t="s">
        <v>1447</v>
      </c>
      <c r="D109" s="671" t="s">
        <v>1448</v>
      </c>
      <c r="E109" s="671" t="s">
        <v>2436</v>
      </c>
      <c r="F109" s="238"/>
      <c r="G109" s="238"/>
      <c r="H109" s="682">
        <v>0</v>
      </c>
      <c r="I109" s="238">
        <v>1</v>
      </c>
      <c r="J109" s="238">
        <v>1492.11</v>
      </c>
      <c r="K109" s="682">
        <v>1</v>
      </c>
      <c r="L109" s="238">
        <v>1</v>
      </c>
      <c r="M109" s="713">
        <v>1492.11</v>
      </c>
    </row>
    <row r="110" spans="1:13" ht="14.4" customHeight="1" x14ac:dyDescent="0.3">
      <c r="A110" s="680" t="s">
        <v>2535</v>
      </c>
      <c r="B110" s="671" t="s">
        <v>3694</v>
      </c>
      <c r="C110" s="671" t="s">
        <v>2816</v>
      </c>
      <c r="D110" s="671" t="s">
        <v>2817</v>
      </c>
      <c r="E110" s="671" t="s">
        <v>2818</v>
      </c>
      <c r="F110" s="238"/>
      <c r="G110" s="238"/>
      <c r="H110" s="682">
        <v>0</v>
      </c>
      <c r="I110" s="238">
        <v>7</v>
      </c>
      <c r="J110" s="238">
        <v>17149.23</v>
      </c>
      <c r="K110" s="682">
        <v>1</v>
      </c>
      <c r="L110" s="238">
        <v>7</v>
      </c>
      <c r="M110" s="713">
        <v>17149.23</v>
      </c>
    </row>
    <row r="111" spans="1:13" ht="14.4" customHeight="1" x14ac:dyDescent="0.3">
      <c r="A111" s="680" t="s">
        <v>2535</v>
      </c>
      <c r="B111" s="671" t="s">
        <v>2448</v>
      </c>
      <c r="C111" s="671" t="s">
        <v>1380</v>
      </c>
      <c r="D111" s="671" t="s">
        <v>1381</v>
      </c>
      <c r="E111" s="671" t="s">
        <v>1382</v>
      </c>
      <c r="F111" s="238"/>
      <c r="G111" s="238"/>
      <c r="H111" s="682">
        <v>0</v>
      </c>
      <c r="I111" s="238">
        <v>2</v>
      </c>
      <c r="J111" s="238">
        <v>190.5</v>
      </c>
      <c r="K111" s="682">
        <v>1</v>
      </c>
      <c r="L111" s="238">
        <v>2</v>
      </c>
      <c r="M111" s="713">
        <v>190.5</v>
      </c>
    </row>
    <row r="112" spans="1:13" ht="14.4" customHeight="1" x14ac:dyDescent="0.3">
      <c r="A112" s="680" t="s">
        <v>2535</v>
      </c>
      <c r="B112" s="671" t="s">
        <v>2455</v>
      </c>
      <c r="C112" s="671" t="s">
        <v>2046</v>
      </c>
      <c r="D112" s="671" t="s">
        <v>2047</v>
      </c>
      <c r="E112" s="671" t="s">
        <v>2502</v>
      </c>
      <c r="F112" s="238"/>
      <c r="G112" s="238"/>
      <c r="H112" s="682">
        <v>0</v>
      </c>
      <c r="I112" s="238">
        <v>1</v>
      </c>
      <c r="J112" s="238">
        <v>162.13</v>
      </c>
      <c r="K112" s="682">
        <v>1</v>
      </c>
      <c r="L112" s="238">
        <v>1</v>
      </c>
      <c r="M112" s="713">
        <v>162.13</v>
      </c>
    </row>
    <row r="113" spans="1:13" ht="14.4" customHeight="1" x14ac:dyDescent="0.3">
      <c r="A113" s="680" t="s">
        <v>2536</v>
      </c>
      <c r="B113" s="671" t="s">
        <v>2395</v>
      </c>
      <c r="C113" s="671" t="s">
        <v>984</v>
      </c>
      <c r="D113" s="671" t="s">
        <v>2396</v>
      </c>
      <c r="E113" s="671" t="s">
        <v>2397</v>
      </c>
      <c r="F113" s="238"/>
      <c r="G113" s="238"/>
      <c r="H113" s="682">
        <v>0</v>
      </c>
      <c r="I113" s="238">
        <v>1</v>
      </c>
      <c r="J113" s="238">
        <v>416.46</v>
      </c>
      <c r="K113" s="682">
        <v>1</v>
      </c>
      <c r="L113" s="238">
        <v>1</v>
      </c>
      <c r="M113" s="713">
        <v>416.46</v>
      </c>
    </row>
    <row r="114" spans="1:13" ht="14.4" customHeight="1" x14ac:dyDescent="0.3">
      <c r="A114" s="680" t="s">
        <v>2536</v>
      </c>
      <c r="B114" s="671" t="s">
        <v>2400</v>
      </c>
      <c r="C114" s="671" t="s">
        <v>1346</v>
      </c>
      <c r="D114" s="671" t="s">
        <v>1347</v>
      </c>
      <c r="E114" s="671" t="s">
        <v>1348</v>
      </c>
      <c r="F114" s="238"/>
      <c r="G114" s="238"/>
      <c r="H114" s="682">
        <v>0</v>
      </c>
      <c r="I114" s="238">
        <v>1</v>
      </c>
      <c r="J114" s="238">
        <v>937.93</v>
      </c>
      <c r="K114" s="682">
        <v>1</v>
      </c>
      <c r="L114" s="238">
        <v>1</v>
      </c>
      <c r="M114" s="713">
        <v>937.93</v>
      </c>
    </row>
    <row r="115" spans="1:13" ht="14.4" customHeight="1" x14ac:dyDescent="0.3">
      <c r="A115" s="680" t="s">
        <v>2536</v>
      </c>
      <c r="B115" s="671" t="s">
        <v>3693</v>
      </c>
      <c r="C115" s="671" t="s">
        <v>2856</v>
      </c>
      <c r="D115" s="671" t="s">
        <v>2857</v>
      </c>
      <c r="E115" s="671" t="s">
        <v>2858</v>
      </c>
      <c r="F115" s="238"/>
      <c r="G115" s="238"/>
      <c r="H115" s="682">
        <v>0</v>
      </c>
      <c r="I115" s="238">
        <v>2</v>
      </c>
      <c r="J115" s="238">
        <v>139.72</v>
      </c>
      <c r="K115" s="682">
        <v>1</v>
      </c>
      <c r="L115" s="238">
        <v>2</v>
      </c>
      <c r="M115" s="713">
        <v>139.72</v>
      </c>
    </row>
    <row r="116" spans="1:13" ht="14.4" customHeight="1" x14ac:dyDescent="0.3">
      <c r="A116" s="680" t="s">
        <v>2536</v>
      </c>
      <c r="B116" s="671" t="s">
        <v>2425</v>
      </c>
      <c r="C116" s="671" t="s">
        <v>1564</v>
      </c>
      <c r="D116" s="671" t="s">
        <v>1565</v>
      </c>
      <c r="E116" s="671" t="s">
        <v>2418</v>
      </c>
      <c r="F116" s="238"/>
      <c r="G116" s="238"/>
      <c r="H116" s="682">
        <v>0</v>
      </c>
      <c r="I116" s="238">
        <v>3</v>
      </c>
      <c r="J116" s="238">
        <v>209.57999999999998</v>
      </c>
      <c r="K116" s="682">
        <v>1</v>
      </c>
      <c r="L116" s="238">
        <v>3</v>
      </c>
      <c r="M116" s="713">
        <v>209.57999999999998</v>
      </c>
    </row>
    <row r="117" spans="1:13" ht="14.4" customHeight="1" x14ac:dyDescent="0.3">
      <c r="A117" s="680" t="s">
        <v>2536</v>
      </c>
      <c r="B117" s="671" t="s">
        <v>2431</v>
      </c>
      <c r="C117" s="671" t="s">
        <v>1599</v>
      </c>
      <c r="D117" s="671" t="s">
        <v>1600</v>
      </c>
      <c r="E117" s="671" t="s">
        <v>2432</v>
      </c>
      <c r="F117" s="238"/>
      <c r="G117" s="238"/>
      <c r="H117" s="682">
        <v>0</v>
      </c>
      <c r="I117" s="238">
        <v>4</v>
      </c>
      <c r="J117" s="238">
        <v>12508.76</v>
      </c>
      <c r="K117" s="682">
        <v>1</v>
      </c>
      <c r="L117" s="238">
        <v>4</v>
      </c>
      <c r="M117" s="713">
        <v>12508.76</v>
      </c>
    </row>
    <row r="118" spans="1:13" ht="14.4" customHeight="1" x14ac:dyDescent="0.3">
      <c r="A118" s="680" t="s">
        <v>2536</v>
      </c>
      <c r="B118" s="671" t="s">
        <v>2431</v>
      </c>
      <c r="C118" s="671" t="s">
        <v>2705</v>
      </c>
      <c r="D118" s="671" t="s">
        <v>1600</v>
      </c>
      <c r="E118" s="671" t="s">
        <v>2706</v>
      </c>
      <c r="F118" s="238"/>
      <c r="G118" s="238"/>
      <c r="H118" s="682">
        <v>0</v>
      </c>
      <c r="I118" s="238">
        <v>1</v>
      </c>
      <c r="J118" s="238">
        <v>782.22</v>
      </c>
      <c r="K118" s="682">
        <v>1</v>
      </c>
      <c r="L118" s="238">
        <v>1</v>
      </c>
      <c r="M118" s="713">
        <v>782.22</v>
      </c>
    </row>
    <row r="119" spans="1:13" ht="14.4" customHeight="1" x14ac:dyDescent="0.3">
      <c r="A119" s="680" t="s">
        <v>2536</v>
      </c>
      <c r="B119" s="671" t="s">
        <v>2435</v>
      </c>
      <c r="C119" s="671" t="s">
        <v>1447</v>
      </c>
      <c r="D119" s="671" t="s">
        <v>1448</v>
      </c>
      <c r="E119" s="671" t="s">
        <v>2436</v>
      </c>
      <c r="F119" s="238"/>
      <c r="G119" s="238"/>
      <c r="H119" s="682">
        <v>0</v>
      </c>
      <c r="I119" s="238">
        <v>2</v>
      </c>
      <c r="J119" s="238">
        <v>2984.22</v>
      </c>
      <c r="K119" s="682">
        <v>1</v>
      </c>
      <c r="L119" s="238">
        <v>2</v>
      </c>
      <c r="M119" s="713">
        <v>2984.22</v>
      </c>
    </row>
    <row r="120" spans="1:13" ht="14.4" customHeight="1" x14ac:dyDescent="0.3">
      <c r="A120" s="680" t="s">
        <v>2536</v>
      </c>
      <c r="B120" s="671" t="s">
        <v>2448</v>
      </c>
      <c r="C120" s="671" t="s">
        <v>1380</v>
      </c>
      <c r="D120" s="671" t="s">
        <v>1381</v>
      </c>
      <c r="E120" s="671" t="s">
        <v>1382</v>
      </c>
      <c r="F120" s="238"/>
      <c r="G120" s="238"/>
      <c r="H120" s="682">
        <v>0</v>
      </c>
      <c r="I120" s="238">
        <v>1</v>
      </c>
      <c r="J120" s="238">
        <v>95.25</v>
      </c>
      <c r="K120" s="682">
        <v>1</v>
      </c>
      <c r="L120" s="238">
        <v>1</v>
      </c>
      <c r="M120" s="713">
        <v>95.25</v>
      </c>
    </row>
    <row r="121" spans="1:13" ht="14.4" customHeight="1" x14ac:dyDescent="0.3">
      <c r="A121" s="680" t="s">
        <v>2536</v>
      </c>
      <c r="B121" s="671" t="s">
        <v>3707</v>
      </c>
      <c r="C121" s="671" t="s">
        <v>3119</v>
      </c>
      <c r="D121" s="671" t="s">
        <v>3120</v>
      </c>
      <c r="E121" s="671" t="s">
        <v>3121</v>
      </c>
      <c r="F121" s="238"/>
      <c r="G121" s="238"/>
      <c r="H121" s="682">
        <v>0</v>
      </c>
      <c r="I121" s="238">
        <v>1</v>
      </c>
      <c r="J121" s="238">
        <v>139.71</v>
      </c>
      <c r="K121" s="682">
        <v>1</v>
      </c>
      <c r="L121" s="238">
        <v>1</v>
      </c>
      <c r="M121" s="713">
        <v>139.71</v>
      </c>
    </row>
    <row r="122" spans="1:13" ht="14.4" customHeight="1" x14ac:dyDescent="0.3">
      <c r="A122" s="680" t="s">
        <v>2536</v>
      </c>
      <c r="B122" s="671" t="s">
        <v>2455</v>
      </c>
      <c r="C122" s="671" t="s">
        <v>2046</v>
      </c>
      <c r="D122" s="671" t="s">
        <v>2047</v>
      </c>
      <c r="E122" s="671" t="s">
        <v>2502</v>
      </c>
      <c r="F122" s="238"/>
      <c r="G122" s="238"/>
      <c r="H122" s="682">
        <v>0</v>
      </c>
      <c r="I122" s="238">
        <v>2</v>
      </c>
      <c r="J122" s="238">
        <v>324.26</v>
      </c>
      <c r="K122" s="682">
        <v>1</v>
      </c>
      <c r="L122" s="238">
        <v>2</v>
      </c>
      <c r="M122" s="713">
        <v>324.26</v>
      </c>
    </row>
    <row r="123" spans="1:13" ht="14.4" customHeight="1" x14ac:dyDescent="0.3">
      <c r="A123" s="680" t="s">
        <v>2536</v>
      </c>
      <c r="B123" s="671" t="s">
        <v>2455</v>
      </c>
      <c r="C123" s="671" t="s">
        <v>1412</v>
      </c>
      <c r="D123" s="671" t="s">
        <v>1413</v>
      </c>
      <c r="E123" s="671" t="s">
        <v>2456</v>
      </c>
      <c r="F123" s="238"/>
      <c r="G123" s="238"/>
      <c r="H123" s="682">
        <v>0</v>
      </c>
      <c r="I123" s="238">
        <v>2</v>
      </c>
      <c r="J123" s="238">
        <v>432.32</v>
      </c>
      <c r="K123" s="682">
        <v>1</v>
      </c>
      <c r="L123" s="238">
        <v>2</v>
      </c>
      <c r="M123" s="713">
        <v>432.32</v>
      </c>
    </row>
    <row r="124" spans="1:13" ht="14.4" customHeight="1" x14ac:dyDescent="0.3">
      <c r="A124" s="680" t="s">
        <v>2537</v>
      </c>
      <c r="B124" s="671" t="s">
        <v>2400</v>
      </c>
      <c r="C124" s="671" t="s">
        <v>1402</v>
      </c>
      <c r="D124" s="671" t="s">
        <v>1347</v>
      </c>
      <c r="E124" s="671" t="s">
        <v>1403</v>
      </c>
      <c r="F124" s="238"/>
      <c r="G124" s="238"/>
      <c r="H124" s="682">
        <v>0</v>
      </c>
      <c r="I124" s="238">
        <v>1</v>
      </c>
      <c r="J124" s="238">
        <v>468.96</v>
      </c>
      <c r="K124" s="682">
        <v>1</v>
      </c>
      <c r="L124" s="238">
        <v>1</v>
      </c>
      <c r="M124" s="713">
        <v>468.96</v>
      </c>
    </row>
    <row r="125" spans="1:13" ht="14.4" customHeight="1" x14ac:dyDescent="0.3">
      <c r="A125" s="680" t="s">
        <v>2537</v>
      </c>
      <c r="B125" s="671" t="s">
        <v>2412</v>
      </c>
      <c r="C125" s="671" t="s">
        <v>2598</v>
      </c>
      <c r="D125" s="671" t="s">
        <v>2599</v>
      </c>
      <c r="E125" s="671" t="s">
        <v>2600</v>
      </c>
      <c r="F125" s="238">
        <v>1</v>
      </c>
      <c r="G125" s="238">
        <v>0</v>
      </c>
      <c r="H125" s="682"/>
      <c r="I125" s="238"/>
      <c r="J125" s="238"/>
      <c r="K125" s="682"/>
      <c r="L125" s="238">
        <v>1</v>
      </c>
      <c r="M125" s="713">
        <v>0</v>
      </c>
    </row>
    <row r="126" spans="1:13" ht="14.4" customHeight="1" x14ac:dyDescent="0.3">
      <c r="A126" s="680" t="s">
        <v>2537</v>
      </c>
      <c r="B126" s="671" t="s">
        <v>2448</v>
      </c>
      <c r="C126" s="671" t="s">
        <v>1380</v>
      </c>
      <c r="D126" s="671" t="s">
        <v>1381</v>
      </c>
      <c r="E126" s="671" t="s">
        <v>1382</v>
      </c>
      <c r="F126" s="238"/>
      <c r="G126" s="238"/>
      <c r="H126" s="682">
        <v>0</v>
      </c>
      <c r="I126" s="238">
        <v>1</v>
      </c>
      <c r="J126" s="238">
        <v>95.25</v>
      </c>
      <c r="K126" s="682">
        <v>1</v>
      </c>
      <c r="L126" s="238">
        <v>1</v>
      </c>
      <c r="M126" s="713">
        <v>95.25</v>
      </c>
    </row>
    <row r="127" spans="1:13" ht="14.4" customHeight="1" x14ac:dyDescent="0.3">
      <c r="A127" s="680" t="s">
        <v>2538</v>
      </c>
      <c r="B127" s="671" t="s">
        <v>2393</v>
      </c>
      <c r="C127" s="671" t="s">
        <v>2645</v>
      </c>
      <c r="D127" s="671" t="s">
        <v>2646</v>
      </c>
      <c r="E127" s="671" t="s">
        <v>2647</v>
      </c>
      <c r="F127" s="238"/>
      <c r="G127" s="238"/>
      <c r="H127" s="682">
        <v>0</v>
      </c>
      <c r="I127" s="238">
        <v>1</v>
      </c>
      <c r="J127" s="238">
        <v>1359.61</v>
      </c>
      <c r="K127" s="682">
        <v>1</v>
      </c>
      <c r="L127" s="238">
        <v>1</v>
      </c>
      <c r="M127" s="713">
        <v>1359.61</v>
      </c>
    </row>
    <row r="128" spans="1:13" ht="14.4" customHeight="1" x14ac:dyDescent="0.3">
      <c r="A128" s="680" t="s">
        <v>2538</v>
      </c>
      <c r="B128" s="671" t="s">
        <v>2478</v>
      </c>
      <c r="C128" s="671" t="s">
        <v>2057</v>
      </c>
      <c r="D128" s="671" t="s">
        <v>2058</v>
      </c>
      <c r="E128" s="671" t="s">
        <v>2059</v>
      </c>
      <c r="F128" s="238"/>
      <c r="G128" s="238"/>
      <c r="H128" s="682"/>
      <c r="I128" s="238">
        <v>1</v>
      </c>
      <c r="J128" s="238">
        <v>0</v>
      </c>
      <c r="K128" s="682"/>
      <c r="L128" s="238">
        <v>1</v>
      </c>
      <c r="M128" s="713">
        <v>0</v>
      </c>
    </row>
    <row r="129" spans="1:13" ht="14.4" customHeight="1" x14ac:dyDescent="0.3">
      <c r="A129" s="680" t="s">
        <v>2538</v>
      </c>
      <c r="B129" s="671" t="s">
        <v>3696</v>
      </c>
      <c r="C129" s="671" t="s">
        <v>2595</v>
      </c>
      <c r="D129" s="671" t="s">
        <v>2596</v>
      </c>
      <c r="E129" s="671" t="s">
        <v>2597</v>
      </c>
      <c r="F129" s="238"/>
      <c r="G129" s="238"/>
      <c r="H129" s="682">
        <v>0</v>
      </c>
      <c r="I129" s="238">
        <v>1</v>
      </c>
      <c r="J129" s="238">
        <v>156.25</v>
      </c>
      <c r="K129" s="682">
        <v>1</v>
      </c>
      <c r="L129" s="238">
        <v>1</v>
      </c>
      <c r="M129" s="713">
        <v>156.25</v>
      </c>
    </row>
    <row r="130" spans="1:13" ht="14.4" customHeight="1" x14ac:dyDescent="0.3">
      <c r="A130" s="680" t="s">
        <v>2538</v>
      </c>
      <c r="B130" s="671" t="s">
        <v>2400</v>
      </c>
      <c r="C130" s="671" t="s">
        <v>1402</v>
      </c>
      <c r="D130" s="671" t="s">
        <v>1347</v>
      </c>
      <c r="E130" s="671" t="s">
        <v>1403</v>
      </c>
      <c r="F130" s="238"/>
      <c r="G130" s="238"/>
      <c r="H130" s="682">
        <v>0</v>
      </c>
      <c r="I130" s="238">
        <v>1</v>
      </c>
      <c r="J130" s="238">
        <v>468.96</v>
      </c>
      <c r="K130" s="682">
        <v>1</v>
      </c>
      <c r="L130" s="238">
        <v>1</v>
      </c>
      <c r="M130" s="713">
        <v>468.96</v>
      </c>
    </row>
    <row r="131" spans="1:13" ht="14.4" customHeight="1" x14ac:dyDescent="0.3">
      <c r="A131" s="680" t="s">
        <v>2538</v>
      </c>
      <c r="B131" s="671" t="s">
        <v>2400</v>
      </c>
      <c r="C131" s="671" t="s">
        <v>1405</v>
      </c>
      <c r="D131" s="671" t="s">
        <v>1347</v>
      </c>
      <c r="E131" s="671" t="s">
        <v>1406</v>
      </c>
      <c r="F131" s="238"/>
      <c r="G131" s="238"/>
      <c r="H131" s="682">
        <v>0</v>
      </c>
      <c r="I131" s="238">
        <v>3</v>
      </c>
      <c r="J131" s="238">
        <v>1875.87</v>
      </c>
      <c r="K131" s="682">
        <v>1</v>
      </c>
      <c r="L131" s="238">
        <v>3</v>
      </c>
      <c r="M131" s="713">
        <v>1875.87</v>
      </c>
    </row>
    <row r="132" spans="1:13" ht="14.4" customHeight="1" x14ac:dyDescent="0.3">
      <c r="A132" s="680" t="s">
        <v>2538</v>
      </c>
      <c r="B132" s="671" t="s">
        <v>2400</v>
      </c>
      <c r="C132" s="671" t="s">
        <v>1346</v>
      </c>
      <c r="D132" s="671" t="s">
        <v>1347</v>
      </c>
      <c r="E132" s="671" t="s">
        <v>1348</v>
      </c>
      <c r="F132" s="238"/>
      <c r="G132" s="238"/>
      <c r="H132" s="682">
        <v>0</v>
      </c>
      <c r="I132" s="238">
        <v>1</v>
      </c>
      <c r="J132" s="238">
        <v>937.93</v>
      </c>
      <c r="K132" s="682">
        <v>1</v>
      </c>
      <c r="L132" s="238">
        <v>1</v>
      </c>
      <c r="M132" s="713">
        <v>937.93</v>
      </c>
    </row>
    <row r="133" spans="1:13" ht="14.4" customHeight="1" x14ac:dyDescent="0.3">
      <c r="A133" s="680" t="s">
        <v>2538</v>
      </c>
      <c r="B133" s="671" t="s">
        <v>2400</v>
      </c>
      <c r="C133" s="671" t="s">
        <v>1350</v>
      </c>
      <c r="D133" s="671" t="s">
        <v>1347</v>
      </c>
      <c r="E133" s="671" t="s">
        <v>1351</v>
      </c>
      <c r="F133" s="238"/>
      <c r="G133" s="238"/>
      <c r="H133" s="682">
        <v>0</v>
      </c>
      <c r="I133" s="238">
        <v>1</v>
      </c>
      <c r="J133" s="238">
        <v>1166.47</v>
      </c>
      <c r="K133" s="682">
        <v>1</v>
      </c>
      <c r="L133" s="238">
        <v>1</v>
      </c>
      <c r="M133" s="713">
        <v>1166.47</v>
      </c>
    </row>
    <row r="134" spans="1:13" ht="14.4" customHeight="1" x14ac:dyDescent="0.3">
      <c r="A134" s="680" t="s">
        <v>2538</v>
      </c>
      <c r="B134" s="671" t="s">
        <v>2412</v>
      </c>
      <c r="C134" s="671" t="s">
        <v>2615</v>
      </c>
      <c r="D134" s="671" t="s">
        <v>2599</v>
      </c>
      <c r="E134" s="671" t="s">
        <v>2414</v>
      </c>
      <c r="F134" s="238">
        <v>1</v>
      </c>
      <c r="G134" s="238">
        <v>333.31</v>
      </c>
      <c r="H134" s="682">
        <v>1</v>
      </c>
      <c r="I134" s="238"/>
      <c r="J134" s="238"/>
      <c r="K134" s="682">
        <v>0</v>
      </c>
      <c r="L134" s="238">
        <v>1</v>
      </c>
      <c r="M134" s="713">
        <v>333.31</v>
      </c>
    </row>
    <row r="135" spans="1:13" ht="14.4" customHeight="1" x14ac:dyDescent="0.3">
      <c r="A135" s="680" t="s">
        <v>2538</v>
      </c>
      <c r="B135" s="671" t="s">
        <v>2412</v>
      </c>
      <c r="C135" s="671" t="s">
        <v>1556</v>
      </c>
      <c r="D135" s="671" t="s">
        <v>2413</v>
      </c>
      <c r="E135" s="671" t="s">
        <v>2414</v>
      </c>
      <c r="F135" s="238"/>
      <c r="G135" s="238"/>
      <c r="H135" s="682">
        <v>0</v>
      </c>
      <c r="I135" s="238">
        <v>1</v>
      </c>
      <c r="J135" s="238">
        <v>333.31</v>
      </c>
      <c r="K135" s="682">
        <v>1</v>
      </c>
      <c r="L135" s="238">
        <v>1</v>
      </c>
      <c r="M135" s="713">
        <v>333.31</v>
      </c>
    </row>
    <row r="136" spans="1:13" ht="14.4" customHeight="1" x14ac:dyDescent="0.3">
      <c r="A136" s="680" t="s">
        <v>2538</v>
      </c>
      <c r="B136" s="671" t="s">
        <v>2417</v>
      </c>
      <c r="C136" s="671" t="s">
        <v>2622</v>
      </c>
      <c r="D136" s="671" t="s">
        <v>1561</v>
      </c>
      <c r="E136" s="671" t="s">
        <v>2418</v>
      </c>
      <c r="F136" s="238">
        <v>1</v>
      </c>
      <c r="G136" s="238">
        <v>184.22</v>
      </c>
      <c r="H136" s="682">
        <v>1</v>
      </c>
      <c r="I136" s="238"/>
      <c r="J136" s="238"/>
      <c r="K136" s="682">
        <v>0</v>
      </c>
      <c r="L136" s="238">
        <v>1</v>
      </c>
      <c r="M136" s="713">
        <v>184.22</v>
      </c>
    </row>
    <row r="137" spans="1:13" ht="14.4" customHeight="1" x14ac:dyDescent="0.3">
      <c r="A137" s="680" t="s">
        <v>2538</v>
      </c>
      <c r="B137" s="671" t="s">
        <v>2425</v>
      </c>
      <c r="C137" s="671" t="s">
        <v>2625</v>
      </c>
      <c r="D137" s="671" t="s">
        <v>2626</v>
      </c>
      <c r="E137" s="671" t="s">
        <v>2418</v>
      </c>
      <c r="F137" s="238">
        <v>2</v>
      </c>
      <c r="G137" s="238">
        <v>139.72</v>
      </c>
      <c r="H137" s="682">
        <v>1</v>
      </c>
      <c r="I137" s="238"/>
      <c r="J137" s="238"/>
      <c r="K137" s="682">
        <v>0</v>
      </c>
      <c r="L137" s="238">
        <v>2</v>
      </c>
      <c r="M137" s="713">
        <v>139.72</v>
      </c>
    </row>
    <row r="138" spans="1:13" ht="14.4" customHeight="1" x14ac:dyDescent="0.3">
      <c r="A138" s="680" t="s">
        <v>2538</v>
      </c>
      <c r="B138" s="671" t="s">
        <v>2425</v>
      </c>
      <c r="C138" s="671" t="s">
        <v>1564</v>
      </c>
      <c r="D138" s="671" t="s">
        <v>1565</v>
      </c>
      <c r="E138" s="671" t="s">
        <v>2418</v>
      </c>
      <c r="F138" s="238"/>
      <c r="G138" s="238"/>
      <c r="H138" s="682">
        <v>0</v>
      </c>
      <c r="I138" s="238">
        <v>4</v>
      </c>
      <c r="J138" s="238">
        <v>279.44</v>
      </c>
      <c r="K138" s="682">
        <v>1</v>
      </c>
      <c r="L138" s="238">
        <v>4</v>
      </c>
      <c r="M138" s="713">
        <v>279.44</v>
      </c>
    </row>
    <row r="139" spans="1:13" ht="14.4" customHeight="1" x14ac:dyDescent="0.3">
      <c r="A139" s="680" t="s">
        <v>2538</v>
      </c>
      <c r="B139" s="671" t="s">
        <v>2425</v>
      </c>
      <c r="C139" s="671" t="s">
        <v>2627</v>
      </c>
      <c r="D139" s="671" t="s">
        <v>2628</v>
      </c>
      <c r="E139" s="671" t="s">
        <v>2418</v>
      </c>
      <c r="F139" s="238">
        <v>1</v>
      </c>
      <c r="G139" s="238">
        <v>69.86</v>
      </c>
      <c r="H139" s="682">
        <v>1</v>
      </c>
      <c r="I139" s="238"/>
      <c r="J139" s="238"/>
      <c r="K139" s="682">
        <v>0</v>
      </c>
      <c r="L139" s="238">
        <v>1</v>
      </c>
      <c r="M139" s="713">
        <v>69.86</v>
      </c>
    </row>
    <row r="140" spans="1:13" ht="14.4" customHeight="1" x14ac:dyDescent="0.3">
      <c r="A140" s="680" t="s">
        <v>2538</v>
      </c>
      <c r="B140" s="671" t="s">
        <v>2431</v>
      </c>
      <c r="C140" s="671" t="s">
        <v>2629</v>
      </c>
      <c r="D140" s="671" t="s">
        <v>1600</v>
      </c>
      <c r="E140" s="671" t="s">
        <v>2630</v>
      </c>
      <c r="F140" s="238">
        <v>3</v>
      </c>
      <c r="G140" s="238">
        <v>0</v>
      </c>
      <c r="H140" s="682"/>
      <c r="I140" s="238"/>
      <c r="J140" s="238"/>
      <c r="K140" s="682"/>
      <c r="L140" s="238">
        <v>3</v>
      </c>
      <c r="M140" s="713">
        <v>0</v>
      </c>
    </row>
    <row r="141" spans="1:13" ht="14.4" customHeight="1" x14ac:dyDescent="0.3">
      <c r="A141" s="680" t="s">
        <v>2538</v>
      </c>
      <c r="B141" s="671" t="s">
        <v>2431</v>
      </c>
      <c r="C141" s="671" t="s">
        <v>1599</v>
      </c>
      <c r="D141" s="671" t="s">
        <v>1600</v>
      </c>
      <c r="E141" s="671" t="s">
        <v>2432</v>
      </c>
      <c r="F141" s="238"/>
      <c r="G141" s="238"/>
      <c r="H141" s="682">
        <v>0</v>
      </c>
      <c r="I141" s="238">
        <v>5</v>
      </c>
      <c r="J141" s="238">
        <v>15635.95</v>
      </c>
      <c r="K141" s="682">
        <v>1</v>
      </c>
      <c r="L141" s="238">
        <v>5</v>
      </c>
      <c r="M141" s="713">
        <v>15635.95</v>
      </c>
    </row>
    <row r="142" spans="1:13" ht="14.4" customHeight="1" x14ac:dyDescent="0.3">
      <c r="A142" s="680" t="s">
        <v>2538</v>
      </c>
      <c r="B142" s="671" t="s">
        <v>2448</v>
      </c>
      <c r="C142" s="671" t="s">
        <v>2607</v>
      </c>
      <c r="D142" s="671" t="s">
        <v>1381</v>
      </c>
      <c r="E142" s="671" t="s">
        <v>2608</v>
      </c>
      <c r="F142" s="238">
        <v>1</v>
      </c>
      <c r="G142" s="238">
        <v>0</v>
      </c>
      <c r="H142" s="682"/>
      <c r="I142" s="238"/>
      <c r="J142" s="238"/>
      <c r="K142" s="682"/>
      <c r="L142" s="238">
        <v>1</v>
      </c>
      <c r="M142" s="713">
        <v>0</v>
      </c>
    </row>
    <row r="143" spans="1:13" ht="14.4" customHeight="1" x14ac:dyDescent="0.3">
      <c r="A143" s="680" t="s">
        <v>2538</v>
      </c>
      <c r="B143" s="671" t="s">
        <v>2448</v>
      </c>
      <c r="C143" s="671" t="s">
        <v>1380</v>
      </c>
      <c r="D143" s="671" t="s">
        <v>1381</v>
      </c>
      <c r="E143" s="671" t="s">
        <v>1382</v>
      </c>
      <c r="F143" s="238"/>
      <c r="G143" s="238"/>
      <c r="H143" s="682">
        <v>0</v>
      </c>
      <c r="I143" s="238">
        <v>1</v>
      </c>
      <c r="J143" s="238">
        <v>95.25</v>
      </c>
      <c r="K143" s="682">
        <v>1</v>
      </c>
      <c r="L143" s="238">
        <v>1</v>
      </c>
      <c r="M143" s="713">
        <v>95.25</v>
      </c>
    </row>
    <row r="144" spans="1:13" ht="14.4" customHeight="1" x14ac:dyDescent="0.3">
      <c r="A144" s="680" t="s">
        <v>2538</v>
      </c>
      <c r="B144" s="671" t="s">
        <v>2448</v>
      </c>
      <c r="C144" s="671" t="s">
        <v>2609</v>
      </c>
      <c r="D144" s="671" t="s">
        <v>2610</v>
      </c>
      <c r="E144" s="671" t="s">
        <v>1382</v>
      </c>
      <c r="F144" s="238">
        <v>1</v>
      </c>
      <c r="G144" s="238">
        <v>95.25</v>
      </c>
      <c r="H144" s="682">
        <v>1</v>
      </c>
      <c r="I144" s="238"/>
      <c r="J144" s="238"/>
      <c r="K144" s="682">
        <v>0</v>
      </c>
      <c r="L144" s="238">
        <v>1</v>
      </c>
      <c r="M144" s="713">
        <v>95.25</v>
      </c>
    </row>
    <row r="145" spans="1:13" ht="14.4" customHeight="1" x14ac:dyDescent="0.3">
      <c r="A145" s="680" t="s">
        <v>2538</v>
      </c>
      <c r="B145" s="671" t="s">
        <v>2448</v>
      </c>
      <c r="C145" s="671" t="s">
        <v>2613</v>
      </c>
      <c r="D145" s="671" t="s">
        <v>2610</v>
      </c>
      <c r="E145" s="671" t="s">
        <v>2608</v>
      </c>
      <c r="F145" s="238">
        <v>4</v>
      </c>
      <c r="G145" s="238">
        <v>190.52</v>
      </c>
      <c r="H145" s="682">
        <v>1</v>
      </c>
      <c r="I145" s="238"/>
      <c r="J145" s="238"/>
      <c r="K145" s="682">
        <v>0</v>
      </c>
      <c r="L145" s="238">
        <v>4</v>
      </c>
      <c r="M145" s="713">
        <v>190.52</v>
      </c>
    </row>
    <row r="146" spans="1:13" ht="14.4" customHeight="1" x14ac:dyDescent="0.3">
      <c r="A146" s="680" t="s">
        <v>2538</v>
      </c>
      <c r="B146" s="671" t="s">
        <v>2461</v>
      </c>
      <c r="C146" s="671" t="s">
        <v>1330</v>
      </c>
      <c r="D146" s="671" t="s">
        <v>1331</v>
      </c>
      <c r="E146" s="671" t="s">
        <v>2462</v>
      </c>
      <c r="F146" s="238"/>
      <c r="G146" s="238"/>
      <c r="H146" s="682">
        <v>0</v>
      </c>
      <c r="I146" s="238">
        <v>1</v>
      </c>
      <c r="J146" s="238">
        <v>275.48</v>
      </c>
      <c r="K146" s="682">
        <v>1</v>
      </c>
      <c r="L146" s="238">
        <v>1</v>
      </c>
      <c r="M146" s="713">
        <v>275.48</v>
      </c>
    </row>
    <row r="147" spans="1:13" ht="14.4" customHeight="1" x14ac:dyDescent="0.3">
      <c r="A147" s="680" t="s">
        <v>2539</v>
      </c>
      <c r="B147" s="671" t="s">
        <v>3704</v>
      </c>
      <c r="C147" s="671" t="s">
        <v>2571</v>
      </c>
      <c r="D147" s="671" t="s">
        <v>2572</v>
      </c>
      <c r="E147" s="671" t="s">
        <v>2573</v>
      </c>
      <c r="F147" s="238"/>
      <c r="G147" s="238"/>
      <c r="H147" s="682">
        <v>0</v>
      </c>
      <c r="I147" s="238">
        <v>1</v>
      </c>
      <c r="J147" s="238">
        <v>1359.61</v>
      </c>
      <c r="K147" s="682">
        <v>1</v>
      </c>
      <c r="L147" s="238">
        <v>1</v>
      </c>
      <c r="M147" s="713">
        <v>1359.61</v>
      </c>
    </row>
    <row r="148" spans="1:13" ht="14.4" customHeight="1" x14ac:dyDescent="0.3">
      <c r="A148" s="680" t="s">
        <v>2539</v>
      </c>
      <c r="B148" s="671" t="s">
        <v>2400</v>
      </c>
      <c r="C148" s="671" t="s">
        <v>1402</v>
      </c>
      <c r="D148" s="671" t="s">
        <v>1347</v>
      </c>
      <c r="E148" s="671" t="s">
        <v>1403</v>
      </c>
      <c r="F148" s="238"/>
      <c r="G148" s="238"/>
      <c r="H148" s="682">
        <v>0</v>
      </c>
      <c r="I148" s="238">
        <v>1</v>
      </c>
      <c r="J148" s="238">
        <v>468.96</v>
      </c>
      <c r="K148" s="682">
        <v>1</v>
      </c>
      <c r="L148" s="238">
        <v>1</v>
      </c>
      <c r="M148" s="713">
        <v>468.96</v>
      </c>
    </row>
    <row r="149" spans="1:13" ht="14.4" customHeight="1" x14ac:dyDescent="0.3">
      <c r="A149" s="680" t="s">
        <v>2539</v>
      </c>
      <c r="B149" s="671" t="s">
        <v>2400</v>
      </c>
      <c r="C149" s="671" t="s">
        <v>1405</v>
      </c>
      <c r="D149" s="671" t="s">
        <v>1347</v>
      </c>
      <c r="E149" s="671" t="s">
        <v>1406</v>
      </c>
      <c r="F149" s="238"/>
      <c r="G149" s="238"/>
      <c r="H149" s="682">
        <v>0</v>
      </c>
      <c r="I149" s="238">
        <v>2</v>
      </c>
      <c r="J149" s="238">
        <v>1250.58</v>
      </c>
      <c r="K149" s="682">
        <v>1</v>
      </c>
      <c r="L149" s="238">
        <v>2</v>
      </c>
      <c r="M149" s="713">
        <v>1250.58</v>
      </c>
    </row>
    <row r="150" spans="1:13" ht="14.4" customHeight="1" x14ac:dyDescent="0.3">
      <c r="A150" s="680" t="s">
        <v>2539</v>
      </c>
      <c r="B150" s="671" t="s">
        <v>2400</v>
      </c>
      <c r="C150" s="671" t="s">
        <v>1346</v>
      </c>
      <c r="D150" s="671" t="s">
        <v>1347</v>
      </c>
      <c r="E150" s="671" t="s">
        <v>1348</v>
      </c>
      <c r="F150" s="238"/>
      <c r="G150" s="238"/>
      <c r="H150" s="682">
        <v>0</v>
      </c>
      <c r="I150" s="238">
        <v>1</v>
      </c>
      <c r="J150" s="238">
        <v>937.93</v>
      </c>
      <c r="K150" s="682">
        <v>1</v>
      </c>
      <c r="L150" s="238">
        <v>1</v>
      </c>
      <c r="M150" s="713">
        <v>937.93</v>
      </c>
    </row>
    <row r="151" spans="1:13" ht="14.4" customHeight="1" x14ac:dyDescent="0.3">
      <c r="A151" s="680" t="s">
        <v>2539</v>
      </c>
      <c r="B151" s="671" t="s">
        <v>3705</v>
      </c>
      <c r="C151" s="671" t="s">
        <v>2563</v>
      </c>
      <c r="D151" s="671" t="s">
        <v>2564</v>
      </c>
      <c r="E151" s="671" t="s">
        <v>2565</v>
      </c>
      <c r="F151" s="238"/>
      <c r="G151" s="238"/>
      <c r="H151" s="682">
        <v>0</v>
      </c>
      <c r="I151" s="238">
        <v>1</v>
      </c>
      <c r="J151" s="238">
        <v>146.63</v>
      </c>
      <c r="K151" s="682">
        <v>1</v>
      </c>
      <c r="L151" s="238">
        <v>1</v>
      </c>
      <c r="M151" s="713">
        <v>146.63</v>
      </c>
    </row>
    <row r="152" spans="1:13" ht="14.4" customHeight="1" x14ac:dyDescent="0.3">
      <c r="A152" s="680" t="s">
        <v>2539</v>
      </c>
      <c r="B152" s="671" t="s">
        <v>2408</v>
      </c>
      <c r="C152" s="671" t="s">
        <v>1361</v>
      </c>
      <c r="D152" s="671" t="s">
        <v>1362</v>
      </c>
      <c r="E152" s="671" t="s">
        <v>2409</v>
      </c>
      <c r="F152" s="238"/>
      <c r="G152" s="238"/>
      <c r="H152" s="682">
        <v>0</v>
      </c>
      <c r="I152" s="238">
        <v>1</v>
      </c>
      <c r="J152" s="238">
        <v>38.130000000000003</v>
      </c>
      <c r="K152" s="682">
        <v>1</v>
      </c>
      <c r="L152" s="238">
        <v>1</v>
      </c>
      <c r="M152" s="713">
        <v>38.130000000000003</v>
      </c>
    </row>
    <row r="153" spans="1:13" ht="14.4" customHeight="1" x14ac:dyDescent="0.3">
      <c r="A153" s="680" t="s">
        <v>2539</v>
      </c>
      <c r="B153" s="671" t="s">
        <v>2408</v>
      </c>
      <c r="C153" s="671" t="s">
        <v>2941</v>
      </c>
      <c r="D153" s="671" t="s">
        <v>2942</v>
      </c>
      <c r="E153" s="671" t="s">
        <v>2943</v>
      </c>
      <c r="F153" s="238"/>
      <c r="G153" s="238"/>
      <c r="H153" s="682">
        <v>0</v>
      </c>
      <c r="I153" s="238">
        <v>1</v>
      </c>
      <c r="J153" s="238">
        <v>254.23</v>
      </c>
      <c r="K153" s="682">
        <v>1</v>
      </c>
      <c r="L153" s="238">
        <v>1</v>
      </c>
      <c r="M153" s="713">
        <v>254.23</v>
      </c>
    </row>
    <row r="154" spans="1:13" ht="14.4" customHeight="1" x14ac:dyDescent="0.3">
      <c r="A154" s="680" t="s">
        <v>2539</v>
      </c>
      <c r="B154" s="671" t="s">
        <v>2417</v>
      </c>
      <c r="C154" s="671" t="s">
        <v>1560</v>
      </c>
      <c r="D154" s="671" t="s">
        <v>1561</v>
      </c>
      <c r="E154" s="671" t="s">
        <v>2418</v>
      </c>
      <c r="F154" s="238"/>
      <c r="G154" s="238"/>
      <c r="H154" s="682">
        <v>0</v>
      </c>
      <c r="I154" s="238">
        <v>2</v>
      </c>
      <c r="J154" s="238">
        <v>368.44</v>
      </c>
      <c r="K154" s="682">
        <v>1</v>
      </c>
      <c r="L154" s="238">
        <v>2</v>
      </c>
      <c r="M154" s="713">
        <v>368.44</v>
      </c>
    </row>
    <row r="155" spans="1:13" ht="14.4" customHeight="1" x14ac:dyDescent="0.3">
      <c r="A155" s="680" t="s">
        <v>2539</v>
      </c>
      <c r="B155" s="671" t="s">
        <v>2425</v>
      </c>
      <c r="C155" s="671" t="s">
        <v>1564</v>
      </c>
      <c r="D155" s="671" t="s">
        <v>1565</v>
      </c>
      <c r="E155" s="671" t="s">
        <v>2418</v>
      </c>
      <c r="F155" s="238"/>
      <c r="G155" s="238"/>
      <c r="H155" s="682">
        <v>0</v>
      </c>
      <c r="I155" s="238">
        <v>3</v>
      </c>
      <c r="J155" s="238">
        <v>209.57999999999998</v>
      </c>
      <c r="K155" s="682">
        <v>1</v>
      </c>
      <c r="L155" s="238">
        <v>3</v>
      </c>
      <c r="M155" s="713">
        <v>209.57999999999998</v>
      </c>
    </row>
    <row r="156" spans="1:13" ht="14.4" customHeight="1" x14ac:dyDescent="0.3">
      <c r="A156" s="680" t="s">
        <v>2539</v>
      </c>
      <c r="B156" s="671" t="s">
        <v>2431</v>
      </c>
      <c r="C156" s="671" t="s">
        <v>1599</v>
      </c>
      <c r="D156" s="671" t="s">
        <v>1600</v>
      </c>
      <c r="E156" s="671" t="s">
        <v>2432</v>
      </c>
      <c r="F156" s="238"/>
      <c r="G156" s="238"/>
      <c r="H156" s="682">
        <v>0</v>
      </c>
      <c r="I156" s="238">
        <v>4</v>
      </c>
      <c r="J156" s="238">
        <v>12508.76</v>
      </c>
      <c r="K156" s="682">
        <v>1</v>
      </c>
      <c r="L156" s="238">
        <v>4</v>
      </c>
      <c r="M156" s="713">
        <v>12508.76</v>
      </c>
    </row>
    <row r="157" spans="1:13" ht="14.4" customHeight="1" x14ac:dyDescent="0.3">
      <c r="A157" s="680" t="s">
        <v>2539</v>
      </c>
      <c r="B157" s="671" t="s">
        <v>2439</v>
      </c>
      <c r="C157" s="671" t="s">
        <v>2666</v>
      </c>
      <c r="D157" s="671" t="s">
        <v>2667</v>
      </c>
      <c r="E157" s="671" t="s">
        <v>1769</v>
      </c>
      <c r="F157" s="238"/>
      <c r="G157" s="238"/>
      <c r="H157" s="682">
        <v>0</v>
      </c>
      <c r="I157" s="238">
        <v>1</v>
      </c>
      <c r="J157" s="238">
        <v>13168.84</v>
      </c>
      <c r="K157" s="682">
        <v>1</v>
      </c>
      <c r="L157" s="238">
        <v>1</v>
      </c>
      <c r="M157" s="713">
        <v>13168.84</v>
      </c>
    </row>
    <row r="158" spans="1:13" ht="14.4" customHeight="1" x14ac:dyDescent="0.3">
      <c r="A158" s="680" t="s">
        <v>2539</v>
      </c>
      <c r="B158" s="671" t="s">
        <v>3694</v>
      </c>
      <c r="C158" s="671" t="s">
        <v>2816</v>
      </c>
      <c r="D158" s="671" t="s">
        <v>2817</v>
      </c>
      <c r="E158" s="671" t="s">
        <v>2818</v>
      </c>
      <c r="F158" s="238"/>
      <c r="G158" s="238"/>
      <c r="H158" s="682">
        <v>0</v>
      </c>
      <c r="I158" s="238">
        <v>2</v>
      </c>
      <c r="J158" s="238">
        <v>4899.78</v>
      </c>
      <c r="K158" s="682">
        <v>1</v>
      </c>
      <c r="L158" s="238">
        <v>2</v>
      </c>
      <c r="M158" s="713">
        <v>4899.78</v>
      </c>
    </row>
    <row r="159" spans="1:13" ht="14.4" customHeight="1" x14ac:dyDescent="0.3">
      <c r="A159" s="680" t="s">
        <v>2539</v>
      </c>
      <c r="B159" s="671" t="s">
        <v>2448</v>
      </c>
      <c r="C159" s="671" t="s">
        <v>1380</v>
      </c>
      <c r="D159" s="671" t="s">
        <v>1381</v>
      </c>
      <c r="E159" s="671" t="s">
        <v>1382</v>
      </c>
      <c r="F159" s="238"/>
      <c r="G159" s="238"/>
      <c r="H159" s="682">
        <v>0</v>
      </c>
      <c r="I159" s="238">
        <v>2</v>
      </c>
      <c r="J159" s="238">
        <v>190.5</v>
      </c>
      <c r="K159" s="682">
        <v>1</v>
      </c>
      <c r="L159" s="238">
        <v>2</v>
      </c>
      <c r="M159" s="713">
        <v>190.5</v>
      </c>
    </row>
    <row r="160" spans="1:13" ht="14.4" customHeight="1" x14ac:dyDescent="0.3">
      <c r="A160" s="680" t="s">
        <v>2539</v>
      </c>
      <c r="B160" s="671" t="s">
        <v>2449</v>
      </c>
      <c r="C160" s="671" t="s">
        <v>1353</v>
      </c>
      <c r="D160" s="671" t="s">
        <v>1354</v>
      </c>
      <c r="E160" s="671" t="s">
        <v>1355</v>
      </c>
      <c r="F160" s="238"/>
      <c r="G160" s="238"/>
      <c r="H160" s="682">
        <v>0</v>
      </c>
      <c r="I160" s="238">
        <v>1</v>
      </c>
      <c r="J160" s="238">
        <v>32.74</v>
      </c>
      <c r="K160" s="682">
        <v>1</v>
      </c>
      <c r="L160" s="238">
        <v>1</v>
      </c>
      <c r="M160" s="713">
        <v>32.74</v>
      </c>
    </row>
    <row r="161" spans="1:13" ht="14.4" customHeight="1" x14ac:dyDescent="0.3">
      <c r="A161" s="680" t="s">
        <v>2539</v>
      </c>
      <c r="B161" s="671" t="s">
        <v>2452</v>
      </c>
      <c r="C161" s="671" t="s">
        <v>2657</v>
      </c>
      <c r="D161" s="671" t="s">
        <v>2658</v>
      </c>
      <c r="E161" s="671" t="s">
        <v>2659</v>
      </c>
      <c r="F161" s="238"/>
      <c r="G161" s="238"/>
      <c r="H161" s="682">
        <v>0</v>
      </c>
      <c r="I161" s="238">
        <v>1</v>
      </c>
      <c r="J161" s="238">
        <v>17.690000000000001</v>
      </c>
      <c r="K161" s="682">
        <v>1</v>
      </c>
      <c r="L161" s="238">
        <v>1</v>
      </c>
      <c r="M161" s="713">
        <v>17.690000000000001</v>
      </c>
    </row>
    <row r="162" spans="1:13" ht="14.4" customHeight="1" x14ac:dyDescent="0.3">
      <c r="A162" s="680" t="s">
        <v>2539</v>
      </c>
      <c r="B162" s="671" t="s">
        <v>2455</v>
      </c>
      <c r="C162" s="671" t="s">
        <v>2021</v>
      </c>
      <c r="D162" s="671" t="s">
        <v>1413</v>
      </c>
      <c r="E162" s="671" t="s">
        <v>2503</v>
      </c>
      <c r="F162" s="238"/>
      <c r="G162" s="238"/>
      <c r="H162" s="682">
        <v>0</v>
      </c>
      <c r="I162" s="238">
        <v>1</v>
      </c>
      <c r="J162" s="238">
        <v>432.32</v>
      </c>
      <c r="K162" s="682">
        <v>1</v>
      </c>
      <c r="L162" s="238">
        <v>1</v>
      </c>
      <c r="M162" s="713">
        <v>432.32</v>
      </c>
    </row>
    <row r="163" spans="1:13" ht="14.4" customHeight="1" x14ac:dyDescent="0.3">
      <c r="A163" s="680" t="s">
        <v>2539</v>
      </c>
      <c r="B163" s="671" t="s">
        <v>2457</v>
      </c>
      <c r="C163" s="671" t="s">
        <v>2685</v>
      </c>
      <c r="D163" s="671" t="s">
        <v>561</v>
      </c>
      <c r="E163" s="671" t="s">
        <v>2686</v>
      </c>
      <c r="F163" s="238"/>
      <c r="G163" s="238"/>
      <c r="H163" s="682">
        <v>0</v>
      </c>
      <c r="I163" s="238">
        <v>1</v>
      </c>
      <c r="J163" s="238">
        <v>418.37</v>
      </c>
      <c r="K163" s="682">
        <v>1</v>
      </c>
      <c r="L163" s="238">
        <v>1</v>
      </c>
      <c r="M163" s="713">
        <v>418.37</v>
      </c>
    </row>
    <row r="164" spans="1:13" ht="14.4" customHeight="1" x14ac:dyDescent="0.3">
      <c r="A164" s="680" t="s">
        <v>2540</v>
      </c>
      <c r="B164" s="671" t="s">
        <v>2392</v>
      </c>
      <c r="C164" s="671" t="s">
        <v>3210</v>
      </c>
      <c r="D164" s="671" t="s">
        <v>3211</v>
      </c>
      <c r="E164" s="671" t="s">
        <v>3152</v>
      </c>
      <c r="F164" s="238"/>
      <c r="G164" s="238"/>
      <c r="H164" s="682"/>
      <c r="I164" s="238">
        <v>1</v>
      </c>
      <c r="J164" s="238">
        <v>0</v>
      </c>
      <c r="K164" s="682"/>
      <c r="L164" s="238">
        <v>1</v>
      </c>
      <c r="M164" s="713">
        <v>0</v>
      </c>
    </row>
    <row r="165" spans="1:13" ht="14.4" customHeight="1" x14ac:dyDescent="0.3">
      <c r="A165" s="680" t="s">
        <v>2540</v>
      </c>
      <c r="B165" s="671" t="s">
        <v>2392</v>
      </c>
      <c r="C165" s="671" t="s">
        <v>3212</v>
      </c>
      <c r="D165" s="671" t="s">
        <v>3213</v>
      </c>
      <c r="E165" s="671" t="s">
        <v>3214</v>
      </c>
      <c r="F165" s="238">
        <v>2</v>
      </c>
      <c r="G165" s="238">
        <v>0</v>
      </c>
      <c r="H165" s="682"/>
      <c r="I165" s="238"/>
      <c r="J165" s="238"/>
      <c r="K165" s="682"/>
      <c r="L165" s="238">
        <v>2</v>
      </c>
      <c r="M165" s="713">
        <v>0</v>
      </c>
    </row>
    <row r="166" spans="1:13" ht="14.4" customHeight="1" x14ac:dyDescent="0.3">
      <c r="A166" s="680" t="s">
        <v>2540</v>
      </c>
      <c r="B166" s="671" t="s">
        <v>3708</v>
      </c>
      <c r="C166" s="671" t="s">
        <v>3150</v>
      </c>
      <c r="D166" s="671" t="s">
        <v>3151</v>
      </c>
      <c r="E166" s="671" t="s">
        <v>3152</v>
      </c>
      <c r="F166" s="238">
        <v>1</v>
      </c>
      <c r="G166" s="238">
        <v>0</v>
      </c>
      <c r="H166" s="682"/>
      <c r="I166" s="238"/>
      <c r="J166" s="238"/>
      <c r="K166" s="682"/>
      <c r="L166" s="238">
        <v>1</v>
      </c>
      <c r="M166" s="713">
        <v>0</v>
      </c>
    </row>
    <row r="167" spans="1:13" ht="14.4" customHeight="1" x14ac:dyDescent="0.3">
      <c r="A167" s="680" t="s">
        <v>2540</v>
      </c>
      <c r="B167" s="671" t="s">
        <v>2508</v>
      </c>
      <c r="C167" s="671" t="s">
        <v>3216</v>
      </c>
      <c r="D167" s="671" t="s">
        <v>2274</v>
      </c>
      <c r="E167" s="671" t="s">
        <v>3087</v>
      </c>
      <c r="F167" s="238"/>
      <c r="G167" s="238"/>
      <c r="H167" s="682">
        <v>0</v>
      </c>
      <c r="I167" s="238">
        <v>2</v>
      </c>
      <c r="J167" s="238">
        <v>280.06</v>
      </c>
      <c r="K167" s="682">
        <v>1</v>
      </c>
      <c r="L167" s="238">
        <v>2</v>
      </c>
      <c r="M167" s="713">
        <v>280.06</v>
      </c>
    </row>
    <row r="168" spans="1:13" ht="14.4" customHeight="1" x14ac:dyDescent="0.3">
      <c r="A168" s="680" t="s">
        <v>2540</v>
      </c>
      <c r="B168" s="671" t="s">
        <v>2393</v>
      </c>
      <c r="C168" s="671" t="s">
        <v>3203</v>
      </c>
      <c r="D168" s="671" t="s">
        <v>3204</v>
      </c>
      <c r="E168" s="671" t="s">
        <v>3205</v>
      </c>
      <c r="F168" s="238"/>
      <c r="G168" s="238"/>
      <c r="H168" s="682">
        <v>0</v>
      </c>
      <c r="I168" s="238">
        <v>5</v>
      </c>
      <c r="J168" s="238">
        <v>6798.0499999999993</v>
      </c>
      <c r="K168" s="682">
        <v>1</v>
      </c>
      <c r="L168" s="238">
        <v>5</v>
      </c>
      <c r="M168" s="713">
        <v>6798.0499999999993</v>
      </c>
    </row>
    <row r="169" spans="1:13" ht="14.4" customHeight="1" x14ac:dyDescent="0.3">
      <c r="A169" s="680" t="s">
        <v>2540</v>
      </c>
      <c r="B169" s="671" t="s">
        <v>3704</v>
      </c>
      <c r="C169" s="671" t="s">
        <v>3170</v>
      </c>
      <c r="D169" s="671" t="s">
        <v>3171</v>
      </c>
      <c r="E169" s="671" t="s">
        <v>3172</v>
      </c>
      <c r="F169" s="238"/>
      <c r="G169" s="238"/>
      <c r="H169" s="682">
        <v>0</v>
      </c>
      <c r="I169" s="238">
        <v>3</v>
      </c>
      <c r="J169" s="238">
        <v>1992.69</v>
      </c>
      <c r="K169" s="682">
        <v>1</v>
      </c>
      <c r="L169" s="238">
        <v>3</v>
      </c>
      <c r="M169" s="713">
        <v>1992.69</v>
      </c>
    </row>
    <row r="170" spans="1:13" ht="14.4" customHeight="1" x14ac:dyDescent="0.3">
      <c r="A170" s="680" t="s">
        <v>2540</v>
      </c>
      <c r="B170" s="671" t="s">
        <v>3696</v>
      </c>
      <c r="C170" s="671" t="s">
        <v>2595</v>
      </c>
      <c r="D170" s="671" t="s">
        <v>2596</v>
      </c>
      <c r="E170" s="671" t="s">
        <v>2597</v>
      </c>
      <c r="F170" s="238"/>
      <c r="G170" s="238"/>
      <c r="H170" s="682">
        <v>0</v>
      </c>
      <c r="I170" s="238">
        <v>3</v>
      </c>
      <c r="J170" s="238">
        <v>468.75</v>
      </c>
      <c r="K170" s="682">
        <v>1</v>
      </c>
      <c r="L170" s="238">
        <v>3</v>
      </c>
      <c r="M170" s="713">
        <v>468.75</v>
      </c>
    </row>
    <row r="171" spans="1:13" ht="14.4" customHeight="1" x14ac:dyDescent="0.3">
      <c r="A171" s="680" t="s">
        <v>2540</v>
      </c>
      <c r="B171" s="671" t="s">
        <v>3696</v>
      </c>
      <c r="C171" s="671" t="s">
        <v>2987</v>
      </c>
      <c r="D171" s="671" t="s">
        <v>2988</v>
      </c>
      <c r="E171" s="671" t="s">
        <v>2986</v>
      </c>
      <c r="F171" s="238"/>
      <c r="G171" s="238"/>
      <c r="H171" s="682">
        <v>0</v>
      </c>
      <c r="I171" s="238">
        <v>2</v>
      </c>
      <c r="J171" s="238">
        <v>386.28</v>
      </c>
      <c r="K171" s="682">
        <v>1</v>
      </c>
      <c r="L171" s="238">
        <v>2</v>
      </c>
      <c r="M171" s="713">
        <v>386.28</v>
      </c>
    </row>
    <row r="172" spans="1:13" ht="14.4" customHeight="1" x14ac:dyDescent="0.3">
      <c r="A172" s="680" t="s">
        <v>2540</v>
      </c>
      <c r="B172" s="671" t="s">
        <v>2400</v>
      </c>
      <c r="C172" s="671" t="s">
        <v>1402</v>
      </c>
      <c r="D172" s="671" t="s">
        <v>1347</v>
      </c>
      <c r="E172" s="671" t="s">
        <v>1403</v>
      </c>
      <c r="F172" s="238"/>
      <c r="G172" s="238"/>
      <c r="H172" s="682">
        <v>0</v>
      </c>
      <c r="I172" s="238">
        <v>4</v>
      </c>
      <c r="J172" s="238">
        <v>1875.84</v>
      </c>
      <c r="K172" s="682">
        <v>1</v>
      </c>
      <c r="L172" s="238">
        <v>4</v>
      </c>
      <c r="M172" s="713">
        <v>1875.84</v>
      </c>
    </row>
    <row r="173" spans="1:13" ht="14.4" customHeight="1" x14ac:dyDescent="0.3">
      <c r="A173" s="680" t="s">
        <v>2540</v>
      </c>
      <c r="B173" s="671" t="s">
        <v>2400</v>
      </c>
      <c r="C173" s="671" t="s">
        <v>1405</v>
      </c>
      <c r="D173" s="671" t="s">
        <v>1347</v>
      </c>
      <c r="E173" s="671" t="s">
        <v>1406</v>
      </c>
      <c r="F173" s="238"/>
      <c r="G173" s="238"/>
      <c r="H173" s="682">
        <v>0</v>
      </c>
      <c r="I173" s="238">
        <v>4</v>
      </c>
      <c r="J173" s="238">
        <v>2501.16</v>
      </c>
      <c r="K173" s="682">
        <v>1</v>
      </c>
      <c r="L173" s="238">
        <v>4</v>
      </c>
      <c r="M173" s="713">
        <v>2501.16</v>
      </c>
    </row>
    <row r="174" spans="1:13" ht="14.4" customHeight="1" x14ac:dyDescent="0.3">
      <c r="A174" s="680" t="s">
        <v>2540</v>
      </c>
      <c r="B174" s="671" t="s">
        <v>2400</v>
      </c>
      <c r="C174" s="671" t="s">
        <v>1346</v>
      </c>
      <c r="D174" s="671" t="s">
        <v>1347</v>
      </c>
      <c r="E174" s="671" t="s">
        <v>1348</v>
      </c>
      <c r="F174" s="238"/>
      <c r="G174" s="238"/>
      <c r="H174" s="682">
        <v>0</v>
      </c>
      <c r="I174" s="238">
        <v>1</v>
      </c>
      <c r="J174" s="238">
        <v>937.93</v>
      </c>
      <c r="K174" s="682">
        <v>1</v>
      </c>
      <c r="L174" s="238">
        <v>1</v>
      </c>
      <c r="M174" s="713">
        <v>937.93</v>
      </c>
    </row>
    <row r="175" spans="1:13" ht="14.4" customHeight="1" x14ac:dyDescent="0.3">
      <c r="A175" s="680" t="s">
        <v>2540</v>
      </c>
      <c r="B175" s="671" t="s">
        <v>2400</v>
      </c>
      <c r="C175" s="671" t="s">
        <v>3199</v>
      </c>
      <c r="D175" s="671" t="s">
        <v>1370</v>
      </c>
      <c r="E175" s="671" t="s">
        <v>2025</v>
      </c>
      <c r="F175" s="238"/>
      <c r="G175" s="238"/>
      <c r="H175" s="682">
        <v>0</v>
      </c>
      <c r="I175" s="238">
        <v>5</v>
      </c>
      <c r="J175" s="238">
        <v>14580.8</v>
      </c>
      <c r="K175" s="682">
        <v>1</v>
      </c>
      <c r="L175" s="238">
        <v>5</v>
      </c>
      <c r="M175" s="713">
        <v>14580.8</v>
      </c>
    </row>
    <row r="176" spans="1:13" ht="14.4" customHeight="1" x14ac:dyDescent="0.3">
      <c r="A176" s="680" t="s">
        <v>2540</v>
      </c>
      <c r="B176" s="671" t="s">
        <v>3692</v>
      </c>
      <c r="C176" s="671" t="s">
        <v>2803</v>
      </c>
      <c r="D176" s="671" t="s">
        <v>2804</v>
      </c>
      <c r="E176" s="671" t="s">
        <v>2040</v>
      </c>
      <c r="F176" s="238">
        <v>1</v>
      </c>
      <c r="G176" s="238">
        <v>33.729999999999997</v>
      </c>
      <c r="H176" s="682">
        <v>1</v>
      </c>
      <c r="I176" s="238"/>
      <c r="J176" s="238"/>
      <c r="K176" s="682">
        <v>0</v>
      </c>
      <c r="L176" s="238">
        <v>1</v>
      </c>
      <c r="M176" s="713">
        <v>33.729999999999997</v>
      </c>
    </row>
    <row r="177" spans="1:13" ht="14.4" customHeight="1" x14ac:dyDescent="0.3">
      <c r="A177" s="680" t="s">
        <v>2540</v>
      </c>
      <c r="B177" s="671" t="s">
        <v>3699</v>
      </c>
      <c r="C177" s="671" t="s">
        <v>3187</v>
      </c>
      <c r="D177" s="671" t="s">
        <v>3188</v>
      </c>
      <c r="E177" s="671" t="s">
        <v>3189</v>
      </c>
      <c r="F177" s="238">
        <v>1</v>
      </c>
      <c r="G177" s="238">
        <v>200.07</v>
      </c>
      <c r="H177" s="682">
        <v>1</v>
      </c>
      <c r="I177" s="238"/>
      <c r="J177" s="238"/>
      <c r="K177" s="682">
        <v>0</v>
      </c>
      <c r="L177" s="238">
        <v>1</v>
      </c>
      <c r="M177" s="713">
        <v>200.07</v>
      </c>
    </row>
    <row r="178" spans="1:13" ht="14.4" customHeight="1" x14ac:dyDescent="0.3">
      <c r="A178" s="680" t="s">
        <v>2540</v>
      </c>
      <c r="B178" s="671" t="s">
        <v>3699</v>
      </c>
      <c r="C178" s="671" t="s">
        <v>3198</v>
      </c>
      <c r="D178" s="671" t="s">
        <v>3012</v>
      </c>
      <c r="E178" s="671" t="s">
        <v>3013</v>
      </c>
      <c r="F178" s="238">
        <v>1</v>
      </c>
      <c r="G178" s="238">
        <v>0</v>
      </c>
      <c r="H178" s="682"/>
      <c r="I178" s="238"/>
      <c r="J178" s="238"/>
      <c r="K178" s="682"/>
      <c r="L178" s="238">
        <v>1</v>
      </c>
      <c r="M178" s="713">
        <v>0</v>
      </c>
    </row>
    <row r="179" spans="1:13" ht="14.4" customHeight="1" x14ac:dyDescent="0.3">
      <c r="A179" s="680" t="s">
        <v>2540</v>
      </c>
      <c r="B179" s="671" t="s">
        <v>3700</v>
      </c>
      <c r="C179" s="671" t="s">
        <v>3131</v>
      </c>
      <c r="D179" s="671" t="s">
        <v>2727</v>
      </c>
      <c r="E179" s="671" t="s">
        <v>3096</v>
      </c>
      <c r="F179" s="238">
        <v>1</v>
      </c>
      <c r="G179" s="238">
        <v>134.66</v>
      </c>
      <c r="H179" s="682">
        <v>1</v>
      </c>
      <c r="I179" s="238"/>
      <c r="J179" s="238"/>
      <c r="K179" s="682">
        <v>0</v>
      </c>
      <c r="L179" s="238">
        <v>1</v>
      </c>
      <c r="M179" s="713">
        <v>134.66</v>
      </c>
    </row>
    <row r="180" spans="1:13" ht="14.4" customHeight="1" x14ac:dyDescent="0.3">
      <c r="A180" s="680" t="s">
        <v>2540</v>
      </c>
      <c r="B180" s="671" t="s">
        <v>3709</v>
      </c>
      <c r="C180" s="671" t="s">
        <v>3146</v>
      </c>
      <c r="D180" s="671" t="s">
        <v>3147</v>
      </c>
      <c r="E180" s="671" t="s">
        <v>3148</v>
      </c>
      <c r="F180" s="238"/>
      <c r="G180" s="238"/>
      <c r="H180" s="682">
        <v>0</v>
      </c>
      <c r="I180" s="238">
        <v>1</v>
      </c>
      <c r="J180" s="238">
        <v>143.47999999999999</v>
      </c>
      <c r="K180" s="682">
        <v>1</v>
      </c>
      <c r="L180" s="238">
        <v>1</v>
      </c>
      <c r="M180" s="713">
        <v>143.47999999999999</v>
      </c>
    </row>
    <row r="181" spans="1:13" ht="14.4" customHeight="1" x14ac:dyDescent="0.3">
      <c r="A181" s="680" t="s">
        <v>2540</v>
      </c>
      <c r="B181" s="671" t="s">
        <v>2482</v>
      </c>
      <c r="C181" s="671" t="s">
        <v>2753</v>
      </c>
      <c r="D181" s="671" t="s">
        <v>2754</v>
      </c>
      <c r="E181" s="671" t="s">
        <v>2409</v>
      </c>
      <c r="F181" s="238"/>
      <c r="G181" s="238"/>
      <c r="H181" s="682">
        <v>0</v>
      </c>
      <c r="I181" s="238">
        <v>3</v>
      </c>
      <c r="J181" s="238">
        <v>202.26</v>
      </c>
      <c r="K181" s="682">
        <v>1</v>
      </c>
      <c r="L181" s="238">
        <v>3</v>
      </c>
      <c r="M181" s="713">
        <v>202.26</v>
      </c>
    </row>
    <row r="182" spans="1:13" ht="14.4" customHeight="1" x14ac:dyDescent="0.3">
      <c r="A182" s="680" t="s">
        <v>2540</v>
      </c>
      <c r="B182" s="671" t="s">
        <v>2404</v>
      </c>
      <c r="C182" s="671" t="s">
        <v>3218</v>
      </c>
      <c r="D182" s="671" t="s">
        <v>3219</v>
      </c>
      <c r="E182" s="671" t="s">
        <v>3220</v>
      </c>
      <c r="F182" s="238">
        <v>1</v>
      </c>
      <c r="G182" s="238">
        <v>202.25</v>
      </c>
      <c r="H182" s="682">
        <v>1</v>
      </c>
      <c r="I182" s="238"/>
      <c r="J182" s="238"/>
      <c r="K182" s="682">
        <v>0</v>
      </c>
      <c r="L182" s="238">
        <v>1</v>
      </c>
      <c r="M182" s="713">
        <v>202.25</v>
      </c>
    </row>
    <row r="183" spans="1:13" ht="14.4" customHeight="1" x14ac:dyDescent="0.3">
      <c r="A183" s="680" t="s">
        <v>2540</v>
      </c>
      <c r="B183" s="671" t="s">
        <v>2484</v>
      </c>
      <c r="C183" s="671" t="s">
        <v>3126</v>
      </c>
      <c r="D183" s="671" t="s">
        <v>3127</v>
      </c>
      <c r="E183" s="671" t="s">
        <v>1400</v>
      </c>
      <c r="F183" s="238"/>
      <c r="G183" s="238"/>
      <c r="H183" s="682">
        <v>0</v>
      </c>
      <c r="I183" s="238">
        <v>1</v>
      </c>
      <c r="J183" s="238">
        <v>195.89</v>
      </c>
      <c r="K183" s="682">
        <v>1</v>
      </c>
      <c r="L183" s="238">
        <v>1</v>
      </c>
      <c r="M183" s="713">
        <v>195.89</v>
      </c>
    </row>
    <row r="184" spans="1:13" ht="14.4" customHeight="1" x14ac:dyDescent="0.3">
      <c r="A184" s="680" t="s">
        <v>2540</v>
      </c>
      <c r="B184" s="671" t="s">
        <v>2484</v>
      </c>
      <c r="C184" s="671" t="s">
        <v>2035</v>
      </c>
      <c r="D184" s="671" t="s">
        <v>2485</v>
      </c>
      <c r="E184" s="671" t="s">
        <v>2463</v>
      </c>
      <c r="F184" s="238"/>
      <c r="G184" s="238"/>
      <c r="H184" s="682">
        <v>0</v>
      </c>
      <c r="I184" s="238">
        <v>6</v>
      </c>
      <c r="J184" s="238">
        <v>391.79999999999995</v>
      </c>
      <c r="K184" s="682">
        <v>1</v>
      </c>
      <c r="L184" s="238">
        <v>6</v>
      </c>
      <c r="M184" s="713">
        <v>391.79999999999995</v>
      </c>
    </row>
    <row r="185" spans="1:13" ht="14.4" customHeight="1" x14ac:dyDescent="0.3">
      <c r="A185" s="680" t="s">
        <v>2540</v>
      </c>
      <c r="B185" s="671" t="s">
        <v>2484</v>
      </c>
      <c r="C185" s="671" t="s">
        <v>3128</v>
      </c>
      <c r="D185" s="671" t="s">
        <v>2485</v>
      </c>
      <c r="E185" s="671" t="s">
        <v>2888</v>
      </c>
      <c r="F185" s="238"/>
      <c r="G185" s="238"/>
      <c r="H185" s="682">
        <v>0</v>
      </c>
      <c r="I185" s="238">
        <v>1</v>
      </c>
      <c r="J185" s="238">
        <v>217.65</v>
      </c>
      <c r="K185" s="682">
        <v>1</v>
      </c>
      <c r="L185" s="238">
        <v>1</v>
      </c>
      <c r="M185" s="713">
        <v>217.65</v>
      </c>
    </row>
    <row r="186" spans="1:13" ht="14.4" customHeight="1" x14ac:dyDescent="0.3">
      <c r="A186" s="680" t="s">
        <v>2540</v>
      </c>
      <c r="B186" s="671" t="s">
        <v>2484</v>
      </c>
      <c r="C186" s="671" t="s">
        <v>3129</v>
      </c>
      <c r="D186" s="671" t="s">
        <v>3130</v>
      </c>
      <c r="E186" s="671" t="s">
        <v>848</v>
      </c>
      <c r="F186" s="238"/>
      <c r="G186" s="238"/>
      <c r="H186" s="682">
        <v>0</v>
      </c>
      <c r="I186" s="238">
        <v>3</v>
      </c>
      <c r="J186" s="238">
        <v>391.77</v>
      </c>
      <c r="K186" s="682">
        <v>1</v>
      </c>
      <c r="L186" s="238">
        <v>3</v>
      </c>
      <c r="M186" s="713">
        <v>391.77</v>
      </c>
    </row>
    <row r="187" spans="1:13" ht="14.4" customHeight="1" x14ac:dyDescent="0.3">
      <c r="A187" s="680" t="s">
        <v>2540</v>
      </c>
      <c r="B187" s="671" t="s">
        <v>3701</v>
      </c>
      <c r="C187" s="671" t="s">
        <v>3153</v>
      </c>
      <c r="D187" s="671" t="s">
        <v>3154</v>
      </c>
      <c r="E187" s="671" t="s">
        <v>3155</v>
      </c>
      <c r="F187" s="238"/>
      <c r="G187" s="238"/>
      <c r="H187" s="682">
        <v>0</v>
      </c>
      <c r="I187" s="238">
        <v>1</v>
      </c>
      <c r="J187" s="238">
        <v>435.45</v>
      </c>
      <c r="K187" s="682">
        <v>1</v>
      </c>
      <c r="L187" s="238">
        <v>1</v>
      </c>
      <c r="M187" s="713">
        <v>435.45</v>
      </c>
    </row>
    <row r="188" spans="1:13" ht="14.4" customHeight="1" x14ac:dyDescent="0.3">
      <c r="A188" s="680" t="s">
        <v>2540</v>
      </c>
      <c r="B188" s="671" t="s">
        <v>3710</v>
      </c>
      <c r="C188" s="671" t="s">
        <v>3234</v>
      </c>
      <c r="D188" s="671" t="s">
        <v>3235</v>
      </c>
      <c r="E188" s="671" t="s">
        <v>3236</v>
      </c>
      <c r="F188" s="238">
        <v>3</v>
      </c>
      <c r="G188" s="238">
        <v>492.45000000000005</v>
      </c>
      <c r="H188" s="682">
        <v>1</v>
      </c>
      <c r="I188" s="238"/>
      <c r="J188" s="238"/>
      <c r="K188" s="682">
        <v>0</v>
      </c>
      <c r="L188" s="238">
        <v>3</v>
      </c>
      <c r="M188" s="713">
        <v>492.45000000000005</v>
      </c>
    </row>
    <row r="189" spans="1:13" ht="14.4" customHeight="1" x14ac:dyDescent="0.3">
      <c r="A189" s="680" t="s">
        <v>2540</v>
      </c>
      <c r="B189" s="671" t="s">
        <v>2408</v>
      </c>
      <c r="C189" s="671" t="s">
        <v>2941</v>
      </c>
      <c r="D189" s="671" t="s">
        <v>2942</v>
      </c>
      <c r="E189" s="671" t="s">
        <v>2943</v>
      </c>
      <c r="F189" s="238"/>
      <c r="G189" s="238"/>
      <c r="H189" s="682">
        <v>0</v>
      </c>
      <c r="I189" s="238">
        <v>2</v>
      </c>
      <c r="J189" s="238">
        <v>508.46</v>
      </c>
      <c r="K189" s="682">
        <v>1</v>
      </c>
      <c r="L189" s="238">
        <v>2</v>
      </c>
      <c r="M189" s="713">
        <v>508.46</v>
      </c>
    </row>
    <row r="190" spans="1:13" ht="14.4" customHeight="1" x14ac:dyDescent="0.3">
      <c r="A190" s="680" t="s">
        <v>2540</v>
      </c>
      <c r="B190" s="671" t="s">
        <v>2412</v>
      </c>
      <c r="C190" s="671" t="s">
        <v>1556</v>
      </c>
      <c r="D190" s="671" t="s">
        <v>2413</v>
      </c>
      <c r="E190" s="671" t="s">
        <v>2414</v>
      </c>
      <c r="F190" s="238"/>
      <c r="G190" s="238"/>
      <c r="H190" s="682">
        <v>0</v>
      </c>
      <c r="I190" s="238">
        <v>4</v>
      </c>
      <c r="J190" s="238">
        <v>1333.24</v>
      </c>
      <c r="K190" s="682">
        <v>1</v>
      </c>
      <c r="L190" s="238">
        <v>4</v>
      </c>
      <c r="M190" s="713">
        <v>1333.24</v>
      </c>
    </row>
    <row r="191" spans="1:13" ht="14.4" customHeight="1" x14ac:dyDescent="0.3">
      <c r="A191" s="680" t="s">
        <v>2540</v>
      </c>
      <c r="B191" s="671" t="s">
        <v>2417</v>
      </c>
      <c r="C191" s="671" t="s">
        <v>1560</v>
      </c>
      <c r="D191" s="671" t="s">
        <v>1561</v>
      </c>
      <c r="E191" s="671" t="s">
        <v>2418</v>
      </c>
      <c r="F191" s="238"/>
      <c r="G191" s="238"/>
      <c r="H191" s="682">
        <v>0</v>
      </c>
      <c r="I191" s="238">
        <v>3</v>
      </c>
      <c r="J191" s="238">
        <v>552.66</v>
      </c>
      <c r="K191" s="682">
        <v>1</v>
      </c>
      <c r="L191" s="238">
        <v>3</v>
      </c>
      <c r="M191" s="713">
        <v>552.66</v>
      </c>
    </row>
    <row r="192" spans="1:13" ht="14.4" customHeight="1" x14ac:dyDescent="0.3">
      <c r="A192" s="680" t="s">
        <v>2540</v>
      </c>
      <c r="B192" s="671" t="s">
        <v>2421</v>
      </c>
      <c r="C192" s="671" t="s">
        <v>1567</v>
      </c>
      <c r="D192" s="671" t="s">
        <v>1568</v>
      </c>
      <c r="E192" s="671" t="s">
        <v>2423</v>
      </c>
      <c r="F192" s="238"/>
      <c r="G192" s="238"/>
      <c r="H192" s="682">
        <v>0</v>
      </c>
      <c r="I192" s="238">
        <v>3</v>
      </c>
      <c r="J192" s="238">
        <v>350.4</v>
      </c>
      <c r="K192" s="682">
        <v>1</v>
      </c>
      <c r="L192" s="238">
        <v>3</v>
      </c>
      <c r="M192" s="713">
        <v>350.4</v>
      </c>
    </row>
    <row r="193" spans="1:13" ht="14.4" customHeight="1" x14ac:dyDescent="0.3">
      <c r="A193" s="680" t="s">
        <v>2540</v>
      </c>
      <c r="B193" s="671" t="s">
        <v>2490</v>
      </c>
      <c r="C193" s="671" t="s">
        <v>2141</v>
      </c>
      <c r="D193" s="671" t="s">
        <v>2142</v>
      </c>
      <c r="E193" s="671" t="s">
        <v>2143</v>
      </c>
      <c r="F193" s="238"/>
      <c r="G193" s="238"/>
      <c r="H193" s="682">
        <v>0</v>
      </c>
      <c r="I193" s="238">
        <v>1</v>
      </c>
      <c r="J193" s="238">
        <v>222.25</v>
      </c>
      <c r="K193" s="682">
        <v>1</v>
      </c>
      <c r="L193" s="238">
        <v>1</v>
      </c>
      <c r="M193" s="713">
        <v>222.25</v>
      </c>
    </row>
    <row r="194" spans="1:13" ht="14.4" customHeight="1" x14ac:dyDescent="0.3">
      <c r="A194" s="680" t="s">
        <v>2540</v>
      </c>
      <c r="B194" s="671" t="s">
        <v>3693</v>
      </c>
      <c r="C194" s="671" t="s">
        <v>2856</v>
      </c>
      <c r="D194" s="671" t="s">
        <v>2857</v>
      </c>
      <c r="E194" s="671" t="s">
        <v>2858</v>
      </c>
      <c r="F194" s="238"/>
      <c r="G194" s="238"/>
      <c r="H194" s="682">
        <v>0</v>
      </c>
      <c r="I194" s="238">
        <v>1</v>
      </c>
      <c r="J194" s="238">
        <v>69.86</v>
      </c>
      <c r="K194" s="682">
        <v>1</v>
      </c>
      <c r="L194" s="238">
        <v>1</v>
      </c>
      <c r="M194" s="713">
        <v>69.86</v>
      </c>
    </row>
    <row r="195" spans="1:13" ht="14.4" customHeight="1" x14ac:dyDescent="0.3">
      <c r="A195" s="680" t="s">
        <v>2540</v>
      </c>
      <c r="B195" s="671" t="s">
        <v>2425</v>
      </c>
      <c r="C195" s="671" t="s">
        <v>1564</v>
      </c>
      <c r="D195" s="671" t="s">
        <v>1565</v>
      </c>
      <c r="E195" s="671" t="s">
        <v>2418</v>
      </c>
      <c r="F195" s="238"/>
      <c r="G195" s="238"/>
      <c r="H195" s="682">
        <v>0</v>
      </c>
      <c r="I195" s="238">
        <v>5</v>
      </c>
      <c r="J195" s="238">
        <v>349.29999999999995</v>
      </c>
      <c r="K195" s="682">
        <v>1</v>
      </c>
      <c r="L195" s="238">
        <v>5</v>
      </c>
      <c r="M195" s="713">
        <v>349.29999999999995</v>
      </c>
    </row>
    <row r="196" spans="1:13" ht="14.4" customHeight="1" x14ac:dyDescent="0.3">
      <c r="A196" s="680" t="s">
        <v>2540</v>
      </c>
      <c r="B196" s="671" t="s">
        <v>2431</v>
      </c>
      <c r="C196" s="671" t="s">
        <v>1599</v>
      </c>
      <c r="D196" s="671" t="s">
        <v>1600</v>
      </c>
      <c r="E196" s="671" t="s">
        <v>2432</v>
      </c>
      <c r="F196" s="238"/>
      <c r="G196" s="238"/>
      <c r="H196" s="682">
        <v>0</v>
      </c>
      <c r="I196" s="238">
        <v>7</v>
      </c>
      <c r="J196" s="238">
        <v>21890.33</v>
      </c>
      <c r="K196" s="682">
        <v>1</v>
      </c>
      <c r="L196" s="238">
        <v>7</v>
      </c>
      <c r="M196" s="713">
        <v>21890.33</v>
      </c>
    </row>
    <row r="197" spans="1:13" ht="14.4" customHeight="1" x14ac:dyDescent="0.3">
      <c r="A197" s="680" t="s">
        <v>2540</v>
      </c>
      <c r="B197" s="671" t="s">
        <v>2431</v>
      </c>
      <c r="C197" s="671" t="s">
        <v>2705</v>
      </c>
      <c r="D197" s="671" t="s">
        <v>1600</v>
      </c>
      <c r="E197" s="671" t="s">
        <v>2706</v>
      </c>
      <c r="F197" s="238"/>
      <c r="G197" s="238"/>
      <c r="H197" s="682">
        <v>0</v>
      </c>
      <c r="I197" s="238">
        <v>2</v>
      </c>
      <c r="J197" s="238">
        <v>1564.44</v>
      </c>
      <c r="K197" s="682">
        <v>1</v>
      </c>
      <c r="L197" s="238">
        <v>2</v>
      </c>
      <c r="M197" s="713">
        <v>1564.44</v>
      </c>
    </row>
    <row r="198" spans="1:13" ht="14.4" customHeight="1" x14ac:dyDescent="0.3">
      <c r="A198" s="680" t="s">
        <v>2540</v>
      </c>
      <c r="B198" s="671" t="s">
        <v>2435</v>
      </c>
      <c r="C198" s="671" t="s">
        <v>1447</v>
      </c>
      <c r="D198" s="671" t="s">
        <v>1448</v>
      </c>
      <c r="E198" s="671" t="s">
        <v>2436</v>
      </c>
      <c r="F198" s="238"/>
      <c r="G198" s="238"/>
      <c r="H198" s="682">
        <v>0</v>
      </c>
      <c r="I198" s="238">
        <v>6</v>
      </c>
      <c r="J198" s="238">
        <v>8952.66</v>
      </c>
      <c r="K198" s="682">
        <v>1</v>
      </c>
      <c r="L198" s="238">
        <v>6</v>
      </c>
      <c r="M198" s="713">
        <v>8952.66</v>
      </c>
    </row>
    <row r="199" spans="1:13" ht="14.4" customHeight="1" x14ac:dyDescent="0.3">
      <c r="A199" s="680" t="s">
        <v>2540</v>
      </c>
      <c r="B199" s="671" t="s">
        <v>3694</v>
      </c>
      <c r="C199" s="671" t="s">
        <v>2816</v>
      </c>
      <c r="D199" s="671" t="s">
        <v>2817</v>
      </c>
      <c r="E199" s="671" t="s">
        <v>2818</v>
      </c>
      <c r="F199" s="238"/>
      <c r="G199" s="238"/>
      <c r="H199" s="682">
        <v>0</v>
      </c>
      <c r="I199" s="238">
        <v>8</v>
      </c>
      <c r="J199" s="238">
        <v>19599.12</v>
      </c>
      <c r="K199" s="682">
        <v>1</v>
      </c>
      <c r="L199" s="238">
        <v>8</v>
      </c>
      <c r="M199" s="713">
        <v>19599.12</v>
      </c>
    </row>
    <row r="200" spans="1:13" ht="14.4" customHeight="1" x14ac:dyDescent="0.3">
      <c r="A200" s="680" t="s">
        <v>2540</v>
      </c>
      <c r="B200" s="671" t="s">
        <v>2448</v>
      </c>
      <c r="C200" s="671" t="s">
        <v>1380</v>
      </c>
      <c r="D200" s="671" t="s">
        <v>1381</v>
      </c>
      <c r="E200" s="671" t="s">
        <v>1382</v>
      </c>
      <c r="F200" s="238"/>
      <c r="G200" s="238"/>
      <c r="H200" s="682">
        <v>0</v>
      </c>
      <c r="I200" s="238">
        <v>2</v>
      </c>
      <c r="J200" s="238">
        <v>190.5</v>
      </c>
      <c r="K200" s="682">
        <v>1</v>
      </c>
      <c r="L200" s="238">
        <v>2</v>
      </c>
      <c r="M200" s="713">
        <v>190.5</v>
      </c>
    </row>
    <row r="201" spans="1:13" ht="14.4" customHeight="1" x14ac:dyDescent="0.3">
      <c r="A201" s="680" t="s">
        <v>2540</v>
      </c>
      <c r="B201" s="671" t="s">
        <v>2448</v>
      </c>
      <c r="C201" s="671" t="s">
        <v>2609</v>
      </c>
      <c r="D201" s="671" t="s">
        <v>2610</v>
      </c>
      <c r="E201" s="671" t="s">
        <v>1382</v>
      </c>
      <c r="F201" s="238">
        <v>1</v>
      </c>
      <c r="G201" s="238">
        <v>95.25</v>
      </c>
      <c r="H201" s="682">
        <v>1</v>
      </c>
      <c r="I201" s="238"/>
      <c r="J201" s="238"/>
      <c r="K201" s="682">
        <v>0</v>
      </c>
      <c r="L201" s="238">
        <v>1</v>
      </c>
      <c r="M201" s="713">
        <v>95.25</v>
      </c>
    </row>
    <row r="202" spans="1:13" ht="14.4" customHeight="1" x14ac:dyDescent="0.3">
      <c r="A202" s="680" t="s">
        <v>2540</v>
      </c>
      <c r="B202" s="671" t="s">
        <v>2448</v>
      </c>
      <c r="C202" s="671" t="s">
        <v>2613</v>
      </c>
      <c r="D202" s="671" t="s">
        <v>2610</v>
      </c>
      <c r="E202" s="671" t="s">
        <v>2608</v>
      </c>
      <c r="F202" s="238">
        <v>3</v>
      </c>
      <c r="G202" s="238">
        <v>142.89000000000001</v>
      </c>
      <c r="H202" s="682">
        <v>1</v>
      </c>
      <c r="I202" s="238"/>
      <c r="J202" s="238"/>
      <c r="K202" s="682">
        <v>0</v>
      </c>
      <c r="L202" s="238">
        <v>3</v>
      </c>
      <c r="M202" s="713">
        <v>142.89000000000001</v>
      </c>
    </row>
    <row r="203" spans="1:13" ht="14.4" customHeight="1" x14ac:dyDescent="0.3">
      <c r="A203" s="680" t="s">
        <v>2540</v>
      </c>
      <c r="B203" s="671" t="s">
        <v>2452</v>
      </c>
      <c r="C203" s="671" t="s">
        <v>2766</v>
      </c>
      <c r="D203" s="671" t="s">
        <v>2767</v>
      </c>
      <c r="E203" s="671" t="s">
        <v>2659</v>
      </c>
      <c r="F203" s="238">
        <v>1</v>
      </c>
      <c r="G203" s="238">
        <v>17.690000000000001</v>
      </c>
      <c r="H203" s="682">
        <v>1</v>
      </c>
      <c r="I203" s="238"/>
      <c r="J203" s="238"/>
      <c r="K203" s="682">
        <v>0</v>
      </c>
      <c r="L203" s="238">
        <v>1</v>
      </c>
      <c r="M203" s="713">
        <v>17.690000000000001</v>
      </c>
    </row>
    <row r="204" spans="1:13" ht="14.4" customHeight="1" x14ac:dyDescent="0.3">
      <c r="A204" s="680" t="s">
        <v>2540</v>
      </c>
      <c r="B204" s="671" t="s">
        <v>2452</v>
      </c>
      <c r="C204" s="671" t="s">
        <v>2657</v>
      </c>
      <c r="D204" s="671" t="s">
        <v>2658</v>
      </c>
      <c r="E204" s="671" t="s">
        <v>2659</v>
      </c>
      <c r="F204" s="238"/>
      <c r="G204" s="238"/>
      <c r="H204" s="682">
        <v>0</v>
      </c>
      <c r="I204" s="238">
        <v>2</v>
      </c>
      <c r="J204" s="238">
        <v>35.380000000000003</v>
      </c>
      <c r="K204" s="682">
        <v>1</v>
      </c>
      <c r="L204" s="238">
        <v>2</v>
      </c>
      <c r="M204" s="713">
        <v>35.380000000000003</v>
      </c>
    </row>
    <row r="205" spans="1:13" ht="14.4" customHeight="1" x14ac:dyDescent="0.3">
      <c r="A205" s="680" t="s">
        <v>2540</v>
      </c>
      <c r="B205" s="671" t="s">
        <v>2455</v>
      </c>
      <c r="C205" s="671" t="s">
        <v>2728</v>
      </c>
      <c r="D205" s="671" t="s">
        <v>1413</v>
      </c>
      <c r="E205" s="671" t="s">
        <v>2022</v>
      </c>
      <c r="F205" s="238"/>
      <c r="G205" s="238"/>
      <c r="H205" s="682">
        <v>0</v>
      </c>
      <c r="I205" s="238">
        <v>1</v>
      </c>
      <c r="J205" s="238">
        <v>432.32</v>
      </c>
      <c r="K205" s="682">
        <v>1</v>
      </c>
      <c r="L205" s="238">
        <v>1</v>
      </c>
      <c r="M205" s="713">
        <v>432.32</v>
      </c>
    </row>
    <row r="206" spans="1:13" ht="14.4" customHeight="1" x14ac:dyDescent="0.3">
      <c r="A206" s="680" t="s">
        <v>2540</v>
      </c>
      <c r="B206" s="671" t="s">
        <v>2455</v>
      </c>
      <c r="C206" s="671" t="s">
        <v>1412</v>
      </c>
      <c r="D206" s="671" t="s">
        <v>1413</v>
      </c>
      <c r="E206" s="671" t="s">
        <v>2456</v>
      </c>
      <c r="F206" s="238"/>
      <c r="G206" s="238"/>
      <c r="H206" s="682">
        <v>0</v>
      </c>
      <c r="I206" s="238">
        <v>3</v>
      </c>
      <c r="J206" s="238">
        <v>648.48</v>
      </c>
      <c r="K206" s="682">
        <v>1</v>
      </c>
      <c r="L206" s="238">
        <v>3</v>
      </c>
      <c r="M206" s="713">
        <v>648.48</v>
      </c>
    </row>
    <row r="207" spans="1:13" ht="14.4" customHeight="1" x14ac:dyDescent="0.3">
      <c r="A207" s="680" t="s">
        <v>2540</v>
      </c>
      <c r="B207" s="671" t="s">
        <v>2455</v>
      </c>
      <c r="C207" s="671" t="s">
        <v>2021</v>
      </c>
      <c r="D207" s="671" t="s">
        <v>1413</v>
      </c>
      <c r="E207" s="671" t="s">
        <v>2503</v>
      </c>
      <c r="F207" s="238"/>
      <c r="G207" s="238"/>
      <c r="H207" s="682">
        <v>0</v>
      </c>
      <c r="I207" s="238">
        <v>1</v>
      </c>
      <c r="J207" s="238">
        <v>432.32</v>
      </c>
      <c r="K207" s="682">
        <v>1</v>
      </c>
      <c r="L207" s="238">
        <v>1</v>
      </c>
      <c r="M207" s="713">
        <v>432.32</v>
      </c>
    </row>
    <row r="208" spans="1:13" ht="14.4" customHeight="1" x14ac:dyDescent="0.3">
      <c r="A208" s="680" t="s">
        <v>2540</v>
      </c>
      <c r="B208" s="671" t="s">
        <v>3711</v>
      </c>
      <c r="C208" s="671" t="s">
        <v>3249</v>
      </c>
      <c r="D208" s="671" t="s">
        <v>3250</v>
      </c>
      <c r="E208" s="671" t="s">
        <v>3251</v>
      </c>
      <c r="F208" s="238"/>
      <c r="G208" s="238"/>
      <c r="H208" s="682">
        <v>0</v>
      </c>
      <c r="I208" s="238">
        <v>1</v>
      </c>
      <c r="J208" s="238">
        <v>1309.48</v>
      </c>
      <c r="K208" s="682">
        <v>1</v>
      </c>
      <c r="L208" s="238">
        <v>1</v>
      </c>
      <c r="M208" s="713">
        <v>1309.48</v>
      </c>
    </row>
    <row r="209" spans="1:13" ht="14.4" customHeight="1" x14ac:dyDescent="0.3">
      <c r="A209" s="680" t="s">
        <v>2541</v>
      </c>
      <c r="B209" s="671" t="s">
        <v>2508</v>
      </c>
      <c r="C209" s="671" t="s">
        <v>3216</v>
      </c>
      <c r="D209" s="671" t="s">
        <v>2274</v>
      </c>
      <c r="E209" s="671" t="s">
        <v>3087</v>
      </c>
      <c r="F209" s="238"/>
      <c r="G209" s="238"/>
      <c r="H209" s="682">
        <v>0</v>
      </c>
      <c r="I209" s="238">
        <v>1</v>
      </c>
      <c r="J209" s="238">
        <v>140.03</v>
      </c>
      <c r="K209" s="682">
        <v>1</v>
      </c>
      <c r="L209" s="238">
        <v>1</v>
      </c>
      <c r="M209" s="713">
        <v>140.03</v>
      </c>
    </row>
    <row r="210" spans="1:13" ht="14.4" customHeight="1" x14ac:dyDescent="0.3">
      <c r="A210" s="680" t="s">
        <v>2541</v>
      </c>
      <c r="B210" s="671" t="s">
        <v>2393</v>
      </c>
      <c r="C210" s="671" t="s">
        <v>1408</v>
      </c>
      <c r="D210" s="671" t="s">
        <v>1409</v>
      </c>
      <c r="E210" s="671" t="s">
        <v>1410</v>
      </c>
      <c r="F210" s="238"/>
      <c r="G210" s="238"/>
      <c r="H210" s="682">
        <v>0</v>
      </c>
      <c r="I210" s="238">
        <v>12</v>
      </c>
      <c r="J210" s="238">
        <v>5968.8</v>
      </c>
      <c r="K210" s="682">
        <v>1</v>
      </c>
      <c r="L210" s="238">
        <v>12</v>
      </c>
      <c r="M210" s="713">
        <v>5968.8</v>
      </c>
    </row>
    <row r="211" spans="1:13" ht="14.4" customHeight="1" x14ac:dyDescent="0.3">
      <c r="A211" s="680" t="s">
        <v>2541</v>
      </c>
      <c r="B211" s="671" t="s">
        <v>2393</v>
      </c>
      <c r="C211" s="671" t="s">
        <v>2645</v>
      </c>
      <c r="D211" s="671" t="s">
        <v>2646</v>
      </c>
      <c r="E211" s="671" t="s">
        <v>2647</v>
      </c>
      <c r="F211" s="238"/>
      <c r="G211" s="238"/>
      <c r="H211" s="682">
        <v>0</v>
      </c>
      <c r="I211" s="238">
        <v>3</v>
      </c>
      <c r="J211" s="238">
        <v>4078.83</v>
      </c>
      <c r="K211" s="682">
        <v>1</v>
      </c>
      <c r="L211" s="238">
        <v>3</v>
      </c>
      <c r="M211" s="713">
        <v>4078.83</v>
      </c>
    </row>
    <row r="212" spans="1:13" ht="14.4" customHeight="1" x14ac:dyDescent="0.3">
      <c r="A212" s="680" t="s">
        <v>2541</v>
      </c>
      <c r="B212" s="671" t="s">
        <v>2478</v>
      </c>
      <c r="C212" s="671" t="s">
        <v>2057</v>
      </c>
      <c r="D212" s="671" t="s">
        <v>2058</v>
      </c>
      <c r="E212" s="671" t="s">
        <v>2059</v>
      </c>
      <c r="F212" s="238"/>
      <c r="G212" s="238"/>
      <c r="H212" s="682"/>
      <c r="I212" s="238">
        <v>1</v>
      </c>
      <c r="J212" s="238">
        <v>0</v>
      </c>
      <c r="K212" s="682"/>
      <c r="L212" s="238">
        <v>1</v>
      </c>
      <c r="M212" s="713">
        <v>0</v>
      </c>
    </row>
    <row r="213" spans="1:13" ht="14.4" customHeight="1" x14ac:dyDescent="0.3">
      <c r="A213" s="680" t="s">
        <v>2541</v>
      </c>
      <c r="B213" s="671" t="s">
        <v>2478</v>
      </c>
      <c r="C213" s="671" t="s">
        <v>2839</v>
      </c>
      <c r="D213" s="671" t="s">
        <v>2058</v>
      </c>
      <c r="E213" s="671" t="s">
        <v>2840</v>
      </c>
      <c r="F213" s="238"/>
      <c r="G213" s="238"/>
      <c r="H213" s="682"/>
      <c r="I213" s="238">
        <v>1</v>
      </c>
      <c r="J213" s="238">
        <v>0</v>
      </c>
      <c r="K213" s="682"/>
      <c r="L213" s="238">
        <v>1</v>
      </c>
      <c r="M213" s="713">
        <v>0</v>
      </c>
    </row>
    <row r="214" spans="1:13" ht="14.4" customHeight="1" x14ac:dyDescent="0.3">
      <c r="A214" s="680" t="s">
        <v>2541</v>
      </c>
      <c r="B214" s="671" t="s">
        <v>3696</v>
      </c>
      <c r="C214" s="671" t="s">
        <v>2595</v>
      </c>
      <c r="D214" s="671" t="s">
        <v>2596</v>
      </c>
      <c r="E214" s="671" t="s">
        <v>2597</v>
      </c>
      <c r="F214" s="238"/>
      <c r="G214" s="238"/>
      <c r="H214" s="682">
        <v>0</v>
      </c>
      <c r="I214" s="238">
        <v>2</v>
      </c>
      <c r="J214" s="238">
        <v>312.5</v>
      </c>
      <c r="K214" s="682">
        <v>1</v>
      </c>
      <c r="L214" s="238">
        <v>2</v>
      </c>
      <c r="M214" s="713">
        <v>312.5</v>
      </c>
    </row>
    <row r="215" spans="1:13" ht="14.4" customHeight="1" x14ac:dyDescent="0.3">
      <c r="A215" s="680" t="s">
        <v>2541</v>
      </c>
      <c r="B215" s="671" t="s">
        <v>2400</v>
      </c>
      <c r="C215" s="671" t="s">
        <v>2944</v>
      </c>
      <c r="D215" s="671" t="s">
        <v>1347</v>
      </c>
      <c r="E215" s="671" t="s">
        <v>2945</v>
      </c>
      <c r="F215" s="238"/>
      <c r="G215" s="238"/>
      <c r="H215" s="682"/>
      <c r="I215" s="238">
        <v>1</v>
      </c>
      <c r="J215" s="238">
        <v>0</v>
      </c>
      <c r="K215" s="682"/>
      <c r="L215" s="238">
        <v>1</v>
      </c>
      <c r="M215" s="713">
        <v>0</v>
      </c>
    </row>
    <row r="216" spans="1:13" ht="14.4" customHeight="1" x14ac:dyDescent="0.3">
      <c r="A216" s="680" t="s">
        <v>2541</v>
      </c>
      <c r="B216" s="671" t="s">
        <v>2400</v>
      </c>
      <c r="C216" s="671" t="s">
        <v>1402</v>
      </c>
      <c r="D216" s="671" t="s">
        <v>1347</v>
      </c>
      <c r="E216" s="671" t="s">
        <v>1403</v>
      </c>
      <c r="F216" s="238"/>
      <c r="G216" s="238"/>
      <c r="H216" s="682">
        <v>0</v>
      </c>
      <c r="I216" s="238">
        <v>5</v>
      </c>
      <c r="J216" s="238">
        <v>2344.7999999999997</v>
      </c>
      <c r="K216" s="682">
        <v>1</v>
      </c>
      <c r="L216" s="238">
        <v>5</v>
      </c>
      <c r="M216" s="713">
        <v>2344.7999999999997</v>
      </c>
    </row>
    <row r="217" spans="1:13" ht="14.4" customHeight="1" x14ac:dyDescent="0.3">
      <c r="A217" s="680" t="s">
        <v>2541</v>
      </c>
      <c r="B217" s="671" t="s">
        <v>2400</v>
      </c>
      <c r="C217" s="671" t="s">
        <v>1405</v>
      </c>
      <c r="D217" s="671" t="s">
        <v>1347</v>
      </c>
      <c r="E217" s="671" t="s">
        <v>1406</v>
      </c>
      <c r="F217" s="238"/>
      <c r="G217" s="238"/>
      <c r="H217" s="682">
        <v>0</v>
      </c>
      <c r="I217" s="238">
        <v>5</v>
      </c>
      <c r="J217" s="238">
        <v>3126.45</v>
      </c>
      <c r="K217" s="682">
        <v>1</v>
      </c>
      <c r="L217" s="238">
        <v>5</v>
      </c>
      <c r="M217" s="713">
        <v>3126.45</v>
      </c>
    </row>
    <row r="218" spans="1:13" ht="14.4" customHeight="1" x14ac:dyDescent="0.3">
      <c r="A218" s="680" t="s">
        <v>2541</v>
      </c>
      <c r="B218" s="671" t="s">
        <v>2400</v>
      </c>
      <c r="C218" s="671" t="s">
        <v>1346</v>
      </c>
      <c r="D218" s="671" t="s">
        <v>1347</v>
      </c>
      <c r="E218" s="671" t="s">
        <v>1348</v>
      </c>
      <c r="F218" s="238"/>
      <c r="G218" s="238"/>
      <c r="H218" s="682">
        <v>0</v>
      </c>
      <c r="I218" s="238">
        <v>3</v>
      </c>
      <c r="J218" s="238">
        <v>2813.79</v>
      </c>
      <c r="K218" s="682">
        <v>1</v>
      </c>
      <c r="L218" s="238">
        <v>3</v>
      </c>
      <c r="M218" s="713">
        <v>2813.79</v>
      </c>
    </row>
    <row r="219" spans="1:13" ht="14.4" customHeight="1" x14ac:dyDescent="0.3">
      <c r="A219" s="680" t="s">
        <v>2541</v>
      </c>
      <c r="B219" s="671" t="s">
        <v>2400</v>
      </c>
      <c r="C219" s="671" t="s">
        <v>2271</v>
      </c>
      <c r="D219" s="671" t="s">
        <v>1370</v>
      </c>
      <c r="E219" s="671" t="s">
        <v>1348</v>
      </c>
      <c r="F219" s="238"/>
      <c r="G219" s="238"/>
      <c r="H219" s="682">
        <v>0</v>
      </c>
      <c r="I219" s="238">
        <v>14</v>
      </c>
      <c r="J219" s="238">
        <v>24495.660000000003</v>
      </c>
      <c r="K219" s="682">
        <v>1</v>
      </c>
      <c r="L219" s="238">
        <v>14</v>
      </c>
      <c r="M219" s="713">
        <v>24495.660000000003</v>
      </c>
    </row>
    <row r="220" spans="1:13" ht="14.4" customHeight="1" x14ac:dyDescent="0.3">
      <c r="A220" s="680" t="s">
        <v>2541</v>
      </c>
      <c r="B220" s="671" t="s">
        <v>2400</v>
      </c>
      <c r="C220" s="671" t="s">
        <v>3199</v>
      </c>
      <c r="D220" s="671" t="s">
        <v>1370</v>
      </c>
      <c r="E220" s="671" t="s">
        <v>2025</v>
      </c>
      <c r="F220" s="238"/>
      <c r="G220" s="238"/>
      <c r="H220" s="682">
        <v>0</v>
      </c>
      <c r="I220" s="238">
        <v>5</v>
      </c>
      <c r="J220" s="238">
        <v>14580.8</v>
      </c>
      <c r="K220" s="682">
        <v>1</v>
      </c>
      <c r="L220" s="238">
        <v>5</v>
      </c>
      <c r="M220" s="713">
        <v>14580.8</v>
      </c>
    </row>
    <row r="221" spans="1:13" ht="14.4" customHeight="1" x14ac:dyDescent="0.3">
      <c r="A221" s="680" t="s">
        <v>2541</v>
      </c>
      <c r="B221" s="671" t="s">
        <v>3698</v>
      </c>
      <c r="C221" s="671" t="s">
        <v>3307</v>
      </c>
      <c r="D221" s="671" t="s">
        <v>3308</v>
      </c>
      <c r="E221" s="671" t="s">
        <v>3309</v>
      </c>
      <c r="F221" s="238">
        <v>1</v>
      </c>
      <c r="G221" s="238">
        <v>0</v>
      </c>
      <c r="H221" s="682"/>
      <c r="I221" s="238"/>
      <c r="J221" s="238"/>
      <c r="K221" s="682"/>
      <c r="L221" s="238">
        <v>1</v>
      </c>
      <c r="M221" s="713">
        <v>0</v>
      </c>
    </row>
    <row r="222" spans="1:13" ht="14.4" customHeight="1" x14ac:dyDescent="0.3">
      <c r="A222" s="680" t="s">
        <v>2541</v>
      </c>
      <c r="B222" s="671" t="s">
        <v>2509</v>
      </c>
      <c r="C222" s="671" t="s">
        <v>2769</v>
      </c>
      <c r="D222" s="671" t="s">
        <v>2278</v>
      </c>
      <c r="E222" s="671" t="s">
        <v>2770</v>
      </c>
      <c r="F222" s="238"/>
      <c r="G222" s="238"/>
      <c r="H222" s="682">
        <v>0</v>
      </c>
      <c r="I222" s="238">
        <v>1</v>
      </c>
      <c r="J222" s="238">
        <v>150.55000000000001</v>
      </c>
      <c r="K222" s="682">
        <v>1</v>
      </c>
      <c r="L222" s="238">
        <v>1</v>
      </c>
      <c r="M222" s="713">
        <v>150.55000000000001</v>
      </c>
    </row>
    <row r="223" spans="1:13" ht="14.4" customHeight="1" x14ac:dyDescent="0.3">
      <c r="A223" s="680" t="s">
        <v>2541</v>
      </c>
      <c r="B223" s="671" t="s">
        <v>3699</v>
      </c>
      <c r="C223" s="671" t="s">
        <v>3324</v>
      </c>
      <c r="D223" s="671" t="s">
        <v>3325</v>
      </c>
      <c r="E223" s="671" t="s">
        <v>3326</v>
      </c>
      <c r="F223" s="238"/>
      <c r="G223" s="238"/>
      <c r="H223" s="682">
        <v>0</v>
      </c>
      <c r="I223" s="238">
        <v>1</v>
      </c>
      <c r="J223" s="238">
        <v>99.83</v>
      </c>
      <c r="K223" s="682">
        <v>1</v>
      </c>
      <c r="L223" s="238">
        <v>1</v>
      </c>
      <c r="M223" s="713">
        <v>99.83</v>
      </c>
    </row>
    <row r="224" spans="1:13" ht="14.4" customHeight="1" x14ac:dyDescent="0.3">
      <c r="A224" s="680" t="s">
        <v>2541</v>
      </c>
      <c r="B224" s="671" t="s">
        <v>3699</v>
      </c>
      <c r="C224" s="671" t="s">
        <v>3331</v>
      </c>
      <c r="D224" s="671" t="s">
        <v>3188</v>
      </c>
      <c r="E224" s="671" t="s">
        <v>3189</v>
      </c>
      <c r="F224" s="238">
        <v>1</v>
      </c>
      <c r="G224" s="238">
        <v>200.07</v>
      </c>
      <c r="H224" s="682">
        <v>1</v>
      </c>
      <c r="I224" s="238"/>
      <c r="J224" s="238"/>
      <c r="K224" s="682">
        <v>0</v>
      </c>
      <c r="L224" s="238">
        <v>1</v>
      </c>
      <c r="M224" s="713">
        <v>200.07</v>
      </c>
    </row>
    <row r="225" spans="1:13" ht="14.4" customHeight="1" x14ac:dyDescent="0.3">
      <c r="A225" s="680" t="s">
        <v>2541</v>
      </c>
      <c r="B225" s="671" t="s">
        <v>3705</v>
      </c>
      <c r="C225" s="671" t="s">
        <v>3270</v>
      </c>
      <c r="D225" s="671" t="s">
        <v>2564</v>
      </c>
      <c r="E225" s="671" t="s">
        <v>2963</v>
      </c>
      <c r="F225" s="238"/>
      <c r="G225" s="238"/>
      <c r="H225" s="682">
        <v>0</v>
      </c>
      <c r="I225" s="238">
        <v>1</v>
      </c>
      <c r="J225" s="238">
        <v>41.89</v>
      </c>
      <c r="K225" s="682">
        <v>1</v>
      </c>
      <c r="L225" s="238">
        <v>1</v>
      </c>
      <c r="M225" s="713">
        <v>41.89</v>
      </c>
    </row>
    <row r="226" spans="1:13" ht="14.4" customHeight="1" x14ac:dyDescent="0.3">
      <c r="A226" s="680" t="s">
        <v>2541</v>
      </c>
      <c r="B226" s="671" t="s">
        <v>3705</v>
      </c>
      <c r="C226" s="671" t="s">
        <v>2563</v>
      </c>
      <c r="D226" s="671" t="s">
        <v>2564</v>
      </c>
      <c r="E226" s="671" t="s">
        <v>2565</v>
      </c>
      <c r="F226" s="238"/>
      <c r="G226" s="238"/>
      <c r="H226" s="682">
        <v>0</v>
      </c>
      <c r="I226" s="238">
        <v>1</v>
      </c>
      <c r="J226" s="238">
        <v>146.63</v>
      </c>
      <c r="K226" s="682">
        <v>1</v>
      </c>
      <c r="L226" s="238">
        <v>1</v>
      </c>
      <c r="M226" s="713">
        <v>146.63</v>
      </c>
    </row>
    <row r="227" spans="1:13" ht="14.4" customHeight="1" x14ac:dyDescent="0.3">
      <c r="A227" s="680" t="s">
        <v>2541</v>
      </c>
      <c r="B227" s="671" t="s">
        <v>3712</v>
      </c>
      <c r="C227" s="671" t="s">
        <v>3304</v>
      </c>
      <c r="D227" s="671" t="s">
        <v>3305</v>
      </c>
      <c r="E227" s="671" t="s">
        <v>3306</v>
      </c>
      <c r="F227" s="238"/>
      <c r="G227" s="238"/>
      <c r="H227" s="682">
        <v>0</v>
      </c>
      <c r="I227" s="238">
        <v>1</v>
      </c>
      <c r="J227" s="238">
        <v>83.56</v>
      </c>
      <c r="K227" s="682">
        <v>1</v>
      </c>
      <c r="L227" s="238">
        <v>1</v>
      </c>
      <c r="M227" s="713">
        <v>83.56</v>
      </c>
    </row>
    <row r="228" spans="1:13" ht="14.4" customHeight="1" x14ac:dyDescent="0.3">
      <c r="A228" s="680" t="s">
        <v>2541</v>
      </c>
      <c r="B228" s="671" t="s">
        <v>3713</v>
      </c>
      <c r="C228" s="671" t="s">
        <v>3255</v>
      </c>
      <c r="D228" s="671" t="s">
        <v>3256</v>
      </c>
      <c r="E228" s="671" t="s">
        <v>3257</v>
      </c>
      <c r="F228" s="238"/>
      <c r="G228" s="238"/>
      <c r="H228" s="682">
        <v>0</v>
      </c>
      <c r="I228" s="238">
        <v>1</v>
      </c>
      <c r="J228" s="238">
        <v>81.209999999999994</v>
      </c>
      <c r="K228" s="682">
        <v>1</v>
      </c>
      <c r="L228" s="238">
        <v>1</v>
      </c>
      <c r="M228" s="713">
        <v>81.209999999999994</v>
      </c>
    </row>
    <row r="229" spans="1:13" ht="14.4" customHeight="1" x14ac:dyDescent="0.3">
      <c r="A229" s="680" t="s">
        <v>2541</v>
      </c>
      <c r="B229" s="671" t="s">
        <v>3713</v>
      </c>
      <c r="C229" s="671" t="s">
        <v>3258</v>
      </c>
      <c r="D229" s="671" t="s">
        <v>3256</v>
      </c>
      <c r="E229" s="671" t="s">
        <v>3259</v>
      </c>
      <c r="F229" s="238"/>
      <c r="G229" s="238"/>
      <c r="H229" s="682">
        <v>0</v>
      </c>
      <c r="I229" s="238">
        <v>1</v>
      </c>
      <c r="J229" s="238">
        <v>270.69</v>
      </c>
      <c r="K229" s="682">
        <v>1</v>
      </c>
      <c r="L229" s="238">
        <v>1</v>
      </c>
      <c r="M229" s="713">
        <v>270.69</v>
      </c>
    </row>
    <row r="230" spans="1:13" ht="14.4" customHeight="1" x14ac:dyDescent="0.3">
      <c r="A230" s="680" t="s">
        <v>2541</v>
      </c>
      <c r="B230" s="671" t="s">
        <v>3713</v>
      </c>
      <c r="C230" s="671" t="s">
        <v>3260</v>
      </c>
      <c r="D230" s="671" t="s">
        <v>3261</v>
      </c>
      <c r="E230" s="671" t="s">
        <v>3209</v>
      </c>
      <c r="F230" s="238">
        <v>1</v>
      </c>
      <c r="G230" s="238">
        <v>0</v>
      </c>
      <c r="H230" s="682"/>
      <c r="I230" s="238"/>
      <c r="J230" s="238"/>
      <c r="K230" s="682"/>
      <c r="L230" s="238">
        <v>1</v>
      </c>
      <c r="M230" s="713">
        <v>0</v>
      </c>
    </row>
    <row r="231" spans="1:13" ht="14.4" customHeight="1" x14ac:dyDescent="0.3">
      <c r="A231" s="680" t="s">
        <v>2541</v>
      </c>
      <c r="B231" s="671" t="s">
        <v>2404</v>
      </c>
      <c r="C231" s="671" t="s">
        <v>3357</v>
      </c>
      <c r="D231" s="671" t="s">
        <v>3358</v>
      </c>
      <c r="E231" s="671" t="s">
        <v>3359</v>
      </c>
      <c r="F231" s="238"/>
      <c r="G231" s="238"/>
      <c r="H231" s="682">
        <v>0</v>
      </c>
      <c r="I231" s="238">
        <v>1</v>
      </c>
      <c r="J231" s="238">
        <v>36.520000000000003</v>
      </c>
      <c r="K231" s="682">
        <v>1</v>
      </c>
      <c r="L231" s="238">
        <v>1</v>
      </c>
      <c r="M231" s="713">
        <v>36.520000000000003</v>
      </c>
    </row>
    <row r="232" spans="1:13" ht="14.4" customHeight="1" x14ac:dyDescent="0.3">
      <c r="A232" s="680" t="s">
        <v>2541</v>
      </c>
      <c r="B232" s="671" t="s">
        <v>3714</v>
      </c>
      <c r="C232" s="671" t="s">
        <v>3346</v>
      </c>
      <c r="D232" s="671" t="s">
        <v>3347</v>
      </c>
      <c r="E232" s="671" t="s">
        <v>2741</v>
      </c>
      <c r="F232" s="238">
        <v>1</v>
      </c>
      <c r="G232" s="238">
        <v>0</v>
      </c>
      <c r="H232" s="682"/>
      <c r="I232" s="238"/>
      <c r="J232" s="238"/>
      <c r="K232" s="682"/>
      <c r="L232" s="238">
        <v>1</v>
      </c>
      <c r="M232" s="713">
        <v>0</v>
      </c>
    </row>
    <row r="233" spans="1:13" ht="14.4" customHeight="1" x14ac:dyDescent="0.3">
      <c r="A233" s="680" t="s">
        <v>2541</v>
      </c>
      <c r="B233" s="671" t="s">
        <v>2406</v>
      </c>
      <c r="C233" s="671" t="s">
        <v>3314</v>
      </c>
      <c r="D233" s="671" t="s">
        <v>3315</v>
      </c>
      <c r="E233" s="671" t="s">
        <v>3316</v>
      </c>
      <c r="F233" s="238">
        <v>1</v>
      </c>
      <c r="G233" s="238">
        <v>0</v>
      </c>
      <c r="H233" s="682"/>
      <c r="I233" s="238"/>
      <c r="J233" s="238"/>
      <c r="K233" s="682"/>
      <c r="L233" s="238">
        <v>1</v>
      </c>
      <c r="M233" s="713">
        <v>0</v>
      </c>
    </row>
    <row r="234" spans="1:13" ht="14.4" customHeight="1" x14ac:dyDescent="0.3">
      <c r="A234" s="680" t="s">
        <v>2541</v>
      </c>
      <c r="B234" s="671" t="s">
        <v>3715</v>
      </c>
      <c r="C234" s="671" t="s">
        <v>3318</v>
      </c>
      <c r="D234" s="671" t="s">
        <v>3319</v>
      </c>
      <c r="E234" s="671" t="s">
        <v>3320</v>
      </c>
      <c r="F234" s="238">
        <v>1</v>
      </c>
      <c r="G234" s="238">
        <v>233.9</v>
      </c>
      <c r="H234" s="682">
        <v>1</v>
      </c>
      <c r="I234" s="238"/>
      <c r="J234" s="238"/>
      <c r="K234" s="682">
        <v>0</v>
      </c>
      <c r="L234" s="238">
        <v>1</v>
      </c>
      <c r="M234" s="713">
        <v>233.9</v>
      </c>
    </row>
    <row r="235" spans="1:13" ht="14.4" customHeight="1" x14ac:dyDescent="0.3">
      <c r="A235" s="680" t="s">
        <v>2541</v>
      </c>
      <c r="B235" s="671" t="s">
        <v>2408</v>
      </c>
      <c r="C235" s="671" t="s">
        <v>1361</v>
      </c>
      <c r="D235" s="671" t="s">
        <v>1362</v>
      </c>
      <c r="E235" s="671" t="s">
        <v>2409</v>
      </c>
      <c r="F235" s="238"/>
      <c r="G235" s="238"/>
      <c r="H235" s="682">
        <v>0</v>
      </c>
      <c r="I235" s="238">
        <v>3</v>
      </c>
      <c r="J235" s="238">
        <v>114.39000000000001</v>
      </c>
      <c r="K235" s="682">
        <v>1</v>
      </c>
      <c r="L235" s="238">
        <v>3</v>
      </c>
      <c r="M235" s="713">
        <v>114.39000000000001</v>
      </c>
    </row>
    <row r="236" spans="1:13" ht="14.4" customHeight="1" x14ac:dyDescent="0.3">
      <c r="A236" s="680" t="s">
        <v>2541</v>
      </c>
      <c r="B236" s="671" t="s">
        <v>2412</v>
      </c>
      <c r="C236" s="671" t="s">
        <v>1556</v>
      </c>
      <c r="D236" s="671" t="s">
        <v>2413</v>
      </c>
      <c r="E236" s="671" t="s">
        <v>2414</v>
      </c>
      <c r="F236" s="238"/>
      <c r="G236" s="238"/>
      <c r="H236" s="682">
        <v>0</v>
      </c>
      <c r="I236" s="238">
        <v>11</v>
      </c>
      <c r="J236" s="238">
        <v>3666.41</v>
      </c>
      <c r="K236" s="682">
        <v>1</v>
      </c>
      <c r="L236" s="238">
        <v>11</v>
      </c>
      <c r="M236" s="713">
        <v>3666.41</v>
      </c>
    </row>
    <row r="237" spans="1:13" ht="14.4" customHeight="1" x14ac:dyDescent="0.3">
      <c r="A237" s="680" t="s">
        <v>2541</v>
      </c>
      <c r="B237" s="671" t="s">
        <v>2417</v>
      </c>
      <c r="C237" s="671" t="s">
        <v>1560</v>
      </c>
      <c r="D237" s="671" t="s">
        <v>1561</v>
      </c>
      <c r="E237" s="671" t="s">
        <v>2418</v>
      </c>
      <c r="F237" s="238"/>
      <c r="G237" s="238"/>
      <c r="H237" s="682">
        <v>0</v>
      </c>
      <c r="I237" s="238">
        <v>1</v>
      </c>
      <c r="J237" s="238">
        <v>184.22</v>
      </c>
      <c r="K237" s="682">
        <v>1</v>
      </c>
      <c r="L237" s="238">
        <v>1</v>
      </c>
      <c r="M237" s="713">
        <v>184.22</v>
      </c>
    </row>
    <row r="238" spans="1:13" ht="14.4" customHeight="1" x14ac:dyDescent="0.3">
      <c r="A238" s="680" t="s">
        <v>2541</v>
      </c>
      <c r="B238" s="671" t="s">
        <v>2421</v>
      </c>
      <c r="C238" s="671" t="s">
        <v>1583</v>
      </c>
      <c r="D238" s="671" t="s">
        <v>1584</v>
      </c>
      <c r="E238" s="671" t="s">
        <v>2422</v>
      </c>
      <c r="F238" s="238"/>
      <c r="G238" s="238"/>
      <c r="H238" s="682">
        <v>0</v>
      </c>
      <c r="I238" s="238">
        <v>1</v>
      </c>
      <c r="J238" s="238">
        <v>175.19</v>
      </c>
      <c r="K238" s="682">
        <v>1</v>
      </c>
      <c r="L238" s="238">
        <v>1</v>
      </c>
      <c r="M238" s="713">
        <v>175.19</v>
      </c>
    </row>
    <row r="239" spans="1:13" ht="14.4" customHeight="1" x14ac:dyDescent="0.3">
      <c r="A239" s="680" t="s">
        <v>2541</v>
      </c>
      <c r="B239" s="671" t="s">
        <v>2490</v>
      </c>
      <c r="C239" s="671" t="s">
        <v>2141</v>
      </c>
      <c r="D239" s="671" t="s">
        <v>2142</v>
      </c>
      <c r="E239" s="671" t="s">
        <v>2143</v>
      </c>
      <c r="F239" s="238"/>
      <c r="G239" s="238"/>
      <c r="H239" s="682">
        <v>0</v>
      </c>
      <c r="I239" s="238">
        <v>3</v>
      </c>
      <c r="J239" s="238">
        <v>666.75</v>
      </c>
      <c r="K239" s="682">
        <v>1</v>
      </c>
      <c r="L239" s="238">
        <v>3</v>
      </c>
      <c r="M239" s="713">
        <v>666.75</v>
      </c>
    </row>
    <row r="240" spans="1:13" ht="14.4" customHeight="1" x14ac:dyDescent="0.3">
      <c r="A240" s="680" t="s">
        <v>2541</v>
      </c>
      <c r="B240" s="671" t="s">
        <v>3693</v>
      </c>
      <c r="C240" s="671" t="s">
        <v>2856</v>
      </c>
      <c r="D240" s="671" t="s">
        <v>2857</v>
      </c>
      <c r="E240" s="671" t="s">
        <v>2858</v>
      </c>
      <c r="F240" s="238"/>
      <c r="G240" s="238"/>
      <c r="H240" s="682">
        <v>0</v>
      </c>
      <c r="I240" s="238">
        <v>5</v>
      </c>
      <c r="J240" s="238">
        <v>349.29999999999995</v>
      </c>
      <c r="K240" s="682">
        <v>1</v>
      </c>
      <c r="L240" s="238">
        <v>5</v>
      </c>
      <c r="M240" s="713">
        <v>349.29999999999995</v>
      </c>
    </row>
    <row r="241" spans="1:13" ht="14.4" customHeight="1" x14ac:dyDescent="0.3">
      <c r="A241" s="680" t="s">
        <v>2541</v>
      </c>
      <c r="B241" s="671" t="s">
        <v>2425</v>
      </c>
      <c r="C241" s="671" t="s">
        <v>1564</v>
      </c>
      <c r="D241" s="671" t="s">
        <v>1565</v>
      </c>
      <c r="E241" s="671" t="s">
        <v>2418</v>
      </c>
      <c r="F241" s="238"/>
      <c r="G241" s="238"/>
      <c r="H241" s="682">
        <v>0</v>
      </c>
      <c r="I241" s="238">
        <v>3</v>
      </c>
      <c r="J241" s="238">
        <v>209.57999999999998</v>
      </c>
      <c r="K241" s="682">
        <v>1</v>
      </c>
      <c r="L241" s="238">
        <v>3</v>
      </c>
      <c r="M241" s="713">
        <v>209.57999999999998</v>
      </c>
    </row>
    <row r="242" spans="1:13" ht="14.4" customHeight="1" x14ac:dyDescent="0.3">
      <c r="A242" s="680" t="s">
        <v>2541</v>
      </c>
      <c r="B242" s="671" t="s">
        <v>2431</v>
      </c>
      <c r="C242" s="671" t="s">
        <v>1599</v>
      </c>
      <c r="D242" s="671" t="s">
        <v>1600</v>
      </c>
      <c r="E242" s="671" t="s">
        <v>2432</v>
      </c>
      <c r="F242" s="238"/>
      <c r="G242" s="238"/>
      <c r="H242" s="682">
        <v>0</v>
      </c>
      <c r="I242" s="238">
        <v>16</v>
      </c>
      <c r="J242" s="238">
        <v>50035.039999999994</v>
      </c>
      <c r="K242" s="682">
        <v>1</v>
      </c>
      <c r="L242" s="238">
        <v>16</v>
      </c>
      <c r="M242" s="713">
        <v>50035.039999999994</v>
      </c>
    </row>
    <row r="243" spans="1:13" ht="14.4" customHeight="1" x14ac:dyDescent="0.3">
      <c r="A243" s="680" t="s">
        <v>2541</v>
      </c>
      <c r="B243" s="671" t="s">
        <v>2435</v>
      </c>
      <c r="C243" s="671" t="s">
        <v>1447</v>
      </c>
      <c r="D243" s="671" t="s">
        <v>1448</v>
      </c>
      <c r="E243" s="671" t="s">
        <v>2436</v>
      </c>
      <c r="F243" s="238"/>
      <c r="G243" s="238"/>
      <c r="H243" s="682">
        <v>0</v>
      </c>
      <c r="I243" s="238">
        <v>3</v>
      </c>
      <c r="J243" s="238">
        <v>4476.33</v>
      </c>
      <c r="K243" s="682">
        <v>1</v>
      </c>
      <c r="L243" s="238">
        <v>3</v>
      </c>
      <c r="M243" s="713">
        <v>4476.33</v>
      </c>
    </row>
    <row r="244" spans="1:13" ht="14.4" customHeight="1" x14ac:dyDescent="0.3">
      <c r="A244" s="680" t="s">
        <v>2541</v>
      </c>
      <c r="B244" s="671" t="s">
        <v>2439</v>
      </c>
      <c r="C244" s="671" t="s">
        <v>2666</v>
      </c>
      <c r="D244" s="671" t="s">
        <v>2667</v>
      </c>
      <c r="E244" s="671" t="s">
        <v>1769</v>
      </c>
      <c r="F244" s="238"/>
      <c r="G244" s="238"/>
      <c r="H244" s="682">
        <v>0</v>
      </c>
      <c r="I244" s="238">
        <v>5</v>
      </c>
      <c r="J244" s="238">
        <v>65844.2</v>
      </c>
      <c r="K244" s="682">
        <v>1</v>
      </c>
      <c r="L244" s="238">
        <v>5</v>
      </c>
      <c r="M244" s="713">
        <v>65844.2</v>
      </c>
    </row>
    <row r="245" spans="1:13" ht="14.4" customHeight="1" x14ac:dyDescent="0.3">
      <c r="A245" s="680" t="s">
        <v>2541</v>
      </c>
      <c r="B245" s="671" t="s">
        <v>3694</v>
      </c>
      <c r="C245" s="671" t="s">
        <v>3300</v>
      </c>
      <c r="D245" s="671" t="s">
        <v>3301</v>
      </c>
      <c r="E245" s="671" t="s">
        <v>3302</v>
      </c>
      <c r="F245" s="238"/>
      <c r="G245" s="238"/>
      <c r="H245" s="682">
        <v>0</v>
      </c>
      <c r="I245" s="238">
        <v>5</v>
      </c>
      <c r="J245" s="238">
        <v>24498.899999999998</v>
      </c>
      <c r="K245" s="682">
        <v>1</v>
      </c>
      <c r="L245" s="238">
        <v>5</v>
      </c>
      <c r="M245" s="713">
        <v>24498.899999999998</v>
      </c>
    </row>
    <row r="246" spans="1:13" ht="14.4" customHeight="1" x14ac:dyDescent="0.3">
      <c r="A246" s="680" t="s">
        <v>2541</v>
      </c>
      <c r="B246" s="671" t="s">
        <v>3694</v>
      </c>
      <c r="C246" s="671" t="s">
        <v>2816</v>
      </c>
      <c r="D246" s="671" t="s">
        <v>2817</v>
      </c>
      <c r="E246" s="671" t="s">
        <v>2818</v>
      </c>
      <c r="F246" s="238"/>
      <c r="G246" s="238"/>
      <c r="H246" s="682">
        <v>0</v>
      </c>
      <c r="I246" s="238">
        <v>3</v>
      </c>
      <c r="J246" s="238">
        <v>7349.67</v>
      </c>
      <c r="K246" s="682">
        <v>1</v>
      </c>
      <c r="L246" s="238">
        <v>3</v>
      </c>
      <c r="M246" s="713">
        <v>7349.67</v>
      </c>
    </row>
    <row r="247" spans="1:13" ht="14.4" customHeight="1" x14ac:dyDescent="0.3">
      <c r="A247" s="680" t="s">
        <v>2541</v>
      </c>
      <c r="B247" s="671" t="s">
        <v>2448</v>
      </c>
      <c r="C247" s="671" t="s">
        <v>1380</v>
      </c>
      <c r="D247" s="671" t="s">
        <v>1381</v>
      </c>
      <c r="E247" s="671" t="s">
        <v>1382</v>
      </c>
      <c r="F247" s="238"/>
      <c r="G247" s="238"/>
      <c r="H247" s="682">
        <v>0</v>
      </c>
      <c r="I247" s="238">
        <v>6</v>
      </c>
      <c r="J247" s="238">
        <v>571.5</v>
      </c>
      <c r="K247" s="682">
        <v>1</v>
      </c>
      <c r="L247" s="238">
        <v>6</v>
      </c>
      <c r="M247" s="713">
        <v>571.5</v>
      </c>
    </row>
    <row r="248" spans="1:13" ht="14.4" customHeight="1" x14ac:dyDescent="0.3">
      <c r="A248" s="680" t="s">
        <v>2541</v>
      </c>
      <c r="B248" s="671" t="s">
        <v>2449</v>
      </c>
      <c r="C248" s="671" t="s">
        <v>2763</v>
      </c>
      <c r="D248" s="671" t="s">
        <v>2764</v>
      </c>
      <c r="E248" s="671" t="s">
        <v>2765</v>
      </c>
      <c r="F248" s="238"/>
      <c r="G248" s="238"/>
      <c r="H248" s="682">
        <v>0</v>
      </c>
      <c r="I248" s="238">
        <v>1</v>
      </c>
      <c r="J248" s="238">
        <v>163.72999999999999</v>
      </c>
      <c r="K248" s="682">
        <v>1</v>
      </c>
      <c r="L248" s="238">
        <v>1</v>
      </c>
      <c r="M248" s="713">
        <v>163.72999999999999</v>
      </c>
    </row>
    <row r="249" spans="1:13" ht="14.4" customHeight="1" x14ac:dyDescent="0.3">
      <c r="A249" s="680" t="s">
        <v>2541</v>
      </c>
      <c r="B249" s="671" t="s">
        <v>2450</v>
      </c>
      <c r="C249" s="671" t="s">
        <v>567</v>
      </c>
      <c r="D249" s="671" t="s">
        <v>568</v>
      </c>
      <c r="E249" s="671" t="s">
        <v>569</v>
      </c>
      <c r="F249" s="238">
        <v>1</v>
      </c>
      <c r="G249" s="238">
        <v>94.72</v>
      </c>
      <c r="H249" s="682">
        <v>1</v>
      </c>
      <c r="I249" s="238"/>
      <c r="J249" s="238"/>
      <c r="K249" s="682">
        <v>0</v>
      </c>
      <c r="L249" s="238">
        <v>1</v>
      </c>
      <c r="M249" s="713">
        <v>94.72</v>
      </c>
    </row>
    <row r="250" spans="1:13" ht="14.4" customHeight="1" x14ac:dyDescent="0.3">
      <c r="A250" s="680" t="s">
        <v>2541</v>
      </c>
      <c r="B250" s="671" t="s">
        <v>3707</v>
      </c>
      <c r="C250" s="671" t="s">
        <v>3310</v>
      </c>
      <c r="D250" s="671" t="s">
        <v>3311</v>
      </c>
      <c r="E250" s="671" t="s">
        <v>3312</v>
      </c>
      <c r="F250" s="238">
        <v>1</v>
      </c>
      <c r="G250" s="238">
        <v>0</v>
      </c>
      <c r="H250" s="682"/>
      <c r="I250" s="238"/>
      <c r="J250" s="238"/>
      <c r="K250" s="682"/>
      <c r="L250" s="238">
        <v>1</v>
      </c>
      <c r="M250" s="713">
        <v>0</v>
      </c>
    </row>
    <row r="251" spans="1:13" ht="14.4" customHeight="1" x14ac:dyDescent="0.3">
      <c r="A251" s="680" t="s">
        <v>2541</v>
      </c>
      <c r="B251" s="671" t="s">
        <v>2452</v>
      </c>
      <c r="C251" s="671" t="s">
        <v>3253</v>
      </c>
      <c r="D251" s="671" t="s">
        <v>3254</v>
      </c>
      <c r="E251" s="671" t="s">
        <v>3083</v>
      </c>
      <c r="F251" s="238">
        <v>2</v>
      </c>
      <c r="G251" s="238">
        <v>21.46</v>
      </c>
      <c r="H251" s="682">
        <v>1</v>
      </c>
      <c r="I251" s="238"/>
      <c r="J251" s="238"/>
      <c r="K251" s="682">
        <v>0</v>
      </c>
      <c r="L251" s="238">
        <v>2</v>
      </c>
      <c r="M251" s="713">
        <v>21.46</v>
      </c>
    </row>
    <row r="252" spans="1:13" ht="14.4" customHeight="1" x14ac:dyDescent="0.3">
      <c r="A252" s="680" t="s">
        <v>2541</v>
      </c>
      <c r="B252" s="671" t="s">
        <v>2452</v>
      </c>
      <c r="C252" s="671" t="s">
        <v>2657</v>
      </c>
      <c r="D252" s="671" t="s">
        <v>2658</v>
      </c>
      <c r="E252" s="671" t="s">
        <v>2659</v>
      </c>
      <c r="F252" s="238"/>
      <c r="G252" s="238"/>
      <c r="H252" s="682">
        <v>0</v>
      </c>
      <c r="I252" s="238">
        <v>1</v>
      </c>
      <c r="J252" s="238">
        <v>17.690000000000001</v>
      </c>
      <c r="K252" s="682">
        <v>1</v>
      </c>
      <c r="L252" s="238">
        <v>1</v>
      </c>
      <c r="M252" s="713">
        <v>17.690000000000001</v>
      </c>
    </row>
    <row r="253" spans="1:13" ht="14.4" customHeight="1" x14ac:dyDescent="0.3">
      <c r="A253" s="680" t="s">
        <v>2541</v>
      </c>
      <c r="B253" s="671" t="s">
        <v>2455</v>
      </c>
      <c r="C253" s="671" t="s">
        <v>2046</v>
      </c>
      <c r="D253" s="671" t="s">
        <v>2047</v>
      </c>
      <c r="E253" s="671" t="s">
        <v>2502</v>
      </c>
      <c r="F253" s="238"/>
      <c r="G253" s="238"/>
      <c r="H253" s="682">
        <v>0</v>
      </c>
      <c r="I253" s="238">
        <v>2</v>
      </c>
      <c r="J253" s="238">
        <v>324.26</v>
      </c>
      <c r="K253" s="682">
        <v>1</v>
      </c>
      <c r="L253" s="238">
        <v>2</v>
      </c>
      <c r="M253" s="713">
        <v>324.26</v>
      </c>
    </row>
    <row r="254" spans="1:13" ht="14.4" customHeight="1" x14ac:dyDescent="0.3">
      <c r="A254" s="680" t="s">
        <v>2541</v>
      </c>
      <c r="B254" s="671" t="s">
        <v>2455</v>
      </c>
      <c r="C254" s="671" t="s">
        <v>1412</v>
      </c>
      <c r="D254" s="671" t="s">
        <v>1413</v>
      </c>
      <c r="E254" s="671" t="s">
        <v>2456</v>
      </c>
      <c r="F254" s="238"/>
      <c r="G254" s="238"/>
      <c r="H254" s="682">
        <v>0</v>
      </c>
      <c r="I254" s="238">
        <v>1</v>
      </c>
      <c r="J254" s="238">
        <v>216.16</v>
      </c>
      <c r="K254" s="682">
        <v>1</v>
      </c>
      <c r="L254" s="238">
        <v>1</v>
      </c>
      <c r="M254" s="713">
        <v>216.16</v>
      </c>
    </row>
    <row r="255" spans="1:13" ht="14.4" customHeight="1" x14ac:dyDescent="0.3">
      <c r="A255" s="680" t="s">
        <v>2541</v>
      </c>
      <c r="B255" s="671" t="s">
        <v>2455</v>
      </c>
      <c r="C255" s="671" t="s">
        <v>2021</v>
      </c>
      <c r="D255" s="671" t="s">
        <v>1413</v>
      </c>
      <c r="E255" s="671" t="s">
        <v>2503</v>
      </c>
      <c r="F255" s="238"/>
      <c r="G255" s="238"/>
      <c r="H255" s="682">
        <v>0</v>
      </c>
      <c r="I255" s="238">
        <v>3</v>
      </c>
      <c r="J255" s="238">
        <v>1296.96</v>
      </c>
      <c r="K255" s="682">
        <v>1</v>
      </c>
      <c r="L255" s="238">
        <v>3</v>
      </c>
      <c r="M255" s="713">
        <v>1296.96</v>
      </c>
    </row>
    <row r="256" spans="1:13" ht="14.4" customHeight="1" x14ac:dyDescent="0.3">
      <c r="A256" s="680" t="s">
        <v>2541</v>
      </c>
      <c r="B256" s="671" t="s">
        <v>2455</v>
      </c>
      <c r="C256" s="671" t="s">
        <v>3273</v>
      </c>
      <c r="D256" s="671" t="s">
        <v>1413</v>
      </c>
      <c r="E256" s="671" t="s">
        <v>3274</v>
      </c>
      <c r="F256" s="238">
        <v>1</v>
      </c>
      <c r="G256" s="238">
        <v>0</v>
      </c>
      <c r="H256" s="682"/>
      <c r="I256" s="238"/>
      <c r="J256" s="238"/>
      <c r="K256" s="682"/>
      <c r="L256" s="238">
        <v>1</v>
      </c>
      <c r="M256" s="713">
        <v>0</v>
      </c>
    </row>
    <row r="257" spans="1:13" ht="14.4" customHeight="1" x14ac:dyDescent="0.3">
      <c r="A257" s="680" t="s">
        <v>2541</v>
      </c>
      <c r="B257" s="671" t="s">
        <v>2455</v>
      </c>
      <c r="C257" s="671" t="s">
        <v>3271</v>
      </c>
      <c r="D257" s="671" t="s">
        <v>2047</v>
      </c>
      <c r="E257" s="671" t="s">
        <v>3272</v>
      </c>
      <c r="F257" s="238">
        <v>1</v>
      </c>
      <c r="G257" s="238">
        <v>0</v>
      </c>
      <c r="H257" s="682"/>
      <c r="I257" s="238"/>
      <c r="J257" s="238"/>
      <c r="K257" s="682"/>
      <c r="L257" s="238">
        <v>1</v>
      </c>
      <c r="M257" s="713">
        <v>0</v>
      </c>
    </row>
    <row r="258" spans="1:13" ht="14.4" customHeight="1" x14ac:dyDescent="0.3">
      <c r="A258" s="680" t="s">
        <v>2541</v>
      </c>
      <c r="B258" s="671" t="s">
        <v>2504</v>
      </c>
      <c r="C258" s="671" t="s">
        <v>3360</v>
      </c>
      <c r="D258" s="671" t="s">
        <v>3361</v>
      </c>
      <c r="E258" s="671" t="s">
        <v>3362</v>
      </c>
      <c r="F258" s="238"/>
      <c r="G258" s="238"/>
      <c r="H258" s="682">
        <v>0</v>
      </c>
      <c r="I258" s="238">
        <v>1</v>
      </c>
      <c r="J258" s="238">
        <v>1130.43</v>
      </c>
      <c r="K258" s="682">
        <v>1</v>
      </c>
      <c r="L258" s="238">
        <v>1</v>
      </c>
      <c r="M258" s="713">
        <v>1130.43</v>
      </c>
    </row>
    <row r="259" spans="1:13" ht="14.4" customHeight="1" x14ac:dyDescent="0.3">
      <c r="A259" s="680" t="s">
        <v>2541</v>
      </c>
      <c r="B259" s="671" t="s">
        <v>2504</v>
      </c>
      <c r="C259" s="671" t="s">
        <v>3363</v>
      </c>
      <c r="D259" s="671" t="s">
        <v>3364</v>
      </c>
      <c r="E259" s="671" t="s">
        <v>3087</v>
      </c>
      <c r="F259" s="238">
        <v>1</v>
      </c>
      <c r="G259" s="238">
        <v>0</v>
      </c>
      <c r="H259" s="682"/>
      <c r="I259" s="238"/>
      <c r="J259" s="238"/>
      <c r="K259" s="682"/>
      <c r="L259" s="238">
        <v>1</v>
      </c>
      <c r="M259" s="713">
        <v>0</v>
      </c>
    </row>
    <row r="260" spans="1:13" ht="14.4" customHeight="1" x14ac:dyDescent="0.3">
      <c r="A260" s="680" t="s">
        <v>2541</v>
      </c>
      <c r="B260" s="671" t="s">
        <v>2461</v>
      </c>
      <c r="C260" s="671" t="s">
        <v>1373</v>
      </c>
      <c r="D260" s="671" t="s">
        <v>1331</v>
      </c>
      <c r="E260" s="671" t="s">
        <v>2463</v>
      </c>
      <c r="F260" s="238"/>
      <c r="G260" s="238"/>
      <c r="H260" s="682">
        <v>0</v>
      </c>
      <c r="I260" s="238">
        <v>1</v>
      </c>
      <c r="J260" s="238">
        <v>137.74</v>
      </c>
      <c r="K260" s="682">
        <v>1</v>
      </c>
      <c r="L260" s="238">
        <v>1</v>
      </c>
      <c r="M260" s="713">
        <v>137.74</v>
      </c>
    </row>
    <row r="261" spans="1:13" ht="14.4" customHeight="1" x14ac:dyDescent="0.3">
      <c r="A261" s="680" t="s">
        <v>2541</v>
      </c>
      <c r="B261" s="671" t="s">
        <v>2467</v>
      </c>
      <c r="C261" s="671" t="s">
        <v>3349</v>
      </c>
      <c r="D261" s="671" t="s">
        <v>3350</v>
      </c>
      <c r="E261" s="671" t="s">
        <v>3351</v>
      </c>
      <c r="F261" s="238">
        <v>3</v>
      </c>
      <c r="G261" s="238">
        <v>2274.75</v>
      </c>
      <c r="H261" s="682">
        <v>1</v>
      </c>
      <c r="I261" s="238"/>
      <c r="J261" s="238"/>
      <c r="K261" s="682">
        <v>0</v>
      </c>
      <c r="L261" s="238">
        <v>3</v>
      </c>
      <c r="M261" s="713">
        <v>2274.75</v>
      </c>
    </row>
    <row r="262" spans="1:13" ht="14.4" customHeight="1" x14ac:dyDescent="0.3">
      <c r="A262" s="680" t="s">
        <v>2541</v>
      </c>
      <c r="B262" s="671" t="s">
        <v>2467</v>
      </c>
      <c r="C262" s="671" t="s">
        <v>3352</v>
      </c>
      <c r="D262" s="671" t="s">
        <v>3353</v>
      </c>
      <c r="E262" s="671" t="s">
        <v>3351</v>
      </c>
      <c r="F262" s="238">
        <v>1</v>
      </c>
      <c r="G262" s="238">
        <v>758.25</v>
      </c>
      <c r="H262" s="682">
        <v>1</v>
      </c>
      <c r="I262" s="238"/>
      <c r="J262" s="238"/>
      <c r="K262" s="682">
        <v>0</v>
      </c>
      <c r="L262" s="238">
        <v>1</v>
      </c>
      <c r="M262" s="713">
        <v>758.25</v>
      </c>
    </row>
    <row r="263" spans="1:13" ht="14.4" customHeight="1" x14ac:dyDescent="0.3">
      <c r="A263" s="680" t="s">
        <v>2542</v>
      </c>
      <c r="B263" s="671" t="s">
        <v>2393</v>
      </c>
      <c r="C263" s="671" t="s">
        <v>1408</v>
      </c>
      <c r="D263" s="671" t="s">
        <v>1409</v>
      </c>
      <c r="E263" s="671" t="s">
        <v>1410</v>
      </c>
      <c r="F263" s="238"/>
      <c r="G263" s="238"/>
      <c r="H263" s="682">
        <v>0</v>
      </c>
      <c r="I263" s="238">
        <v>2</v>
      </c>
      <c r="J263" s="238">
        <v>994.8</v>
      </c>
      <c r="K263" s="682">
        <v>1</v>
      </c>
      <c r="L263" s="238">
        <v>2</v>
      </c>
      <c r="M263" s="713">
        <v>994.8</v>
      </c>
    </row>
    <row r="264" spans="1:13" ht="14.4" customHeight="1" x14ac:dyDescent="0.3">
      <c r="A264" s="680" t="s">
        <v>2542</v>
      </c>
      <c r="B264" s="671" t="s">
        <v>2393</v>
      </c>
      <c r="C264" s="671" t="s">
        <v>2645</v>
      </c>
      <c r="D264" s="671" t="s">
        <v>2646</v>
      </c>
      <c r="E264" s="671" t="s">
        <v>2647</v>
      </c>
      <c r="F264" s="238"/>
      <c r="G264" s="238"/>
      <c r="H264" s="682">
        <v>0</v>
      </c>
      <c r="I264" s="238">
        <v>2</v>
      </c>
      <c r="J264" s="238">
        <v>2719.22</v>
      </c>
      <c r="K264" s="682">
        <v>1</v>
      </c>
      <c r="L264" s="238">
        <v>2</v>
      </c>
      <c r="M264" s="713">
        <v>2719.22</v>
      </c>
    </row>
    <row r="265" spans="1:13" ht="14.4" customHeight="1" x14ac:dyDescent="0.3">
      <c r="A265" s="680" t="s">
        <v>2542</v>
      </c>
      <c r="B265" s="671" t="s">
        <v>2478</v>
      </c>
      <c r="C265" s="671" t="s">
        <v>2839</v>
      </c>
      <c r="D265" s="671" t="s">
        <v>2058</v>
      </c>
      <c r="E265" s="671" t="s">
        <v>2840</v>
      </c>
      <c r="F265" s="238"/>
      <c r="G265" s="238"/>
      <c r="H265" s="682"/>
      <c r="I265" s="238">
        <v>1</v>
      </c>
      <c r="J265" s="238">
        <v>0</v>
      </c>
      <c r="K265" s="682"/>
      <c r="L265" s="238">
        <v>1</v>
      </c>
      <c r="M265" s="713">
        <v>0</v>
      </c>
    </row>
    <row r="266" spans="1:13" ht="14.4" customHeight="1" x14ac:dyDescent="0.3">
      <c r="A266" s="680" t="s">
        <v>2542</v>
      </c>
      <c r="B266" s="671" t="s">
        <v>3696</v>
      </c>
      <c r="C266" s="671" t="s">
        <v>3412</v>
      </c>
      <c r="D266" s="671" t="s">
        <v>3413</v>
      </c>
      <c r="E266" s="671" t="s">
        <v>3414</v>
      </c>
      <c r="F266" s="238"/>
      <c r="G266" s="238"/>
      <c r="H266" s="682">
        <v>0</v>
      </c>
      <c r="I266" s="238">
        <v>1</v>
      </c>
      <c r="J266" s="238">
        <v>132.03</v>
      </c>
      <c r="K266" s="682">
        <v>1</v>
      </c>
      <c r="L266" s="238">
        <v>1</v>
      </c>
      <c r="M266" s="713">
        <v>132.03</v>
      </c>
    </row>
    <row r="267" spans="1:13" ht="14.4" customHeight="1" x14ac:dyDescent="0.3">
      <c r="A267" s="680" t="s">
        <v>2542</v>
      </c>
      <c r="B267" s="671" t="s">
        <v>3696</v>
      </c>
      <c r="C267" s="671" t="s">
        <v>2595</v>
      </c>
      <c r="D267" s="671" t="s">
        <v>2596</v>
      </c>
      <c r="E267" s="671" t="s">
        <v>2597</v>
      </c>
      <c r="F267" s="238"/>
      <c r="G267" s="238"/>
      <c r="H267" s="682">
        <v>0</v>
      </c>
      <c r="I267" s="238">
        <v>3</v>
      </c>
      <c r="J267" s="238">
        <v>468.75</v>
      </c>
      <c r="K267" s="682">
        <v>1</v>
      </c>
      <c r="L267" s="238">
        <v>3</v>
      </c>
      <c r="M267" s="713">
        <v>468.75</v>
      </c>
    </row>
    <row r="268" spans="1:13" ht="14.4" customHeight="1" x14ac:dyDescent="0.3">
      <c r="A268" s="680" t="s">
        <v>2542</v>
      </c>
      <c r="B268" s="671" t="s">
        <v>3696</v>
      </c>
      <c r="C268" s="671" t="s">
        <v>2987</v>
      </c>
      <c r="D268" s="671" t="s">
        <v>2988</v>
      </c>
      <c r="E268" s="671" t="s">
        <v>2986</v>
      </c>
      <c r="F268" s="238"/>
      <c r="G268" s="238"/>
      <c r="H268" s="682">
        <v>0</v>
      </c>
      <c r="I268" s="238">
        <v>5</v>
      </c>
      <c r="J268" s="238">
        <v>965.69999999999993</v>
      </c>
      <c r="K268" s="682">
        <v>1</v>
      </c>
      <c r="L268" s="238">
        <v>5</v>
      </c>
      <c r="M268" s="713">
        <v>965.69999999999993</v>
      </c>
    </row>
    <row r="269" spans="1:13" ht="14.4" customHeight="1" x14ac:dyDescent="0.3">
      <c r="A269" s="680" t="s">
        <v>2542</v>
      </c>
      <c r="B269" s="671" t="s">
        <v>2400</v>
      </c>
      <c r="C269" s="671" t="s">
        <v>1402</v>
      </c>
      <c r="D269" s="671" t="s">
        <v>1347</v>
      </c>
      <c r="E269" s="671" t="s">
        <v>1403</v>
      </c>
      <c r="F269" s="238"/>
      <c r="G269" s="238"/>
      <c r="H269" s="682">
        <v>0</v>
      </c>
      <c r="I269" s="238">
        <v>4</v>
      </c>
      <c r="J269" s="238">
        <v>1875.84</v>
      </c>
      <c r="K269" s="682">
        <v>1</v>
      </c>
      <c r="L269" s="238">
        <v>4</v>
      </c>
      <c r="M269" s="713">
        <v>1875.84</v>
      </c>
    </row>
    <row r="270" spans="1:13" ht="14.4" customHeight="1" x14ac:dyDescent="0.3">
      <c r="A270" s="680" t="s">
        <v>2542</v>
      </c>
      <c r="B270" s="671" t="s">
        <v>2400</v>
      </c>
      <c r="C270" s="671" t="s">
        <v>1405</v>
      </c>
      <c r="D270" s="671" t="s">
        <v>1347</v>
      </c>
      <c r="E270" s="671" t="s">
        <v>1406</v>
      </c>
      <c r="F270" s="238"/>
      <c r="G270" s="238"/>
      <c r="H270" s="682">
        <v>0</v>
      </c>
      <c r="I270" s="238">
        <v>35</v>
      </c>
      <c r="J270" s="238">
        <v>21885.149999999994</v>
      </c>
      <c r="K270" s="682">
        <v>1</v>
      </c>
      <c r="L270" s="238">
        <v>35</v>
      </c>
      <c r="M270" s="713">
        <v>21885.149999999994</v>
      </c>
    </row>
    <row r="271" spans="1:13" ht="14.4" customHeight="1" x14ac:dyDescent="0.3">
      <c r="A271" s="680" t="s">
        <v>2542</v>
      </c>
      <c r="B271" s="671" t="s">
        <v>2400</v>
      </c>
      <c r="C271" s="671" t="s">
        <v>2271</v>
      </c>
      <c r="D271" s="671" t="s">
        <v>1370</v>
      </c>
      <c r="E271" s="671" t="s">
        <v>1348</v>
      </c>
      <c r="F271" s="238"/>
      <c r="G271" s="238"/>
      <c r="H271" s="682">
        <v>0</v>
      </c>
      <c r="I271" s="238">
        <v>4</v>
      </c>
      <c r="J271" s="238">
        <v>6998.76</v>
      </c>
      <c r="K271" s="682">
        <v>1</v>
      </c>
      <c r="L271" s="238">
        <v>4</v>
      </c>
      <c r="M271" s="713">
        <v>6998.76</v>
      </c>
    </row>
    <row r="272" spans="1:13" ht="14.4" customHeight="1" x14ac:dyDescent="0.3">
      <c r="A272" s="680" t="s">
        <v>2542</v>
      </c>
      <c r="B272" s="671" t="s">
        <v>2400</v>
      </c>
      <c r="C272" s="671" t="s">
        <v>1369</v>
      </c>
      <c r="D272" s="671" t="s">
        <v>1370</v>
      </c>
      <c r="E272" s="671" t="s">
        <v>1351</v>
      </c>
      <c r="F272" s="238"/>
      <c r="G272" s="238"/>
      <c r="H272" s="682">
        <v>0</v>
      </c>
      <c r="I272" s="238">
        <v>3</v>
      </c>
      <c r="J272" s="238">
        <v>6998.76</v>
      </c>
      <c r="K272" s="682">
        <v>1</v>
      </c>
      <c r="L272" s="238">
        <v>3</v>
      </c>
      <c r="M272" s="713">
        <v>6998.76</v>
      </c>
    </row>
    <row r="273" spans="1:13" ht="14.4" customHeight="1" x14ac:dyDescent="0.3">
      <c r="A273" s="680" t="s">
        <v>2542</v>
      </c>
      <c r="B273" s="671" t="s">
        <v>2401</v>
      </c>
      <c r="C273" s="671" t="s">
        <v>3399</v>
      </c>
      <c r="D273" s="671" t="s">
        <v>3400</v>
      </c>
      <c r="E273" s="671" t="s">
        <v>3401</v>
      </c>
      <c r="F273" s="238">
        <v>1</v>
      </c>
      <c r="G273" s="238">
        <v>480.18</v>
      </c>
      <c r="H273" s="682">
        <v>1</v>
      </c>
      <c r="I273" s="238"/>
      <c r="J273" s="238"/>
      <c r="K273" s="682">
        <v>0</v>
      </c>
      <c r="L273" s="238">
        <v>1</v>
      </c>
      <c r="M273" s="713">
        <v>480.18</v>
      </c>
    </row>
    <row r="274" spans="1:13" ht="14.4" customHeight="1" x14ac:dyDescent="0.3">
      <c r="A274" s="680" t="s">
        <v>2542</v>
      </c>
      <c r="B274" s="671" t="s">
        <v>3700</v>
      </c>
      <c r="C274" s="671" t="s">
        <v>3381</v>
      </c>
      <c r="D274" s="671" t="s">
        <v>3382</v>
      </c>
      <c r="E274" s="671" t="s">
        <v>840</v>
      </c>
      <c r="F274" s="238">
        <v>1</v>
      </c>
      <c r="G274" s="238">
        <v>44.89</v>
      </c>
      <c r="H274" s="682">
        <v>1</v>
      </c>
      <c r="I274" s="238"/>
      <c r="J274" s="238"/>
      <c r="K274" s="682">
        <v>0</v>
      </c>
      <c r="L274" s="238">
        <v>1</v>
      </c>
      <c r="M274" s="713">
        <v>44.89</v>
      </c>
    </row>
    <row r="275" spans="1:13" ht="14.4" customHeight="1" x14ac:dyDescent="0.3">
      <c r="A275" s="680" t="s">
        <v>2542</v>
      </c>
      <c r="B275" s="671" t="s">
        <v>3713</v>
      </c>
      <c r="C275" s="671" t="s">
        <v>3258</v>
      </c>
      <c r="D275" s="671" t="s">
        <v>3256</v>
      </c>
      <c r="E275" s="671" t="s">
        <v>3259</v>
      </c>
      <c r="F275" s="238"/>
      <c r="G275" s="238"/>
      <c r="H275" s="682">
        <v>0</v>
      </c>
      <c r="I275" s="238">
        <v>1</v>
      </c>
      <c r="J275" s="238">
        <v>270.69</v>
      </c>
      <c r="K275" s="682">
        <v>1</v>
      </c>
      <c r="L275" s="238">
        <v>1</v>
      </c>
      <c r="M275" s="713">
        <v>270.69</v>
      </c>
    </row>
    <row r="276" spans="1:13" ht="14.4" customHeight="1" x14ac:dyDescent="0.3">
      <c r="A276" s="680" t="s">
        <v>2542</v>
      </c>
      <c r="B276" s="671" t="s">
        <v>3716</v>
      </c>
      <c r="C276" s="671" t="s">
        <v>3410</v>
      </c>
      <c r="D276" s="671" t="s">
        <v>3411</v>
      </c>
      <c r="E276" s="671" t="s">
        <v>3075</v>
      </c>
      <c r="F276" s="238"/>
      <c r="G276" s="238"/>
      <c r="H276" s="682">
        <v>0</v>
      </c>
      <c r="I276" s="238">
        <v>1</v>
      </c>
      <c r="J276" s="238">
        <v>479.04</v>
      </c>
      <c r="K276" s="682">
        <v>1</v>
      </c>
      <c r="L276" s="238">
        <v>1</v>
      </c>
      <c r="M276" s="713">
        <v>479.04</v>
      </c>
    </row>
    <row r="277" spans="1:13" ht="14.4" customHeight="1" x14ac:dyDescent="0.3">
      <c r="A277" s="680" t="s">
        <v>2542</v>
      </c>
      <c r="B277" s="671" t="s">
        <v>2484</v>
      </c>
      <c r="C277" s="671" t="s">
        <v>3379</v>
      </c>
      <c r="D277" s="671" t="s">
        <v>3130</v>
      </c>
      <c r="E277" s="671" t="s">
        <v>3380</v>
      </c>
      <c r="F277" s="238"/>
      <c r="G277" s="238"/>
      <c r="H277" s="682">
        <v>0</v>
      </c>
      <c r="I277" s="238">
        <v>1</v>
      </c>
      <c r="J277" s="238">
        <v>435.3</v>
      </c>
      <c r="K277" s="682">
        <v>1</v>
      </c>
      <c r="L277" s="238">
        <v>1</v>
      </c>
      <c r="M277" s="713">
        <v>435.3</v>
      </c>
    </row>
    <row r="278" spans="1:13" ht="14.4" customHeight="1" x14ac:dyDescent="0.3">
      <c r="A278" s="680" t="s">
        <v>2542</v>
      </c>
      <c r="B278" s="671" t="s">
        <v>2412</v>
      </c>
      <c r="C278" s="671" t="s">
        <v>1556</v>
      </c>
      <c r="D278" s="671" t="s">
        <v>2413</v>
      </c>
      <c r="E278" s="671" t="s">
        <v>2414</v>
      </c>
      <c r="F278" s="238"/>
      <c r="G278" s="238"/>
      <c r="H278" s="682">
        <v>0</v>
      </c>
      <c r="I278" s="238">
        <v>2</v>
      </c>
      <c r="J278" s="238">
        <v>666.62</v>
      </c>
      <c r="K278" s="682">
        <v>1</v>
      </c>
      <c r="L278" s="238">
        <v>2</v>
      </c>
      <c r="M278" s="713">
        <v>666.62</v>
      </c>
    </row>
    <row r="279" spans="1:13" ht="14.4" customHeight="1" x14ac:dyDescent="0.3">
      <c r="A279" s="680" t="s">
        <v>2542</v>
      </c>
      <c r="B279" s="671" t="s">
        <v>2417</v>
      </c>
      <c r="C279" s="671" t="s">
        <v>1560</v>
      </c>
      <c r="D279" s="671" t="s">
        <v>1561</v>
      </c>
      <c r="E279" s="671" t="s">
        <v>2418</v>
      </c>
      <c r="F279" s="238"/>
      <c r="G279" s="238"/>
      <c r="H279" s="682">
        <v>0</v>
      </c>
      <c r="I279" s="238">
        <v>2</v>
      </c>
      <c r="J279" s="238">
        <v>368.44</v>
      </c>
      <c r="K279" s="682">
        <v>1</v>
      </c>
      <c r="L279" s="238">
        <v>2</v>
      </c>
      <c r="M279" s="713">
        <v>368.44</v>
      </c>
    </row>
    <row r="280" spans="1:13" ht="14.4" customHeight="1" x14ac:dyDescent="0.3">
      <c r="A280" s="680" t="s">
        <v>2542</v>
      </c>
      <c r="B280" s="671" t="s">
        <v>2490</v>
      </c>
      <c r="C280" s="671" t="s">
        <v>2141</v>
      </c>
      <c r="D280" s="671" t="s">
        <v>2142</v>
      </c>
      <c r="E280" s="671" t="s">
        <v>2143</v>
      </c>
      <c r="F280" s="238"/>
      <c r="G280" s="238"/>
      <c r="H280" s="682">
        <v>0</v>
      </c>
      <c r="I280" s="238">
        <v>1</v>
      </c>
      <c r="J280" s="238">
        <v>222.25</v>
      </c>
      <c r="K280" s="682">
        <v>1</v>
      </c>
      <c r="L280" s="238">
        <v>1</v>
      </c>
      <c r="M280" s="713">
        <v>222.25</v>
      </c>
    </row>
    <row r="281" spans="1:13" ht="14.4" customHeight="1" x14ac:dyDescent="0.3">
      <c r="A281" s="680" t="s">
        <v>2542</v>
      </c>
      <c r="B281" s="671" t="s">
        <v>2425</v>
      </c>
      <c r="C281" s="671" t="s">
        <v>1564</v>
      </c>
      <c r="D281" s="671" t="s">
        <v>1565</v>
      </c>
      <c r="E281" s="671" t="s">
        <v>2418</v>
      </c>
      <c r="F281" s="238"/>
      <c r="G281" s="238"/>
      <c r="H281" s="682">
        <v>0</v>
      </c>
      <c r="I281" s="238">
        <v>4</v>
      </c>
      <c r="J281" s="238">
        <v>279.44</v>
      </c>
      <c r="K281" s="682">
        <v>1</v>
      </c>
      <c r="L281" s="238">
        <v>4</v>
      </c>
      <c r="M281" s="713">
        <v>279.44</v>
      </c>
    </row>
    <row r="282" spans="1:13" ht="14.4" customHeight="1" x14ac:dyDescent="0.3">
      <c r="A282" s="680" t="s">
        <v>2542</v>
      </c>
      <c r="B282" s="671" t="s">
        <v>2431</v>
      </c>
      <c r="C282" s="671" t="s">
        <v>1599</v>
      </c>
      <c r="D282" s="671" t="s">
        <v>1600</v>
      </c>
      <c r="E282" s="671" t="s">
        <v>2432</v>
      </c>
      <c r="F282" s="238"/>
      <c r="G282" s="238"/>
      <c r="H282" s="682">
        <v>0</v>
      </c>
      <c r="I282" s="238">
        <v>10</v>
      </c>
      <c r="J282" s="238">
        <v>31271.899999999998</v>
      </c>
      <c r="K282" s="682">
        <v>1</v>
      </c>
      <c r="L282" s="238">
        <v>10</v>
      </c>
      <c r="M282" s="713">
        <v>31271.899999999998</v>
      </c>
    </row>
    <row r="283" spans="1:13" ht="14.4" customHeight="1" x14ac:dyDescent="0.3">
      <c r="A283" s="680" t="s">
        <v>2542</v>
      </c>
      <c r="B283" s="671" t="s">
        <v>2435</v>
      </c>
      <c r="C283" s="671" t="s">
        <v>1447</v>
      </c>
      <c r="D283" s="671" t="s">
        <v>1448</v>
      </c>
      <c r="E283" s="671" t="s">
        <v>2436</v>
      </c>
      <c r="F283" s="238"/>
      <c r="G283" s="238"/>
      <c r="H283" s="682">
        <v>0</v>
      </c>
      <c r="I283" s="238">
        <v>3</v>
      </c>
      <c r="J283" s="238">
        <v>4476.33</v>
      </c>
      <c r="K283" s="682">
        <v>1</v>
      </c>
      <c r="L283" s="238">
        <v>3</v>
      </c>
      <c r="M283" s="713">
        <v>4476.33</v>
      </c>
    </row>
    <row r="284" spans="1:13" ht="14.4" customHeight="1" x14ac:dyDescent="0.3">
      <c r="A284" s="680" t="s">
        <v>2542</v>
      </c>
      <c r="B284" s="671" t="s">
        <v>2439</v>
      </c>
      <c r="C284" s="671" t="s">
        <v>2666</v>
      </c>
      <c r="D284" s="671" t="s">
        <v>2667</v>
      </c>
      <c r="E284" s="671" t="s">
        <v>1769</v>
      </c>
      <c r="F284" s="238"/>
      <c r="G284" s="238"/>
      <c r="H284" s="682">
        <v>0</v>
      </c>
      <c r="I284" s="238">
        <v>1</v>
      </c>
      <c r="J284" s="238">
        <v>13168.84</v>
      </c>
      <c r="K284" s="682">
        <v>1</v>
      </c>
      <c r="L284" s="238">
        <v>1</v>
      </c>
      <c r="M284" s="713">
        <v>13168.84</v>
      </c>
    </row>
    <row r="285" spans="1:13" ht="14.4" customHeight="1" x14ac:dyDescent="0.3">
      <c r="A285" s="680" t="s">
        <v>2542</v>
      </c>
      <c r="B285" s="671" t="s">
        <v>3694</v>
      </c>
      <c r="C285" s="671" t="s">
        <v>2816</v>
      </c>
      <c r="D285" s="671" t="s">
        <v>2817</v>
      </c>
      <c r="E285" s="671" t="s">
        <v>2818</v>
      </c>
      <c r="F285" s="238"/>
      <c r="G285" s="238"/>
      <c r="H285" s="682">
        <v>0</v>
      </c>
      <c r="I285" s="238">
        <v>5</v>
      </c>
      <c r="J285" s="238">
        <v>12249.449999999999</v>
      </c>
      <c r="K285" s="682">
        <v>1</v>
      </c>
      <c r="L285" s="238">
        <v>5</v>
      </c>
      <c r="M285" s="713">
        <v>12249.449999999999</v>
      </c>
    </row>
    <row r="286" spans="1:13" ht="14.4" customHeight="1" x14ac:dyDescent="0.3">
      <c r="A286" s="680" t="s">
        <v>2542</v>
      </c>
      <c r="B286" s="671" t="s">
        <v>2448</v>
      </c>
      <c r="C286" s="671" t="s">
        <v>1380</v>
      </c>
      <c r="D286" s="671" t="s">
        <v>1381</v>
      </c>
      <c r="E286" s="671" t="s">
        <v>1382</v>
      </c>
      <c r="F286" s="238"/>
      <c r="G286" s="238"/>
      <c r="H286" s="682">
        <v>0</v>
      </c>
      <c r="I286" s="238">
        <v>17</v>
      </c>
      <c r="J286" s="238">
        <v>1619.25</v>
      </c>
      <c r="K286" s="682">
        <v>1</v>
      </c>
      <c r="L286" s="238">
        <v>17</v>
      </c>
      <c r="M286" s="713">
        <v>1619.25</v>
      </c>
    </row>
    <row r="287" spans="1:13" ht="14.4" customHeight="1" x14ac:dyDescent="0.3">
      <c r="A287" s="680" t="s">
        <v>2542</v>
      </c>
      <c r="B287" s="671" t="s">
        <v>2450</v>
      </c>
      <c r="C287" s="671" t="s">
        <v>3406</v>
      </c>
      <c r="D287" s="671" t="s">
        <v>3407</v>
      </c>
      <c r="E287" s="671" t="s">
        <v>3408</v>
      </c>
      <c r="F287" s="238">
        <v>2</v>
      </c>
      <c r="G287" s="238">
        <v>0</v>
      </c>
      <c r="H287" s="682"/>
      <c r="I287" s="238"/>
      <c r="J287" s="238"/>
      <c r="K287" s="682"/>
      <c r="L287" s="238">
        <v>2</v>
      </c>
      <c r="M287" s="713">
        <v>0</v>
      </c>
    </row>
    <row r="288" spans="1:13" ht="14.4" customHeight="1" x14ac:dyDescent="0.3">
      <c r="A288" s="680" t="s">
        <v>2542</v>
      </c>
      <c r="B288" s="671" t="s">
        <v>2457</v>
      </c>
      <c r="C288" s="671" t="s">
        <v>2685</v>
      </c>
      <c r="D288" s="671" t="s">
        <v>561</v>
      </c>
      <c r="E288" s="671" t="s">
        <v>2686</v>
      </c>
      <c r="F288" s="238"/>
      <c r="G288" s="238"/>
      <c r="H288" s="682">
        <v>0</v>
      </c>
      <c r="I288" s="238">
        <v>1</v>
      </c>
      <c r="J288" s="238">
        <v>418.37</v>
      </c>
      <c r="K288" s="682">
        <v>1</v>
      </c>
      <c r="L288" s="238">
        <v>1</v>
      </c>
      <c r="M288" s="713">
        <v>418.37</v>
      </c>
    </row>
    <row r="289" spans="1:13" ht="14.4" customHeight="1" x14ac:dyDescent="0.3">
      <c r="A289" s="680" t="s">
        <v>2542</v>
      </c>
      <c r="B289" s="671" t="s">
        <v>3717</v>
      </c>
      <c r="C289" s="671" t="s">
        <v>3395</v>
      </c>
      <c r="D289" s="671" t="s">
        <v>3396</v>
      </c>
      <c r="E289" s="671" t="s">
        <v>3397</v>
      </c>
      <c r="F289" s="238">
        <v>1</v>
      </c>
      <c r="G289" s="238">
        <v>0</v>
      </c>
      <c r="H289" s="682"/>
      <c r="I289" s="238"/>
      <c r="J289" s="238"/>
      <c r="K289" s="682"/>
      <c r="L289" s="238">
        <v>1</v>
      </c>
      <c r="M289" s="713">
        <v>0</v>
      </c>
    </row>
    <row r="290" spans="1:13" ht="14.4" customHeight="1" x14ac:dyDescent="0.3">
      <c r="A290" s="680" t="s">
        <v>2543</v>
      </c>
      <c r="B290" s="671" t="s">
        <v>2393</v>
      </c>
      <c r="C290" s="671" t="s">
        <v>2645</v>
      </c>
      <c r="D290" s="671" t="s">
        <v>2646</v>
      </c>
      <c r="E290" s="671" t="s">
        <v>2647</v>
      </c>
      <c r="F290" s="238"/>
      <c r="G290" s="238"/>
      <c r="H290" s="682">
        <v>0</v>
      </c>
      <c r="I290" s="238">
        <v>2</v>
      </c>
      <c r="J290" s="238">
        <v>2719.22</v>
      </c>
      <c r="K290" s="682">
        <v>1</v>
      </c>
      <c r="L290" s="238">
        <v>2</v>
      </c>
      <c r="M290" s="713">
        <v>2719.22</v>
      </c>
    </row>
    <row r="291" spans="1:13" ht="14.4" customHeight="1" x14ac:dyDescent="0.3">
      <c r="A291" s="680" t="s">
        <v>2543</v>
      </c>
      <c r="B291" s="671" t="s">
        <v>3696</v>
      </c>
      <c r="C291" s="671" t="s">
        <v>2987</v>
      </c>
      <c r="D291" s="671" t="s">
        <v>2988</v>
      </c>
      <c r="E291" s="671" t="s">
        <v>2986</v>
      </c>
      <c r="F291" s="238"/>
      <c r="G291" s="238"/>
      <c r="H291" s="682">
        <v>0</v>
      </c>
      <c r="I291" s="238">
        <v>2</v>
      </c>
      <c r="J291" s="238">
        <v>386.28</v>
      </c>
      <c r="K291" s="682">
        <v>1</v>
      </c>
      <c r="L291" s="238">
        <v>2</v>
      </c>
      <c r="M291" s="713">
        <v>386.28</v>
      </c>
    </row>
    <row r="292" spans="1:13" ht="14.4" customHeight="1" x14ac:dyDescent="0.3">
      <c r="A292" s="680" t="s">
        <v>2543</v>
      </c>
      <c r="B292" s="671" t="s">
        <v>3713</v>
      </c>
      <c r="C292" s="671" t="s">
        <v>2703</v>
      </c>
      <c r="D292" s="671" t="s">
        <v>2704</v>
      </c>
      <c r="E292" s="671" t="s">
        <v>1913</v>
      </c>
      <c r="F292" s="238"/>
      <c r="G292" s="238"/>
      <c r="H292" s="682"/>
      <c r="I292" s="238">
        <v>1</v>
      </c>
      <c r="J292" s="238">
        <v>0</v>
      </c>
      <c r="K292" s="682"/>
      <c r="L292" s="238">
        <v>1</v>
      </c>
      <c r="M292" s="713">
        <v>0</v>
      </c>
    </row>
    <row r="293" spans="1:13" ht="14.4" customHeight="1" x14ac:dyDescent="0.3">
      <c r="A293" s="680" t="s">
        <v>2543</v>
      </c>
      <c r="B293" s="671" t="s">
        <v>2483</v>
      </c>
      <c r="C293" s="671" t="s">
        <v>2038</v>
      </c>
      <c r="D293" s="671" t="s">
        <v>2039</v>
      </c>
      <c r="E293" s="671" t="s">
        <v>2040</v>
      </c>
      <c r="F293" s="238"/>
      <c r="G293" s="238"/>
      <c r="H293" s="682">
        <v>0</v>
      </c>
      <c r="I293" s="238">
        <v>1</v>
      </c>
      <c r="J293" s="238">
        <v>109.53</v>
      </c>
      <c r="K293" s="682">
        <v>1</v>
      </c>
      <c r="L293" s="238">
        <v>1</v>
      </c>
      <c r="M293" s="713">
        <v>109.53</v>
      </c>
    </row>
    <row r="294" spans="1:13" ht="14.4" customHeight="1" x14ac:dyDescent="0.3">
      <c r="A294" s="680" t="s">
        <v>2543</v>
      </c>
      <c r="B294" s="671" t="s">
        <v>3710</v>
      </c>
      <c r="C294" s="671" t="s">
        <v>3450</v>
      </c>
      <c r="D294" s="671" t="s">
        <v>3451</v>
      </c>
      <c r="E294" s="671" t="s">
        <v>3452</v>
      </c>
      <c r="F294" s="238">
        <v>2</v>
      </c>
      <c r="G294" s="238">
        <v>0</v>
      </c>
      <c r="H294" s="682"/>
      <c r="I294" s="238"/>
      <c r="J294" s="238"/>
      <c r="K294" s="682"/>
      <c r="L294" s="238">
        <v>2</v>
      </c>
      <c r="M294" s="713">
        <v>0</v>
      </c>
    </row>
    <row r="295" spans="1:13" ht="14.4" customHeight="1" x14ac:dyDescent="0.3">
      <c r="A295" s="680" t="s">
        <v>2543</v>
      </c>
      <c r="B295" s="671" t="s">
        <v>3706</v>
      </c>
      <c r="C295" s="671" t="s">
        <v>3432</v>
      </c>
      <c r="D295" s="671" t="s">
        <v>3433</v>
      </c>
      <c r="E295" s="671" t="s">
        <v>3434</v>
      </c>
      <c r="F295" s="238"/>
      <c r="G295" s="238"/>
      <c r="H295" s="682">
        <v>0</v>
      </c>
      <c r="I295" s="238">
        <v>1</v>
      </c>
      <c r="J295" s="238">
        <v>65.069999999999993</v>
      </c>
      <c r="K295" s="682">
        <v>1</v>
      </c>
      <c r="L295" s="238">
        <v>1</v>
      </c>
      <c r="M295" s="713">
        <v>65.069999999999993</v>
      </c>
    </row>
    <row r="296" spans="1:13" ht="14.4" customHeight="1" x14ac:dyDescent="0.3">
      <c r="A296" s="680" t="s">
        <v>2543</v>
      </c>
      <c r="B296" s="671" t="s">
        <v>3706</v>
      </c>
      <c r="C296" s="671" t="s">
        <v>3435</v>
      </c>
      <c r="D296" s="671" t="s">
        <v>3436</v>
      </c>
      <c r="E296" s="671" t="s">
        <v>3437</v>
      </c>
      <c r="F296" s="238"/>
      <c r="G296" s="238"/>
      <c r="H296" s="682">
        <v>0</v>
      </c>
      <c r="I296" s="238">
        <v>1</v>
      </c>
      <c r="J296" s="238">
        <v>50.57</v>
      </c>
      <c r="K296" s="682">
        <v>1</v>
      </c>
      <c r="L296" s="238">
        <v>1</v>
      </c>
      <c r="M296" s="713">
        <v>50.57</v>
      </c>
    </row>
    <row r="297" spans="1:13" ht="14.4" customHeight="1" x14ac:dyDescent="0.3">
      <c r="A297" s="680" t="s">
        <v>2543</v>
      </c>
      <c r="B297" s="671" t="s">
        <v>2412</v>
      </c>
      <c r="C297" s="671" t="s">
        <v>1556</v>
      </c>
      <c r="D297" s="671" t="s">
        <v>2413</v>
      </c>
      <c r="E297" s="671" t="s">
        <v>2414</v>
      </c>
      <c r="F297" s="238"/>
      <c r="G297" s="238"/>
      <c r="H297" s="682">
        <v>0</v>
      </c>
      <c r="I297" s="238">
        <v>1</v>
      </c>
      <c r="J297" s="238">
        <v>333.31</v>
      </c>
      <c r="K297" s="682">
        <v>1</v>
      </c>
      <c r="L297" s="238">
        <v>1</v>
      </c>
      <c r="M297" s="713">
        <v>333.31</v>
      </c>
    </row>
    <row r="298" spans="1:13" ht="14.4" customHeight="1" x14ac:dyDescent="0.3">
      <c r="A298" s="680" t="s">
        <v>2543</v>
      </c>
      <c r="B298" s="671" t="s">
        <v>2412</v>
      </c>
      <c r="C298" s="671" t="s">
        <v>2898</v>
      </c>
      <c r="D298" s="671" t="s">
        <v>2899</v>
      </c>
      <c r="E298" s="671" t="s">
        <v>2900</v>
      </c>
      <c r="F298" s="238"/>
      <c r="G298" s="238"/>
      <c r="H298" s="682">
        <v>0</v>
      </c>
      <c r="I298" s="238">
        <v>10</v>
      </c>
      <c r="J298" s="238">
        <v>3333.1000000000004</v>
      </c>
      <c r="K298" s="682">
        <v>1</v>
      </c>
      <c r="L298" s="238">
        <v>10</v>
      </c>
      <c r="M298" s="713">
        <v>3333.1000000000004</v>
      </c>
    </row>
    <row r="299" spans="1:13" ht="14.4" customHeight="1" x14ac:dyDescent="0.3">
      <c r="A299" s="680" t="s">
        <v>2543</v>
      </c>
      <c r="B299" s="671" t="s">
        <v>2421</v>
      </c>
      <c r="C299" s="671" t="s">
        <v>1583</v>
      </c>
      <c r="D299" s="671" t="s">
        <v>1584</v>
      </c>
      <c r="E299" s="671" t="s">
        <v>2422</v>
      </c>
      <c r="F299" s="238"/>
      <c r="G299" s="238"/>
      <c r="H299" s="682">
        <v>0</v>
      </c>
      <c r="I299" s="238">
        <v>2</v>
      </c>
      <c r="J299" s="238">
        <v>350.38</v>
      </c>
      <c r="K299" s="682">
        <v>1</v>
      </c>
      <c r="L299" s="238">
        <v>2</v>
      </c>
      <c r="M299" s="713">
        <v>350.38</v>
      </c>
    </row>
    <row r="300" spans="1:13" ht="14.4" customHeight="1" x14ac:dyDescent="0.3">
      <c r="A300" s="680" t="s">
        <v>2543</v>
      </c>
      <c r="B300" s="671" t="s">
        <v>2490</v>
      </c>
      <c r="C300" s="671" t="s">
        <v>2141</v>
      </c>
      <c r="D300" s="671" t="s">
        <v>2142</v>
      </c>
      <c r="E300" s="671" t="s">
        <v>2143</v>
      </c>
      <c r="F300" s="238"/>
      <c r="G300" s="238"/>
      <c r="H300" s="682">
        <v>0</v>
      </c>
      <c r="I300" s="238">
        <v>1</v>
      </c>
      <c r="J300" s="238">
        <v>222.25</v>
      </c>
      <c r="K300" s="682">
        <v>1</v>
      </c>
      <c r="L300" s="238">
        <v>1</v>
      </c>
      <c r="M300" s="713">
        <v>222.25</v>
      </c>
    </row>
    <row r="301" spans="1:13" ht="14.4" customHeight="1" x14ac:dyDescent="0.3">
      <c r="A301" s="680" t="s">
        <v>2543</v>
      </c>
      <c r="B301" s="671" t="s">
        <v>2431</v>
      </c>
      <c r="C301" s="671" t="s">
        <v>1599</v>
      </c>
      <c r="D301" s="671" t="s">
        <v>1600</v>
      </c>
      <c r="E301" s="671" t="s">
        <v>2432</v>
      </c>
      <c r="F301" s="238"/>
      <c r="G301" s="238"/>
      <c r="H301" s="682">
        <v>0</v>
      </c>
      <c r="I301" s="238">
        <v>25</v>
      </c>
      <c r="J301" s="238">
        <v>78179.75</v>
      </c>
      <c r="K301" s="682">
        <v>1</v>
      </c>
      <c r="L301" s="238">
        <v>25</v>
      </c>
      <c r="M301" s="713">
        <v>78179.75</v>
      </c>
    </row>
    <row r="302" spans="1:13" ht="14.4" customHeight="1" x14ac:dyDescent="0.3">
      <c r="A302" s="680" t="s">
        <v>2543</v>
      </c>
      <c r="B302" s="671" t="s">
        <v>2435</v>
      </c>
      <c r="C302" s="671" t="s">
        <v>1447</v>
      </c>
      <c r="D302" s="671" t="s">
        <v>1448</v>
      </c>
      <c r="E302" s="671" t="s">
        <v>2436</v>
      </c>
      <c r="F302" s="238"/>
      <c r="G302" s="238"/>
      <c r="H302" s="682">
        <v>0</v>
      </c>
      <c r="I302" s="238">
        <v>8</v>
      </c>
      <c r="J302" s="238">
        <v>11936.88</v>
      </c>
      <c r="K302" s="682">
        <v>1</v>
      </c>
      <c r="L302" s="238">
        <v>8</v>
      </c>
      <c r="M302" s="713">
        <v>11936.88</v>
      </c>
    </row>
    <row r="303" spans="1:13" ht="14.4" customHeight="1" x14ac:dyDescent="0.3">
      <c r="A303" s="680" t="s">
        <v>2543</v>
      </c>
      <c r="B303" s="671" t="s">
        <v>3694</v>
      </c>
      <c r="C303" s="671" t="s">
        <v>2816</v>
      </c>
      <c r="D303" s="671" t="s">
        <v>2817</v>
      </c>
      <c r="E303" s="671" t="s">
        <v>2818</v>
      </c>
      <c r="F303" s="238"/>
      <c r="G303" s="238"/>
      <c r="H303" s="682">
        <v>0</v>
      </c>
      <c r="I303" s="238">
        <v>6</v>
      </c>
      <c r="J303" s="238">
        <v>14699.34</v>
      </c>
      <c r="K303" s="682">
        <v>1</v>
      </c>
      <c r="L303" s="238">
        <v>6</v>
      </c>
      <c r="M303" s="713">
        <v>14699.34</v>
      </c>
    </row>
    <row r="304" spans="1:13" ht="14.4" customHeight="1" x14ac:dyDescent="0.3">
      <c r="A304" s="680" t="s">
        <v>2543</v>
      </c>
      <c r="B304" s="671" t="s">
        <v>2449</v>
      </c>
      <c r="C304" s="671" t="s">
        <v>1353</v>
      </c>
      <c r="D304" s="671" t="s">
        <v>1354</v>
      </c>
      <c r="E304" s="671" t="s">
        <v>1355</v>
      </c>
      <c r="F304" s="238"/>
      <c r="G304" s="238"/>
      <c r="H304" s="682">
        <v>0</v>
      </c>
      <c r="I304" s="238">
        <v>1</v>
      </c>
      <c r="J304" s="238">
        <v>32.74</v>
      </c>
      <c r="K304" s="682">
        <v>1</v>
      </c>
      <c r="L304" s="238">
        <v>1</v>
      </c>
      <c r="M304" s="713">
        <v>32.74</v>
      </c>
    </row>
    <row r="305" spans="1:13" ht="14.4" customHeight="1" x14ac:dyDescent="0.3">
      <c r="A305" s="680" t="s">
        <v>2543</v>
      </c>
      <c r="B305" s="671" t="s">
        <v>2449</v>
      </c>
      <c r="C305" s="671" t="s">
        <v>3453</v>
      </c>
      <c r="D305" s="671" t="s">
        <v>3454</v>
      </c>
      <c r="E305" s="671" t="s">
        <v>3455</v>
      </c>
      <c r="F305" s="238"/>
      <c r="G305" s="238"/>
      <c r="H305" s="682">
        <v>0</v>
      </c>
      <c r="I305" s="238">
        <v>1</v>
      </c>
      <c r="J305" s="238">
        <v>314.33999999999997</v>
      </c>
      <c r="K305" s="682">
        <v>1</v>
      </c>
      <c r="L305" s="238">
        <v>1</v>
      </c>
      <c r="M305" s="713">
        <v>314.33999999999997</v>
      </c>
    </row>
    <row r="306" spans="1:13" ht="14.4" customHeight="1" x14ac:dyDescent="0.3">
      <c r="A306" s="680" t="s">
        <v>2543</v>
      </c>
      <c r="B306" s="671" t="s">
        <v>2496</v>
      </c>
      <c r="C306" s="671" t="s">
        <v>3420</v>
      </c>
      <c r="D306" s="671" t="s">
        <v>2497</v>
      </c>
      <c r="E306" s="671" t="s">
        <v>3421</v>
      </c>
      <c r="F306" s="238"/>
      <c r="G306" s="238"/>
      <c r="H306" s="682">
        <v>0</v>
      </c>
      <c r="I306" s="238">
        <v>1</v>
      </c>
      <c r="J306" s="238">
        <v>887.05</v>
      </c>
      <c r="K306" s="682">
        <v>1</v>
      </c>
      <c r="L306" s="238">
        <v>1</v>
      </c>
      <c r="M306" s="713">
        <v>887.05</v>
      </c>
    </row>
    <row r="307" spans="1:13" ht="14.4" customHeight="1" x14ac:dyDescent="0.3">
      <c r="A307" s="680" t="s">
        <v>2543</v>
      </c>
      <c r="B307" s="671" t="s">
        <v>2455</v>
      </c>
      <c r="C307" s="671" t="s">
        <v>1412</v>
      </c>
      <c r="D307" s="671" t="s">
        <v>1413</v>
      </c>
      <c r="E307" s="671" t="s">
        <v>2456</v>
      </c>
      <c r="F307" s="238"/>
      <c r="G307" s="238"/>
      <c r="H307" s="682">
        <v>0</v>
      </c>
      <c r="I307" s="238">
        <v>1</v>
      </c>
      <c r="J307" s="238">
        <v>216.16</v>
      </c>
      <c r="K307" s="682">
        <v>1</v>
      </c>
      <c r="L307" s="238">
        <v>1</v>
      </c>
      <c r="M307" s="713">
        <v>216.16</v>
      </c>
    </row>
    <row r="308" spans="1:13" ht="14.4" customHeight="1" x14ac:dyDescent="0.3">
      <c r="A308" s="680" t="s">
        <v>2544</v>
      </c>
      <c r="B308" s="671" t="s">
        <v>2393</v>
      </c>
      <c r="C308" s="671" t="s">
        <v>3466</v>
      </c>
      <c r="D308" s="671" t="s">
        <v>3467</v>
      </c>
      <c r="E308" s="671" t="s">
        <v>3468</v>
      </c>
      <c r="F308" s="238"/>
      <c r="G308" s="238"/>
      <c r="H308" s="682">
        <v>0</v>
      </c>
      <c r="I308" s="238">
        <v>1</v>
      </c>
      <c r="J308" s="238">
        <v>1019.11</v>
      </c>
      <c r="K308" s="682">
        <v>1</v>
      </c>
      <c r="L308" s="238">
        <v>1</v>
      </c>
      <c r="M308" s="713">
        <v>1019.11</v>
      </c>
    </row>
    <row r="309" spans="1:13" ht="14.4" customHeight="1" x14ac:dyDescent="0.3">
      <c r="A309" s="680" t="s">
        <v>2544</v>
      </c>
      <c r="B309" s="671" t="s">
        <v>2393</v>
      </c>
      <c r="C309" s="671" t="s">
        <v>2645</v>
      </c>
      <c r="D309" s="671" t="s">
        <v>2646</v>
      </c>
      <c r="E309" s="671" t="s">
        <v>2647</v>
      </c>
      <c r="F309" s="238"/>
      <c r="G309" s="238"/>
      <c r="H309" s="682">
        <v>0</v>
      </c>
      <c r="I309" s="238">
        <v>2</v>
      </c>
      <c r="J309" s="238">
        <v>2719.22</v>
      </c>
      <c r="K309" s="682">
        <v>1</v>
      </c>
      <c r="L309" s="238">
        <v>2</v>
      </c>
      <c r="M309" s="713">
        <v>2719.22</v>
      </c>
    </row>
    <row r="310" spans="1:13" ht="14.4" customHeight="1" x14ac:dyDescent="0.3">
      <c r="A310" s="680" t="s">
        <v>2544</v>
      </c>
      <c r="B310" s="671" t="s">
        <v>2400</v>
      </c>
      <c r="C310" s="671" t="s">
        <v>1402</v>
      </c>
      <c r="D310" s="671" t="s">
        <v>1347</v>
      </c>
      <c r="E310" s="671" t="s">
        <v>1403</v>
      </c>
      <c r="F310" s="238"/>
      <c r="G310" s="238"/>
      <c r="H310" s="682">
        <v>0</v>
      </c>
      <c r="I310" s="238">
        <v>2</v>
      </c>
      <c r="J310" s="238">
        <v>937.92</v>
      </c>
      <c r="K310" s="682">
        <v>1</v>
      </c>
      <c r="L310" s="238">
        <v>2</v>
      </c>
      <c r="M310" s="713">
        <v>937.92</v>
      </c>
    </row>
    <row r="311" spans="1:13" ht="14.4" customHeight="1" x14ac:dyDescent="0.3">
      <c r="A311" s="680" t="s">
        <v>2544</v>
      </c>
      <c r="B311" s="671" t="s">
        <v>2400</v>
      </c>
      <c r="C311" s="671" t="s">
        <v>1405</v>
      </c>
      <c r="D311" s="671" t="s">
        <v>1347</v>
      </c>
      <c r="E311" s="671" t="s">
        <v>1406</v>
      </c>
      <c r="F311" s="238"/>
      <c r="G311" s="238"/>
      <c r="H311" s="682">
        <v>0</v>
      </c>
      <c r="I311" s="238">
        <v>2</v>
      </c>
      <c r="J311" s="238">
        <v>1250.58</v>
      </c>
      <c r="K311" s="682">
        <v>1</v>
      </c>
      <c r="L311" s="238">
        <v>2</v>
      </c>
      <c r="M311" s="713">
        <v>1250.58</v>
      </c>
    </row>
    <row r="312" spans="1:13" ht="14.4" customHeight="1" x14ac:dyDescent="0.3">
      <c r="A312" s="680" t="s">
        <v>2544</v>
      </c>
      <c r="B312" s="671" t="s">
        <v>2400</v>
      </c>
      <c r="C312" s="671" t="s">
        <v>1350</v>
      </c>
      <c r="D312" s="671" t="s">
        <v>1347</v>
      </c>
      <c r="E312" s="671" t="s">
        <v>1351</v>
      </c>
      <c r="F312" s="238"/>
      <c r="G312" s="238"/>
      <c r="H312" s="682">
        <v>0</v>
      </c>
      <c r="I312" s="238">
        <v>2</v>
      </c>
      <c r="J312" s="238">
        <v>2332.94</v>
      </c>
      <c r="K312" s="682">
        <v>1</v>
      </c>
      <c r="L312" s="238">
        <v>2</v>
      </c>
      <c r="M312" s="713">
        <v>2332.94</v>
      </c>
    </row>
    <row r="313" spans="1:13" ht="14.4" customHeight="1" x14ac:dyDescent="0.3">
      <c r="A313" s="680" t="s">
        <v>2544</v>
      </c>
      <c r="B313" s="671" t="s">
        <v>3713</v>
      </c>
      <c r="C313" s="671" t="s">
        <v>2703</v>
      </c>
      <c r="D313" s="671" t="s">
        <v>2704</v>
      </c>
      <c r="E313" s="671" t="s">
        <v>1913</v>
      </c>
      <c r="F313" s="238"/>
      <c r="G313" s="238"/>
      <c r="H313" s="682"/>
      <c r="I313" s="238">
        <v>2</v>
      </c>
      <c r="J313" s="238">
        <v>0</v>
      </c>
      <c r="K313" s="682"/>
      <c r="L313" s="238">
        <v>2</v>
      </c>
      <c r="M313" s="713">
        <v>0</v>
      </c>
    </row>
    <row r="314" spans="1:13" ht="14.4" customHeight="1" x14ac:dyDescent="0.3">
      <c r="A314" s="680" t="s">
        <v>2544</v>
      </c>
      <c r="B314" s="671" t="s">
        <v>3713</v>
      </c>
      <c r="C314" s="671" t="s">
        <v>3458</v>
      </c>
      <c r="D314" s="671" t="s">
        <v>2704</v>
      </c>
      <c r="E314" s="671" t="s">
        <v>1913</v>
      </c>
      <c r="F314" s="238"/>
      <c r="G314" s="238"/>
      <c r="H314" s="682">
        <v>0</v>
      </c>
      <c r="I314" s="238">
        <v>1</v>
      </c>
      <c r="J314" s="238">
        <v>60.92</v>
      </c>
      <c r="K314" s="682">
        <v>1</v>
      </c>
      <c r="L314" s="238">
        <v>1</v>
      </c>
      <c r="M314" s="713">
        <v>60.92</v>
      </c>
    </row>
    <row r="315" spans="1:13" ht="14.4" customHeight="1" x14ac:dyDescent="0.3">
      <c r="A315" s="680" t="s">
        <v>2544</v>
      </c>
      <c r="B315" s="671" t="s">
        <v>2412</v>
      </c>
      <c r="C315" s="671" t="s">
        <v>1556</v>
      </c>
      <c r="D315" s="671" t="s">
        <v>2413</v>
      </c>
      <c r="E315" s="671" t="s">
        <v>2414</v>
      </c>
      <c r="F315" s="238"/>
      <c r="G315" s="238"/>
      <c r="H315" s="682">
        <v>0</v>
      </c>
      <c r="I315" s="238">
        <v>11</v>
      </c>
      <c r="J315" s="238">
        <v>3666.41</v>
      </c>
      <c r="K315" s="682">
        <v>1</v>
      </c>
      <c r="L315" s="238">
        <v>11</v>
      </c>
      <c r="M315" s="713">
        <v>3666.41</v>
      </c>
    </row>
    <row r="316" spans="1:13" ht="14.4" customHeight="1" x14ac:dyDescent="0.3">
      <c r="A316" s="680" t="s">
        <v>2544</v>
      </c>
      <c r="B316" s="671" t="s">
        <v>2417</v>
      </c>
      <c r="C316" s="671" t="s">
        <v>3459</v>
      </c>
      <c r="D316" s="671" t="s">
        <v>3460</v>
      </c>
      <c r="E316" s="671" t="s">
        <v>3461</v>
      </c>
      <c r="F316" s="238"/>
      <c r="G316" s="238"/>
      <c r="H316" s="682">
        <v>0</v>
      </c>
      <c r="I316" s="238">
        <v>1</v>
      </c>
      <c r="J316" s="238">
        <v>138.16</v>
      </c>
      <c r="K316" s="682">
        <v>1</v>
      </c>
      <c r="L316" s="238">
        <v>1</v>
      </c>
      <c r="M316" s="713">
        <v>138.16</v>
      </c>
    </row>
    <row r="317" spans="1:13" ht="14.4" customHeight="1" x14ac:dyDescent="0.3">
      <c r="A317" s="680" t="s">
        <v>2544</v>
      </c>
      <c r="B317" s="671" t="s">
        <v>2417</v>
      </c>
      <c r="C317" s="671" t="s">
        <v>1560</v>
      </c>
      <c r="D317" s="671" t="s">
        <v>1561</v>
      </c>
      <c r="E317" s="671" t="s">
        <v>2418</v>
      </c>
      <c r="F317" s="238"/>
      <c r="G317" s="238"/>
      <c r="H317" s="682">
        <v>0</v>
      </c>
      <c r="I317" s="238">
        <v>2</v>
      </c>
      <c r="J317" s="238">
        <v>368.44</v>
      </c>
      <c r="K317" s="682">
        <v>1</v>
      </c>
      <c r="L317" s="238">
        <v>2</v>
      </c>
      <c r="M317" s="713">
        <v>368.44</v>
      </c>
    </row>
    <row r="318" spans="1:13" ht="14.4" customHeight="1" x14ac:dyDescent="0.3">
      <c r="A318" s="680" t="s">
        <v>2544</v>
      </c>
      <c r="B318" s="671" t="s">
        <v>2421</v>
      </c>
      <c r="C318" s="671" t="s">
        <v>1567</v>
      </c>
      <c r="D318" s="671" t="s">
        <v>1568</v>
      </c>
      <c r="E318" s="671" t="s">
        <v>2423</v>
      </c>
      <c r="F318" s="238"/>
      <c r="G318" s="238"/>
      <c r="H318" s="682">
        <v>0</v>
      </c>
      <c r="I318" s="238">
        <v>1</v>
      </c>
      <c r="J318" s="238">
        <v>116.8</v>
      </c>
      <c r="K318" s="682">
        <v>1</v>
      </c>
      <c r="L318" s="238">
        <v>1</v>
      </c>
      <c r="M318" s="713">
        <v>116.8</v>
      </c>
    </row>
    <row r="319" spans="1:13" ht="14.4" customHeight="1" x14ac:dyDescent="0.3">
      <c r="A319" s="680" t="s">
        <v>2544</v>
      </c>
      <c r="B319" s="671" t="s">
        <v>2490</v>
      </c>
      <c r="C319" s="671" t="s">
        <v>2141</v>
      </c>
      <c r="D319" s="671" t="s">
        <v>2142</v>
      </c>
      <c r="E319" s="671" t="s">
        <v>2143</v>
      </c>
      <c r="F319" s="238"/>
      <c r="G319" s="238"/>
      <c r="H319" s="682">
        <v>0</v>
      </c>
      <c r="I319" s="238">
        <v>1</v>
      </c>
      <c r="J319" s="238">
        <v>222.25</v>
      </c>
      <c r="K319" s="682">
        <v>1</v>
      </c>
      <c r="L319" s="238">
        <v>1</v>
      </c>
      <c r="M319" s="713">
        <v>222.25</v>
      </c>
    </row>
    <row r="320" spans="1:13" ht="14.4" customHeight="1" x14ac:dyDescent="0.3">
      <c r="A320" s="680" t="s">
        <v>2544</v>
      </c>
      <c r="B320" s="671" t="s">
        <v>2425</v>
      </c>
      <c r="C320" s="671" t="s">
        <v>1564</v>
      </c>
      <c r="D320" s="671" t="s">
        <v>1565</v>
      </c>
      <c r="E320" s="671" t="s">
        <v>2418</v>
      </c>
      <c r="F320" s="238"/>
      <c r="G320" s="238"/>
      <c r="H320" s="682">
        <v>0</v>
      </c>
      <c r="I320" s="238">
        <v>3</v>
      </c>
      <c r="J320" s="238">
        <v>209.57999999999998</v>
      </c>
      <c r="K320" s="682">
        <v>1</v>
      </c>
      <c r="L320" s="238">
        <v>3</v>
      </c>
      <c r="M320" s="713">
        <v>209.57999999999998</v>
      </c>
    </row>
    <row r="321" spans="1:13" ht="14.4" customHeight="1" x14ac:dyDescent="0.3">
      <c r="A321" s="680" t="s">
        <v>2544</v>
      </c>
      <c r="B321" s="671" t="s">
        <v>2431</v>
      </c>
      <c r="C321" s="671" t="s">
        <v>1599</v>
      </c>
      <c r="D321" s="671" t="s">
        <v>1600</v>
      </c>
      <c r="E321" s="671" t="s">
        <v>2432</v>
      </c>
      <c r="F321" s="238"/>
      <c r="G321" s="238"/>
      <c r="H321" s="682">
        <v>0</v>
      </c>
      <c r="I321" s="238">
        <v>6</v>
      </c>
      <c r="J321" s="238">
        <v>18763.14</v>
      </c>
      <c r="K321" s="682">
        <v>1</v>
      </c>
      <c r="L321" s="238">
        <v>6</v>
      </c>
      <c r="M321" s="713">
        <v>18763.14</v>
      </c>
    </row>
    <row r="322" spans="1:13" ht="14.4" customHeight="1" x14ac:dyDescent="0.3">
      <c r="A322" s="680" t="s">
        <v>2544</v>
      </c>
      <c r="B322" s="671" t="s">
        <v>2435</v>
      </c>
      <c r="C322" s="671" t="s">
        <v>1447</v>
      </c>
      <c r="D322" s="671" t="s">
        <v>1448</v>
      </c>
      <c r="E322" s="671" t="s">
        <v>2436</v>
      </c>
      <c r="F322" s="238"/>
      <c r="G322" s="238"/>
      <c r="H322" s="682">
        <v>0</v>
      </c>
      <c r="I322" s="238">
        <v>7</v>
      </c>
      <c r="J322" s="238">
        <v>10444.77</v>
      </c>
      <c r="K322" s="682">
        <v>1</v>
      </c>
      <c r="L322" s="238">
        <v>7</v>
      </c>
      <c r="M322" s="713">
        <v>10444.77</v>
      </c>
    </row>
    <row r="323" spans="1:13" ht="14.4" customHeight="1" x14ac:dyDescent="0.3">
      <c r="A323" s="680" t="s">
        <v>2544</v>
      </c>
      <c r="B323" s="671" t="s">
        <v>2448</v>
      </c>
      <c r="C323" s="671" t="s">
        <v>2609</v>
      </c>
      <c r="D323" s="671" t="s">
        <v>2610</v>
      </c>
      <c r="E323" s="671" t="s">
        <v>1382</v>
      </c>
      <c r="F323" s="238">
        <v>1</v>
      </c>
      <c r="G323" s="238">
        <v>95.25</v>
      </c>
      <c r="H323" s="682">
        <v>1</v>
      </c>
      <c r="I323" s="238"/>
      <c r="J323" s="238"/>
      <c r="K323" s="682">
        <v>0</v>
      </c>
      <c r="L323" s="238">
        <v>1</v>
      </c>
      <c r="M323" s="713">
        <v>95.25</v>
      </c>
    </row>
    <row r="324" spans="1:13" ht="14.4" customHeight="1" x14ac:dyDescent="0.3">
      <c r="A324" s="680" t="s">
        <v>2544</v>
      </c>
      <c r="B324" s="671" t="s">
        <v>2455</v>
      </c>
      <c r="C324" s="671" t="s">
        <v>2046</v>
      </c>
      <c r="D324" s="671" t="s">
        <v>2047</v>
      </c>
      <c r="E324" s="671" t="s">
        <v>2502</v>
      </c>
      <c r="F324" s="238"/>
      <c r="G324" s="238"/>
      <c r="H324" s="682">
        <v>0</v>
      </c>
      <c r="I324" s="238">
        <v>1</v>
      </c>
      <c r="J324" s="238">
        <v>162.13</v>
      </c>
      <c r="K324" s="682">
        <v>1</v>
      </c>
      <c r="L324" s="238">
        <v>1</v>
      </c>
      <c r="M324" s="713">
        <v>162.13</v>
      </c>
    </row>
    <row r="325" spans="1:13" ht="14.4" customHeight="1" x14ac:dyDescent="0.3">
      <c r="A325" s="680" t="s">
        <v>2544</v>
      </c>
      <c r="B325" s="671" t="s">
        <v>3702</v>
      </c>
      <c r="C325" s="671" t="s">
        <v>932</v>
      </c>
      <c r="D325" s="671" t="s">
        <v>3032</v>
      </c>
      <c r="E325" s="671" t="s">
        <v>3033</v>
      </c>
      <c r="F325" s="238"/>
      <c r="G325" s="238"/>
      <c r="H325" s="682">
        <v>0</v>
      </c>
      <c r="I325" s="238">
        <v>1</v>
      </c>
      <c r="J325" s="238">
        <v>137.6</v>
      </c>
      <c r="K325" s="682">
        <v>1</v>
      </c>
      <c r="L325" s="238">
        <v>1</v>
      </c>
      <c r="M325" s="713">
        <v>137.6</v>
      </c>
    </row>
    <row r="326" spans="1:13" ht="14.4" customHeight="1" x14ac:dyDescent="0.3">
      <c r="A326" s="680" t="s">
        <v>2544</v>
      </c>
      <c r="B326" s="671" t="s">
        <v>2461</v>
      </c>
      <c r="C326" s="671" t="s">
        <v>1330</v>
      </c>
      <c r="D326" s="671" t="s">
        <v>1331</v>
      </c>
      <c r="E326" s="671" t="s">
        <v>2462</v>
      </c>
      <c r="F326" s="238"/>
      <c r="G326" s="238"/>
      <c r="H326" s="682">
        <v>0</v>
      </c>
      <c r="I326" s="238">
        <v>1</v>
      </c>
      <c r="J326" s="238">
        <v>275.48</v>
      </c>
      <c r="K326" s="682">
        <v>1</v>
      </c>
      <c r="L326" s="238">
        <v>1</v>
      </c>
      <c r="M326" s="713">
        <v>275.48</v>
      </c>
    </row>
    <row r="327" spans="1:13" ht="14.4" customHeight="1" x14ac:dyDescent="0.3">
      <c r="A327" s="680" t="s">
        <v>2551</v>
      </c>
      <c r="B327" s="671" t="s">
        <v>3696</v>
      </c>
      <c r="C327" s="671" t="s">
        <v>2595</v>
      </c>
      <c r="D327" s="671" t="s">
        <v>2596</v>
      </c>
      <c r="E327" s="671" t="s">
        <v>2597</v>
      </c>
      <c r="F327" s="238"/>
      <c r="G327" s="238"/>
      <c r="H327" s="682">
        <v>0</v>
      </c>
      <c r="I327" s="238">
        <v>1</v>
      </c>
      <c r="J327" s="238">
        <v>156.25</v>
      </c>
      <c r="K327" s="682">
        <v>1</v>
      </c>
      <c r="L327" s="238">
        <v>1</v>
      </c>
      <c r="M327" s="713">
        <v>156.25</v>
      </c>
    </row>
    <row r="328" spans="1:13" ht="14.4" customHeight="1" x14ac:dyDescent="0.3">
      <c r="A328" s="680" t="s">
        <v>2551</v>
      </c>
      <c r="B328" s="671" t="s">
        <v>2400</v>
      </c>
      <c r="C328" s="671" t="s">
        <v>2271</v>
      </c>
      <c r="D328" s="671" t="s">
        <v>1370</v>
      </c>
      <c r="E328" s="671" t="s">
        <v>1348</v>
      </c>
      <c r="F328" s="238"/>
      <c r="G328" s="238"/>
      <c r="H328" s="682">
        <v>0</v>
      </c>
      <c r="I328" s="238">
        <v>5</v>
      </c>
      <c r="J328" s="238">
        <v>8748.4500000000007</v>
      </c>
      <c r="K328" s="682">
        <v>1</v>
      </c>
      <c r="L328" s="238">
        <v>5</v>
      </c>
      <c r="M328" s="713">
        <v>8748.4500000000007</v>
      </c>
    </row>
    <row r="329" spans="1:13" ht="14.4" customHeight="1" x14ac:dyDescent="0.3">
      <c r="A329" s="680" t="s">
        <v>2551</v>
      </c>
      <c r="B329" s="671" t="s">
        <v>3705</v>
      </c>
      <c r="C329" s="671" t="s">
        <v>3632</v>
      </c>
      <c r="D329" s="671" t="s">
        <v>3633</v>
      </c>
      <c r="E329" s="671" t="s">
        <v>2022</v>
      </c>
      <c r="F329" s="238">
        <v>1</v>
      </c>
      <c r="G329" s="238">
        <v>89.77</v>
      </c>
      <c r="H329" s="682">
        <v>1</v>
      </c>
      <c r="I329" s="238"/>
      <c r="J329" s="238"/>
      <c r="K329" s="682">
        <v>0</v>
      </c>
      <c r="L329" s="238">
        <v>1</v>
      </c>
      <c r="M329" s="713">
        <v>89.77</v>
      </c>
    </row>
    <row r="330" spans="1:13" ht="14.4" customHeight="1" x14ac:dyDescent="0.3">
      <c r="A330" s="680" t="s">
        <v>2551</v>
      </c>
      <c r="B330" s="671" t="s">
        <v>3713</v>
      </c>
      <c r="C330" s="671" t="s">
        <v>3476</v>
      </c>
      <c r="D330" s="671" t="s">
        <v>2704</v>
      </c>
      <c r="E330" s="671" t="s">
        <v>2986</v>
      </c>
      <c r="F330" s="238"/>
      <c r="G330" s="238"/>
      <c r="H330" s="682">
        <v>0</v>
      </c>
      <c r="I330" s="238">
        <v>1</v>
      </c>
      <c r="J330" s="238">
        <v>203.07</v>
      </c>
      <c r="K330" s="682">
        <v>1</v>
      </c>
      <c r="L330" s="238">
        <v>1</v>
      </c>
      <c r="M330" s="713">
        <v>203.07</v>
      </c>
    </row>
    <row r="331" spans="1:13" ht="14.4" customHeight="1" x14ac:dyDescent="0.3">
      <c r="A331" s="680" t="s">
        <v>2551</v>
      </c>
      <c r="B331" s="671" t="s">
        <v>2482</v>
      </c>
      <c r="C331" s="671" t="s">
        <v>3641</v>
      </c>
      <c r="D331" s="671" t="s">
        <v>2754</v>
      </c>
      <c r="E331" s="671" t="s">
        <v>2940</v>
      </c>
      <c r="F331" s="238"/>
      <c r="G331" s="238"/>
      <c r="H331" s="682">
        <v>0</v>
      </c>
      <c r="I331" s="238">
        <v>1</v>
      </c>
      <c r="J331" s="238">
        <v>224.71</v>
      </c>
      <c r="K331" s="682">
        <v>1</v>
      </c>
      <c r="L331" s="238">
        <v>1</v>
      </c>
      <c r="M331" s="713">
        <v>224.71</v>
      </c>
    </row>
    <row r="332" spans="1:13" ht="14.4" customHeight="1" x14ac:dyDescent="0.3">
      <c r="A332" s="680" t="s">
        <v>2551</v>
      </c>
      <c r="B332" s="671" t="s">
        <v>2406</v>
      </c>
      <c r="C332" s="671" t="s">
        <v>3638</v>
      </c>
      <c r="D332" s="671" t="s">
        <v>1377</v>
      </c>
      <c r="E332" s="671" t="s">
        <v>3521</v>
      </c>
      <c r="F332" s="238"/>
      <c r="G332" s="238"/>
      <c r="H332" s="682">
        <v>0</v>
      </c>
      <c r="I332" s="238">
        <v>1</v>
      </c>
      <c r="J332" s="238">
        <v>323.43</v>
      </c>
      <c r="K332" s="682">
        <v>1</v>
      </c>
      <c r="L332" s="238">
        <v>1</v>
      </c>
      <c r="M332" s="713">
        <v>323.43</v>
      </c>
    </row>
    <row r="333" spans="1:13" ht="14.4" customHeight="1" x14ac:dyDescent="0.3">
      <c r="A333" s="680" t="s">
        <v>2551</v>
      </c>
      <c r="B333" s="671" t="s">
        <v>3715</v>
      </c>
      <c r="C333" s="671" t="s">
        <v>3639</v>
      </c>
      <c r="D333" s="671" t="s">
        <v>3640</v>
      </c>
      <c r="E333" s="671" t="s">
        <v>2593</v>
      </c>
      <c r="F333" s="238"/>
      <c r="G333" s="238"/>
      <c r="H333" s="682">
        <v>0</v>
      </c>
      <c r="I333" s="238">
        <v>1</v>
      </c>
      <c r="J333" s="238">
        <v>250.62</v>
      </c>
      <c r="K333" s="682">
        <v>1</v>
      </c>
      <c r="L333" s="238">
        <v>1</v>
      </c>
      <c r="M333" s="713">
        <v>250.62</v>
      </c>
    </row>
    <row r="334" spans="1:13" ht="14.4" customHeight="1" x14ac:dyDescent="0.3">
      <c r="A334" s="680" t="s">
        <v>2551</v>
      </c>
      <c r="B334" s="671" t="s">
        <v>2412</v>
      </c>
      <c r="C334" s="671" t="s">
        <v>1556</v>
      </c>
      <c r="D334" s="671" t="s">
        <v>2413</v>
      </c>
      <c r="E334" s="671" t="s">
        <v>2414</v>
      </c>
      <c r="F334" s="238"/>
      <c r="G334" s="238"/>
      <c r="H334" s="682">
        <v>0</v>
      </c>
      <c r="I334" s="238">
        <v>2</v>
      </c>
      <c r="J334" s="238">
        <v>666.62</v>
      </c>
      <c r="K334" s="682">
        <v>1</v>
      </c>
      <c r="L334" s="238">
        <v>2</v>
      </c>
      <c r="M334" s="713">
        <v>666.62</v>
      </c>
    </row>
    <row r="335" spans="1:13" ht="14.4" customHeight="1" x14ac:dyDescent="0.3">
      <c r="A335" s="680" t="s">
        <v>2551</v>
      </c>
      <c r="B335" s="671" t="s">
        <v>2412</v>
      </c>
      <c r="C335" s="671" t="s">
        <v>2898</v>
      </c>
      <c r="D335" s="671" t="s">
        <v>2899</v>
      </c>
      <c r="E335" s="671" t="s">
        <v>2900</v>
      </c>
      <c r="F335" s="238"/>
      <c r="G335" s="238"/>
      <c r="H335" s="682">
        <v>0</v>
      </c>
      <c r="I335" s="238">
        <v>6</v>
      </c>
      <c r="J335" s="238">
        <v>1999.86</v>
      </c>
      <c r="K335" s="682">
        <v>1</v>
      </c>
      <c r="L335" s="238">
        <v>6</v>
      </c>
      <c r="M335" s="713">
        <v>1999.86</v>
      </c>
    </row>
    <row r="336" spans="1:13" ht="14.4" customHeight="1" x14ac:dyDescent="0.3">
      <c r="A336" s="680" t="s">
        <v>2551</v>
      </c>
      <c r="B336" s="671" t="s">
        <v>2421</v>
      </c>
      <c r="C336" s="671" t="s">
        <v>1583</v>
      </c>
      <c r="D336" s="671" t="s">
        <v>1584</v>
      </c>
      <c r="E336" s="671" t="s">
        <v>2422</v>
      </c>
      <c r="F336" s="238"/>
      <c r="G336" s="238"/>
      <c r="H336" s="682">
        <v>0</v>
      </c>
      <c r="I336" s="238">
        <v>1</v>
      </c>
      <c r="J336" s="238">
        <v>175.19</v>
      </c>
      <c r="K336" s="682">
        <v>1</v>
      </c>
      <c r="L336" s="238">
        <v>1</v>
      </c>
      <c r="M336" s="713">
        <v>175.19</v>
      </c>
    </row>
    <row r="337" spans="1:13" ht="14.4" customHeight="1" x14ac:dyDescent="0.3">
      <c r="A337" s="680" t="s">
        <v>2551</v>
      </c>
      <c r="B337" s="671" t="s">
        <v>2425</v>
      </c>
      <c r="C337" s="671" t="s">
        <v>1564</v>
      </c>
      <c r="D337" s="671" t="s">
        <v>1565</v>
      </c>
      <c r="E337" s="671" t="s">
        <v>2418</v>
      </c>
      <c r="F337" s="238"/>
      <c r="G337" s="238"/>
      <c r="H337" s="682">
        <v>0</v>
      </c>
      <c r="I337" s="238">
        <v>2</v>
      </c>
      <c r="J337" s="238">
        <v>139.72</v>
      </c>
      <c r="K337" s="682">
        <v>1</v>
      </c>
      <c r="L337" s="238">
        <v>2</v>
      </c>
      <c r="M337" s="713">
        <v>139.72</v>
      </c>
    </row>
    <row r="338" spans="1:13" ht="14.4" customHeight="1" x14ac:dyDescent="0.3">
      <c r="A338" s="680" t="s">
        <v>2551</v>
      </c>
      <c r="B338" s="671" t="s">
        <v>2431</v>
      </c>
      <c r="C338" s="671" t="s">
        <v>1599</v>
      </c>
      <c r="D338" s="671" t="s">
        <v>1600</v>
      </c>
      <c r="E338" s="671" t="s">
        <v>2432</v>
      </c>
      <c r="F338" s="238"/>
      <c r="G338" s="238"/>
      <c r="H338" s="682">
        <v>0</v>
      </c>
      <c r="I338" s="238">
        <v>18</v>
      </c>
      <c r="J338" s="238">
        <v>56289.42</v>
      </c>
      <c r="K338" s="682">
        <v>1</v>
      </c>
      <c r="L338" s="238">
        <v>18</v>
      </c>
      <c r="M338" s="713">
        <v>56289.42</v>
      </c>
    </row>
    <row r="339" spans="1:13" ht="14.4" customHeight="1" x14ac:dyDescent="0.3">
      <c r="A339" s="680" t="s">
        <v>2551</v>
      </c>
      <c r="B339" s="671" t="s">
        <v>2435</v>
      </c>
      <c r="C339" s="671" t="s">
        <v>1447</v>
      </c>
      <c r="D339" s="671" t="s">
        <v>1448</v>
      </c>
      <c r="E339" s="671" t="s">
        <v>2436</v>
      </c>
      <c r="F339" s="238"/>
      <c r="G339" s="238"/>
      <c r="H339" s="682">
        <v>0</v>
      </c>
      <c r="I339" s="238">
        <v>31</v>
      </c>
      <c r="J339" s="238">
        <v>46255.41</v>
      </c>
      <c r="K339" s="682">
        <v>1</v>
      </c>
      <c r="L339" s="238">
        <v>31</v>
      </c>
      <c r="M339" s="713">
        <v>46255.41</v>
      </c>
    </row>
    <row r="340" spans="1:13" ht="14.4" customHeight="1" x14ac:dyDescent="0.3">
      <c r="A340" s="680" t="s">
        <v>2551</v>
      </c>
      <c r="B340" s="671" t="s">
        <v>2448</v>
      </c>
      <c r="C340" s="671" t="s">
        <v>1380</v>
      </c>
      <c r="D340" s="671" t="s">
        <v>1381</v>
      </c>
      <c r="E340" s="671" t="s">
        <v>1382</v>
      </c>
      <c r="F340" s="238"/>
      <c r="G340" s="238"/>
      <c r="H340" s="682">
        <v>0</v>
      </c>
      <c r="I340" s="238">
        <v>2</v>
      </c>
      <c r="J340" s="238">
        <v>190.5</v>
      </c>
      <c r="K340" s="682">
        <v>1</v>
      </c>
      <c r="L340" s="238">
        <v>2</v>
      </c>
      <c r="M340" s="713">
        <v>190.5</v>
      </c>
    </row>
    <row r="341" spans="1:13" ht="14.4" customHeight="1" x14ac:dyDescent="0.3">
      <c r="A341" s="680" t="s">
        <v>2551</v>
      </c>
      <c r="B341" s="671" t="s">
        <v>2455</v>
      </c>
      <c r="C341" s="671" t="s">
        <v>1412</v>
      </c>
      <c r="D341" s="671" t="s">
        <v>1413</v>
      </c>
      <c r="E341" s="671" t="s">
        <v>2456</v>
      </c>
      <c r="F341" s="238"/>
      <c r="G341" s="238"/>
      <c r="H341" s="682">
        <v>0</v>
      </c>
      <c r="I341" s="238">
        <v>3</v>
      </c>
      <c r="J341" s="238">
        <v>648.48</v>
      </c>
      <c r="K341" s="682">
        <v>1</v>
      </c>
      <c r="L341" s="238">
        <v>3</v>
      </c>
      <c r="M341" s="713">
        <v>648.48</v>
      </c>
    </row>
    <row r="342" spans="1:13" ht="14.4" customHeight="1" x14ac:dyDescent="0.3">
      <c r="A342" s="680" t="s">
        <v>2551</v>
      </c>
      <c r="B342" s="671" t="s">
        <v>2455</v>
      </c>
      <c r="C342" s="671" t="s">
        <v>2021</v>
      </c>
      <c r="D342" s="671" t="s">
        <v>1413</v>
      </c>
      <c r="E342" s="671" t="s">
        <v>2503</v>
      </c>
      <c r="F342" s="238"/>
      <c r="G342" s="238"/>
      <c r="H342" s="682">
        <v>0</v>
      </c>
      <c r="I342" s="238">
        <v>1</v>
      </c>
      <c r="J342" s="238">
        <v>432.32</v>
      </c>
      <c r="K342" s="682">
        <v>1</v>
      </c>
      <c r="L342" s="238">
        <v>1</v>
      </c>
      <c r="M342" s="713">
        <v>432.32</v>
      </c>
    </row>
    <row r="343" spans="1:13" ht="14.4" customHeight="1" x14ac:dyDescent="0.3">
      <c r="A343" s="680" t="s">
        <v>2551</v>
      </c>
      <c r="B343" s="671" t="s">
        <v>2461</v>
      </c>
      <c r="C343" s="671" t="s">
        <v>1373</v>
      </c>
      <c r="D343" s="671" t="s">
        <v>1331</v>
      </c>
      <c r="E343" s="671" t="s">
        <v>2463</v>
      </c>
      <c r="F343" s="238"/>
      <c r="G343" s="238"/>
      <c r="H343" s="682">
        <v>0</v>
      </c>
      <c r="I343" s="238">
        <v>1</v>
      </c>
      <c r="J343" s="238">
        <v>137.74</v>
      </c>
      <c r="K343" s="682">
        <v>1</v>
      </c>
      <c r="L343" s="238">
        <v>1</v>
      </c>
      <c r="M343" s="713">
        <v>137.74</v>
      </c>
    </row>
    <row r="344" spans="1:13" ht="14.4" customHeight="1" x14ac:dyDescent="0.3">
      <c r="A344" s="680" t="s">
        <v>2545</v>
      </c>
      <c r="B344" s="671" t="s">
        <v>2392</v>
      </c>
      <c r="C344" s="671" t="s">
        <v>3537</v>
      </c>
      <c r="D344" s="671" t="s">
        <v>3211</v>
      </c>
      <c r="E344" s="671" t="s">
        <v>3538</v>
      </c>
      <c r="F344" s="238"/>
      <c r="G344" s="238"/>
      <c r="H344" s="682"/>
      <c r="I344" s="238">
        <v>1</v>
      </c>
      <c r="J344" s="238">
        <v>0</v>
      </c>
      <c r="K344" s="682"/>
      <c r="L344" s="238">
        <v>1</v>
      </c>
      <c r="M344" s="713">
        <v>0</v>
      </c>
    </row>
    <row r="345" spans="1:13" ht="14.4" customHeight="1" x14ac:dyDescent="0.3">
      <c r="A345" s="680" t="s">
        <v>2545</v>
      </c>
      <c r="B345" s="671" t="s">
        <v>3708</v>
      </c>
      <c r="C345" s="671" t="s">
        <v>3491</v>
      </c>
      <c r="D345" s="671" t="s">
        <v>3492</v>
      </c>
      <c r="E345" s="671" t="s">
        <v>3493</v>
      </c>
      <c r="F345" s="238">
        <v>2</v>
      </c>
      <c r="G345" s="238">
        <v>699.76</v>
      </c>
      <c r="H345" s="682">
        <v>1</v>
      </c>
      <c r="I345" s="238"/>
      <c r="J345" s="238"/>
      <c r="K345" s="682">
        <v>0</v>
      </c>
      <c r="L345" s="238">
        <v>2</v>
      </c>
      <c r="M345" s="713">
        <v>699.76</v>
      </c>
    </row>
    <row r="346" spans="1:13" ht="14.4" customHeight="1" x14ac:dyDescent="0.3">
      <c r="A346" s="680" t="s">
        <v>2545</v>
      </c>
      <c r="B346" s="671" t="s">
        <v>2508</v>
      </c>
      <c r="C346" s="671" t="s">
        <v>3216</v>
      </c>
      <c r="D346" s="671" t="s">
        <v>2274</v>
      </c>
      <c r="E346" s="671" t="s">
        <v>3087</v>
      </c>
      <c r="F346" s="238"/>
      <c r="G346" s="238"/>
      <c r="H346" s="682">
        <v>0</v>
      </c>
      <c r="I346" s="238">
        <v>1</v>
      </c>
      <c r="J346" s="238">
        <v>140.03</v>
      </c>
      <c r="K346" s="682">
        <v>1</v>
      </c>
      <c r="L346" s="238">
        <v>1</v>
      </c>
      <c r="M346" s="713">
        <v>140.03</v>
      </c>
    </row>
    <row r="347" spans="1:13" ht="14.4" customHeight="1" x14ac:dyDescent="0.3">
      <c r="A347" s="680" t="s">
        <v>2545</v>
      </c>
      <c r="B347" s="671" t="s">
        <v>3704</v>
      </c>
      <c r="C347" s="671" t="s">
        <v>3170</v>
      </c>
      <c r="D347" s="671" t="s">
        <v>3171</v>
      </c>
      <c r="E347" s="671" t="s">
        <v>3172</v>
      </c>
      <c r="F347" s="238"/>
      <c r="G347" s="238"/>
      <c r="H347" s="682">
        <v>0</v>
      </c>
      <c r="I347" s="238">
        <v>1</v>
      </c>
      <c r="J347" s="238">
        <v>664.23</v>
      </c>
      <c r="K347" s="682">
        <v>1</v>
      </c>
      <c r="L347" s="238">
        <v>1</v>
      </c>
      <c r="M347" s="713">
        <v>664.23</v>
      </c>
    </row>
    <row r="348" spans="1:13" ht="14.4" customHeight="1" x14ac:dyDescent="0.3">
      <c r="A348" s="680" t="s">
        <v>2545</v>
      </c>
      <c r="B348" s="671" t="s">
        <v>2400</v>
      </c>
      <c r="C348" s="671" t="s">
        <v>1405</v>
      </c>
      <c r="D348" s="671" t="s">
        <v>1347</v>
      </c>
      <c r="E348" s="671" t="s">
        <v>1406</v>
      </c>
      <c r="F348" s="238"/>
      <c r="G348" s="238"/>
      <c r="H348" s="682">
        <v>0</v>
      </c>
      <c r="I348" s="238">
        <v>2</v>
      </c>
      <c r="J348" s="238">
        <v>1250.58</v>
      </c>
      <c r="K348" s="682">
        <v>1</v>
      </c>
      <c r="L348" s="238">
        <v>2</v>
      </c>
      <c r="M348" s="713">
        <v>1250.58</v>
      </c>
    </row>
    <row r="349" spans="1:13" ht="14.4" customHeight="1" x14ac:dyDescent="0.3">
      <c r="A349" s="680" t="s">
        <v>2545</v>
      </c>
      <c r="B349" s="671" t="s">
        <v>3692</v>
      </c>
      <c r="C349" s="671" t="s">
        <v>3498</v>
      </c>
      <c r="D349" s="671" t="s">
        <v>3499</v>
      </c>
      <c r="E349" s="671" t="s">
        <v>2040</v>
      </c>
      <c r="F349" s="238">
        <v>3</v>
      </c>
      <c r="G349" s="238">
        <v>101.19</v>
      </c>
      <c r="H349" s="682">
        <v>1</v>
      </c>
      <c r="I349" s="238"/>
      <c r="J349" s="238"/>
      <c r="K349" s="682">
        <v>0</v>
      </c>
      <c r="L349" s="238">
        <v>3</v>
      </c>
      <c r="M349" s="713">
        <v>101.19</v>
      </c>
    </row>
    <row r="350" spans="1:13" ht="14.4" customHeight="1" x14ac:dyDescent="0.3">
      <c r="A350" s="680" t="s">
        <v>2545</v>
      </c>
      <c r="B350" s="671" t="s">
        <v>3692</v>
      </c>
      <c r="C350" s="671" t="s">
        <v>2803</v>
      </c>
      <c r="D350" s="671" t="s">
        <v>2804</v>
      </c>
      <c r="E350" s="671" t="s">
        <v>2040</v>
      </c>
      <c r="F350" s="238">
        <v>1</v>
      </c>
      <c r="G350" s="238">
        <v>33.729999999999997</v>
      </c>
      <c r="H350" s="682">
        <v>1</v>
      </c>
      <c r="I350" s="238"/>
      <c r="J350" s="238"/>
      <c r="K350" s="682">
        <v>0</v>
      </c>
      <c r="L350" s="238">
        <v>1</v>
      </c>
      <c r="M350" s="713">
        <v>33.729999999999997</v>
      </c>
    </row>
    <row r="351" spans="1:13" ht="14.4" customHeight="1" x14ac:dyDescent="0.3">
      <c r="A351" s="680" t="s">
        <v>2545</v>
      </c>
      <c r="B351" s="671" t="s">
        <v>3692</v>
      </c>
      <c r="C351" s="671" t="s">
        <v>3500</v>
      </c>
      <c r="D351" s="671" t="s">
        <v>2804</v>
      </c>
      <c r="E351" s="671" t="s">
        <v>2835</v>
      </c>
      <c r="F351" s="238">
        <v>3</v>
      </c>
      <c r="G351" s="238">
        <v>0</v>
      </c>
      <c r="H351" s="682"/>
      <c r="I351" s="238"/>
      <c r="J351" s="238"/>
      <c r="K351" s="682"/>
      <c r="L351" s="238">
        <v>3</v>
      </c>
      <c r="M351" s="713">
        <v>0</v>
      </c>
    </row>
    <row r="352" spans="1:13" ht="14.4" customHeight="1" x14ac:dyDescent="0.3">
      <c r="A352" s="680" t="s">
        <v>2545</v>
      </c>
      <c r="B352" s="671" t="s">
        <v>3712</v>
      </c>
      <c r="C352" s="671" t="s">
        <v>3304</v>
      </c>
      <c r="D352" s="671" t="s">
        <v>3305</v>
      </c>
      <c r="E352" s="671" t="s">
        <v>3306</v>
      </c>
      <c r="F352" s="238"/>
      <c r="G352" s="238"/>
      <c r="H352" s="682">
        <v>0</v>
      </c>
      <c r="I352" s="238">
        <v>1</v>
      </c>
      <c r="J352" s="238">
        <v>83.56</v>
      </c>
      <c r="K352" s="682">
        <v>1</v>
      </c>
      <c r="L352" s="238">
        <v>1</v>
      </c>
      <c r="M352" s="713">
        <v>83.56</v>
      </c>
    </row>
    <row r="353" spans="1:13" ht="14.4" customHeight="1" x14ac:dyDescent="0.3">
      <c r="A353" s="680" t="s">
        <v>2545</v>
      </c>
      <c r="B353" s="671" t="s">
        <v>3713</v>
      </c>
      <c r="C353" s="671" t="s">
        <v>3476</v>
      </c>
      <c r="D353" s="671" t="s">
        <v>2704</v>
      </c>
      <c r="E353" s="671" t="s">
        <v>2986</v>
      </c>
      <c r="F353" s="238"/>
      <c r="G353" s="238"/>
      <c r="H353" s="682">
        <v>0</v>
      </c>
      <c r="I353" s="238">
        <v>1</v>
      </c>
      <c r="J353" s="238">
        <v>203.07</v>
      </c>
      <c r="K353" s="682">
        <v>1</v>
      </c>
      <c r="L353" s="238">
        <v>1</v>
      </c>
      <c r="M353" s="713">
        <v>203.07</v>
      </c>
    </row>
    <row r="354" spans="1:13" ht="14.4" customHeight="1" x14ac:dyDescent="0.3">
      <c r="A354" s="680" t="s">
        <v>2545</v>
      </c>
      <c r="B354" s="671" t="s">
        <v>2404</v>
      </c>
      <c r="C354" s="671" t="s">
        <v>3540</v>
      </c>
      <c r="D354" s="671" t="s">
        <v>2405</v>
      </c>
      <c r="E354" s="671" t="s">
        <v>2986</v>
      </c>
      <c r="F354" s="238">
        <v>1</v>
      </c>
      <c r="G354" s="238">
        <v>224.71</v>
      </c>
      <c r="H354" s="682">
        <v>1</v>
      </c>
      <c r="I354" s="238"/>
      <c r="J354" s="238"/>
      <c r="K354" s="682">
        <v>0</v>
      </c>
      <c r="L354" s="238">
        <v>1</v>
      </c>
      <c r="M354" s="713">
        <v>224.71</v>
      </c>
    </row>
    <row r="355" spans="1:13" ht="14.4" customHeight="1" x14ac:dyDescent="0.3">
      <c r="A355" s="680" t="s">
        <v>2545</v>
      </c>
      <c r="B355" s="671" t="s">
        <v>2406</v>
      </c>
      <c r="C355" s="671" t="s">
        <v>3520</v>
      </c>
      <c r="D355" s="671" t="s">
        <v>1377</v>
      </c>
      <c r="E355" s="671" t="s">
        <v>3521</v>
      </c>
      <c r="F355" s="238"/>
      <c r="G355" s="238"/>
      <c r="H355" s="682"/>
      <c r="I355" s="238">
        <v>1</v>
      </c>
      <c r="J355" s="238">
        <v>0</v>
      </c>
      <c r="K355" s="682"/>
      <c r="L355" s="238">
        <v>1</v>
      </c>
      <c r="M355" s="713">
        <v>0</v>
      </c>
    </row>
    <row r="356" spans="1:13" ht="14.4" customHeight="1" x14ac:dyDescent="0.3">
      <c r="A356" s="680" t="s">
        <v>2545</v>
      </c>
      <c r="B356" s="671" t="s">
        <v>3718</v>
      </c>
      <c r="C356" s="671" t="s">
        <v>3478</v>
      </c>
      <c r="D356" s="671" t="s">
        <v>3479</v>
      </c>
      <c r="E356" s="671" t="s">
        <v>2593</v>
      </c>
      <c r="F356" s="238">
        <v>1</v>
      </c>
      <c r="G356" s="238">
        <v>1029.6400000000001</v>
      </c>
      <c r="H356" s="682">
        <v>1</v>
      </c>
      <c r="I356" s="238"/>
      <c r="J356" s="238"/>
      <c r="K356" s="682">
        <v>0</v>
      </c>
      <c r="L356" s="238">
        <v>1</v>
      </c>
      <c r="M356" s="713">
        <v>1029.6400000000001</v>
      </c>
    </row>
    <row r="357" spans="1:13" ht="14.4" customHeight="1" x14ac:dyDescent="0.3">
      <c r="A357" s="680" t="s">
        <v>2545</v>
      </c>
      <c r="B357" s="671" t="s">
        <v>3706</v>
      </c>
      <c r="C357" s="671" t="s">
        <v>3432</v>
      </c>
      <c r="D357" s="671" t="s">
        <v>3433</v>
      </c>
      <c r="E357" s="671" t="s">
        <v>3434</v>
      </c>
      <c r="F357" s="238"/>
      <c r="G357" s="238"/>
      <c r="H357" s="682">
        <v>0</v>
      </c>
      <c r="I357" s="238">
        <v>1</v>
      </c>
      <c r="J357" s="238">
        <v>65.069999999999993</v>
      </c>
      <c r="K357" s="682">
        <v>1</v>
      </c>
      <c r="L357" s="238">
        <v>1</v>
      </c>
      <c r="M357" s="713">
        <v>65.069999999999993</v>
      </c>
    </row>
    <row r="358" spans="1:13" ht="14.4" customHeight="1" x14ac:dyDescent="0.3">
      <c r="A358" s="680" t="s">
        <v>2545</v>
      </c>
      <c r="B358" s="671" t="s">
        <v>2417</v>
      </c>
      <c r="C358" s="671" t="s">
        <v>1560</v>
      </c>
      <c r="D358" s="671" t="s">
        <v>1561</v>
      </c>
      <c r="E358" s="671" t="s">
        <v>2418</v>
      </c>
      <c r="F358" s="238"/>
      <c r="G358" s="238"/>
      <c r="H358" s="682">
        <v>0</v>
      </c>
      <c r="I358" s="238">
        <v>2</v>
      </c>
      <c r="J358" s="238">
        <v>368.44</v>
      </c>
      <c r="K358" s="682">
        <v>1</v>
      </c>
      <c r="L358" s="238">
        <v>2</v>
      </c>
      <c r="M358" s="713">
        <v>368.44</v>
      </c>
    </row>
    <row r="359" spans="1:13" ht="14.4" customHeight="1" x14ac:dyDescent="0.3">
      <c r="A359" s="680" t="s">
        <v>2545</v>
      </c>
      <c r="B359" s="671" t="s">
        <v>2490</v>
      </c>
      <c r="C359" s="671" t="s">
        <v>2141</v>
      </c>
      <c r="D359" s="671" t="s">
        <v>2142</v>
      </c>
      <c r="E359" s="671" t="s">
        <v>2143</v>
      </c>
      <c r="F359" s="238"/>
      <c r="G359" s="238"/>
      <c r="H359" s="682">
        <v>0</v>
      </c>
      <c r="I359" s="238">
        <v>3</v>
      </c>
      <c r="J359" s="238">
        <v>666.75</v>
      </c>
      <c r="K359" s="682">
        <v>1</v>
      </c>
      <c r="L359" s="238">
        <v>3</v>
      </c>
      <c r="M359" s="713">
        <v>666.75</v>
      </c>
    </row>
    <row r="360" spans="1:13" ht="14.4" customHeight="1" x14ac:dyDescent="0.3">
      <c r="A360" s="680" t="s">
        <v>2545</v>
      </c>
      <c r="B360" s="671" t="s">
        <v>3693</v>
      </c>
      <c r="C360" s="671" t="s">
        <v>2856</v>
      </c>
      <c r="D360" s="671" t="s">
        <v>2857</v>
      </c>
      <c r="E360" s="671" t="s">
        <v>2858</v>
      </c>
      <c r="F360" s="238"/>
      <c r="G360" s="238"/>
      <c r="H360" s="682">
        <v>0</v>
      </c>
      <c r="I360" s="238">
        <v>2</v>
      </c>
      <c r="J360" s="238">
        <v>139.72</v>
      </c>
      <c r="K360" s="682">
        <v>1</v>
      </c>
      <c r="L360" s="238">
        <v>2</v>
      </c>
      <c r="M360" s="713">
        <v>139.72</v>
      </c>
    </row>
    <row r="361" spans="1:13" ht="14.4" customHeight="1" x14ac:dyDescent="0.3">
      <c r="A361" s="680" t="s">
        <v>2545</v>
      </c>
      <c r="B361" s="671" t="s">
        <v>2425</v>
      </c>
      <c r="C361" s="671" t="s">
        <v>1564</v>
      </c>
      <c r="D361" s="671" t="s">
        <v>1565</v>
      </c>
      <c r="E361" s="671" t="s">
        <v>2418</v>
      </c>
      <c r="F361" s="238"/>
      <c r="G361" s="238"/>
      <c r="H361" s="682">
        <v>0</v>
      </c>
      <c r="I361" s="238">
        <v>6</v>
      </c>
      <c r="J361" s="238">
        <v>419.16</v>
      </c>
      <c r="K361" s="682">
        <v>1</v>
      </c>
      <c r="L361" s="238">
        <v>6</v>
      </c>
      <c r="M361" s="713">
        <v>419.16</v>
      </c>
    </row>
    <row r="362" spans="1:13" ht="14.4" customHeight="1" x14ac:dyDescent="0.3">
      <c r="A362" s="680" t="s">
        <v>2545</v>
      </c>
      <c r="B362" s="671" t="s">
        <v>2431</v>
      </c>
      <c r="C362" s="671" t="s">
        <v>1599</v>
      </c>
      <c r="D362" s="671" t="s">
        <v>1600</v>
      </c>
      <c r="E362" s="671" t="s">
        <v>2432</v>
      </c>
      <c r="F362" s="238"/>
      <c r="G362" s="238"/>
      <c r="H362" s="682">
        <v>0</v>
      </c>
      <c r="I362" s="238">
        <v>6</v>
      </c>
      <c r="J362" s="238">
        <v>18763.14</v>
      </c>
      <c r="K362" s="682">
        <v>1</v>
      </c>
      <c r="L362" s="238">
        <v>6</v>
      </c>
      <c r="M362" s="713">
        <v>18763.14</v>
      </c>
    </row>
    <row r="363" spans="1:13" ht="14.4" customHeight="1" x14ac:dyDescent="0.3">
      <c r="A363" s="680" t="s">
        <v>2545</v>
      </c>
      <c r="B363" s="671" t="s">
        <v>2431</v>
      </c>
      <c r="C363" s="671" t="s">
        <v>2705</v>
      </c>
      <c r="D363" s="671" t="s">
        <v>1600</v>
      </c>
      <c r="E363" s="671" t="s">
        <v>2706</v>
      </c>
      <c r="F363" s="238"/>
      <c r="G363" s="238"/>
      <c r="H363" s="682">
        <v>0</v>
      </c>
      <c r="I363" s="238">
        <v>2</v>
      </c>
      <c r="J363" s="238">
        <v>1564.44</v>
      </c>
      <c r="K363" s="682">
        <v>1</v>
      </c>
      <c r="L363" s="238">
        <v>2</v>
      </c>
      <c r="M363" s="713">
        <v>1564.44</v>
      </c>
    </row>
    <row r="364" spans="1:13" ht="14.4" customHeight="1" x14ac:dyDescent="0.3">
      <c r="A364" s="680" t="s">
        <v>2545</v>
      </c>
      <c r="B364" s="671" t="s">
        <v>2435</v>
      </c>
      <c r="C364" s="671" t="s">
        <v>1447</v>
      </c>
      <c r="D364" s="671" t="s">
        <v>1448</v>
      </c>
      <c r="E364" s="671" t="s">
        <v>2436</v>
      </c>
      <c r="F364" s="238"/>
      <c r="G364" s="238"/>
      <c r="H364" s="682">
        <v>0</v>
      </c>
      <c r="I364" s="238">
        <v>2</v>
      </c>
      <c r="J364" s="238">
        <v>2984.22</v>
      </c>
      <c r="K364" s="682">
        <v>1</v>
      </c>
      <c r="L364" s="238">
        <v>2</v>
      </c>
      <c r="M364" s="713">
        <v>2984.22</v>
      </c>
    </row>
    <row r="365" spans="1:13" ht="14.4" customHeight="1" x14ac:dyDescent="0.3">
      <c r="A365" s="680" t="s">
        <v>2545</v>
      </c>
      <c r="B365" s="671" t="s">
        <v>2439</v>
      </c>
      <c r="C365" s="671" t="s">
        <v>2666</v>
      </c>
      <c r="D365" s="671" t="s">
        <v>2667</v>
      </c>
      <c r="E365" s="671" t="s">
        <v>1769</v>
      </c>
      <c r="F365" s="238"/>
      <c r="G365" s="238"/>
      <c r="H365" s="682">
        <v>0</v>
      </c>
      <c r="I365" s="238">
        <v>1</v>
      </c>
      <c r="J365" s="238">
        <v>13168.84</v>
      </c>
      <c r="K365" s="682">
        <v>1</v>
      </c>
      <c r="L365" s="238">
        <v>1</v>
      </c>
      <c r="M365" s="713">
        <v>13168.84</v>
      </c>
    </row>
    <row r="366" spans="1:13" ht="14.4" customHeight="1" x14ac:dyDescent="0.3">
      <c r="A366" s="680" t="s">
        <v>2545</v>
      </c>
      <c r="B366" s="671" t="s">
        <v>3694</v>
      </c>
      <c r="C366" s="671" t="s">
        <v>2816</v>
      </c>
      <c r="D366" s="671" t="s">
        <v>2817</v>
      </c>
      <c r="E366" s="671" t="s">
        <v>2818</v>
      </c>
      <c r="F366" s="238"/>
      <c r="G366" s="238"/>
      <c r="H366" s="682">
        <v>0</v>
      </c>
      <c r="I366" s="238">
        <v>6</v>
      </c>
      <c r="J366" s="238">
        <v>14699.34</v>
      </c>
      <c r="K366" s="682">
        <v>1</v>
      </c>
      <c r="L366" s="238">
        <v>6</v>
      </c>
      <c r="M366" s="713">
        <v>14699.34</v>
      </c>
    </row>
    <row r="367" spans="1:13" ht="14.4" customHeight="1" x14ac:dyDescent="0.3">
      <c r="A367" s="680" t="s">
        <v>2545</v>
      </c>
      <c r="B367" s="671" t="s">
        <v>2448</v>
      </c>
      <c r="C367" s="671" t="s">
        <v>1380</v>
      </c>
      <c r="D367" s="671" t="s">
        <v>1381</v>
      </c>
      <c r="E367" s="671" t="s">
        <v>1382</v>
      </c>
      <c r="F367" s="238"/>
      <c r="G367" s="238"/>
      <c r="H367" s="682">
        <v>0</v>
      </c>
      <c r="I367" s="238">
        <v>7</v>
      </c>
      <c r="J367" s="238">
        <v>666.75</v>
      </c>
      <c r="K367" s="682">
        <v>1</v>
      </c>
      <c r="L367" s="238">
        <v>7</v>
      </c>
      <c r="M367" s="713">
        <v>666.75</v>
      </c>
    </row>
    <row r="368" spans="1:13" ht="14.4" customHeight="1" x14ac:dyDescent="0.3">
      <c r="A368" s="680" t="s">
        <v>2545</v>
      </c>
      <c r="B368" s="671" t="s">
        <v>2448</v>
      </c>
      <c r="C368" s="671" t="s">
        <v>2609</v>
      </c>
      <c r="D368" s="671" t="s">
        <v>2610</v>
      </c>
      <c r="E368" s="671" t="s">
        <v>1382</v>
      </c>
      <c r="F368" s="238">
        <v>2</v>
      </c>
      <c r="G368" s="238">
        <v>190.5</v>
      </c>
      <c r="H368" s="682">
        <v>1</v>
      </c>
      <c r="I368" s="238"/>
      <c r="J368" s="238"/>
      <c r="K368" s="682">
        <v>0</v>
      </c>
      <c r="L368" s="238">
        <v>2</v>
      </c>
      <c r="M368" s="713">
        <v>190.5</v>
      </c>
    </row>
    <row r="369" spans="1:13" ht="14.4" customHeight="1" x14ac:dyDescent="0.3">
      <c r="A369" s="680" t="s">
        <v>2545</v>
      </c>
      <c r="B369" s="671" t="s">
        <v>2452</v>
      </c>
      <c r="C369" s="671" t="s">
        <v>3081</v>
      </c>
      <c r="D369" s="671" t="s">
        <v>3082</v>
      </c>
      <c r="E369" s="671" t="s">
        <v>3083</v>
      </c>
      <c r="F369" s="238"/>
      <c r="G369" s="238"/>
      <c r="H369" s="682">
        <v>0</v>
      </c>
      <c r="I369" s="238">
        <v>1</v>
      </c>
      <c r="J369" s="238">
        <v>10.73</v>
      </c>
      <c r="K369" s="682">
        <v>1</v>
      </c>
      <c r="L369" s="238">
        <v>1</v>
      </c>
      <c r="M369" s="713">
        <v>10.73</v>
      </c>
    </row>
    <row r="370" spans="1:13" ht="14.4" customHeight="1" x14ac:dyDescent="0.3">
      <c r="A370" s="680" t="s">
        <v>2545</v>
      </c>
      <c r="B370" s="671" t="s">
        <v>2452</v>
      </c>
      <c r="C370" s="671" t="s">
        <v>3474</v>
      </c>
      <c r="D370" s="671" t="s">
        <v>3475</v>
      </c>
      <c r="E370" s="671" t="s">
        <v>2560</v>
      </c>
      <c r="F370" s="238">
        <v>1</v>
      </c>
      <c r="G370" s="238">
        <v>5.37</v>
      </c>
      <c r="H370" s="682">
        <v>1</v>
      </c>
      <c r="I370" s="238"/>
      <c r="J370" s="238"/>
      <c r="K370" s="682">
        <v>0</v>
      </c>
      <c r="L370" s="238">
        <v>1</v>
      </c>
      <c r="M370" s="713">
        <v>5.37</v>
      </c>
    </row>
    <row r="371" spans="1:13" ht="14.4" customHeight="1" x14ac:dyDescent="0.3">
      <c r="A371" s="680" t="s">
        <v>2545</v>
      </c>
      <c r="B371" s="671" t="s">
        <v>2455</v>
      </c>
      <c r="C371" s="671" t="s">
        <v>2728</v>
      </c>
      <c r="D371" s="671" t="s">
        <v>1413</v>
      </c>
      <c r="E371" s="671" t="s">
        <v>2022</v>
      </c>
      <c r="F371" s="238"/>
      <c r="G371" s="238"/>
      <c r="H371" s="682">
        <v>0</v>
      </c>
      <c r="I371" s="238">
        <v>1</v>
      </c>
      <c r="J371" s="238">
        <v>432.32</v>
      </c>
      <c r="K371" s="682">
        <v>1</v>
      </c>
      <c r="L371" s="238">
        <v>1</v>
      </c>
      <c r="M371" s="713">
        <v>432.32</v>
      </c>
    </row>
    <row r="372" spans="1:13" ht="14.4" customHeight="1" x14ac:dyDescent="0.3">
      <c r="A372" s="680" t="s">
        <v>2545</v>
      </c>
      <c r="B372" s="671" t="s">
        <v>2455</v>
      </c>
      <c r="C372" s="671" t="s">
        <v>2021</v>
      </c>
      <c r="D372" s="671" t="s">
        <v>1413</v>
      </c>
      <c r="E372" s="671" t="s">
        <v>2503</v>
      </c>
      <c r="F372" s="238"/>
      <c r="G372" s="238"/>
      <c r="H372" s="682">
        <v>0</v>
      </c>
      <c r="I372" s="238">
        <v>1</v>
      </c>
      <c r="J372" s="238">
        <v>432.32</v>
      </c>
      <c r="K372" s="682">
        <v>1</v>
      </c>
      <c r="L372" s="238">
        <v>1</v>
      </c>
      <c r="M372" s="713">
        <v>432.32</v>
      </c>
    </row>
    <row r="373" spans="1:13" ht="14.4" customHeight="1" x14ac:dyDescent="0.3">
      <c r="A373" s="680" t="s">
        <v>2545</v>
      </c>
      <c r="B373" s="671" t="s">
        <v>2455</v>
      </c>
      <c r="C373" s="671" t="s">
        <v>3480</v>
      </c>
      <c r="D373" s="671" t="s">
        <v>1413</v>
      </c>
      <c r="E373" s="671" t="s">
        <v>3481</v>
      </c>
      <c r="F373" s="238">
        <v>1</v>
      </c>
      <c r="G373" s="238">
        <v>0</v>
      </c>
      <c r="H373" s="682"/>
      <c r="I373" s="238"/>
      <c r="J373" s="238"/>
      <c r="K373" s="682"/>
      <c r="L373" s="238">
        <v>1</v>
      </c>
      <c r="M373" s="713">
        <v>0</v>
      </c>
    </row>
    <row r="374" spans="1:13" ht="14.4" customHeight="1" x14ac:dyDescent="0.3">
      <c r="A374" s="680" t="s">
        <v>2545</v>
      </c>
      <c r="B374" s="671" t="s">
        <v>2457</v>
      </c>
      <c r="C374" s="671" t="s">
        <v>3527</v>
      </c>
      <c r="D374" s="671" t="s">
        <v>3528</v>
      </c>
      <c r="E374" s="671" t="s">
        <v>3529</v>
      </c>
      <c r="F374" s="238"/>
      <c r="G374" s="238"/>
      <c r="H374" s="682">
        <v>0</v>
      </c>
      <c r="I374" s="238">
        <v>1</v>
      </c>
      <c r="J374" s="238">
        <v>185.9</v>
      </c>
      <c r="K374" s="682">
        <v>1</v>
      </c>
      <c r="L374" s="238">
        <v>1</v>
      </c>
      <c r="M374" s="713">
        <v>185.9</v>
      </c>
    </row>
    <row r="375" spans="1:13" ht="14.4" customHeight="1" x14ac:dyDescent="0.3">
      <c r="A375" s="680" t="s">
        <v>2545</v>
      </c>
      <c r="B375" s="671" t="s">
        <v>3717</v>
      </c>
      <c r="C375" s="671" t="s">
        <v>3515</v>
      </c>
      <c r="D375" s="671" t="s">
        <v>3516</v>
      </c>
      <c r="E375" s="671" t="s">
        <v>3517</v>
      </c>
      <c r="F375" s="238"/>
      <c r="G375" s="238"/>
      <c r="H375" s="682"/>
      <c r="I375" s="238">
        <v>1</v>
      </c>
      <c r="J375" s="238">
        <v>0</v>
      </c>
      <c r="K375" s="682"/>
      <c r="L375" s="238">
        <v>1</v>
      </c>
      <c r="M375" s="713">
        <v>0</v>
      </c>
    </row>
    <row r="376" spans="1:13" ht="14.4" customHeight="1" x14ac:dyDescent="0.3">
      <c r="A376" s="680" t="s">
        <v>2545</v>
      </c>
      <c r="B376" s="671" t="s">
        <v>3717</v>
      </c>
      <c r="C376" s="671" t="s">
        <v>3518</v>
      </c>
      <c r="D376" s="671" t="s">
        <v>3516</v>
      </c>
      <c r="E376" s="671" t="s">
        <v>3096</v>
      </c>
      <c r="F376" s="238"/>
      <c r="G376" s="238"/>
      <c r="H376" s="682">
        <v>0</v>
      </c>
      <c r="I376" s="238">
        <v>1</v>
      </c>
      <c r="J376" s="238">
        <v>413.22</v>
      </c>
      <c r="K376" s="682">
        <v>1</v>
      </c>
      <c r="L376" s="238">
        <v>1</v>
      </c>
      <c r="M376" s="713">
        <v>413.22</v>
      </c>
    </row>
    <row r="377" spans="1:13" ht="14.4" customHeight="1" x14ac:dyDescent="0.3">
      <c r="A377" s="680" t="s">
        <v>2545</v>
      </c>
      <c r="B377" s="671" t="s">
        <v>3717</v>
      </c>
      <c r="C377" s="671" t="s">
        <v>3519</v>
      </c>
      <c r="D377" s="671" t="s">
        <v>3516</v>
      </c>
      <c r="E377" s="671" t="s">
        <v>3517</v>
      </c>
      <c r="F377" s="238"/>
      <c r="G377" s="238"/>
      <c r="H377" s="682"/>
      <c r="I377" s="238">
        <v>1</v>
      </c>
      <c r="J377" s="238">
        <v>0</v>
      </c>
      <c r="K377" s="682"/>
      <c r="L377" s="238">
        <v>1</v>
      </c>
      <c r="M377" s="713">
        <v>0</v>
      </c>
    </row>
    <row r="378" spans="1:13" ht="14.4" customHeight="1" x14ac:dyDescent="0.3">
      <c r="A378" s="680" t="s">
        <v>2546</v>
      </c>
      <c r="B378" s="671" t="s">
        <v>2400</v>
      </c>
      <c r="C378" s="671" t="s">
        <v>1350</v>
      </c>
      <c r="D378" s="671" t="s">
        <v>1347</v>
      </c>
      <c r="E378" s="671" t="s">
        <v>1351</v>
      </c>
      <c r="F378" s="238"/>
      <c r="G378" s="238"/>
      <c r="H378" s="682">
        <v>0</v>
      </c>
      <c r="I378" s="238">
        <v>1</v>
      </c>
      <c r="J378" s="238">
        <v>1166.47</v>
      </c>
      <c r="K378" s="682">
        <v>1</v>
      </c>
      <c r="L378" s="238">
        <v>1</v>
      </c>
      <c r="M378" s="713">
        <v>1166.47</v>
      </c>
    </row>
    <row r="379" spans="1:13" ht="14.4" customHeight="1" x14ac:dyDescent="0.3">
      <c r="A379" s="680" t="s">
        <v>2546</v>
      </c>
      <c r="B379" s="671" t="s">
        <v>2400</v>
      </c>
      <c r="C379" s="671" t="s">
        <v>2271</v>
      </c>
      <c r="D379" s="671" t="s">
        <v>1370</v>
      </c>
      <c r="E379" s="671" t="s">
        <v>1348</v>
      </c>
      <c r="F379" s="238"/>
      <c r="G379" s="238"/>
      <c r="H379" s="682">
        <v>0</v>
      </c>
      <c r="I379" s="238">
        <v>1</v>
      </c>
      <c r="J379" s="238">
        <v>1749.69</v>
      </c>
      <c r="K379" s="682">
        <v>1</v>
      </c>
      <c r="L379" s="238">
        <v>1</v>
      </c>
      <c r="M379" s="713">
        <v>1749.69</v>
      </c>
    </row>
    <row r="380" spans="1:13" ht="14.4" customHeight="1" x14ac:dyDescent="0.3">
      <c r="A380" s="680" t="s">
        <v>2546</v>
      </c>
      <c r="B380" s="671" t="s">
        <v>3692</v>
      </c>
      <c r="C380" s="671" t="s">
        <v>2803</v>
      </c>
      <c r="D380" s="671" t="s">
        <v>2804</v>
      </c>
      <c r="E380" s="671" t="s">
        <v>2040</v>
      </c>
      <c r="F380" s="238">
        <v>1</v>
      </c>
      <c r="G380" s="238">
        <v>33.729999999999997</v>
      </c>
      <c r="H380" s="682">
        <v>1</v>
      </c>
      <c r="I380" s="238"/>
      <c r="J380" s="238"/>
      <c r="K380" s="682">
        <v>0</v>
      </c>
      <c r="L380" s="238">
        <v>1</v>
      </c>
      <c r="M380" s="713">
        <v>33.729999999999997</v>
      </c>
    </row>
    <row r="381" spans="1:13" ht="14.4" customHeight="1" x14ac:dyDescent="0.3">
      <c r="A381" s="680" t="s">
        <v>2546</v>
      </c>
      <c r="B381" s="671" t="s">
        <v>2406</v>
      </c>
      <c r="C381" s="671" t="s">
        <v>3520</v>
      </c>
      <c r="D381" s="671" t="s">
        <v>1377</v>
      </c>
      <c r="E381" s="671" t="s">
        <v>3521</v>
      </c>
      <c r="F381" s="238"/>
      <c r="G381" s="238"/>
      <c r="H381" s="682"/>
      <c r="I381" s="238">
        <v>1</v>
      </c>
      <c r="J381" s="238">
        <v>0</v>
      </c>
      <c r="K381" s="682"/>
      <c r="L381" s="238">
        <v>1</v>
      </c>
      <c r="M381" s="713">
        <v>0</v>
      </c>
    </row>
    <row r="382" spans="1:13" ht="14.4" customHeight="1" x14ac:dyDescent="0.3">
      <c r="A382" s="680" t="s">
        <v>2546</v>
      </c>
      <c r="B382" s="671" t="s">
        <v>2412</v>
      </c>
      <c r="C382" s="671" t="s">
        <v>2615</v>
      </c>
      <c r="D382" s="671" t="s">
        <v>2599</v>
      </c>
      <c r="E382" s="671" t="s">
        <v>2414</v>
      </c>
      <c r="F382" s="238">
        <v>1</v>
      </c>
      <c r="G382" s="238">
        <v>333.31</v>
      </c>
      <c r="H382" s="682">
        <v>1</v>
      </c>
      <c r="I382" s="238"/>
      <c r="J382" s="238"/>
      <c r="K382" s="682">
        <v>0</v>
      </c>
      <c r="L382" s="238">
        <v>1</v>
      </c>
      <c r="M382" s="713">
        <v>333.31</v>
      </c>
    </row>
    <row r="383" spans="1:13" ht="14.4" customHeight="1" x14ac:dyDescent="0.3">
      <c r="A383" s="680" t="s">
        <v>2546</v>
      </c>
      <c r="B383" s="671" t="s">
        <v>2412</v>
      </c>
      <c r="C383" s="671" t="s">
        <v>1556</v>
      </c>
      <c r="D383" s="671" t="s">
        <v>2413</v>
      </c>
      <c r="E383" s="671" t="s">
        <v>2414</v>
      </c>
      <c r="F383" s="238"/>
      <c r="G383" s="238"/>
      <c r="H383" s="682">
        <v>0</v>
      </c>
      <c r="I383" s="238">
        <v>7</v>
      </c>
      <c r="J383" s="238">
        <v>2333.17</v>
      </c>
      <c r="K383" s="682">
        <v>1</v>
      </c>
      <c r="L383" s="238">
        <v>7</v>
      </c>
      <c r="M383" s="713">
        <v>2333.17</v>
      </c>
    </row>
    <row r="384" spans="1:13" ht="14.4" customHeight="1" x14ac:dyDescent="0.3">
      <c r="A384" s="680" t="s">
        <v>2546</v>
      </c>
      <c r="B384" s="671" t="s">
        <v>2425</v>
      </c>
      <c r="C384" s="671" t="s">
        <v>1564</v>
      </c>
      <c r="D384" s="671" t="s">
        <v>1565</v>
      </c>
      <c r="E384" s="671" t="s">
        <v>2418</v>
      </c>
      <c r="F384" s="238"/>
      <c r="G384" s="238"/>
      <c r="H384" s="682">
        <v>0</v>
      </c>
      <c r="I384" s="238">
        <v>6</v>
      </c>
      <c r="J384" s="238">
        <v>419.15999999999997</v>
      </c>
      <c r="K384" s="682">
        <v>1</v>
      </c>
      <c r="L384" s="238">
        <v>6</v>
      </c>
      <c r="M384" s="713">
        <v>419.15999999999997</v>
      </c>
    </row>
    <row r="385" spans="1:13" ht="14.4" customHeight="1" x14ac:dyDescent="0.3">
      <c r="A385" s="680" t="s">
        <v>2546</v>
      </c>
      <c r="B385" s="671" t="s">
        <v>2431</v>
      </c>
      <c r="C385" s="671" t="s">
        <v>1599</v>
      </c>
      <c r="D385" s="671" t="s">
        <v>1600</v>
      </c>
      <c r="E385" s="671" t="s">
        <v>2432</v>
      </c>
      <c r="F385" s="238"/>
      <c r="G385" s="238"/>
      <c r="H385" s="682">
        <v>0</v>
      </c>
      <c r="I385" s="238">
        <v>3</v>
      </c>
      <c r="J385" s="238">
        <v>9381.57</v>
      </c>
      <c r="K385" s="682">
        <v>1</v>
      </c>
      <c r="L385" s="238">
        <v>3</v>
      </c>
      <c r="M385" s="713">
        <v>9381.57</v>
      </c>
    </row>
    <row r="386" spans="1:13" ht="14.4" customHeight="1" x14ac:dyDescent="0.3">
      <c r="A386" s="680" t="s">
        <v>2546</v>
      </c>
      <c r="B386" s="671" t="s">
        <v>2431</v>
      </c>
      <c r="C386" s="671" t="s">
        <v>2705</v>
      </c>
      <c r="D386" s="671" t="s">
        <v>1600</v>
      </c>
      <c r="E386" s="671" t="s">
        <v>2706</v>
      </c>
      <c r="F386" s="238"/>
      <c r="G386" s="238"/>
      <c r="H386" s="682">
        <v>0</v>
      </c>
      <c r="I386" s="238">
        <v>8</v>
      </c>
      <c r="J386" s="238">
        <v>6257.76</v>
      </c>
      <c r="K386" s="682">
        <v>1</v>
      </c>
      <c r="L386" s="238">
        <v>8</v>
      </c>
      <c r="M386" s="713">
        <v>6257.76</v>
      </c>
    </row>
    <row r="387" spans="1:13" ht="14.4" customHeight="1" x14ac:dyDescent="0.3">
      <c r="A387" s="680" t="s">
        <v>2546</v>
      </c>
      <c r="B387" s="671" t="s">
        <v>2435</v>
      </c>
      <c r="C387" s="671" t="s">
        <v>1447</v>
      </c>
      <c r="D387" s="671" t="s">
        <v>1448</v>
      </c>
      <c r="E387" s="671" t="s">
        <v>2436</v>
      </c>
      <c r="F387" s="238"/>
      <c r="G387" s="238"/>
      <c r="H387" s="682">
        <v>0</v>
      </c>
      <c r="I387" s="238">
        <v>5</v>
      </c>
      <c r="J387" s="238">
        <v>7460.5499999999993</v>
      </c>
      <c r="K387" s="682">
        <v>1</v>
      </c>
      <c r="L387" s="238">
        <v>5</v>
      </c>
      <c r="M387" s="713">
        <v>7460.5499999999993</v>
      </c>
    </row>
    <row r="388" spans="1:13" ht="14.4" customHeight="1" x14ac:dyDescent="0.3">
      <c r="A388" s="680" t="s">
        <v>2546</v>
      </c>
      <c r="B388" s="671" t="s">
        <v>2448</v>
      </c>
      <c r="C388" s="671" t="s">
        <v>1380</v>
      </c>
      <c r="D388" s="671" t="s">
        <v>1381</v>
      </c>
      <c r="E388" s="671" t="s">
        <v>1382</v>
      </c>
      <c r="F388" s="238"/>
      <c r="G388" s="238"/>
      <c r="H388" s="682">
        <v>0</v>
      </c>
      <c r="I388" s="238">
        <v>6</v>
      </c>
      <c r="J388" s="238">
        <v>571.5</v>
      </c>
      <c r="K388" s="682">
        <v>1</v>
      </c>
      <c r="L388" s="238">
        <v>6</v>
      </c>
      <c r="M388" s="713">
        <v>571.5</v>
      </c>
    </row>
    <row r="389" spans="1:13" ht="14.4" customHeight="1" x14ac:dyDescent="0.3">
      <c r="A389" s="680" t="s">
        <v>2546</v>
      </c>
      <c r="B389" s="671" t="s">
        <v>2449</v>
      </c>
      <c r="C389" s="671" t="s">
        <v>3554</v>
      </c>
      <c r="D389" s="671" t="s">
        <v>3021</v>
      </c>
      <c r="E389" s="671" t="s">
        <v>3555</v>
      </c>
      <c r="F389" s="238">
        <v>1</v>
      </c>
      <c r="G389" s="238">
        <v>32.74</v>
      </c>
      <c r="H389" s="682">
        <v>1</v>
      </c>
      <c r="I389" s="238"/>
      <c r="J389" s="238"/>
      <c r="K389" s="682">
        <v>0</v>
      </c>
      <c r="L389" s="238">
        <v>1</v>
      </c>
      <c r="M389" s="713">
        <v>32.74</v>
      </c>
    </row>
    <row r="390" spans="1:13" ht="14.4" customHeight="1" x14ac:dyDescent="0.3">
      <c r="A390" s="680" t="s">
        <v>2547</v>
      </c>
      <c r="B390" s="671" t="s">
        <v>2393</v>
      </c>
      <c r="C390" s="671" t="s">
        <v>1408</v>
      </c>
      <c r="D390" s="671" t="s">
        <v>1409</v>
      </c>
      <c r="E390" s="671" t="s">
        <v>1410</v>
      </c>
      <c r="F390" s="238"/>
      <c r="G390" s="238"/>
      <c r="H390" s="682">
        <v>0</v>
      </c>
      <c r="I390" s="238">
        <v>1</v>
      </c>
      <c r="J390" s="238">
        <v>497.4</v>
      </c>
      <c r="K390" s="682">
        <v>1</v>
      </c>
      <c r="L390" s="238">
        <v>1</v>
      </c>
      <c r="M390" s="713">
        <v>497.4</v>
      </c>
    </row>
    <row r="391" spans="1:13" ht="14.4" customHeight="1" x14ac:dyDescent="0.3">
      <c r="A391" s="680" t="s">
        <v>2547</v>
      </c>
      <c r="B391" s="671" t="s">
        <v>2393</v>
      </c>
      <c r="C391" s="671" t="s">
        <v>3203</v>
      </c>
      <c r="D391" s="671" t="s">
        <v>3204</v>
      </c>
      <c r="E391" s="671" t="s">
        <v>3205</v>
      </c>
      <c r="F391" s="238"/>
      <c r="G391" s="238"/>
      <c r="H391" s="682">
        <v>0</v>
      </c>
      <c r="I391" s="238">
        <v>2</v>
      </c>
      <c r="J391" s="238">
        <v>2719.22</v>
      </c>
      <c r="K391" s="682">
        <v>1</v>
      </c>
      <c r="L391" s="238">
        <v>2</v>
      </c>
      <c r="M391" s="713">
        <v>2719.22</v>
      </c>
    </row>
    <row r="392" spans="1:13" ht="14.4" customHeight="1" x14ac:dyDescent="0.3">
      <c r="A392" s="680" t="s">
        <v>2547</v>
      </c>
      <c r="B392" s="671" t="s">
        <v>2400</v>
      </c>
      <c r="C392" s="671" t="s">
        <v>2271</v>
      </c>
      <c r="D392" s="671" t="s">
        <v>1370</v>
      </c>
      <c r="E392" s="671" t="s">
        <v>1348</v>
      </c>
      <c r="F392" s="238"/>
      <c r="G392" s="238"/>
      <c r="H392" s="682">
        <v>0</v>
      </c>
      <c r="I392" s="238">
        <v>2</v>
      </c>
      <c r="J392" s="238">
        <v>3499.38</v>
      </c>
      <c r="K392" s="682">
        <v>1</v>
      </c>
      <c r="L392" s="238">
        <v>2</v>
      </c>
      <c r="M392" s="713">
        <v>3499.38</v>
      </c>
    </row>
    <row r="393" spans="1:13" ht="14.4" customHeight="1" x14ac:dyDescent="0.3">
      <c r="A393" s="680" t="s">
        <v>2547</v>
      </c>
      <c r="B393" s="671" t="s">
        <v>2484</v>
      </c>
      <c r="C393" s="671" t="s">
        <v>3556</v>
      </c>
      <c r="D393" s="671" t="s">
        <v>3557</v>
      </c>
      <c r="E393" s="671" t="s">
        <v>848</v>
      </c>
      <c r="F393" s="238"/>
      <c r="G393" s="238"/>
      <c r="H393" s="682">
        <v>0</v>
      </c>
      <c r="I393" s="238">
        <v>1</v>
      </c>
      <c r="J393" s="238">
        <v>130.59</v>
      </c>
      <c r="K393" s="682">
        <v>1</v>
      </c>
      <c r="L393" s="238">
        <v>1</v>
      </c>
      <c r="M393" s="713">
        <v>130.59</v>
      </c>
    </row>
    <row r="394" spans="1:13" ht="14.4" customHeight="1" x14ac:dyDescent="0.3">
      <c r="A394" s="680" t="s">
        <v>2547</v>
      </c>
      <c r="B394" s="671" t="s">
        <v>2412</v>
      </c>
      <c r="C394" s="671" t="s">
        <v>1556</v>
      </c>
      <c r="D394" s="671" t="s">
        <v>2413</v>
      </c>
      <c r="E394" s="671" t="s">
        <v>2414</v>
      </c>
      <c r="F394" s="238"/>
      <c r="G394" s="238"/>
      <c r="H394" s="682">
        <v>0</v>
      </c>
      <c r="I394" s="238">
        <v>3</v>
      </c>
      <c r="J394" s="238">
        <v>999.93000000000006</v>
      </c>
      <c r="K394" s="682">
        <v>1</v>
      </c>
      <c r="L394" s="238">
        <v>3</v>
      </c>
      <c r="M394" s="713">
        <v>999.93000000000006</v>
      </c>
    </row>
    <row r="395" spans="1:13" ht="14.4" customHeight="1" x14ac:dyDescent="0.3">
      <c r="A395" s="680" t="s">
        <v>2547</v>
      </c>
      <c r="B395" s="671" t="s">
        <v>2417</v>
      </c>
      <c r="C395" s="671" t="s">
        <v>1560</v>
      </c>
      <c r="D395" s="671" t="s">
        <v>1561</v>
      </c>
      <c r="E395" s="671" t="s">
        <v>2418</v>
      </c>
      <c r="F395" s="238"/>
      <c r="G395" s="238"/>
      <c r="H395" s="682">
        <v>0</v>
      </c>
      <c r="I395" s="238">
        <v>2</v>
      </c>
      <c r="J395" s="238">
        <v>368.44</v>
      </c>
      <c r="K395" s="682">
        <v>1</v>
      </c>
      <c r="L395" s="238">
        <v>2</v>
      </c>
      <c r="M395" s="713">
        <v>368.44</v>
      </c>
    </row>
    <row r="396" spans="1:13" ht="14.4" customHeight="1" x14ac:dyDescent="0.3">
      <c r="A396" s="680" t="s">
        <v>2547</v>
      </c>
      <c r="B396" s="671" t="s">
        <v>2425</v>
      </c>
      <c r="C396" s="671" t="s">
        <v>1564</v>
      </c>
      <c r="D396" s="671" t="s">
        <v>1565</v>
      </c>
      <c r="E396" s="671" t="s">
        <v>2418</v>
      </c>
      <c r="F396" s="238"/>
      <c r="G396" s="238"/>
      <c r="H396" s="682">
        <v>0</v>
      </c>
      <c r="I396" s="238">
        <v>10</v>
      </c>
      <c r="J396" s="238">
        <v>698.59999999999991</v>
      </c>
      <c r="K396" s="682">
        <v>1</v>
      </c>
      <c r="L396" s="238">
        <v>10</v>
      </c>
      <c r="M396" s="713">
        <v>698.59999999999991</v>
      </c>
    </row>
    <row r="397" spans="1:13" ht="14.4" customHeight="1" x14ac:dyDescent="0.3">
      <c r="A397" s="680" t="s">
        <v>2547</v>
      </c>
      <c r="B397" s="671" t="s">
        <v>2431</v>
      </c>
      <c r="C397" s="671" t="s">
        <v>1599</v>
      </c>
      <c r="D397" s="671" t="s">
        <v>1600</v>
      </c>
      <c r="E397" s="671" t="s">
        <v>2432</v>
      </c>
      <c r="F397" s="238"/>
      <c r="G397" s="238"/>
      <c r="H397" s="682">
        <v>0</v>
      </c>
      <c r="I397" s="238">
        <v>5</v>
      </c>
      <c r="J397" s="238">
        <v>15635.95</v>
      </c>
      <c r="K397" s="682">
        <v>1</v>
      </c>
      <c r="L397" s="238">
        <v>5</v>
      </c>
      <c r="M397" s="713">
        <v>15635.95</v>
      </c>
    </row>
    <row r="398" spans="1:13" ht="14.4" customHeight="1" x14ac:dyDescent="0.3">
      <c r="A398" s="680" t="s">
        <v>2547</v>
      </c>
      <c r="B398" s="671" t="s">
        <v>2431</v>
      </c>
      <c r="C398" s="671" t="s">
        <v>2705</v>
      </c>
      <c r="D398" s="671" t="s">
        <v>1600</v>
      </c>
      <c r="E398" s="671" t="s">
        <v>2706</v>
      </c>
      <c r="F398" s="238"/>
      <c r="G398" s="238"/>
      <c r="H398" s="682">
        <v>0</v>
      </c>
      <c r="I398" s="238">
        <v>4</v>
      </c>
      <c r="J398" s="238">
        <v>3128.88</v>
      </c>
      <c r="K398" s="682">
        <v>1</v>
      </c>
      <c r="L398" s="238">
        <v>4</v>
      </c>
      <c r="M398" s="713">
        <v>3128.88</v>
      </c>
    </row>
    <row r="399" spans="1:13" ht="14.4" customHeight="1" x14ac:dyDescent="0.3">
      <c r="A399" s="680" t="s">
        <v>2547</v>
      </c>
      <c r="B399" s="671" t="s">
        <v>2448</v>
      </c>
      <c r="C399" s="671" t="s">
        <v>1380</v>
      </c>
      <c r="D399" s="671" t="s">
        <v>1381</v>
      </c>
      <c r="E399" s="671" t="s">
        <v>1382</v>
      </c>
      <c r="F399" s="238"/>
      <c r="G399" s="238"/>
      <c r="H399" s="682">
        <v>0</v>
      </c>
      <c r="I399" s="238">
        <v>4</v>
      </c>
      <c r="J399" s="238">
        <v>381</v>
      </c>
      <c r="K399" s="682">
        <v>1</v>
      </c>
      <c r="L399" s="238">
        <v>4</v>
      </c>
      <c r="M399" s="713">
        <v>381</v>
      </c>
    </row>
    <row r="400" spans="1:13" ht="14.4" customHeight="1" x14ac:dyDescent="0.3">
      <c r="A400" s="680" t="s">
        <v>2547</v>
      </c>
      <c r="B400" s="671" t="s">
        <v>2449</v>
      </c>
      <c r="C400" s="671" t="s">
        <v>1353</v>
      </c>
      <c r="D400" s="671" t="s">
        <v>1354</v>
      </c>
      <c r="E400" s="671" t="s">
        <v>1355</v>
      </c>
      <c r="F400" s="238"/>
      <c r="G400" s="238"/>
      <c r="H400" s="682">
        <v>0</v>
      </c>
      <c r="I400" s="238">
        <v>1</v>
      </c>
      <c r="J400" s="238">
        <v>32.74</v>
      </c>
      <c r="K400" s="682">
        <v>1</v>
      </c>
      <c r="L400" s="238">
        <v>1</v>
      </c>
      <c r="M400" s="713">
        <v>32.74</v>
      </c>
    </row>
    <row r="401" spans="1:13" ht="14.4" customHeight="1" x14ac:dyDescent="0.3">
      <c r="A401" s="680" t="s">
        <v>2547</v>
      </c>
      <c r="B401" s="671" t="s">
        <v>2455</v>
      </c>
      <c r="C401" s="671" t="s">
        <v>2046</v>
      </c>
      <c r="D401" s="671" t="s">
        <v>2047</v>
      </c>
      <c r="E401" s="671" t="s">
        <v>2502</v>
      </c>
      <c r="F401" s="238"/>
      <c r="G401" s="238"/>
      <c r="H401" s="682">
        <v>0</v>
      </c>
      <c r="I401" s="238">
        <v>1</v>
      </c>
      <c r="J401" s="238">
        <v>162.13</v>
      </c>
      <c r="K401" s="682">
        <v>1</v>
      </c>
      <c r="L401" s="238">
        <v>1</v>
      </c>
      <c r="M401" s="713">
        <v>162.13</v>
      </c>
    </row>
    <row r="402" spans="1:13" ht="14.4" customHeight="1" x14ac:dyDescent="0.3">
      <c r="A402" s="680" t="s">
        <v>2547</v>
      </c>
      <c r="B402" s="671" t="s">
        <v>2455</v>
      </c>
      <c r="C402" s="671" t="s">
        <v>2021</v>
      </c>
      <c r="D402" s="671" t="s">
        <v>1413</v>
      </c>
      <c r="E402" s="671" t="s">
        <v>2503</v>
      </c>
      <c r="F402" s="238"/>
      <c r="G402" s="238"/>
      <c r="H402" s="682">
        <v>0</v>
      </c>
      <c r="I402" s="238">
        <v>1</v>
      </c>
      <c r="J402" s="238">
        <v>432.32</v>
      </c>
      <c r="K402" s="682">
        <v>1</v>
      </c>
      <c r="L402" s="238">
        <v>1</v>
      </c>
      <c r="M402" s="713">
        <v>432.32</v>
      </c>
    </row>
    <row r="403" spans="1:13" ht="14.4" customHeight="1" x14ac:dyDescent="0.3">
      <c r="A403" s="680" t="s">
        <v>2548</v>
      </c>
      <c r="B403" s="671" t="s">
        <v>2392</v>
      </c>
      <c r="C403" s="671" t="s">
        <v>2720</v>
      </c>
      <c r="D403" s="671" t="s">
        <v>2721</v>
      </c>
      <c r="E403" s="671" t="s">
        <v>2722</v>
      </c>
      <c r="F403" s="238"/>
      <c r="G403" s="238"/>
      <c r="H403" s="682">
        <v>0</v>
      </c>
      <c r="I403" s="238">
        <v>1</v>
      </c>
      <c r="J403" s="238">
        <v>174.94</v>
      </c>
      <c r="K403" s="682">
        <v>1</v>
      </c>
      <c r="L403" s="238">
        <v>1</v>
      </c>
      <c r="M403" s="713">
        <v>174.94</v>
      </c>
    </row>
    <row r="404" spans="1:13" ht="14.4" customHeight="1" x14ac:dyDescent="0.3">
      <c r="A404" s="680" t="s">
        <v>2548</v>
      </c>
      <c r="B404" s="671" t="s">
        <v>3696</v>
      </c>
      <c r="C404" s="671" t="s">
        <v>2595</v>
      </c>
      <c r="D404" s="671" t="s">
        <v>2596</v>
      </c>
      <c r="E404" s="671" t="s">
        <v>2597</v>
      </c>
      <c r="F404" s="238"/>
      <c r="G404" s="238"/>
      <c r="H404" s="682">
        <v>0</v>
      </c>
      <c r="I404" s="238">
        <v>1</v>
      </c>
      <c r="J404" s="238">
        <v>156.25</v>
      </c>
      <c r="K404" s="682">
        <v>1</v>
      </c>
      <c r="L404" s="238">
        <v>1</v>
      </c>
      <c r="M404" s="713">
        <v>156.25</v>
      </c>
    </row>
    <row r="405" spans="1:13" ht="14.4" customHeight="1" x14ac:dyDescent="0.3">
      <c r="A405" s="680" t="s">
        <v>2548</v>
      </c>
      <c r="B405" s="671" t="s">
        <v>2400</v>
      </c>
      <c r="C405" s="671" t="s">
        <v>1402</v>
      </c>
      <c r="D405" s="671" t="s">
        <v>1347</v>
      </c>
      <c r="E405" s="671" t="s">
        <v>1403</v>
      </c>
      <c r="F405" s="238"/>
      <c r="G405" s="238"/>
      <c r="H405" s="682">
        <v>0</v>
      </c>
      <c r="I405" s="238">
        <v>1</v>
      </c>
      <c r="J405" s="238">
        <v>468.96</v>
      </c>
      <c r="K405" s="682">
        <v>1</v>
      </c>
      <c r="L405" s="238">
        <v>1</v>
      </c>
      <c r="M405" s="713">
        <v>468.96</v>
      </c>
    </row>
    <row r="406" spans="1:13" ht="14.4" customHeight="1" x14ac:dyDescent="0.3">
      <c r="A406" s="680" t="s">
        <v>2548</v>
      </c>
      <c r="B406" s="671" t="s">
        <v>2400</v>
      </c>
      <c r="C406" s="671" t="s">
        <v>1405</v>
      </c>
      <c r="D406" s="671" t="s">
        <v>1347</v>
      </c>
      <c r="E406" s="671" t="s">
        <v>1406</v>
      </c>
      <c r="F406" s="238"/>
      <c r="G406" s="238"/>
      <c r="H406" s="682">
        <v>0</v>
      </c>
      <c r="I406" s="238">
        <v>6</v>
      </c>
      <c r="J406" s="238">
        <v>3751.74</v>
      </c>
      <c r="K406" s="682">
        <v>1</v>
      </c>
      <c r="L406" s="238">
        <v>6</v>
      </c>
      <c r="M406" s="713">
        <v>3751.74</v>
      </c>
    </row>
    <row r="407" spans="1:13" ht="14.4" customHeight="1" x14ac:dyDescent="0.3">
      <c r="A407" s="680" t="s">
        <v>2548</v>
      </c>
      <c r="B407" s="671" t="s">
        <v>2400</v>
      </c>
      <c r="C407" s="671" t="s">
        <v>2271</v>
      </c>
      <c r="D407" s="671" t="s">
        <v>1370</v>
      </c>
      <c r="E407" s="671" t="s">
        <v>1348</v>
      </c>
      <c r="F407" s="238"/>
      <c r="G407" s="238"/>
      <c r="H407" s="682">
        <v>0</v>
      </c>
      <c r="I407" s="238">
        <v>1</v>
      </c>
      <c r="J407" s="238">
        <v>1749.69</v>
      </c>
      <c r="K407" s="682">
        <v>1</v>
      </c>
      <c r="L407" s="238">
        <v>1</v>
      </c>
      <c r="M407" s="713">
        <v>1749.69</v>
      </c>
    </row>
    <row r="408" spans="1:13" ht="14.4" customHeight="1" x14ac:dyDescent="0.3">
      <c r="A408" s="680" t="s">
        <v>2548</v>
      </c>
      <c r="B408" s="671" t="s">
        <v>3705</v>
      </c>
      <c r="C408" s="671" t="s">
        <v>2563</v>
      </c>
      <c r="D408" s="671" t="s">
        <v>2564</v>
      </c>
      <c r="E408" s="671" t="s">
        <v>2565</v>
      </c>
      <c r="F408" s="238"/>
      <c r="G408" s="238"/>
      <c r="H408" s="682">
        <v>0</v>
      </c>
      <c r="I408" s="238">
        <v>1</v>
      </c>
      <c r="J408" s="238">
        <v>146.63</v>
      </c>
      <c r="K408" s="682">
        <v>1</v>
      </c>
      <c r="L408" s="238">
        <v>1</v>
      </c>
      <c r="M408" s="713">
        <v>146.63</v>
      </c>
    </row>
    <row r="409" spans="1:13" ht="14.4" customHeight="1" x14ac:dyDescent="0.3">
      <c r="A409" s="680" t="s">
        <v>2548</v>
      </c>
      <c r="B409" s="671" t="s">
        <v>3700</v>
      </c>
      <c r="C409" s="671" t="s">
        <v>2726</v>
      </c>
      <c r="D409" s="671" t="s">
        <v>2727</v>
      </c>
      <c r="E409" s="671" t="s">
        <v>840</v>
      </c>
      <c r="F409" s="238"/>
      <c r="G409" s="238"/>
      <c r="H409" s="682">
        <v>0</v>
      </c>
      <c r="I409" s="238">
        <v>1</v>
      </c>
      <c r="J409" s="238">
        <v>44.89</v>
      </c>
      <c r="K409" s="682">
        <v>1</v>
      </c>
      <c r="L409" s="238">
        <v>1</v>
      </c>
      <c r="M409" s="713">
        <v>44.89</v>
      </c>
    </row>
    <row r="410" spans="1:13" ht="14.4" customHeight="1" x14ac:dyDescent="0.3">
      <c r="A410" s="680" t="s">
        <v>2548</v>
      </c>
      <c r="B410" s="671" t="s">
        <v>3713</v>
      </c>
      <c r="C410" s="671" t="s">
        <v>2703</v>
      </c>
      <c r="D410" s="671" t="s">
        <v>2704</v>
      </c>
      <c r="E410" s="671" t="s">
        <v>1913</v>
      </c>
      <c r="F410" s="238"/>
      <c r="G410" s="238"/>
      <c r="H410" s="682"/>
      <c r="I410" s="238">
        <v>1</v>
      </c>
      <c r="J410" s="238">
        <v>0</v>
      </c>
      <c r="K410" s="682"/>
      <c r="L410" s="238">
        <v>1</v>
      </c>
      <c r="M410" s="713">
        <v>0</v>
      </c>
    </row>
    <row r="411" spans="1:13" ht="14.4" customHeight="1" x14ac:dyDescent="0.3">
      <c r="A411" s="680" t="s">
        <v>2548</v>
      </c>
      <c r="B411" s="671" t="s">
        <v>3706</v>
      </c>
      <c r="C411" s="671" t="s">
        <v>3435</v>
      </c>
      <c r="D411" s="671" t="s">
        <v>3436</v>
      </c>
      <c r="E411" s="671" t="s">
        <v>3437</v>
      </c>
      <c r="F411" s="238"/>
      <c r="G411" s="238"/>
      <c r="H411" s="682">
        <v>0</v>
      </c>
      <c r="I411" s="238">
        <v>1</v>
      </c>
      <c r="J411" s="238">
        <v>50.57</v>
      </c>
      <c r="K411" s="682">
        <v>1</v>
      </c>
      <c r="L411" s="238">
        <v>1</v>
      </c>
      <c r="M411" s="713">
        <v>50.57</v>
      </c>
    </row>
    <row r="412" spans="1:13" ht="14.4" customHeight="1" x14ac:dyDescent="0.3">
      <c r="A412" s="680" t="s">
        <v>2548</v>
      </c>
      <c r="B412" s="671" t="s">
        <v>2412</v>
      </c>
      <c r="C412" s="671" t="s">
        <v>1556</v>
      </c>
      <c r="D412" s="671" t="s">
        <v>2413</v>
      </c>
      <c r="E412" s="671" t="s">
        <v>2414</v>
      </c>
      <c r="F412" s="238"/>
      <c r="G412" s="238"/>
      <c r="H412" s="682">
        <v>0</v>
      </c>
      <c r="I412" s="238">
        <v>8</v>
      </c>
      <c r="J412" s="238">
        <v>2666.48</v>
      </c>
      <c r="K412" s="682">
        <v>1</v>
      </c>
      <c r="L412" s="238">
        <v>8</v>
      </c>
      <c r="M412" s="713">
        <v>2666.48</v>
      </c>
    </row>
    <row r="413" spans="1:13" ht="14.4" customHeight="1" x14ac:dyDescent="0.3">
      <c r="A413" s="680" t="s">
        <v>2548</v>
      </c>
      <c r="B413" s="671" t="s">
        <v>2412</v>
      </c>
      <c r="C413" s="671" t="s">
        <v>2898</v>
      </c>
      <c r="D413" s="671" t="s">
        <v>2899</v>
      </c>
      <c r="E413" s="671" t="s">
        <v>2900</v>
      </c>
      <c r="F413" s="238"/>
      <c r="G413" s="238"/>
      <c r="H413" s="682">
        <v>0</v>
      </c>
      <c r="I413" s="238">
        <v>4</v>
      </c>
      <c r="J413" s="238">
        <v>1333.24</v>
      </c>
      <c r="K413" s="682">
        <v>1</v>
      </c>
      <c r="L413" s="238">
        <v>4</v>
      </c>
      <c r="M413" s="713">
        <v>1333.24</v>
      </c>
    </row>
    <row r="414" spans="1:13" ht="14.4" customHeight="1" x14ac:dyDescent="0.3">
      <c r="A414" s="680" t="s">
        <v>2548</v>
      </c>
      <c r="B414" s="671" t="s">
        <v>2412</v>
      </c>
      <c r="C414" s="671" t="s">
        <v>3579</v>
      </c>
      <c r="D414" s="671" t="s">
        <v>3580</v>
      </c>
      <c r="E414" s="671" t="s">
        <v>3581</v>
      </c>
      <c r="F414" s="238"/>
      <c r="G414" s="238"/>
      <c r="H414" s="682">
        <v>0</v>
      </c>
      <c r="I414" s="238">
        <v>1</v>
      </c>
      <c r="J414" s="238">
        <v>152.36000000000001</v>
      </c>
      <c r="K414" s="682">
        <v>1</v>
      </c>
      <c r="L414" s="238">
        <v>1</v>
      </c>
      <c r="M414" s="713">
        <v>152.36000000000001</v>
      </c>
    </row>
    <row r="415" spans="1:13" ht="14.4" customHeight="1" x14ac:dyDescent="0.3">
      <c r="A415" s="680" t="s">
        <v>2548</v>
      </c>
      <c r="B415" s="671" t="s">
        <v>2417</v>
      </c>
      <c r="C415" s="671" t="s">
        <v>1560</v>
      </c>
      <c r="D415" s="671" t="s">
        <v>1561</v>
      </c>
      <c r="E415" s="671" t="s">
        <v>2418</v>
      </c>
      <c r="F415" s="238"/>
      <c r="G415" s="238"/>
      <c r="H415" s="682">
        <v>0</v>
      </c>
      <c r="I415" s="238">
        <v>8</v>
      </c>
      <c r="J415" s="238">
        <v>1473.76</v>
      </c>
      <c r="K415" s="682">
        <v>1</v>
      </c>
      <c r="L415" s="238">
        <v>8</v>
      </c>
      <c r="M415" s="713">
        <v>1473.76</v>
      </c>
    </row>
    <row r="416" spans="1:13" ht="14.4" customHeight="1" x14ac:dyDescent="0.3">
      <c r="A416" s="680" t="s">
        <v>2548</v>
      </c>
      <c r="B416" s="671" t="s">
        <v>2421</v>
      </c>
      <c r="C416" s="671" t="s">
        <v>1567</v>
      </c>
      <c r="D416" s="671" t="s">
        <v>1568</v>
      </c>
      <c r="E416" s="671" t="s">
        <v>2423</v>
      </c>
      <c r="F416" s="238"/>
      <c r="G416" s="238"/>
      <c r="H416" s="682">
        <v>0</v>
      </c>
      <c r="I416" s="238">
        <v>7</v>
      </c>
      <c r="J416" s="238">
        <v>817.6</v>
      </c>
      <c r="K416" s="682">
        <v>1</v>
      </c>
      <c r="L416" s="238">
        <v>7</v>
      </c>
      <c r="M416" s="713">
        <v>817.6</v>
      </c>
    </row>
    <row r="417" spans="1:13" ht="14.4" customHeight="1" x14ac:dyDescent="0.3">
      <c r="A417" s="680" t="s">
        <v>2548</v>
      </c>
      <c r="B417" s="671" t="s">
        <v>2490</v>
      </c>
      <c r="C417" s="671" t="s">
        <v>2141</v>
      </c>
      <c r="D417" s="671" t="s">
        <v>2142</v>
      </c>
      <c r="E417" s="671" t="s">
        <v>2143</v>
      </c>
      <c r="F417" s="238"/>
      <c r="G417" s="238"/>
      <c r="H417" s="682">
        <v>0</v>
      </c>
      <c r="I417" s="238">
        <v>1</v>
      </c>
      <c r="J417" s="238">
        <v>222.25</v>
      </c>
      <c r="K417" s="682">
        <v>1</v>
      </c>
      <c r="L417" s="238">
        <v>1</v>
      </c>
      <c r="M417" s="713">
        <v>222.25</v>
      </c>
    </row>
    <row r="418" spans="1:13" ht="14.4" customHeight="1" x14ac:dyDescent="0.3">
      <c r="A418" s="680" t="s">
        <v>2548</v>
      </c>
      <c r="B418" s="671" t="s">
        <v>3719</v>
      </c>
      <c r="C418" s="671" t="s">
        <v>2710</v>
      </c>
      <c r="D418" s="671" t="s">
        <v>2711</v>
      </c>
      <c r="E418" s="671" t="s">
        <v>2712</v>
      </c>
      <c r="F418" s="238"/>
      <c r="G418" s="238"/>
      <c r="H418" s="682">
        <v>0</v>
      </c>
      <c r="I418" s="238">
        <v>4</v>
      </c>
      <c r="J418" s="238">
        <v>616.04</v>
      </c>
      <c r="K418" s="682">
        <v>1</v>
      </c>
      <c r="L418" s="238">
        <v>4</v>
      </c>
      <c r="M418" s="713">
        <v>616.04</v>
      </c>
    </row>
    <row r="419" spans="1:13" ht="14.4" customHeight="1" x14ac:dyDescent="0.3">
      <c r="A419" s="680" t="s">
        <v>2548</v>
      </c>
      <c r="B419" s="671" t="s">
        <v>2425</v>
      </c>
      <c r="C419" s="671" t="s">
        <v>1564</v>
      </c>
      <c r="D419" s="671" t="s">
        <v>1565</v>
      </c>
      <c r="E419" s="671" t="s">
        <v>2418</v>
      </c>
      <c r="F419" s="238"/>
      <c r="G419" s="238"/>
      <c r="H419" s="682">
        <v>0</v>
      </c>
      <c r="I419" s="238">
        <v>4</v>
      </c>
      <c r="J419" s="238">
        <v>279.44</v>
      </c>
      <c r="K419" s="682">
        <v>1</v>
      </c>
      <c r="L419" s="238">
        <v>4</v>
      </c>
      <c r="M419" s="713">
        <v>279.44</v>
      </c>
    </row>
    <row r="420" spans="1:13" ht="14.4" customHeight="1" x14ac:dyDescent="0.3">
      <c r="A420" s="680" t="s">
        <v>2548</v>
      </c>
      <c r="B420" s="671" t="s">
        <v>2431</v>
      </c>
      <c r="C420" s="671" t="s">
        <v>1599</v>
      </c>
      <c r="D420" s="671" t="s">
        <v>1600</v>
      </c>
      <c r="E420" s="671" t="s">
        <v>2432</v>
      </c>
      <c r="F420" s="238"/>
      <c r="G420" s="238"/>
      <c r="H420" s="682">
        <v>0</v>
      </c>
      <c r="I420" s="238">
        <v>10</v>
      </c>
      <c r="J420" s="238">
        <v>31271.9</v>
      </c>
      <c r="K420" s="682">
        <v>1</v>
      </c>
      <c r="L420" s="238">
        <v>10</v>
      </c>
      <c r="M420" s="713">
        <v>31271.9</v>
      </c>
    </row>
    <row r="421" spans="1:13" ht="14.4" customHeight="1" x14ac:dyDescent="0.3">
      <c r="A421" s="680" t="s">
        <v>2548</v>
      </c>
      <c r="B421" s="671" t="s">
        <v>2431</v>
      </c>
      <c r="C421" s="671" t="s">
        <v>2705</v>
      </c>
      <c r="D421" s="671" t="s">
        <v>1600</v>
      </c>
      <c r="E421" s="671" t="s">
        <v>2706</v>
      </c>
      <c r="F421" s="238"/>
      <c r="G421" s="238"/>
      <c r="H421" s="682">
        <v>0</v>
      </c>
      <c r="I421" s="238">
        <v>4</v>
      </c>
      <c r="J421" s="238">
        <v>3128.88</v>
      </c>
      <c r="K421" s="682">
        <v>1</v>
      </c>
      <c r="L421" s="238">
        <v>4</v>
      </c>
      <c r="M421" s="713">
        <v>3128.88</v>
      </c>
    </row>
    <row r="422" spans="1:13" ht="14.4" customHeight="1" x14ac:dyDescent="0.3">
      <c r="A422" s="680" t="s">
        <v>2548</v>
      </c>
      <c r="B422" s="671" t="s">
        <v>2435</v>
      </c>
      <c r="C422" s="671" t="s">
        <v>1447</v>
      </c>
      <c r="D422" s="671" t="s">
        <v>1448</v>
      </c>
      <c r="E422" s="671" t="s">
        <v>2436</v>
      </c>
      <c r="F422" s="238"/>
      <c r="G422" s="238"/>
      <c r="H422" s="682">
        <v>0</v>
      </c>
      <c r="I422" s="238">
        <v>9</v>
      </c>
      <c r="J422" s="238">
        <v>13428.989999999998</v>
      </c>
      <c r="K422" s="682">
        <v>1</v>
      </c>
      <c r="L422" s="238">
        <v>9</v>
      </c>
      <c r="M422" s="713">
        <v>13428.989999999998</v>
      </c>
    </row>
    <row r="423" spans="1:13" ht="14.4" customHeight="1" x14ac:dyDescent="0.3">
      <c r="A423" s="680" t="s">
        <v>2548</v>
      </c>
      <c r="B423" s="671" t="s">
        <v>2448</v>
      </c>
      <c r="C423" s="671" t="s">
        <v>1380</v>
      </c>
      <c r="D423" s="671" t="s">
        <v>1381</v>
      </c>
      <c r="E423" s="671" t="s">
        <v>1382</v>
      </c>
      <c r="F423" s="238"/>
      <c r="G423" s="238"/>
      <c r="H423" s="682">
        <v>0</v>
      </c>
      <c r="I423" s="238">
        <v>4</v>
      </c>
      <c r="J423" s="238">
        <v>381</v>
      </c>
      <c r="K423" s="682">
        <v>1</v>
      </c>
      <c r="L423" s="238">
        <v>4</v>
      </c>
      <c r="M423" s="713">
        <v>381</v>
      </c>
    </row>
    <row r="424" spans="1:13" ht="14.4" customHeight="1" x14ac:dyDescent="0.3">
      <c r="A424" s="680" t="s">
        <v>2548</v>
      </c>
      <c r="B424" s="671" t="s">
        <v>2450</v>
      </c>
      <c r="C424" s="671" t="s">
        <v>3603</v>
      </c>
      <c r="D424" s="671" t="s">
        <v>3604</v>
      </c>
      <c r="E424" s="671" t="s">
        <v>3605</v>
      </c>
      <c r="F424" s="238"/>
      <c r="G424" s="238"/>
      <c r="H424" s="682">
        <v>0</v>
      </c>
      <c r="I424" s="238">
        <v>1</v>
      </c>
      <c r="J424" s="238">
        <v>104.19</v>
      </c>
      <c r="K424" s="682">
        <v>1</v>
      </c>
      <c r="L424" s="238">
        <v>1</v>
      </c>
      <c r="M424" s="713">
        <v>104.19</v>
      </c>
    </row>
    <row r="425" spans="1:13" ht="14.4" customHeight="1" x14ac:dyDescent="0.3">
      <c r="A425" s="680" t="s">
        <v>2548</v>
      </c>
      <c r="B425" s="671" t="s">
        <v>2496</v>
      </c>
      <c r="C425" s="671" t="s">
        <v>3420</v>
      </c>
      <c r="D425" s="671" t="s">
        <v>2497</v>
      </c>
      <c r="E425" s="671" t="s">
        <v>3421</v>
      </c>
      <c r="F425" s="238"/>
      <c r="G425" s="238"/>
      <c r="H425" s="682">
        <v>0</v>
      </c>
      <c r="I425" s="238">
        <v>1</v>
      </c>
      <c r="J425" s="238">
        <v>887.05</v>
      </c>
      <c r="K425" s="682">
        <v>1</v>
      </c>
      <c r="L425" s="238">
        <v>1</v>
      </c>
      <c r="M425" s="713">
        <v>887.05</v>
      </c>
    </row>
    <row r="426" spans="1:13" ht="14.4" customHeight="1" x14ac:dyDescent="0.3">
      <c r="A426" s="680" t="s">
        <v>2548</v>
      </c>
      <c r="B426" s="671" t="s">
        <v>2461</v>
      </c>
      <c r="C426" s="671" t="s">
        <v>1373</v>
      </c>
      <c r="D426" s="671" t="s">
        <v>1331</v>
      </c>
      <c r="E426" s="671" t="s">
        <v>2463</v>
      </c>
      <c r="F426" s="238"/>
      <c r="G426" s="238"/>
      <c r="H426" s="682">
        <v>0</v>
      </c>
      <c r="I426" s="238">
        <v>1</v>
      </c>
      <c r="J426" s="238">
        <v>137.74</v>
      </c>
      <c r="K426" s="682">
        <v>1</v>
      </c>
      <c r="L426" s="238">
        <v>1</v>
      </c>
      <c r="M426" s="713">
        <v>137.74</v>
      </c>
    </row>
    <row r="427" spans="1:13" ht="14.4" customHeight="1" x14ac:dyDescent="0.3">
      <c r="A427" s="680" t="s">
        <v>2549</v>
      </c>
      <c r="B427" s="671" t="s">
        <v>2393</v>
      </c>
      <c r="C427" s="671" t="s">
        <v>2645</v>
      </c>
      <c r="D427" s="671" t="s">
        <v>2646</v>
      </c>
      <c r="E427" s="671" t="s">
        <v>2647</v>
      </c>
      <c r="F427" s="238"/>
      <c r="G427" s="238"/>
      <c r="H427" s="682">
        <v>0</v>
      </c>
      <c r="I427" s="238">
        <v>1</v>
      </c>
      <c r="J427" s="238">
        <v>1359.61</v>
      </c>
      <c r="K427" s="682">
        <v>1</v>
      </c>
      <c r="L427" s="238">
        <v>1</v>
      </c>
      <c r="M427" s="713">
        <v>1359.61</v>
      </c>
    </row>
    <row r="428" spans="1:13" ht="14.4" customHeight="1" x14ac:dyDescent="0.3">
      <c r="A428" s="680" t="s">
        <v>2549</v>
      </c>
      <c r="B428" s="671" t="s">
        <v>2400</v>
      </c>
      <c r="C428" s="671" t="s">
        <v>1402</v>
      </c>
      <c r="D428" s="671" t="s">
        <v>1347</v>
      </c>
      <c r="E428" s="671" t="s">
        <v>1403</v>
      </c>
      <c r="F428" s="238"/>
      <c r="G428" s="238"/>
      <c r="H428" s="682">
        <v>0</v>
      </c>
      <c r="I428" s="238">
        <v>1</v>
      </c>
      <c r="J428" s="238">
        <v>468.96</v>
      </c>
      <c r="K428" s="682">
        <v>1</v>
      </c>
      <c r="L428" s="238">
        <v>1</v>
      </c>
      <c r="M428" s="713">
        <v>468.96</v>
      </c>
    </row>
    <row r="429" spans="1:13" ht="14.4" customHeight="1" x14ac:dyDescent="0.3">
      <c r="A429" s="680" t="s">
        <v>2549</v>
      </c>
      <c r="B429" s="671" t="s">
        <v>2400</v>
      </c>
      <c r="C429" s="671" t="s">
        <v>1346</v>
      </c>
      <c r="D429" s="671" t="s">
        <v>1347</v>
      </c>
      <c r="E429" s="671" t="s">
        <v>1348</v>
      </c>
      <c r="F429" s="238"/>
      <c r="G429" s="238"/>
      <c r="H429" s="682">
        <v>0</v>
      </c>
      <c r="I429" s="238">
        <v>4</v>
      </c>
      <c r="J429" s="238">
        <v>3751.72</v>
      </c>
      <c r="K429" s="682">
        <v>1</v>
      </c>
      <c r="L429" s="238">
        <v>4</v>
      </c>
      <c r="M429" s="713">
        <v>3751.72</v>
      </c>
    </row>
    <row r="430" spans="1:13" ht="14.4" customHeight="1" x14ac:dyDescent="0.3">
      <c r="A430" s="680" t="s">
        <v>2549</v>
      </c>
      <c r="B430" s="671" t="s">
        <v>3713</v>
      </c>
      <c r="C430" s="671" t="s">
        <v>3476</v>
      </c>
      <c r="D430" s="671" t="s">
        <v>2704</v>
      </c>
      <c r="E430" s="671" t="s">
        <v>2986</v>
      </c>
      <c r="F430" s="238"/>
      <c r="G430" s="238"/>
      <c r="H430" s="682">
        <v>0</v>
      </c>
      <c r="I430" s="238">
        <v>1</v>
      </c>
      <c r="J430" s="238">
        <v>203.07</v>
      </c>
      <c r="K430" s="682">
        <v>1</v>
      </c>
      <c r="L430" s="238">
        <v>1</v>
      </c>
      <c r="M430" s="713">
        <v>203.07</v>
      </c>
    </row>
    <row r="431" spans="1:13" ht="14.4" customHeight="1" x14ac:dyDescent="0.3">
      <c r="A431" s="680" t="s">
        <v>2549</v>
      </c>
      <c r="B431" s="671" t="s">
        <v>3720</v>
      </c>
      <c r="C431" s="671" t="s">
        <v>3618</v>
      </c>
      <c r="D431" s="671" t="s">
        <v>3619</v>
      </c>
      <c r="E431" s="671" t="s">
        <v>3620</v>
      </c>
      <c r="F431" s="238">
        <v>4</v>
      </c>
      <c r="G431" s="238">
        <v>166.2</v>
      </c>
      <c r="H431" s="682">
        <v>1</v>
      </c>
      <c r="I431" s="238"/>
      <c r="J431" s="238"/>
      <c r="K431" s="682">
        <v>0</v>
      </c>
      <c r="L431" s="238">
        <v>4</v>
      </c>
      <c r="M431" s="713">
        <v>166.2</v>
      </c>
    </row>
    <row r="432" spans="1:13" ht="14.4" customHeight="1" x14ac:dyDescent="0.3">
      <c r="A432" s="680" t="s">
        <v>2549</v>
      </c>
      <c r="B432" s="671" t="s">
        <v>2412</v>
      </c>
      <c r="C432" s="671" t="s">
        <v>1556</v>
      </c>
      <c r="D432" s="671" t="s">
        <v>2413</v>
      </c>
      <c r="E432" s="671" t="s">
        <v>2414</v>
      </c>
      <c r="F432" s="238"/>
      <c r="G432" s="238"/>
      <c r="H432" s="682">
        <v>0</v>
      </c>
      <c r="I432" s="238">
        <v>7</v>
      </c>
      <c r="J432" s="238">
        <v>2333.17</v>
      </c>
      <c r="K432" s="682">
        <v>1</v>
      </c>
      <c r="L432" s="238">
        <v>7</v>
      </c>
      <c r="M432" s="713">
        <v>2333.17</v>
      </c>
    </row>
    <row r="433" spans="1:13" ht="14.4" customHeight="1" x14ac:dyDescent="0.3">
      <c r="A433" s="680" t="s">
        <v>2549</v>
      </c>
      <c r="B433" s="671" t="s">
        <v>2417</v>
      </c>
      <c r="C433" s="671" t="s">
        <v>3614</v>
      </c>
      <c r="D433" s="671" t="s">
        <v>1561</v>
      </c>
      <c r="E433" s="671" t="s">
        <v>2418</v>
      </c>
      <c r="F433" s="238">
        <v>1</v>
      </c>
      <c r="G433" s="238">
        <v>0</v>
      </c>
      <c r="H433" s="682"/>
      <c r="I433" s="238"/>
      <c r="J433" s="238"/>
      <c r="K433" s="682"/>
      <c r="L433" s="238">
        <v>1</v>
      </c>
      <c r="M433" s="713">
        <v>0</v>
      </c>
    </row>
    <row r="434" spans="1:13" ht="14.4" customHeight="1" x14ac:dyDescent="0.3">
      <c r="A434" s="680" t="s">
        <v>2549</v>
      </c>
      <c r="B434" s="671" t="s">
        <v>2490</v>
      </c>
      <c r="C434" s="671" t="s">
        <v>3612</v>
      </c>
      <c r="D434" s="671" t="s">
        <v>3613</v>
      </c>
      <c r="E434" s="671" t="s">
        <v>2143</v>
      </c>
      <c r="F434" s="238">
        <v>3</v>
      </c>
      <c r="G434" s="238">
        <v>666.75</v>
      </c>
      <c r="H434" s="682">
        <v>1</v>
      </c>
      <c r="I434" s="238"/>
      <c r="J434" s="238"/>
      <c r="K434" s="682">
        <v>0</v>
      </c>
      <c r="L434" s="238">
        <v>3</v>
      </c>
      <c r="M434" s="713">
        <v>666.75</v>
      </c>
    </row>
    <row r="435" spans="1:13" ht="14.4" customHeight="1" x14ac:dyDescent="0.3">
      <c r="A435" s="680" t="s">
        <v>2549</v>
      </c>
      <c r="B435" s="671" t="s">
        <v>2431</v>
      </c>
      <c r="C435" s="671" t="s">
        <v>1599</v>
      </c>
      <c r="D435" s="671" t="s">
        <v>1600</v>
      </c>
      <c r="E435" s="671" t="s">
        <v>2432</v>
      </c>
      <c r="F435" s="238"/>
      <c r="G435" s="238"/>
      <c r="H435" s="682">
        <v>0</v>
      </c>
      <c r="I435" s="238">
        <v>5</v>
      </c>
      <c r="J435" s="238">
        <v>15635.95</v>
      </c>
      <c r="K435" s="682">
        <v>1</v>
      </c>
      <c r="L435" s="238">
        <v>5</v>
      </c>
      <c r="M435" s="713">
        <v>15635.95</v>
      </c>
    </row>
    <row r="436" spans="1:13" ht="14.4" customHeight="1" x14ac:dyDescent="0.3">
      <c r="A436" s="680" t="s">
        <v>2549</v>
      </c>
      <c r="B436" s="671" t="s">
        <v>2435</v>
      </c>
      <c r="C436" s="671" t="s">
        <v>3626</v>
      </c>
      <c r="D436" s="671" t="s">
        <v>1448</v>
      </c>
      <c r="E436" s="671" t="s">
        <v>3627</v>
      </c>
      <c r="F436" s="238">
        <v>1</v>
      </c>
      <c r="G436" s="238">
        <v>0</v>
      </c>
      <c r="H436" s="682"/>
      <c r="I436" s="238"/>
      <c r="J436" s="238"/>
      <c r="K436" s="682"/>
      <c r="L436" s="238">
        <v>1</v>
      </c>
      <c r="M436" s="713">
        <v>0</v>
      </c>
    </row>
    <row r="437" spans="1:13" ht="14.4" customHeight="1" x14ac:dyDescent="0.3">
      <c r="A437" s="680" t="s">
        <v>2549</v>
      </c>
      <c r="B437" s="671" t="s">
        <v>2439</v>
      </c>
      <c r="C437" s="671" t="s">
        <v>2666</v>
      </c>
      <c r="D437" s="671" t="s">
        <v>2667</v>
      </c>
      <c r="E437" s="671" t="s">
        <v>1769</v>
      </c>
      <c r="F437" s="238"/>
      <c r="G437" s="238"/>
      <c r="H437" s="682">
        <v>0</v>
      </c>
      <c r="I437" s="238">
        <v>3</v>
      </c>
      <c r="J437" s="238">
        <v>39506.520000000004</v>
      </c>
      <c r="K437" s="682">
        <v>1</v>
      </c>
      <c r="L437" s="238">
        <v>3</v>
      </c>
      <c r="M437" s="713">
        <v>39506.520000000004</v>
      </c>
    </row>
    <row r="438" spans="1:13" ht="14.4" customHeight="1" x14ac:dyDescent="0.3">
      <c r="A438" s="680" t="s">
        <v>2549</v>
      </c>
      <c r="B438" s="671" t="s">
        <v>2448</v>
      </c>
      <c r="C438" s="671" t="s">
        <v>2607</v>
      </c>
      <c r="D438" s="671" t="s">
        <v>1381</v>
      </c>
      <c r="E438" s="671" t="s">
        <v>2608</v>
      </c>
      <c r="F438" s="238">
        <v>2</v>
      </c>
      <c r="G438" s="238">
        <v>0</v>
      </c>
      <c r="H438" s="682"/>
      <c r="I438" s="238"/>
      <c r="J438" s="238"/>
      <c r="K438" s="682"/>
      <c r="L438" s="238">
        <v>2</v>
      </c>
      <c r="M438" s="713">
        <v>0</v>
      </c>
    </row>
    <row r="439" spans="1:13" ht="14.4" customHeight="1" x14ac:dyDescent="0.3">
      <c r="A439" s="680" t="s">
        <v>2549</v>
      </c>
      <c r="B439" s="671" t="s">
        <v>2448</v>
      </c>
      <c r="C439" s="671" t="s">
        <v>1380</v>
      </c>
      <c r="D439" s="671" t="s">
        <v>1381</v>
      </c>
      <c r="E439" s="671" t="s">
        <v>1382</v>
      </c>
      <c r="F439" s="238"/>
      <c r="G439" s="238"/>
      <c r="H439" s="682">
        <v>0</v>
      </c>
      <c r="I439" s="238">
        <v>2</v>
      </c>
      <c r="J439" s="238">
        <v>190.5</v>
      </c>
      <c r="K439" s="682">
        <v>1</v>
      </c>
      <c r="L439" s="238">
        <v>2</v>
      </c>
      <c r="M439" s="713">
        <v>190.5</v>
      </c>
    </row>
    <row r="440" spans="1:13" ht="14.4" customHeight="1" x14ac:dyDescent="0.3">
      <c r="A440" s="680" t="s">
        <v>2549</v>
      </c>
      <c r="B440" s="671" t="s">
        <v>2455</v>
      </c>
      <c r="C440" s="671" t="s">
        <v>2021</v>
      </c>
      <c r="D440" s="671" t="s">
        <v>1413</v>
      </c>
      <c r="E440" s="671" t="s">
        <v>2503</v>
      </c>
      <c r="F440" s="238"/>
      <c r="G440" s="238"/>
      <c r="H440" s="682">
        <v>0</v>
      </c>
      <c r="I440" s="238">
        <v>1</v>
      </c>
      <c r="J440" s="238">
        <v>432.32</v>
      </c>
      <c r="K440" s="682">
        <v>1</v>
      </c>
      <c r="L440" s="238">
        <v>1</v>
      </c>
      <c r="M440" s="713">
        <v>432.32</v>
      </c>
    </row>
    <row r="441" spans="1:13" ht="14.4" customHeight="1" x14ac:dyDescent="0.3">
      <c r="A441" s="680" t="s">
        <v>2549</v>
      </c>
      <c r="B441" s="671" t="s">
        <v>2461</v>
      </c>
      <c r="C441" s="671" t="s">
        <v>3615</v>
      </c>
      <c r="D441" s="671" t="s">
        <v>1331</v>
      </c>
      <c r="E441" s="671" t="s">
        <v>3616</v>
      </c>
      <c r="F441" s="238"/>
      <c r="G441" s="238"/>
      <c r="H441" s="682"/>
      <c r="I441" s="238">
        <v>1</v>
      </c>
      <c r="J441" s="238">
        <v>0</v>
      </c>
      <c r="K441" s="682"/>
      <c r="L441" s="238">
        <v>1</v>
      </c>
      <c r="M441" s="713">
        <v>0</v>
      </c>
    </row>
    <row r="442" spans="1:13" ht="14.4" customHeight="1" x14ac:dyDescent="0.3">
      <c r="A442" s="680" t="s">
        <v>2549</v>
      </c>
      <c r="B442" s="671" t="s">
        <v>2461</v>
      </c>
      <c r="C442" s="671" t="s">
        <v>1373</v>
      </c>
      <c r="D442" s="671" t="s">
        <v>1331</v>
      </c>
      <c r="E442" s="671" t="s">
        <v>2463</v>
      </c>
      <c r="F442" s="238"/>
      <c r="G442" s="238"/>
      <c r="H442" s="682">
        <v>0</v>
      </c>
      <c r="I442" s="238">
        <v>1</v>
      </c>
      <c r="J442" s="238">
        <v>137.74</v>
      </c>
      <c r="K442" s="682">
        <v>1</v>
      </c>
      <c r="L442" s="238">
        <v>1</v>
      </c>
      <c r="M442" s="713">
        <v>137.74</v>
      </c>
    </row>
    <row r="443" spans="1:13" ht="14.4" customHeight="1" x14ac:dyDescent="0.3">
      <c r="A443" s="680" t="s">
        <v>2550</v>
      </c>
      <c r="B443" s="671" t="s">
        <v>3692</v>
      </c>
      <c r="C443" s="671" t="s">
        <v>2739</v>
      </c>
      <c r="D443" s="671" t="s">
        <v>2740</v>
      </c>
      <c r="E443" s="671" t="s">
        <v>2741</v>
      </c>
      <c r="F443" s="238">
        <v>1</v>
      </c>
      <c r="G443" s="238">
        <v>42.18</v>
      </c>
      <c r="H443" s="682">
        <v>1</v>
      </c>
      <c r="I443" s="238"/>
      <c r="J443" s="238"/>
      <c r="K443" s="682">
        <v>0</v>
      </c>
      <c r="L443" s="238">
        <v>1</v>
      </c>
      <c r="M443" s="713">
        <v>42.18</v>
      </c>
    </row>
    <row r="444" spans="1:13" ht="14.4" customHeight="1" x14ac:dyDescent="0.3">
      <c r="A444" s="680" t="s">
        <v>2550</v>
      </c>
      <c r="B444" s="671" t="s">
        <v>3700</v>
      </c>
      <c r="C444" s="671" t="s">
        <v>2726</v>
      </c>
      <c r="D444" s="671" t="s">
        <v>2727</v>
      </c>
      <c r="E444" s="671" t="s">
        <v>840</v>
      </c>
      <c r="F444" s="238"/>
      <c r="G444" s="238"/>
      <c r="H444" s="682">
        <v>0</v>
      </c>
      <c r="I444" s="238">
        <v>1</v>
      </c>
      <c r="J444" s="238">
        <v>44.89</v>
      </c>
      <c r="K444" s="682">
        <v>1</v>
      </c>
      <c r="L444" s="238">
        <v>1</v>
      </c>
      <c r="M444" s="713">
        <v>44.89</v>
      </c>
    </row>
    <row r="445" spans="1:13" ht="14.4" customHeight="1" x14ac:dyDescent="0.3">
      <c r="A445" s="680" t="s">
        <v>2550</v>
      </c>
      <c r="B445" s="671" t="s">
        <v>2482</v>
      </c>
      <c r="C445" s="671" t="s">
        <v>2753</v>
      </c>
      <c r="D445" s="671" t="s">
        <v>2754</v>
      </c>
      <c r="E445" s="671" t="s">
        <v>2409</v>
      </c>
      <c r="F445" s="238"/>
      <c r="G445" s="238"/>
      <c r="H445" s="682">
        <v>0</v>
      </c>
      <c r="I445" s="238">
        <v>1</v>
      </c>
      <c r="J445" s="238">
        <v>67.42</v>
      </c>
      <c r="K445" s="682">
        <v>1</v>
      </c>
      <c r="L445" s="238">
        <v>1</v>
      </c>
      <c r="M445" s="713">
        <v>67.42</v>
      </c>
    </row>
    <row r="446" spans="1:13" ht="14.4" customHeight="1" x14ac:dyDescent="0.3">
      <c r="A446" s="680" t="s">
        <v>2550</v>
      </c>
      <c r="B446" s="671" t="s">
        <v>2412</v>
      </c>
      <c r="C446" s="671" t="s">
        <v>1556</v>
      </c>
      <c r="D446" s="671" t="s">
        <v>2413</v>
      </c>
      <c r="E446" s="671" t="s">
        <v>2414</v>
      </c>
      <c r="F446" s="238"/>
      <c r="G446" s="238"/>
      <c r="H446" s="682">
        <v>0</v>
      </c>
      <c r="I446" s="238">
        <v>2</v>
      </c>
      <c r="J446" s="238">
        <v>666.62</v>
      </c>
      <c r="K446" s="682">
        <v>1</v>
      </c>
      <c r="L446" s="238">
        <v>2</v>
      </c>
      <c r="M446" s="713">
        <v>666.62</v>
      </c>
    </row>
    <row r="447" spans="1:13" ht="14.4" customHeight="1" x14ac:dyDescent="0.3">
      <c r="A447" s="680" t="s">
        <v>2550</v>
      </c>
      <c r="B447" s="671" t="s">
        <v>2417</v>
      </c>
      <c r="C447" s="671" t="s">
        <v>1560</v>
      </c>
      <c r="D447" s="671" t="s">
        <v>1561</v>
      </c>
      <c r="E447" s="671" t="s">
        <v>2418</v>
      </c>
      <c r="F447" s="238"/>
      <c r="G447" s="238"/>
      <c r="H447" s="682">
        <v>0</v>
      </c>
      <c r="I447" s="238">
        <v>2</v>
      </c>
      <c r="J447" s="238">
        <v>368.44</v>
      </c>
      <c r="K447" s="682">
        <v>1</v>
      </c>
      <c r="L447" s="238">
        <v>2</v>
      </c>
      <c r="M447" s="713">
        <v>368.44</v>
      </c>
    </row>
    <row r="448" spans="1:13" ht="14.4" customHeight="1" x14ac:dyDescent="0.3">
      <c r="A448" s="680" t="s">
        <v>2550</v>
      </c>
      <c r="B448" s="671" t="s">
        <v>2421</v>
      </c>
      <c r="C448" s="671" t="s">
        <v>1567</v>
      </c>
      <c r="D448" s="671" t="s">
        <v>1568</v>
      </c>
      <c r="E448" s="671" t="s">
        <v>2423</v>
      </c>
      <c r="F448" s="238"/>
      <c r="G448" s="238"/>
      <c r="H448" s="682">
        <v>0</v>
      </c>
      <c r="I448" s="238">
        <v>1</v>
      </c>
      <c r="J448" s="238">
        <v>116.8</v>
      </c>
      <c r="K448" s="682">
        <v>1</v>
      </c>
      <c r="L448" s="238">
        <v>1</v>
      </c>
      <c r="M448" s="713">
        <v>116.8</v>
      </c>
    </row>
    <row r="449" spans="1:13" ht="14.4" customHeight="1" x14ac:dyDescent="0.3">
      <c r="A449" s="680" t="s">
        <v>2550</v>
      </c>
      <c r="B449" s="671" t="s">
        <v>3719</v>
      </c>
      <c r="C449" s="671" t="s">
        <v>2710</v>
      </c>
      <c r="D449" s="671" t="s">
        <v>2711</v>
      </c>
      <c r="E449" s="671" t="s">
        <v>2712</v>
      </c>
      <c r="F449" s="238"/>
      <c r="G449" s="238"/>
      <c r="H449" s="682">
        <v>0</v>
      </c>
      <c r="I449" s="238">
        <v>3</v>
      </c>
      <c r="J449" s="238">
        <v>462.03</v>
      </c>
      <c r="K449" s="682">
        <v>1</v>
      </c>
      <c r="L449" s="238">
        <v>3</v>
      </c>
      <c r="M449" s="713">
        <v>462.03</v>
      </c>
    </row>
    <row r="450" spans="1:13" ht="14.4" customHeight="1" x14ac:dyDescent="0.3">
      <c r="A450" s="680" t="s">
        <v>2550</v>
      </c>
      <c r="B450" s="671" t="s">
        <v>2425</v>
      </c>
      <c r="C450" s="671" t="s">
        <v>1564</v>
      </c>
      <c r="D450" s="671" t="s">
        <v>1565</v>
      </c>
      <c r="E450" s="671" t="s">
        <v>2418</v>
      </c>
      <c r="F450" s="238"/>
      <c r="G450" s="238"/>
      <c r="H450" s="682">
        <v>0</v>
      </c>
      <c r="I450" s="238">
        <v>2</v>
      </c>
      <c r="J450" s="238">
        <v>139.72</v>
      </c>
      <c r="K450" s="682">
        <v>1</v>
      </c>
      <c r="L450" s="238">
        <v>2</v>
      </c>
      <c r="M450" s="713">
        <v>139.72</v>
      </c>
    </row>
    <row r="451" spans="1:13" ht="14.4" customHeight="1" x14ac:dyDescent="0.3">
      <c r="A451" s="680" t="s">
        <v>2550</v>
      </c>
      <c r="B451" s="671" t="s">
        <v>2431</v>
      </c>
      <c r="C451" s="671" t="s">
        <v>1599</v>
      </c>
      <c r="D451" s="671" t="s">
        <v>1600</v>
      </c>
      <c r="E451" s="671" t="s">
        <v>2432</v>
      </c>
      <c r="F451" s="238"/>
      <c r="G451" s="238"/>
      <c r="H451" s="682">
        <v>0</v>
      </c>
      <c r="I451" s="238">
        <v>6</v>
      </c>
      <c r="J451" s="238">
        <v>18763.14</v>
      </c>
      <c r="K451" s="682">
        <v>1</v>
      </c>
      <c r="L451" s="238">
        <v>6</v>
      </c>
      <c r="M451" s="713">
        <v>18763.14</v>
      </c>
    </row>
    <row r="452" spans="1:13" ht="14.4" customHeight="1" x14ac:dyDescent="0.3">
      <c r="A452" s="680" t="s">
        <v>2550</v>
      </c>
      <c r="B452" s="671" t="s">
        <v>2431</v>
      </c>
      <c r="C452" s="671" t="s">
        <v>2705</v>
      </c>
      <c r="D452" s="671" t="s">
        <v>1600</v>
      </c>
      <c r="E452" s="671" t="s">
        <v>2706</v>
      </c>
      <c r="F452" s="238"/>
      <c r="G452" s="238"/>
      <c r="H452" s="682">
        <v>0</v>
      </c>
      <c r="I452" s="238">
        <v>1</v>
      </c>
      <c r="J452" s="238">
        <v>782.22</v>
      </c>
      <c r="K452" s="682">
        <v>1</v>
      </c>
      <c r="L452" s="238">
        <v>1</v>
      </c>
      <c r="M452" s="713">
        <v>782.22</v>
      </c>
    </row>
    <row r="453" spans="1:13" ht="14.4" customHeight="1" x14ac:dyDescent="0.3">
      <c r="A453" s="680" t="s">
        <v>2550</v>
      </c>
      <c r="B453" s="671" t="s">
        <v>2439</v>
      </c>
      <c r="C453" s="671" t="s">
        <v>2666</v>
      </c>
      <c r="D453" s="671" t="s">
        <v>2667</v>
      </c>
      <c r="E453" s="671" t="s">
        <v>1769</v>
      </c>
      <c r="F453" s="238"/>
      <c r="G453" s="238"/>
      <c r="H453" s="682">
        <v>0</v>
      </c>
      <c r="I453" s="238">
        <v>1</v>
      </c>
      <c r="J453" s="238">
        <v>13168.84</v>
      </c>
      <c r="K453" s="682">
        <v>1</v>
      </c>
      <c r="L453" s="238">
        <v>1</v>
      </c>
      <c r="M453" s="713">
        <v>13168.84</v>
      </c>
    </row>
    <row r="454" spans="1:13" ht="14.4" customHeight="1" x14ac:dyDescent="0.3">
      <c r="A454" s="680" t="s">
        <v>2550</v>
      </c>
      <c r="B454" s="671" t="s">
        <v>2448</v>
      </c>
      <c r="C454" s="671" t="s">
        <v>1380</v>
      </c>
      <c r="D454" s="671" t="s">
        <v>1381</v>
      </c>
      <c r="E454" s="671" t="s">
        <v>1382</v>
      </c>
      <c r="F454" s="238"/>
      <c r="G454" s="238"/>
      <c r="H454" s="682">
        <v>0</v>
      </c>
      <c r="I454" s="238">
        <v>2</v>
      </c>
      <c r="J454" s="238">
        <v>190.5</v>
      </c>
      <c r="K454" s="682">
        <v>1</v>
      </c>
      <c r="L454" s="238">
        <v>2</v>
      </c>
      <c r="M454" s="713">
        <v>190.5</v>
      </c>
    </row>
    <row r="455" spans="1:13" ht="14.4" customHeight="1" x14ac:dyDescent="0.3">
      <c r="A455" s="680" t="s">
        <v>2550</v>
      </c>
      <c r="B455" s="671" t="s">
        <v>2449</v>
      </c>
      <c r="C455" s="671" t="s">
        <v>2763</v>
      </c>
      <c r="D455" s="671" t="s">
        <v>2764</v>
      </c>
      <c r="E455" s="671" t="s">
        <v>2765</v>
      </c>
      <c r="F455" s="238"/>
      <c r="G455" s="238"/>
      <c r="H455" s="682">
        <v>0</v>
      </c>
      <c r="I455" s="238">
        <v>1</v>
      </c>
      <c r="J455" s="238">
        <v>163.72999999999999</v>
      </c>
      <c r="K455" s="682">
        <v>1</v>
      </c>
      <c r="L455" s="238">
        <v>1</v>
      </c>
      <c r="M455" s="713">
        <v>163.72999999999999</v>
      </c>
    </row>
    <row r="456" spans="1:13" ht="14.4" customHeight="1" thickBot="1" x14ac:dyDescent="0.35">
      <c r="A456" s="637" t="s">
        <v>2550</v>
      </c>
      <c r="B456" s="673" t="s">
        <v>2455</v>
      </c>
      <c r="C456" s="673" t="s">
        <v>2728</v>
      </c>
      <c r="D456" s="673" t="s">
        <v>1413</v>
      </c>
      <c r="E456" s="673" t="s">
        <v>2022</v>
      </c>
      <c r="F456" s="674"/>
      <c r="G456" s="674"/>
      <c r="H456" s="683">
        <v>0</v>
      </c>
      <c r="I456" s="674">
        <v>1</v>
      </c>
      <c r="J456" s="674">
        <v>432.32</v>
      </c>
      <c r="K456" s="683">
        <v>1</v>
      </c>
      <c r="L456" s="674">
        <v>1</v>
      </c>
      <c r="M456" s="714">
        <v>432.32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8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9" ht="18.600000000000001" customHeight="1" thickBot="1" x14ac:dyDescent="0.4">
      <c r="A1" s="486" t="s">
        <v>182</v>
      </c>
      <c r="B1" s="487"/>
      <c r="C1" s="487"/>
      <c r="D1" s="487"/>
      <c r="E1" s="487"/>
      <c r="F1" s="487"/>
      <c r="G1" s="463"/>
    </row>
    <row r="2" spans="1:9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9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3</v>
      </c>
      <c r="E3" s="211" t="s">
        <v>4</v>
      </c>
      <c r="F3" s="211" t="s">
        <v>5</v>
      </c>
      <c r="G3" s="212" t="s">
        <v>188</v>
      </c>
    </row>
    <row r="4" spans="1:9" ht="14.4" customHeight="1" x14ac:dyDescent="0.3">
      <c r="A4" s="616" t="s">
        <v>527</v>
      </c>
      <c r="B4" s="617" t="s">
        <v>528</v>
      </c>
      <c r="C4" s="618" t="s">
        <v>529</v>
      </c>
      <c r="D4" s="618" t="s">
        <v>528</v>
      </c>
      <c r="E4" s="618" t="s">
        <v>528</v>
      </c>
      <c r="F4" s="619" t="s">
        <v>528</v>
      </c>
      <c r="G4" s="618" t="s">
        <v>528</v>
      </c>
      <c r="H4" s="618" t="s">
        <v>77</v>
      </c>
      <c r="I4"/>
    </row>
    <row r="5" spans="1:9" ht="14.4" customHeight="1" x14ac:dyDescent="0.3">
      <c r="A5" s="616" t="s">
        <v>527</v>
      </c>
      <c r="B5" s="617" t="s">
        <v>3722</v>
      </c>
      <c r="C5" s="618" t="s">
        <v>3723</v>
      </c>
      <c r="D5" s="618">
        <v>3218415.1812060722</v>
      </c>
      <c r="E5" s="618">
        <v>5263.5</v>
      </c>
      <c r="F5" s="619">
        <v>1.6354322558308188E-3</v>
      </c>
      <c r="G5" s="618">
        <v>-3213151.6812060722</v>
      </c>
      <c r="H5" s="618" t="s">
        <v>2</v>
      </c>
      <c r="I5"/>
    </row>
    <row r="6" spans="1:9" ht="14.4" customHeight="1" x14ac:dyDescent="0.3">
      <c r="A6" s="616" t="s">
        <v>527</v>
      </c>
      <c r="B6" s="617" t="s">
        <v>3722</v>
      </c>
      <c r="C6" s="618" t="s">
        <v>3723</v>
      </c>
      <c r="D6" s="618">
        <v>3218415.1812060722</v>
      </c>
      <c r="E6" s="618">
        <v>71766</v>
      </c>
      <c r="F6" s="619">
        <v>2.2298552535756539E-2</v>
      </c>
      <c r="G6" s="618">
        <v>-3146649.1812060722</v>
      </c>
      <c r="H6" s="618" t="s">
        <v>2</v>
      </c>
      <c r="I6"/>
    </row>
    <row r="7" spans="1:9" ht="14.4" customHeight="1" x14ac:dyDescent="0.3">
      <c r="A7" s="616" t="s">
        <v>527</v>
      </c>
      <c r="B7" s="617" t="s">
        <v>3722</v>
      </c>
      <c r="C7" s="618" t="s">
        <v>3723</v>
      </c>
      <c r="D7" s="618">
        <v>3218415.1812060722</v>
      </c>
      <c r="E7" s="618">
        <v>160591.30000000002</v>
      </c>
      <c r="F7" s="619">
        <v>4.9897633138748704E-2</v>
      </c>
      <c r="G7" s="618">
        <v>-3057823.8812060724</v>
      </c>
      <c r="H7" s="618" t="s">
        <v>2</v>
      </c>
      <c r="I7"/>
    </row>
    <row r="8" spans="1:9" ht="14.4" customHeight="1" x14ac:dyDescent="0.3">
      <c r="A8" s="616" t="s">
        <v>527</v>
      </c>
      <c r="B8" s="617" t="s">
        <v>3722</v>
      </c>
      <c r="C8" s="618" t="s">
        <v>3723</v>
      </c>
      <c r="D8" s="618">
        <v>3218415.1812060722</v>
      </c>
      <c r="E8" s="618">
        <v>336177.23</v>
      </c>
      <c r="F8" s="619">
        <v>0.10445427673940458</v>
      </c>
      <c r="G8" s="618">
        <v>-2882237.9512060722</v>
      </c>
      <c r="H8" s="618" t="s">
        <v>2</v>
      </c>
      <c r="I8"/>
    </row>
    <row r="9" spans="1:9" ht="14.4" customHeight="1" x14ac:dyDescent="0.3">
      <c r="A9" s="616" t="s">
        <v>527</v>
      </c>
      <c r="B9" s="617" t="s">
        <v>3722</v>
      </c>
      <c r="C9" s="618" t="s">
        <v>3723</v>
      </c>
      <c r="D9" s="618">
        <v>3218415.1812060722</v>
      </c>
      <c r="E9" s="618">
        <v>374788.76</v>
      </c>
      <c r="F9" s="619">
        <v>0.11645133983600937</v>
      </c>
      <c r="G9" s="618">
        <v>-2843626.421206072</v>
      </c>
      <c r="H9" s="618" t="s">
        <v>2</v>
      </c>
      <c r="I9"/>
    </row>
    <row r="10" spans="1:9" ht="14.4" customHeight="1" x14ac:dyDescent="0.3">
      <c r="A10" s="616" t="s">
        <v>527</v>
      </c>
      <c r="B10" s="617" t="s">
        <v>3722</v>
      </c>
      <c r="C10" s="618" t="s">
        <v>3723</v>
      </c>
      <c r="D10" s="618">
        <v>3218415.1812060722</v>
      </c>
      <c r="E10" s="618">
        <v>490489.25033549633</v>
      </c>
      <c r="F10" s="619">
        <v>0.15240086275994072</v>
      </c>
      <c r="G10" s="618">
        <v>-2727925.9308705758</v>
      </c>
      <c r="H10" s="618" t="s">
        <v>2</v>
      </c>
      <c r="I10"/>
    </row>
    <row r="11" spans="1:9" ht="14.4" customHeight="1" x14ac:dyDescent="0.3">
      <c r="A11" s="616" t="s">
        <v>527</v>
      </c>
      <c r="B11" s="617" t="s">
        <v>3722</v>
      </c>
      <c r="C11" s="618" t="s">
        <v>3723</v>
      </c>
      <c r="D11" s="618">
        <v>3218415.1812060722</v>
      </c>
      <c r="E11" s="618">
        <v>938507.45999999985</v>
      </c>
      <c r="F11" s="619">
        <v>0.29160546640483548</v>
      </c>
      <c r="G11" s="618">
        <v>-2279907.7212060723</v>
      </c>
      <c r="H11" s="618" t="s">
        <v>2</v>
      </c>
      <c r="I11"/>
    </row>
    <row r="12" spans="1:9" ht="14.4" customHeight="1" x14ac:dyDescent="0.3">
      <c r="A12" s="616" t="s">
        <v>527</v>
      </c>
      <c r="B12" s="617" t="s">
        <v>3722</v>
      </c>
      <c r="C12" s="618" t="s">
        <v>3723</v>
      </c>
      <c r="D12" s="618">
        <v>3218415.1812060722</v>
      </c>
      <c r="E12" s="618">
        <v>1346866.0699999998</v>
      </c>
      <c r="F12" s="619">
        <v>0.41848735920244878</v>
      </c>
      <c r="G12" s="618">
        <v>-1871549.1112060724</v>
      </c>
      <c r="H12" s="618" t="s">
        <v>2</v>
      </c>
      <c r="I12"/>
    </row>
    <row r="13" spans="1:9" ht="14.4" customHeight="1" x14ac:dyDescent="0.3">
      <c r="A13" s="616" t="s">
        <v>527</v>
      </c>
      <c r="B13" s="617" t="s">
        <v>3724</v>
      </c>
      <c r="C13" s="618" t="s">
        <v>3725</v>
      </c>
      <c r="D13" s="618">
        <v>94362.869148192884</v>
      </c>
      <c r="E13" s="618">
        <v>89372.859999999986</v>
      </c>
      <c r="F13" s="619">
        <v>0.94711893360982591</v>
      </c>
      <c r="G13" s="618">
        <v>-4990.0091481928976</v>
      </c>
      <c r="H13" s="618" t="s">
        <v>2</v>
      </c>
      <c r="I13"/>
    </row>
    <row r="14" spans="1:9" ht="14.4" customHeight="1" x14ac:dyDescent="0.3">
      <c r="A14" s="616" t="s">
        <v>527</v>
      </c>
      <c r="B14" s="617" t="s">
        <v>3726</v>
      </c>
      <c r="C14" s="618" t="s">
        <v>3727</v>
      </c>
      <c r="D14" s="618">
        <v>488778.64750084648</v>
      </c>
      <c r="E14" s="618">
        <v>409582.11000000004</v>
      </c>
      <c r="F14" s="619">
        <v>0.83797054575566488</v>
      </c>
      <c r="G14" s="618">
        <v>-79196.537500846433</v>
      </c>
      <c r="H14" s="618" t="s">
        <v>2</v>
      </c>
      <c r="I14"/>
    </row>
    <row r="15" spans="1:9" ht="14.4" customHeight="1" x14ac:dyDescent="0.3">
      <c r="A15" s="616" t="s">
        <v>527</v>
      </c>
      <c r="B15" s="617" t="s">
        <v>3728</v>
      </c>
      <c r="C15" s="618" t="s">
        <v>3729</v>
      </c>
      <c r="D15" s="618">
        <v>71337.237211565007</v>
      </c>
      <c r="E15" s="618">
        <v>97297.04</v>
      </c>
      <c r="F15" s="619">
        <v>1.3639025536052922</v>
      </c>
      <c r="G15" s="618">
        <v>25959.802788434987</v>
      </c>
      <c r="H15" s="618" t="s">
        <v>2</v>
      </c>
      <c r="I15"/>
    </row>
    <row r="16" spans="1:9" ht="14.4" customHeight="1" x14ac:dyDescent="0.3">
      <c r="A16" s="616" t="s">
        <v>527</v>
      </c>
      <c r="B16" s="617" t="s">
        <v>3730</v>
      </c>
      <c r="C16" s="618" t="s">
        <v>3731</v>
      </c>
      <c r="D16" s="618">
        <v>100517.96795019532</v>
      </c>
      <c r="E16" s="618">
        <v>97981.32</v>
      </c>
      <c r="F16" s="619">
        <v>0.97476423367957288</v>
      </c>
      <c r="G16" s="618">
        <v>-2536.6479501953145</v>
      </c>
      <c r="H16" s="618" t="s">
        <v>2</v>
      </c>
      <c r="I16"/>
    </row>
    <row r="17" spans="1:9" ht="14.4" customHeight="1" x14ac:dyDescent="0.3">
      <c r="A17" s="616" t="s">
        <v>527</v>
      </c>
      <c r="B17" s="617" t="s">
        <v>3732</v>
      </c>
      <c r="C17" s="618" t="s">
        <v>3733</v>
      </c>
      <c r="D17" s="618">
        <v>228758.37423505462</v>
      </c>
      <c r="E17" s="618">
        <v>225594.26</v>
      </c>
      <c r="F17" s="619">
        <v>0.98616831298248597</v>
      </c>
      <c r="G17" s="618">
        <v>-3164.1142350546143</v>
      </c>
      <c r="H17" s="618" t="s">
        <v>2</v>
      </c>
      <c r="I17"/>
    </row>
    <row r="18" spans="1:9" ht="14.4" customHeight="1" x14ac:dyDescent="0.3">
      <c r="A18" s="616" t="s">
        <v>527</v>
      </c>
      <c r="B18" s="617" t="s">
        <v>3734</v>
      </c>
      <c r="C18" s="618" t="s">
        <v>3735</v>
      </c>
      <c r="D18" s="618">
        <v>2786.091555627012</v>
      </c>
      <c r="E18" s="618">
        <v>3391.8</v>
      </c>
      <c r="F18" s="619">
        <v>1.2174043574230902</v>
      </c>
      <c r="G18" s="618">
        <v>605.7084443729882</v>
      </c>
      <c r="H18" s="618" t="s">
        <v>2</v>
      </c>
      <c r="I18"/>
    </row>
    <row r="19" spans="1:9" ht="14.4" customHeight="1" x14ac:dyDescent="0.3">
      <c r="A19" s="616" t="s">
        <v>527</v>
      </c>
      <c r="B19" s="617" t="s">
        <v>3736</v>
      </c>
      <c r="C19" s="618" t="s">
        <v>3737</v>
      </c>
      <c r="D19" s="618">
        <v>115159.79676360229</v>
      </c>
      <c r="E19" s="618">
        <v>108258.04</v>
      </c>
      <c r="F19" s="619">
        <v>0.94006800152860559</v>
      </c>
      <c r="G19" s="618">
        <v>-6901.7567636023014</v>
      </c>
      <c r="H19" s="618" t="s">
        <v>2</v>
      </c>
      <c r="I19"/>
    </row>
    <row r="20" spans="1:9" ht="14.4" customHeight="1" x14ac:dyDescent="0.3">
      <c r="A20" s="616" t="s">
        <v>527</v>
      </c>
      <c r="B20" s="617" t="s">
        <v>3738</v>
      </c>
      <c r="C20" s="618" t="s">
        <v>3739</v>
      </c>
      <c r="D20" s="618">
        <v>62971.476815874681</v>
      </c>
      <c r="E20" s="618">
        <v>48337</v>
      </c>
      <c r="F20" s="619">
        <v>0.76760149903002706</v>
      </c>
      <c r="G20" s="618">
        <v>-14634.476815874681</v>
      </c>
      <c r="H20" s="618" t="s">
        <v>2</v>
      </c>
      <c r="I20"/>
    </row>
    <row r="21" spans="1:9" ht="14.4" customHeight="1" x14ac:dyDescent="0.3">
      <c r="A21" s="616" t="s">
        <v>527</v>
      </c>
      <c r="B21" s="617" t="s">
        <v>6</v>
      </c>
      <c r="C21" s="618" t="s">
        <v>529</v>
      </c>
      <c r="D21" s="618">
        <v>4383087.6423870297</v>
      </c>
      <c r="E21" s="618">
        <v>4804264.0003354959</v>
      </c>
      <c r="F21" s="619">
        <v>1.0960912471554169</v>
      </c>
      <c r="G21" s="618">
        <v>421176.3579484662</v>
      </c>
      <c r="H21" s="618" t="s">
        <v>544</v>
      </c>
      <c r="I21"/>
    </row>
    <row r="23" spans="1:9" ht="14.4" customHeight="1" x14ac:dyDescent="0.3">
      <c r="A23" s="616" t="s">
        <v>527</v>
      </c>
      <c r="B23" s="617" t="s">
        <v>528</v>
      </c>
      <c r="C23" s="618" t="s">
        <v>529</v>
      </c>
      <c r="D23" s="618" t="s">
        <v>528</v>
      </c>
      <c r="E23" s="618" t="s">
        <v>528</v>
      </c>
      <c r="F23" s="619" t="s">
        <v>528</v>
      </c>
      <c r="G23" s="618" t="s">
        <v>528</v>
      </c>
      <c r="H23" s="618" t="s">
        <v>77</v>
      </c>
      <c r="I23"/>
    </row>
    <row r="24" spans="1:9" ht="14.4" customHeight="1" x14ac:dyDescent="0.3">
      <c r="A24" s="616" t="s">
        <v>545</v>
      </c>
      <c r="B24" s="617" t="s">
        <v>3722</v>
      </c>
      <c r="C24" s="618" t="s">
        <v>3723</v>
      </c>
      <c r="D24" s="618">
        <v>18274.3856446305</v>
      </c>
      <c r="E24" s="618">
        <v>25814.447607456052</v>
      </c>
      <c r="F24" s="619">
        <v>1.4126027604676834</v>
      </c>
      <c r="G24" s="618">
        <v>7540.0619628255517</v>
      </c>
      <c r="H24" s="618" t="s">
        <v>2</v>
      </c>
      <c r="I24"/>
    </row>
    <row r="25" spans="1:9" ht="14.4" customHeight="1" x14ac:dyDescent="0.3">
      <c r="A25" s="616" t="s">
        <v>545</v>
      </c>
      <c r="B25" s="617" t="s">
        <v>3724</v>
      </c>
      <c r="C25" s="618" t="s">
        <v>3725</v>
      </c>
      <c r="D25" s="618">
        <v>18643.916029811833</v>
      </c>
      <c r="E25" s="618">
        <v>15813.97</v>
      </c>
      <c r="F25" s="619">
        <v>0.8482107500759648</v>
      </c>
      <c r="G25" s="618">
        <v>-2829.9460298118338</v>
      </c>
      <c r="H25" s="618" t="s">
        <v>2</v>
      </c>
      <c r="I25"/>
    </row>
    <row r="26" spans="1:9" ht="14.4" customHeight="1" x14ac:dyDescent="0.3">
      <c r="A26" s="616" t="s">
        <v>545</v>
      </c>
      <c r="B26" s="617" t="s">
        <v>3726</v>
      </c>
      <c r="C26" s="618" t="s">
        <v>3727</v>
      </c>
      <c r="D26" s="618">
        <v>43917.754150124827</v>
      </c>
      <c r="E26" s="618">
        <v>41499.609999999993</v>
      </c>
      <c r="F26" s="619">
        <v>0.94493925755267794</v>
      </c>
      <c r="G26" s="618">
        <v>-2418.1441501248337</v>
      </c>
      <c r="H26" s="618" t="s">
        <v>2</v>
      </c>
      <c r="I26"/>
    </row>
    <row r="27" spans="1:9" ht="14.4" customHeight="1" x14ac:dyDescent="0.3">
      <c r="A27" s="616" t="s">
        <v>545</v>
      </c>
      <c r="B27" s="617" t="s">
        <v>3730</v>
      </c>
      <c r="C27" s="618" t="s">
        <v>3731</v>
      </c>
      <c r="D27" s="618">
        <v>23677.440407386664</v>
      </c>
      <c r="E27" s="618">
        <v>34282.74</v>
      </c>
      <c r="F27" s="619">
        <v>1.4479073502093913</v>
      </c>
      <c r="G27" s="618">
        <v>10605.299592613334</v>
      </c>
      <c r="H27" s="618" t="s">
        <v>2</v>
      </c>
      <c r="I27"/>
    </row>
    <row r="28" spans="1:9" ht="14.4" customHeight="1" x14ac:dyDescent="0.3">
      <c r="A28" s="616" t="s">
        <v>545</v>
      </c>
      <c r="B28" s="617" t="s">
        <v>3732</v>
      </c>
      <c r="C28" s="618" t="s">
        <v>3733</v>
      </c>
      <c r="D28" s="618">
        <v>18649.109203932665</v>
      </c>
      <c r="E28" s="618">
        <v>20984</v>
      </c>
      <c r="F28" s="619">
        <v>1.1252011970402833</v>
      </c>
      <c r="G28" s="618">
        <v>2334.890796067335</v>
      </c>
      <c r="H28" s="618" t="s">
        <v>2</v>
      </c>
      <c r="I28"/>
    </row>
    <row r="29" spans="1:9" ht="14.4" customHeight="1" x14ac:dyDescent="0.3">
      <c r="A29" s="616" t="s">
        <v>545</v>
      </c>
      <c r="B29" s="617" t="s">
        <v>3734</v>
      </c>
      <c r="C29" s="618" t="s">
        <v>3735</v>
      </c>
      <c r="D29" s="618">
        <v>485.2669378620617</v>
      </c>
      <c r="E29" s="618">
        <v>1979.6</v>
      </c>
      <c r="F29" s="619">
        <v>4.0794042320738244</v>
      </c>
      <c r="G29" s="618">
        <v>1494.3330621379382</v>
      </c>
      <c r="H29" s="618" t="s">
        <v>2</v>
      </c>
      <c r="I29"/>
    </row>
    <row r="30" spans="1:9" ht="14.4" customHeight="1" x14ac:dyDescent="0.3">
      <c r="A30" s="616" t="s">
        <v>545</v>
      </c>
      <c r="B30" s="617" t="s">
        <v>3736</v>
      </c>
      <c r="C30" s="618" t="s">
        <v>3737</v>
      </c>
      <c r="D30" s="618">
        <v>17484.354392435333</v>
      </c>
      <c r="E30" s="618">
        <v>10355.200000000001</v>
      </c>
      <c r="F30" s="619">
        <v>0.59225521100625911</v>
      </c>
      <c r="G30" s="618">
        <v>-7129.1543924353318</v>
      </c>
      <c r="H30" s="618" t="s">
        <v>2</v>
      </c>
      <c r="I30"/>
    </row>
    <row r="31" spans="1:9" ht="14.4" customHeight="1" x14ac:dyDescent="0.3">
      <c r="A31" s="616" t="s">
        <v>545</v>
      </c>
      <c r="B31" s="617" t="s">
        <v>3738</v>
      </c>
      <c r="C31" s="618" t="s">
        <v>3739</v>
      </c>
      <c r="D31" s="618">
        <v>15274.847208061148</v>
      </c>
      <c r="E31" s="618">
        <v>5330.5</v>
      </c>
      <c r="F31" s="619">
        <v>0.34897239411906406</v>
      </c>
      <c r="G31" s="618">
        <v>-9944.3472080611482</v>
      </c>
      <c r="H31" s="618" t="s">
        <v>2</v>
      </c>
      <c r="I31"/>
    </row>
    <row r="32" spans="1:9" ht="14.4" customHeight="1" x14ac:dyDescent="0.3">
      <c r="A32" s="616" t="s">
        <v>545</v>
      </c>
      <c r="B32" s="617" t="s">
        <v>6</v>
      </c>
      <c r="C32" s="618" t="s">
        <v>546</v>
      </c>
      <c r="D32" s="618">
        <v>156446.02755234993</v>
      </c>
      <c r="E32" s="618">
        <v>156060.06760745606</v>
      </c>
      <c r="F32" s="619">
        <v>0.99753295145340315</v>
      </c>
      <c r="G32" s="618">
        <v>-385.95994489386794</v>
      </c>
      <c r="H32" s="618" t="s">
        <v>547</v>
      </c>
      <c r="I32"/>
    </row>
    <row r="33" spans="1:9" ht="14.4" customHeight="1" x14ac:dyDescent="0.3">
      <c r="A33" s="616" t="s">
        <v>528</v>
      </c>
      <c r="B33" s="617" t="s">
        <v>528</v>
      </c>
      <c r="C33" s="618" t="s">
        <v>528</v>
      </c>
      <c r="D33" s="618" t="s">
        <v>528</v>
      </c>
      <c r="E33" s="618" t="s">
        <v>528</v>
      </c>
      <c r="F33" s="619" t="s">
        <v>528</v>
      </c>
      <c r="G33" s="618" t="s">
        <v>528</v>
      </c>
      <c r="H33" s="618" t="s">
        <v>548</v>
      </c>
      <c r="I33"/>
    </row>
    <row r="34" spans="1:9" ht="14.4" customHeight="1" x14ac:dyDescent="0.3">
      <c r="A34" s="616" t="s">
        <v>549</v>
      </c>
      <c r="B34" s="617" t="s">
        <v>3722</v>
      </c>
      <c r="C34" s="618" t="s">
        <v>3723</v>
      </c>
      <c r="D34" s="618">
        <v>5592.3357435277831</v>
      </c>
      <c r="E34" s="618">
        <v>7178.3233198850321</v>
      </c>
      <c r="F34" s="619">
        <v>1.283600207336044</v>
      </c>
      <c r="G34" s="618">
        <v>1585.9875763572491</v>
      </c>
      <c r="H34" s="618" t="s">
        <v>2</v>
      </c>
      <c r="I34"/>
    </row>
    <row r="35" spans="1:9" ht="14.4" customHeight="1" x14ac:dyDescent="0.3">
      <c r="A35" s="616" t="s">
        <v>549</v>
      </c>
      <c r="B35" s="617" t="s">
        <v>3724</v>
      </c>
      <c r="C35" s="618" t="s">
        <v>3725</v>
      </c>
      <c r="D35" s="618">
        <v>10904.561270592183</v>
      </c>
      <c r="E35" s="618">
        <v>9854.4</v>
      </c>
      <c r="F35" s="619">
        <v>0.90369522949774272</v>
      </c>
      <c r="G35" s="618">
        <v>-1050.1612705921834</v>
      </c>
      <c r="H35" s="618" t="s">
        <v>2</v>
      </c>
      <c r="I35"/>
    </row>
    <row r="36" spans="1:9" ht="14.4" customHeight="1" x14ac:dyDescent="0.3">
      <c r="A36" s="616" t="s">
        <v>549</v>
      </c>
      <c r="B36" s="617" t="s">
        <v>3726</v>
      </c>
      <c r="C36" s="618" t="s">
        <v>3727</v>
      </c>
      <c r="D36" s="618">
        <v>45828.919752555666</v>
      </c>
      <c r="E36" s="618">
        <v>48864.91</v>
      </c>
      <c r="F36" s="619">
        <v>1.0662461664782101</v>
      </c>
      <c r="G36" s="618">
        <v>3035.990247444337</v>
      </c>
      <c r="H36" s="618" t="s">
        <v>2</v>
      </c>
      <c r="I36"/>
    </row>
    <row r="37" spans="1:9" ht="14.4" customHeight="1" x14ac:dyDescent="0.3">
      <c r="A37" s="616" t="s">
        <v>549</v>
      </c>
      <c r="B37" s="617" t="s">
        <v>3728</v>
      </c>
      <c r="C37" s="618" t="s">
        <v>3729</v>
      </c>
      <c r="D37" s="618">
        <v>218.14003738746499</v>
      </c>
      <c r="E37" s="618">
        <v>344</v>
      </c>
      <c r="F37" s="619">
        <v>1.576968648762904</v>
      </c>
      <c r="G37" s="618">
        <v>125.85996261253501</v>
      </c>
      <c r="H37" s="618" t="s">
        <v>2</v>
      </c>
      <c r="I37"/>
    </row>
    <row r="38" spans="1:9" ht="14.4" customHeight="1" x14ac:dyDescent="0.3">
      <c r="A38" s="616" t="s">
        <v>549</v>
      </c>
      <c r="B38" s="617" t="s">
        <v>3732</v>
      </c>
      <c r="C38" s="618" t="s">
        <v>3733</v>
      </c>
      <c r="D38" s="618">
        <v>4173.5100467511165</v>
      </c>
      <c r="E38" s="618">
        <v>2217</v>
      </c>
      <c r="F38" s="619">
        <v>0.53120753877802007</v>
      </c>
      <c r="G38" s="618">
        <v>-1956.5100467511165</v>
      </c>
      <c r="H38" s="618" t="s">
        <v>2</v>
      </c>
      <c r="I38"/>
    </row>
    <row r="39" spans="1:9" ht="14.4" customHeight="1" x14ac:dyDescent="0.3">
      <c r="A39" s="616" t="s">
        <v>549</v>
      </c>
      <c r="B39" s="617" t="s">
        <v>3736</v>
      </c>
      <c r="C39" s="618" t="s">
        <v>3737</v>
      </c>
      <c r="D39" s="618">
        <v>72843.929765550667</v>
      </c>
      <c r="E39" s="618">
        <v>71083.7</v>
      </c>
      <c r="F39" s="619">
        <v>0.97583560124754398</v>
      </c>
      <c r="G39" s="618">
        <v>-1760.22976555067</v>
      </c>
      <c r="H39" s="618" t="s">
        <v>2</v>
      </c>
      <c r="I39"/>
    </row>
    <row r="40" spans="1:9" ht="14.4" customHeight="1" x14ac:dyDescent="0.3">
      <c r="A40" s="616" t="s">
        <v>549</v>
      </c>
      <c r="B40" s="617" t="s">
        <v>3738</v>
      </c>
      <c r="C40" s="618" t="s">
        <v>3739</v>
      </c>
      <c r="D40" s="618">
        <v>5298.8263989610668</v>
      </c>
      <c r="E40" s="618">
        <v>2705</v>
      </c>
      <c r="F40" s="619">
        <v>0.51049039850227318</v>
      </c>
      <c r="G40" s="618">
        <v>-2593.8263989610668</v>
      </c>
      <c r="H40" s="618" t="s">
        <v>2</v>
      </c>
      <c r="I40"/>
    </row>
    <row r="41" spans="1:9" ht="14.4" customHeight="1" x14ac:dyDescent="0.3">
      <c r="A41" s="616" t="s">
        <v>549</v>
      </c>
      <c r="B41" s="617" t="s">
        <v>6</v>
      </c>
      <c r="C41" s="618" t="s">
        <v>550</v>
      </c>
      <c r="D41" s="618">
        <v>144860.22301532593</v>
      </c>
      <c r="E41" s="618">
        <v>142247.33331988502</v>
      </c>
      <c r="F41" s="619">
        <v>0.98196268346788007</v>
      </c>
      <c r="G41" s="618">
        <v>-2612.8896954409138</v>
      </c>
      <c r="H41" s="618" t="s">
        <v>547</v>
      </c>
      <c r="I41"/>
    </row>
    <row r="42" spans="1:9" ht="14.4" customHeight="1" x14ac:dyDescent="0.3">
      <c r="A42" s="616" t="s">
        <v>528</v>
      </c>
      <c r="B42" s="617" t="s">
        <v>528</v>
      </c>
      <c r="C42" s="618" t="s">
        <v>528</v>
      </c>
      <c r="D42" s="618" t="s">
        <v>528</v>
      </c>
      <c r="E42" s="618" t="s">
        <v>528</v>
      </c>
      <c r="F42" s="619" t="s">
        <v>528</v>
      </c>
      <c r="G42" s="618" t="s">
        <v>528</v>
      </c>
      <c r="H42" s="618" t="s">
        <v>548</v>
      </c>
      <c r="I42"/>
    </row>
    <row r="43" spans="1:9" ht="14.4" customHeight="1" x14ac:dyDescent="0.3">
      <c r="A43" s="616" t="s">
        <v>551</v>
      </c>
      <c r="B43" s="617" t="s">
        <v>3722</v>
      </c>
      <c r="C43" s="618" t="s">
        <v>3723</v>
      </c>
      <c r="D43" s="618">
        <v>25358.853141095999</v>
      </c>
      <c r="E43" s="618">
        <v>33169.4</v>
      </c>
      <c r="F43" s="619">
        <v>1.3080007922852948</v>
      </c>
      <c r="G43" s="618">
        <v>7810.5468589040029</v>
      </c>
      <c r="H43" s="618" t="s">
        <v>2</v>
      </c>
      <c r="I43"/>
    </row>
    <row r="44" spans="1:9" ht="14.4" customHeight="1" x14ac:dyDescent="0.3">
      <c r="A44" s="616" t="s">
        <v>551</v>
      </c>
      <c r="B44" s="617" t="s">
        <v>3724</v>
      </c>
      <c r="C44" s="618" t="s">
        <v>3725</v>
      </c>
      <c r="D44" s="618">
        <v>26765.113816244335</v>
      </c>
      <c r="E44" s="618">
        <v>22846.079999999998</v>
      </c>
      <c r="F44" s="619">
        <v>0.85357679241902606</v>
      </c>
      <c r="G44" s="618">
        <v>-3919.0338162443368</v>
      </c>
      <c r="H44" s="618" t="s">
        <v>2</v>
      </c>
      <c r="I44"/>
    </row>
    <row r="45" spans="1:9" ht="14.4" customHeight="1" x14ac:dyDescent="0.3">
      <c r="A45" s="616" t="s">
        <v>551</v>
      </c>
      <c r="B45" s="617" t="s">
        <v>3726</v>
      </c>
      <c r="C45" s="618" t="s">
        <v>3727</v>
      </c>
      <c r="D45" s="618">
        <v>81365.410375398831</v>
      </c>
      <c r="E45" s="618">
        <v>75630.200000000012</v>
      </c>
      <c r="F45" s="619">
        <v>0.9295129177258733</v>
      </c>
      <c r="G45" s="618">
        <v>-5735.2103753988195</v>
      </c>
      <c r="H45" s="618" t="s">
        <v>2</v>
      </c>
      <c r="I45"/>
    </row>
    <row r="46" spans="1:9" ht="14.4" customHeight="1" x14ac:dyDescent="0.3">
      <c r="A46" s="616" t="s">
        <v>551</v>
      </c>
      <c r="B46" s="617" t="s">
        <v>3730</v>
      </c>
      <c r="C46" s="618" t="s">
        <v>3731</v>
      </c>
      <c r="D46" s="618">
        <v>58834.28187355867</v>
      </c>
      <c r="E46" s="618">
        <v>47898.930000000008</v>
      </c>
      <c r="F46" s="619">
        <v>0.81413299312363607</v>
      </c>
      <c r="G46" s="618">
        <v>-10935.351873558662</v>
      </c>
      <c r="H46" s="618" t="s">
        <v>2</v>
      </c>
      <c r="I46"/>
    </row>
    <row r="47" spans="1:9" ht="14.4" customHeight="1" x14ac:dyDescent="0.3">
      <c r="A47" s="616" t="s">
        <v>551</v>
      </c>
      <c r="B47" s="617" t="s">
        <v>3732</v>
      </c>
      <c r="C47" s="618" t="s">
        <v>3733</v>
      </c>
      <c r="D47" s="618">
        <v>41291.833500027329</v>
      </c>
      <c r="E47" s="618">
        <v>32046.559999999998</v>
      </c>
      <c r="F47" s="619">
        <v>0.77609922552794341</v>
      </c>
      <c r="G47" s="618">
        <v>-9245.2735000273315</v>
      </c>
      <c r="H47" s="618" t="s">
        <v>2</v>
      </c>
      <c r="I47"/>
    </row>
    <row r="48" spans="1:9" ht="14.4" customHeight="1" x14ac:dyDescent="0.3">
      <c r="A48" s="616" t="s">
        <v>551</v>
      </c>
      <c r="B48" s="617" t="s">
        <v>3734</v>
      </c>
      <c r="C48" s="618" t="s">
        <v>3735</v>
      </c>
      <c r="D48" s="618">
        <v>2300.8246177649503</v>
      </c>
      <c r="E48" s="618">
        <v>1412.2</v>
      </c>
      <c r="F48" s="619">
        <v>0.61377994180705031</v>
      </c>
      <c r="G48" s="618">
        <v>-888.62461776495024</v>
      </c>
      <c r="H48" s="618" t="s">
        <v>2</v>
      </c>
      <c r="I48"/>
    </row>
    <row r="49" spans="1:9" ht="14.4" customHeight="1" x14ac:dyDescent="0.3">
      <c r="A49" s="616" t="s">
        <v>551</v>
      </c>
      <c r="B49" s="617" t="s">
        <v>3736</v>
      </c>
      <c r="C49" s="618" t="s">
        <v>3737</v>
      </c>
      <c r="D49" s="618">
        <v>17813.911384611834</v>
      </c>
      <c r="E49" s="618">
        <v>17060.14</v>
      </c>
      <c r="F49" s="619">
        <v>0.95768636273429741</v>
      </c>
      <c r="G49" s="618">
        <v>-753.77138461183495</v>
      </c>
      <c r="H49" s="618" t="s">
        <v>2</v>
      </c>
      <c r="I49"/>
    </row>
    <row r="50" spans="1:9" ht="14.4" customHeight="1" x14ac:dyDescent="0.3">
      <c r="A50" s="616" t="s">
        <v>551</v>
      </c>
      <c r="B50" s="617" t="s">
        <v>3738</v>
      </c>
      <c r="C50" s="618" t="s">
        <v>3739</v>
      </c>
      <c r="D50" s="618">
        <v>13525.048869978717</v>
      </c>
      <c r="E50" s="618">
        <v>13960.5</v>
      </c>
      <c r="F50" s="619">
        <v>1.032195900673442</v>
      </c>
      <c r="G50" s="618">
        <v>435.45113002128346</v>
      </c>
      <c r="H50" s="618" t="s">
        <v>2</v>
      </c>
      <c r="I50"/>
    </row>
    <row r="51" spans="1:9" ht="14.4" customHeight="1" x14ac:dyDescent="0.3">
      <c r="A51" s="616" t="s">
        <v>551</v>
      </c>
      <c r="B51" s="617" t="s">
        <v>6</v>
      </c>
      <c r="C51" s="618" t="s">
        <v>552</v>
      </c>
      <c r="D51" s="618">
        <v>267352.36832496797</v>
      </c>
      <c r="E51" s="618">
        <v>244024.01</v>
      </c>
      <c r="F51" s="619">
        <v>0.912743027222365</v>
      </c>
      <c r="G51" s="618">
        <v>-23328.358324967965</v>
      </c>
      <c r="H51" s="618" t="s">
        <v>547</v>
      </c>
      <c r="I51"/>
    </row>
    <row r="52" spans="1:9" ht="14.4" customHeight="1" x14ac:dyDescent="0.3">
      <c r="A52" s="616" t="s">
        <v>528</v>
      </c>
      <c r="B52" s="617" t="s">
        <v>528</v>
      </c>
      <c r="C52" s="618" t="s">
        <v>528</v>
      </c>
      <c r="D52" s="618" t="s">
        <v>528</v>
      </c>
      <c r="E52" s="618" t="s">
        <v>528</v>
      </c>
      <c r="F52" s="619" t="s">
        <v>528</v>
      </c>
      <c r="G52" s="618" t="s">
        <v>528</v>
      </c>
      <c r="H52" s="618" t="s">
        <v>548</v>
      </c>
      <c r="I52"/>
    </row>
    <row r="53" spans="1:9" ht="14.4" customHeight="1" x14ac:dyDescent="0.3">
      <c r="A53" s="616" t="s">
        <v>553</v>
      </c>
      <c r="B53" s="617" t="s">
        <v>3722</v>
      </c>
      <c r="C53" s="618" t="s">
        <v>3723</v>
      </c>
      <c r="D53" s="618">
        <v>52403.24283028434</v>
      </c>
      <c r="E53" s="618">
        <v>3310.5600000000004</v>
      </c>
      <c r="F53" s="619">
        <v>6.3174716319021301E-2</v>
      </c>
      <c r="G53" s="618">
        <v>-49092.682830284342</v>
      </c>
      <c r="H53" s="618" t="s">
        <v>2</v>
      </c>
      <c r="I53"/>
    </row>
    <row r="54" spans="1:9" ht="14.4" customHeight="1" x14ac:dyDescent="0.3">
      <c r="A54" s="616" t="s">
        <v>553</v>
      </c>
      <c r="B54" s="617" t="s">
        <v>528</v>
      </c>
      <c r="C54" s="618" t="e">
        <v>#N/A</v>
      </c>
      <c r="D54" s="618" t="s">
        <v>528</v>
      </c>
      <c r="E54" s="618" t="s">
        <v>528</v>
      </c>
      <c r="F54" s="619" t="s">
        <v>528</v>
      </c>
      <c r="G54" s="618" t="s">
        <v>528</v>
      </c>
      <c r="H54" s="618" t="s">
        <v>77</v>
      </c>
      <c r="I54"/>
    </row>
    <row r="55" spans="1:9" ht="14.4" customHeight="1" x14ac:dyDescent="0.3">
      <c r="A55" s="616" t="s">
        <v>553</v>
      </c>
      <c r="B55" s="617" t="s">
        <v>528</v>
      </c>
      <c r="C55" s="618" t="e">
        <v>#N/A</v>
      </c>
      <c r="D55" s="618" t="s">
        <v>528</v>
      </c>
      <c r="E55" s="618" t="s">
        <v>528</v>
      </c>
      <c r="F55" s="619" t="s">
        <v>528</v>
      </c>
      <c r="G55" s="618" t="s">
        <v>528</v>
      </c>
      <c r="H55" s="618" t="s">
        <v>77</v>
      </c>
      <c r="I55"/>
    </row>
    <row r="56" spans="1:9" ht="14.4" customHeight="1" x14ac:dyDescent="0.3">
      <c r="A56" s="616" t="s">
        <v>553</v>
      </c>
      <c r="B56" s="617" t="s">
        <v>3724</v>
      </c>
      <c r="C56" s="618" t="s">
        <v>3725</v>
      </c>
      <c r="D56" s="618">
        <v>23074.126030671334</v>
      </c>
      <c r="E56" s="618">
        <v>35376.01</v>
      </c>
      <c r="F56" s="619">
        <v>1.5331462588431892</v>
      </c>
      <c r="G56" s="618">
        <v>12301.883969328668</v>
      </c>
      <c r="H56" s="618" t="s">
        <v>2</v>
      </c>
      <c r="I56"/>
    </row>
    <row r="57" spans="1:9" ht="14.4" customHeight="1" x14ac:dyDescent="0.3">
      <c r="A57" s="616" t="s">
        <v>553</v>
      </c>
      <c r="B57" s="617" t="s">
        <v>3726</v>
      </c>
      <c r="C57" s="618" t="s">
        <v>3727</v>
      </c>
      <c r="D57" s="618">
        <v>87293.579049484499</v>
      </c>
      <c r="E57" s="618">
        <v>87363.89</v>
      </c>
      <c r="F57" s="619">
        <v>1.00080545386363</v>
      </c>
      <c r="G57" s="618">
        <v>70.310950515500735</v>
      </c>
      <c r="H57" s="618" t="s">
        <v>2</v>
      </c>
      <c r="I57"/>
    </row>
    <row r="58" spans="1:9" ht="14.4" customHeight="1" x14ac:dyDescent="0.3">
      <c r="A58" s="616" t="s">
        <v>553</v>
      </c>
      <c r="B58" s="617" t="s">
        <v>3728</v>
      </c>
      <c r="C58" s="618" t="s">
        <v>3729</v>
      </c>
      <c r="D58" s="618">
        <v>194.76789052452168</v>
      </c>
      <c r="E58" s="618">
        <v>297.5</v>
      </c>
      <c r="F58" s="619">
        <v>1.527459167929655</v>
      </c>
      <c r="G58" s="618">
        <v>102.73210947547832</v>
      </c>
      <c r="H58" s="618" t="s">
        <v>2</v>
      </c>
      <c r="I58"/>
    </row>
    <row r="59" spans="1:9" ht="14.4" customHeight="1" x14ac:dyDescent="0.3">
      <c r="A59" s="616" t="s">
        <v>553</v>
      </c>
      <c r="B59" s="617" t="s">
        <v>3730</v>
      </c>
      <c r="C59" s="618" t="s">
        <v>3731</v>
      </c>
      <c r="D59" s="618">
        <v>16806.252694803999</v>
      </c>
      <c r="E59" s="618">
        <v>15799.65</v>
      </c>
      <c r="F59" s="619">
        <v>0.94010546472889744</v>
      </c>
      <c r="G59" s="618">
        <v>-1006.6026948039998</v>
      </c>
      <c r="H59" s="618" t="s">
        <v>2</v>
      </c>
      <c r="I59"/>
    </row>
    <row r="60" spans="1:9" ht="14.4" customHeight="1" x14ac:dyDescent="0.3">
      <c r="A60" s="616" t="s">
        <v>553</v>
      </c>
      <c r="B60" s="617" t="s">
        <v>3732</v>
      </c>
      <c r="C60" s="618" t="s">
        <v>3733</v>
      </c>
      <c r="D60" s="618">
        <v>59861.680412082169</v>
      </c>
      <c r="E60" s="618">
        <v>36097.199999999997</v>
      </c>
      <c r="F60" s="619">
        <v>0.60301013522357327</v>
      </c>
      <c r="G60" s="618">
        <v>-23764.480412082172</v>
      </c>
      <c r="H60" s="618" t="s">
        <v>2</v>
      </c>
      <c r="I60"/>
    </row>
    <row r="61" spans="1:9" ht="14.4" customHeight="1" x14ac:dyDescent="0.3">
      <c r="A61" s="616" t="s">
        <v>553</v>
      </c>
      <c r="B61" s="617" t="s">
        <v>3736</v>
      </c>
      <c r="C61" s="618" t="s">
        <v>3737</v>
      </c>
      <c r="D61" s="618">
        <v>6986.3138401599326</v>
      </c>
      <c r="E61" s="618">
        <v>9698</v>
      </c>
      <c r="F61" s="619">
        <v>1.3881426202545162</v>
      </c>
      <c r="G61" s="618">
        <v>2711.6861598400674</v>
      </c>
      <c r="H61" s="618" t="s">
        <v>2</v>
      </c>
      <c r="I61"/>
    </row>
    <row r="62" spans="1:9" ht="14.4" customHeight="1" x14ac:dyDescent="0.3">
      <c r="A62" s="616" t="s">
        <v>553</v>
      </c>
      <c r="B62" s="617" t="s">
        <v>3738</v>
      </c>
      <c r="C62" s="618" t="s">
        <v>3739</v>
      </c>
      <c r="D62" s="618">
        <v>20159.205517535334</v>
      </c>
      <c r="E62" s="618">
        <v>20531</v>
      </c>
      <c r="F62" s="619">
        <v>1.0184429134442456</v>
      </c>
      <c r="G62" s="618">
        <v>371.79448246466563</v>
      </c>
      <c r="H62" s="618" t="s">
        <v>2</v>
      </c>
      <c r="I62"/>
    </row>
    <row r="63" spans="1:9" ht="14.4" customHeight="1" x14ac:dyDescent="0.3">
      <c r="A63" s="616" t="s">
        <v>553</v>
      </c>
      <c r="B63" s="617" t="s">
        <v>6</v>
      </c>
      <c r="C63" s="618" t="s">
        <v>554</v>
      </c>
      <c r="D63" s="618">
        <v>266779.16826554615</v>
      </c>
      <c r="E63" s="618">
        <v>212841.90999999997</v>
      </c>
      <c r="F63" s="619">
        <v>0.7978205771604393</v>
      </c>
      <c r="G63" s="618">
        <v>-53937.258265546174</v>
      </c>
      <c r="H63" s="618" t="s">
        <v>547</v>
      </c>
      <c r="I63"/>
    </row>
    <row r="64" spans="1:9" ht="14.4" customHeight="1" x14ac:dyDescent="0.3">
      <c r="A64" s="616" t="s">
        <v>528</v>
      </c>
      <c r="B64" s="617" t="s">
        <v>528</v>
      </c>
      <c r="C64" s="618" t="s">
        <v>528</v>
      </c>
      <c r="D64" s="618" t="s">
        <v>528</v>
      </c>
      <c r="E64" s="618" t="s">
        <v>528</v>
      </c>
      <c r="F64" s="619" t="s">
        <v>528</v>
      </c>
      <c r="G64" s="618" t="s">
        <v>528</v>
      </c>
      <c r="H64" s="618" t="s">
        <v>548</v>
      </c>
      <c r="I64"/>
    </row>
    <row r="65" spans="1:9" ht="14.4" customHeight="1" x14ac:dyDescent="0.3">
      <c r="A65" s="616" t="s">
        <v>555</v>
      </c>
      <c r="B65" s="617" t="s">
        <v>3722</v>
      </c>
      <c r="C65" s="618" t="s">
        <v>3723</v>
      </c>
      <c r="D65" s="618">
        <v>3116786.3638465335</v>
      </c>
      <c r="E65" s="618">
        <v>421016.519408155</v>
      </c>
      <c r="F65" s="619">
        <v>0.13508032641947393</v>
      </c>
      <c r="G65" s="618">
        <v>-2695769.8444383787</v>
      </c>
      <c r="H65" s="618" t="s">
        <v>2</v>
      </c>
      <c r="I65"/>
    </row>
    <row r="66" spans="1:9" ht="14.4" customHeight="1" x14ac:dyDescent="0.3">
      <c r="A66" s="616" t="s">
        <v>555</v>
      </c>
      <c r="B66" s="617" t="s">
        <v>528</v>
      </c>
      <c r="C66" s="618" t="e">
        <v>#N/A</v>
      </c>
      <c r="D66" s="618" t="s">
        <v>528</v>
      </c>
      <c r="E66" s="618" t="s">
        <v>528</v>
      </c>
      <c r="F66" s="619" t="s">
        <v>528</v>
      </c>
      <c r="G66" s="618" t="s">
        <v>528</v>
      </c>
      <c r="H66" s="618" t="s">
        <v>77</v>
      </c>
      <c r="I66"/>
    </row>
    <row r="67" spans="1:9" ht="14.4" customHeight="1" x14ac:dyDescent="0.3">
      <c r="A67" s="616" t="s">
        <v>555</v>
      </c>
      <c r="B67" s="617" t="s">
        <v>528</v>
      </c>
      <c r="C67" s="618" t="e">
        <v>#N/A</v>
      </c>
      <c r="D67" s="618" t="s">
        <v>528</v>
      </c>
      <c r="E67" s="618" t="s">
        <v>528</v>
      </c>
      <c r="F67" s="619" t="s">
        <v>528</v>
      </c>
      <c r="G67" s="618" t="s">
        <v>528</v>
      </c>
      <c r="H67" s="618" t="s">
        <v>77</v>
      </c>
      <c r="I67"/>
    </row>
    <row r="68" spans="1:9" ht="14.4" customHeight="1" x14ac:dyDescent="0.3">
      <c r="A68" s="616" t="s">
        <v>555</v>
      </c>
      <c r="B68" s="617" t="s">
        <v>528</v>
      </c>
      <c r="C68" s="618" t="e">
        <v>#N/A</v>
      </c>
      <c r="D68" s="618" t="s">
        <v>528</v>
      </c>
      <c r="E68" s="618" t="s">
        <v>528</v>
      </c>
      <c r="F68" s="619" t="s">
        <v>528</v>
      </c>
      <c r="G68" s="618" t="s">
        <v>528</v>
      </c>
      <c r="H68" s="618" t="s">
        <v>77</v>
      </c>
      <c r="I68"/>
    </row>
    <row r="69" spans="1:9" ht="14.4" customHeight="1" x14ac:dyDescent="0.3">
      <c r="A69" s="616" t="s">
        <v>555</v>
      </c>
      <c r="B69" s="617" t="s">
        <v>528</v>
      </c>
      <c r="C69" s="618" t="e">
        <v>#N/A</v>
      </c>
      <c r="D69" s="618" t="s">
        <v>528</v>
      </c>
      <c r="E69" s="618" t="s">
        <v>528</v>
      </c>
      <c r="F69" s="619" t="s">
        <v>528</v>
      </c>
      <c r="G69" s="618" t="s">
        <v>528</v>
      </c>
      <c r="H69" s="618" t="s">
        <v>77</v>
      </c>
      <c r="I69"/>
    </row>
    <row r="70" spans="1:9" ht="14.4" customHeight="1" x14ac:dyDescent="0.3">
      <c r="A70" s="616" t="s">
        <v>555</v>
      </c>
      <c r="B70" s="617" t="s">
        <v>528</v>
      </c>
      <c r="C70" s="618" t="e">
        <v>#N/A</v>
      </c>
      <c r="D70" s="618" t="s">
        <v>528</v>
      </c>
      <c r="E70" s="618" t="s">
        <v>528</v>
      </c>
      <c r="F70" s="619" t="s">
        <v>528</v>
      </c>
      <c r="G70" s="618" t="s">
        <v>528</v>
      </c>
      <c r="H70" s="618" t="s">
        <v>77</v>
      </c>
      <c r="I70"/>
    </row>
    <row r="71" spans="1:9" ht="14.4" customHeight="1" x14ac:dyDescent="0.3">
      <c r="A71" s="616" t="s">
        <v>555</v>
      </c>
      <c r="B71" s="617" t="s">
        <v>528</v>
      </c>
      <c r="C71" s="618" t="e">
        <v>#N/A</v>
      </c>
      <c r="D71" s="618" t="s">
        <v>528</v>
      </c>
      <c r="E71" s="618" t="s">
        <v>528</v>
      </c>
      <c r="F71" s="619" t="s">
        <v>528</v>
      </c>
      <c r="G71" s="618" t="s">
        <v>528</v>
      </c>
      <c r="H71" s="618" t="s">
        <v>77</v>
      </c>
      <c r="I71"/>
    </row>
    <row r="72" spans="1:9" ht="14.4" customHeight="1" x14ac:dyDescent="0.3">
      <c r="A72" s="616" t="s">
        <v>555</v>
      </c>
      <c r="B72" s="617" t="s">
        <v>528</v>
      </c>
      <c r="C72" s="618" t="e">
        <v>#N/A</v>
      </c>
      <c r="D72" s="618" t="s">
        <v>528</v>
      </c>
      <c r="E72" s="618" t="s">
        <v>528</v>
      </c>
      <c r="F72" s="619" t="s">
        <v>528</v>
      </c>
      <c r="G72" s="618" t="s">
        <v>528</v>
      </c>
      <c r="H72" s="618" t="s">
        <v>77</v>
      </c>
      <c r="I72"/>
    </row>
    <row r="73" spans="1:9" ht="14.4" customHeight="1" x14ac:dyDescent="0.3">
      <c r="A73" s="616" t="s">
        <v>555</v>
      </c>
      <c r="B73" s="617" t="s">
        <v>3724</v>
      </c>
      <c r="C73" s="618" t="s">
        <v>3725</v>
      </c>
      <c r="D73" s="618">
        <v>14975.152000873199</v>
      </c>
      <c r="E73" s="618">
        <v>5482.4</v>
      </c>
      <c r="F73" s="619">
        <v>0.36609978981717994</v>
      </c>
      <c r="G73" s="618">
        <v>-9492.752000873199</v>
      </c>
      <c r="H73" s="618" t="s">
        <v>2</v>
      </c>
      <c r="I73"/>
    </row>
    <row r="74" spans="1:9" ht="14.4" customHeight="1" x14ac:dyDescent="0.3">
      <c r="A74" s="616" t="s">
        <v>555</v>
      </c>
      <c r="B74" s="617" t="s">
        <v>3726</v>
      </c>
      <c r="C74" s="618" t="s">
        <v>3727</v>
      </c>
      <c r="D74" s="618">
        <v>145090.08290568899</v>
      </c>
      <c r="E74" s="618">
        <v>134170.42000000001</v>
      </c>
      <c r="F74" s="619">
        <v>0.9247387368798532</v>
      </c>
      <c r="G74" s="618">
        <v>-10919.66290568898</v>
      </c>
      <c r="H74" s="618" t="s">
        <v>2</v>
      </c>
      <c r="I74"/>
    </row>
    <row r="75" spans="1:9" ht="14.4" customHeight="1" x14ac:dyDescent="0.3">
      <c r="A75" s="616" t="s">
        <v>555</v>
      </c>
      <c r="B75" s="617" t="s">
        <v>3728</v>
      </c>
      <c r="C75" s="618" t="s">
        <v>3729</v>
      </c>
      <c r="D75" s="618">
        <v>70788.284959260825</v>
      </c>
      <c r="E75" s="618">
        <v>96655.54</v>
      </c>
      <c r="F75" s="619">
        <v>1.3654171739804963</v>
      </c>
      <c r="G75" s="618">
        <v>25867.255040739168</v>
      </c>
      <c r="H75" s="618" t="s">
        <v>2</v>
      </c>
      <c r="I75"/>
    </row>
    <row r="76" spans="1:9" ht="14.4" customHeight="1" x14ac:dyDescent="0.3">
      <c r="A76" s="616" t="s">
        <v>555</v>
      </c>
      <c r="B76" s="617" t="s">
        <v>3736</v>
      </c>
      <c r="C76" s="618" t="s">
        <v>3737</v>
      </c>
      <c r="D76" s="618">
        <v>31.287380844529167</v>
      </c>
      <c r="E76" s="618">
        <v>61</v>
      </c>
      <c r="F76" s="619">
        <v>1.9496678326356713</v>
      </c>
      <c r="G76" s="618">
        <v>29.712619155470833</v>
      </c>
      <c r="H76" s="618" t="s">
        <v>2</v>
      </c>
      <c r="I76"/>
    </row>
    <row r="77" spans="1:9" ht="14.4" customHeight="1" x14ac:dyDescent="0.3">
      <c r="A77" s="616" t="s">
        <v>555</v>
      </c>
      <c r="B77" s="617" t="s">
        <v>3738</v>
      </c>
      <c r="C77" s="618" t="s">
        <v>3739</v>
      </c>
      <c r="D77" s="618">
        <v>8713.5488213384178</v>
      </c>
      <c r="E77" s="618">
        <v>5810</v>
      </c>
      <c r="F77" s="619">
        <v>0.66677769518798347</v>
      </c>
      <c r="G77" s="618">
        <v>-2903.5488213384178</v>
      </c>
      <c r="H77" s="618" t="s">
        <v>2</v>
      </c>
      <c r="I77"/>
    </row>
    <row r="78" spans="1:9" ht="14.4" customHeight="1" x14ac:dyDescent="0.3">
      <c r="A78" s="616" t="s">
        <v>555</v>
      </c>
      <c r="B78" s="617" t="s">
        <v>6</v>
      </c>
      <c r="C78" s="618" t="s">
        <v>556</v>
      </c>
      <c r="D78" s="618">
        <v>3362637.1724802852</v>
      </c>
      <c r="E78" s="618">
        <v>3892788.0994081544</v>
      </c>
      <c r="F78" s="619">
        <v>1.1576592714987533</v>
      </c>
      <c r="G78" s="618">
        <v>530150.92692786921</v>
      </c>
      <c r="H78" s="618" t="s">
        <v>547</v>
      </c>
      <c r="I78"/>
    </row>
    <row r="79" spans="1:9" ht="14.4" customHeight="1" x14ac:dyDescent="0.3">
      <c r="A79" s="616" t="s">
        <v>528</v>
      </c>
      <c r="B79" s="617" t="s">
        <v>528</v>
      </c>
      <c r="C79" s="618" t="s">
        <v>528</v>
      </c>
      <c r="D79" s="618" t="s">
        <v>528</v>
      </c>
      <c r="E79" s="618" t="s">
        <v>528</v>
      </c>
      <c r="F79" s="619" t="s">
        <v>528</v>
      </c>
      <c r="G79" s="618" t="s">
        <v>528</v>
      </c>
      <c r="H79" s="618" t="s">
        <v>548</v>
      </c>
      <c r="I79"/>
    </row>
    <row r="80" spans="1:9" ht="14.4" customHeight="1" x14ac:dyDescent="0.3">
      <c r="A80" s="616" t="s">
        <v>3740</v>
      </c>
      <c r="B80" s="617" t="s">
        <v>3726</v>
      </c>
      <c r="C80" s="618" t="s">
        <v>3727</v>
      </c>
      <c r="D80" s="618">
        <v>85282.901267593668</v>
      </c>
      <c r="E80" s="618">
        <v>22053.08</v>
      </c>
      <c r="F80" s="619">
        <v>0.25858735657694926</v>
      </c>
      <c r="G80" s="618">
        <v>-63229.821267593667</v>
      </c>
      <c r="H80" s="618" t="s">
        <v>2</v>
      </c>
      <c r="I80"/>
    </row>
    <row r="81" spans="1:9" ht="14.4" customHeight="1" x14ac:dyDescent="0.3">
      <c r="A81" s="616" t="s">
        <v>3740</v>
      </c>
      <c r="B81" s="617" t="s">
        <v>3732</v>
      </c>
      <c r="C81" s="618" t="s">
        <v>3733</v>
      </c>
      <c r="D81" s="618">
        <v>98529.788506515673</v>
      </c>
      <c r="E81" s="618">
        <v>134249.5</v>
      </c>
      <c r="F81" s="619">
        <v>1.3625270289819227</v>
      </c>
      <c r="G81" s="618">
        <v>35719.711493484327</v>
      </c>
      <c r="H81" s="618" t="s">
        <v>2</v>
      </c>
      <c r="I81"/>
    </row>
    <row r="82" spans="1:9" ht="14.4" customHeight="1" x14ac:dyDescent="0.3">
      <c r="A82" s="616" t="s">
        <v>3740</v>
      </c>
      <c r="B82" s="617" t="s">
        <v>6</v>
      </c>
      <c r="C82" s="618" t="s">
        <v>3741</v>
      </c>
      <c r="D82" s="618">
        <v>185012.68274855535</v>
      </c>
      <c r="E82" s="618">
        <v>156302.58000000002</v>
      </c>
      <c r="F82" s="619">
        <v>0.84482089377854008</v>
      </c>
      <c r="G82" s="618">
        <v>-28710.102748555335</v>
      </c>
      <c r="H82" s="618" t="s">
        <v>547</v>
      </c>
      <c r="I82"/>
    </row>
    <row r="83" spans="1:9" ht="14.4" customHeight="1" x14ac:dyDescent="0.3">
      <c r="A83" s="616" t="s">
        <v>528</v>
      </c>
      <c r="B83" s="617" t="s">
        <v>528</v>
      </c>
      <c r="C83" s="618" t="s">
        <v>528</v>
      </c>
      <c r="D83" s="618" t="s">
        <v>528</v>
      </c>
      <c r="E83" s="618" t="s">
        <v>528</v>
      </c>
      <c r="F83" s="619" t="s">
        <v>528</v>
      </c>
      <c r="G83" s="618" t="s">
        <v>528</v>
      </c>
      <c r="H83" s="618" t="s">
        <v>548</v>
      </c>
      <c r="I83"/>
    </row>
    <row r="84" spans="1:9" ht="14.4" customHeight="1" x14ac:dyDescent="0.3">
      <c r="A84" s="616" t="s">
        <v>527</v>
      </c>
      <c r="B84" s="617" t="s">
        <v>6</v>
      </c>
      <c r="C84" s="618" t="s">
        <v>529</v>
      </c>
      <c r="D84" s="618">
        <v>4383087.6423870297</v>
      </c>
      <c r="E84" s="618">
        <v>4804264.0003354959</v>
      </c>
      <c r="F84" s="619">
        <v>1.0960912471554169</v>
      </c>
      <c r="G84" s="618">
        <v>421176.3579484662</v>
      </c>
      <c r="H84" s="618" t="s">
        <v>544</v>
      </c>
      <c r="I84"/>
    </row>
  </sheetData>
  <autoFilter ref="A3:G3"/>
  <mergeCells count="1">
    <mergeCell ref="A1:G1"/>
  </mergeCells>
  <conditionalFormatting sqref="F22 F85:F65536">
    <cfRule type="cellIs" dxfId="33" priority="15" stopIfTrue="1" operator="greaterThan">
      <formula>1</formula>
    </cfRule>
  </conditionalFormatting>
  <conditionalFormatting sqref="G4:G21">
    <cfRule type="cellIs" dxfId="32" priority="9" operator="greaterThan">
      <formula>0</formula>
    </cfRule>
  </conditionalFormatting>
  <conditionalFormatting sqref="B4:B21">
    <cfRule type="expression" dxfId="31" priority="12">
      <formula>AND(LEFT(H4,6)&lt;&gt;"mezera",H4&lt;&gt;"")</formula>
    </cfRule>
  </conditionalFormatting>
  <conditionalFormatting sqref="A4:A21">
    <cfRule type="expression" dxfId="30" priority="10">
      <formula>AND(H4&lt;&gt;"",H4&lt;&gt;"mezeraKL")</formula>
    </cfRule>
  </conditionalFormatting>
  <conditionalFormatting sqref="F4:F21">
    <cfRule type="cellIs" dxfId="29" priority="8" operator="greaterThan">
      <formula>1</formula>
    </cfRule>
  </conditionalFormatting>
  <conditionalFormatting sqref="B4:G21">
    <cfRule type="expression" dxfId="28" priority="11">
      <formula>OR($H4="KL",$H4="SumaKL")</formula>
    </cfRule>
    <cfRule type="expression" dxfId="27" priority="13">
      <formula>$H4="SumaNS"</formula>
    </cfRule>
  </conditionalFormatting>
  <conditionalFormatting sqref="A4:G21">
    <cfRule type="expression" dxfId="26" priority="14">
      <formula>$H4&lt;&gt;""</formula>
    </cfRule>
  </conditionalFormatting>
  <conditionalFormatting sqref="G23:G84">
    <cfRule type="cellIs" dxfId="25" priority="1" operator="greaterThan">
      <formula>0</formula>
    </cfRule>
  </conditionalFormatting>
  <conditionalFormatting sqref="F23:F84">
    <cfRule type="cellIs" dxfId="24" priority="2" operator="greaterThan">
      <formula>1</formula>
    </cfRule>
  </conditionalFormatting>
  <conditionalFormatting sqref="B23:B84">
    <cfRule type="expression" dxfId="23" priority="5">
      <formula>AND(LEFT(H23,6)&lt;&gt;"mezera",H23&lt;&gt;"")</formula>
    </cfRule>
  </conditionalFormatting>
  <conditionalFormatting sqref="A23:A84">
    <cfRule type="expression" dxfId="22" priority="3">
      <formula>AND(H23&lt;&gt;"",H23&lt;&gt;"mezeraKL")</formula>
    </cfRule>
  </conditionalFormatting>
  <conditionalFormatting sqref="B23:G84">
    <cfRule type="expression" dxfId="21" priority="4">
      <formula>OR($H23="KL",$H23="SumaKL")</formula>
    </cfRule>
    <cfRule type="expression" dxfId="20" priority="6">
      <formula>$H23="SumaNS"</formula>
    </cfRule>
  </conditionalFormatting>
  <conditionalFormatting sqref="A23:G84">
    <cfRule type="expression" dxfId="19" priority="7">
      <formula>$H23&lt;&gt;""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1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12.44140625" style="345" hidden="1" customWidth="1" outlineLevel="1"/>
    <col min="8" max="8" width="25.77734375" style="345" customWidth="1" collapsed="1"/>
    <col min="9" max="9" width="7.77734375" style="343" customWidth="1"/>
    <col min="10" max="10" width="10" style="343" customWidth="1"/>
    <col min="11" max="11" width="11.109375" style="343" customWidth="1"/>
    <col min="12" max="16384" width="8.88671875" style="260"/>
  </cols>
  <sheetData>
    <row r="1" spans="1:11" ht="18.600000000000001" customHeight="1" thickBot="1" x14ac:dyDescent="0.4">
      <c r="A1" s="492" t="s">
        <v>4466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1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8"/>
      <c r="J2" s="348"/>
      <c r="K2" s="348"/>
    </row>
    <row r="3" spans="1:11" ht="14.4" customHeight="1" thickBot="1" x14ac:dyDescent="0.35">
      <c r="A3" s="66"/>
      <c r="B3" s="66"/>
      <c r="C3" s="488"/>
      <c r="D3" s="489"/>
      <c r="E3" s="489"/>
      <c r="F3" s="489"/>
      <c r="G3" s="489"/>
      <c r="H3" s="273" t="s">
        <v>163</v>
      </c>
      <c r="I3" s="213">
        <f>IF(J3&lt;&gt;0,K3/J3,0)</f>
        <v>14.859096595996229</v>
      </c>
      <c r="J3" s="213">
        <f>SUBTOTAL(9,J5:J1048576)</f>
        <v>323321.40580000001</v>
      </c>
      <c r="K3" s="214">
        <f>SUBTOTAL(9,K5:K1048576)</f>
        <v>4804264.0003354959</v>
      </c>
    </row>
    <row r="4" spans="1:11" s="344" customFormat="1" ht="14.4" customHeight="1" thickBot="1" x14ac:dyDescent="0.35">
      <c r="A4" s="720" t="s">
        <v>7</v>
      </c>
      <c r="B4" s="721" t="s">
        <v>8</v>
      </c>
      <c r="C4" s="721" t="s">
        <v>0</v>
      </c>
      <c r="D4" s="721" t="s">
        <v>9</v>
      </c>
      <c r="E4" s="721" t="s">
        <v>10</v>
      </c>
      <c r="F4" s="721" t="s">
        <v>2</v>
      </c>
      <c r="G4" s="721" t="s">
        <v>93</v>
      </c>
      <c r="H4" s="622" t="s">
        <v>14</v>
      </c>
      <c r="I4" s="623" t="s">
        <v>189</v>
      </c>
      <c r="J4" s="623" t="s">
        <v>16</v>
      </c>
      <c r="K4" s="624" t="s">
        <v>206</v>
      </c>
    </row>
    <row r="5" spans="1:11" ht="14.4" customHeight="1" x14ac:dyDescent="0.3">
      <c r="A5" s="696" t="s">
        <v>527</v>
      </c>
      <c r="B5" s="697" t="s">
        <v>529</v>
      </c>
      <c r="C5" s="700" t="s">
        <v>545</v>
      </c>
      <c r="D5" s="722" t="s">
        <v>546</v>
      </c>
      <c r="E5" s="700" t="s">
        <v>3724</v>
      </c>
      <c r="F5" s="722" t="s">
        <v>3725</v>
      </c>
      <c r="G5" s="700" t="s">
        <v>3742</v>
      </c>
      <c r="H5" s="700" t="s">
        <v>3743</v>
      </c>
      <c r="I5" s="235">
        <v>156.12</v>
      </c>
      <c r="J5" s="235">
        <v>2</v>
      </c>
      <c r="K5" s="712">
        <v>312.24</v>
      </c>
    </row>
    <row r="6" spans="1:11" ht="14.4" customHeight="1" x14ac:dyDescent="0.3">
      <c r="A6" s="680" t="s">
        <v>527</v>
      </c>
      <c r="B6" s="671" t="s">
        <v>529</v>
      </c>
      <c r="C6" s="705" t="s">
        <v>545</v>
      </c>
      <c r="D6" s="723" t="s">
        <v>546</v>
      </c>
      <c r="E6" s="705" t="s">
        <v>3724</v>
      </c>
      <c r="F6" s="723" t="s">
        <v>3725</v>
      </c>
      <c r="G6" s="705" t="s">
        <v>3744</v>
      </c>
      <c r="H6" s="705" t="s">
        <v>3745</v>
      </c>
      <c r="I6" s="238">
        <v>0.51</v>
      </c>
      <c r="J6" s="238">
        <v>10000</v>
      </c>
      <c r="K6" s="713">
        <v>5100</v>
      </c>
    </row>
    <row r="7" spans="1:11" ht="14.4" customHeight="1" x14ac:dyDescent="0.3">
      <c r="A7" s="680" t="s">
        <v>527</v>
      </c>
      <c r="B7" s="671" t="s">
        <v>529</v>
      </c>
      <c r="C7" s="705" t="s">
        <v>545</v>
      </c>
      <c r="D7" s="723" t="s">
        <v>546</v>
      </c>
      <c r="E7" s="705" t="s">
        <v>3724</v>
      </c>
      <c r="F7" s="723" t="s">
        <v>3725</v>
      </c>
      <c r="G7" s="705" t="s">
        <v>3746</v>
      </c>
      <c r="H7" s="705" t="s">
        <v>3747</v>
      </c>
      <c r="I7" s="238">
        <v>8.5299999999999994</v>
      </c>
      <c r="J7" s="238">
        <v>30</v>
      </c>
      <c r="K7" s="713">
        <v>255.9</v>
      </c>
    </row>
    <row r="8" spans="1:11" ht="14.4" customHeight="1" x14ac:dyDescent="0.3">
      <c r="A8" s="680" t="s">
        <v>527</v>
      </c>
      <c r="B8" s="671" t="s">
        <v>529</v>
      </c>
      <c r="C8" s="705" t="s">
        <v>545</v>
      </c>
      <c r="D8" s="723" t="s">
        <v>546</v>
      </c>
      <c r="E8" s="705" t="s">
        <v>3724</v>
      </c>
      <c r="F8" s="723" t="s">
        <v>3725</v>
      </c>
      <c r="G8" s="705" t="s">
        <v>3748</v>
      </c>
      <c r="H8" s="705" t="s">
        <v>3749</v>
      </c>
      <c r="I8" s="238">
        <v>124.45</v>
      </c>
      <c r="J8" s="238">
        <v>1</v>
      </c>
      <c r="K8" s="713">
        <v>124.45</v>
      </c>
    </row>
    <row r="9" spans="1:11" ht="14.4" customHeight="1" x14ac:dyDescent="0.3">
      <c r="A9" s="680" t="s">
        <v>527</v>
      </c>
      <c r="B9" s="671" t="s">
        <v>529</v>
      </c>
      <c r="C9" s="705" t="s">
        <v>545</v>
      </c>
      <c r="D9" s="723" t="s">
        <v>546</v>
      </c>
      <c r="E9" s="705" t="s">
        <v>3724</v>
      </c>
      <c r="F9" s="723" t="s">
        <v>3725</v>
      </c>
      <c r="G9" s="705" t="s">
        <v>3750</v>
      </c>
      <c r="H9" s="705" t="s">
        <v>3751</v>
      </c>
      <c r="I9" s="238">
        <v>0.4</v>
      </c>
      <c r="J9" s="238">
        <v>1000</v>
      </c>
      <c r="K9" s="713">
        <v>400</v>
      </c>
    </row>
    <row r="10" spans="1:11" ht="14.4" customHeight="1" x14ac:dyDescent="0.3">
      <c r="A10" s="680" t="s">
        <v>527</v>
      </c>
      <c r="B10" s="671" t="s">
        <v>529</v>
      </c>
      <c r="C10" s="705" t="s">
        <v>545</v>
      </c>
      <c r="D10" s="723" t="s">
        <v>546</v>
      </c>
      <c r="E10" s="705" t="s">
        <v>3724</v>
      </c>
      <c r="F10" s="723" t="s">
        <v>3725</v>
      </c>
      <c r="G10" s="705" t="s">
        <v>3752</v>
      </c>
      <c r="H10" s="705" t="s">
        <v>3753</v>
      </c>
      <c r="I10" s="238">
        <v>27.365000000000002</v>
      </c>
      <c r="J10" s="238">
        <v>36</v>
      </c>
      <c r="K10" s="713">
        <v>985.07999999999993</v>
      </c>
    </row>
    <row r="11" spans="1:11" ht="14.4" customHeight="1" x14ac:dyDescent="0.3">
      <c r="A11" s="680" t="s">
        <v>527</v>
      </c>
      <c r="B11" s="671" t="s">
        <v>529</v>
      </c>
      <c r="C11" s="705" t="s">
        <v>545</v>
      </c>
      <c r="D11" s="723" t="s">
        <v>546</v>
      </c>
      <c r="E11" s="705" t="s">
        <v>3724</v>
      </c>
      <c r="F11" s="723" t="s">
        <v>3725</v>
      </c>
      <c r="G11" s="705" t="s">
        <v>3754</v>
      </c>
      <c r="H11" s="705" t="s">
        <v>3755</v>
      </c>
      <c r="I11" s="238">
        <v>12.42</v>
      </c>
      <c r="J11" s="238">
        <v>30</v>
      </c>
      <c r="K11" s="713">
        <v>372.6</v>
      </c>
    </row>
    <row r="12" spans="1:11" ht="14.4" customHeight="1" x14ac:dyDescent="0.3">
      <c r="A12" s="680" t="s">
        <v>527</v>
      </c>
      <c r="B12" s="671" t="s">
        <v>529</v>
      </c>
      <c r="C12" s="705" t="s">
        <v>545</v>
      </c>
      <c r="D12" s="723" t="s">
        <v>546</v>
      </c>
      <c r="E12" s="705" t="s">
        <v>3724</v>
      </c>
      <c r="F12" s="723" t="s">
        <v>3725</v>
      </c>
      <c r="G12" s="705" t="s">
        <v>3756</v>
      </c>
      <c r="H12" s="705" t="s">
        <v>3757</v>
      </c>
      <c r="I12" s="238">
        <v>0.6</v>
      </c>
      <c r="J12" s="238">
        <v>500</v>
      </c>
      <c r="K12" s="713">
        <v>300</v>
      </c>
    </row>
    <row r="13" spans="1:11" ht="14.4" customHeight="1" x14ac:dyDescent="0.3">
      <c r="A13" s="680" t="s">
        <v>527</v>
      </c>
      <c r="B13" s="671" t="s">
        <v>529</v>
      </c>
      <c r="C13" s="705" t="s">
        <v>545</v>
      </c>
      <c r="D13" s="723" t="s">
        <v>546</v>
      </c>
      <c r="E13" s="705" t="s">
        <v>3724</v>
      </c>
      <c r="F13" s="723" t="s">
        <v>3725</v>
      </c>
      <c r="G13" s="705" t="s">
        <v>3758</v>
      </c>
      <c r="H13" s="705" t="s">
        <v>3759</v>
      </c>
      <c r="I13" s="238">
        <v>8.58</v>
      </c>
      <c r="J13" s="238">
        <v>60</v>
      </c>
      <c r="K13" s="713">
        <v>514.79999999999995</v>
      </c>
    </row>
    <row r="14" spans="1:11" ht="14.4" customHeight="1" x14ac:dyDescent="0.3">
      <c r="A14" s="680" t="s">
        <v>527</v>
      </c>
      <c r="B14" s="671" t="s">
        <v>529</v>
      </c>
      <c r="C14" s="705" t="s">
        <v>545</v>
      </c>
      <c r="D14" s="723" t="s">
        <v>546</v>
      </c>
      <c r="E14" s="705" t="s">
        <v>3724</v>
      </c>
      <c r="F14" s="723" t="s">
        <v>3725</v>
      </c>
      <c r="G14" s="705" t="s">
        <v>3760</v>
      </c>
      <c r="H14" s="705" t="s">
        <v>3761</v>
      </c>
      <c r="I14" s="238">
        <v>9.77</v>
      </c>
      <c r="J14" s="238">
        <v>50</v>
      </c>
      <c r="K14" s="713">
        <v>488.5</v>
      </c>
    </row>
    <row r="15" spans="1:11" ht="14.4" customHeight="1" x14ac:dyDescent="0.3">
      <c r="A15" s="680" t="s">
        <v>527</v>
      </c>
      <c r="B15" s="671" t="s">
        <v>529</v>
      </c>
      <c r="C15" s="705" t="s">
        <v>545</v>
      </c>
      <c r="D15" s="723" t="s">
        <v>546</v>
      </c>
      <c r="E15" s="705" t="s">
        <v>3724</v>
      </c>
      <c r="F15" s="723" t="s">
        <v>3725</v>
      </c>
      <c r="G15" s="705" t="s">
        <v>3762</v>
      </c>
      <c r="H15" s="705" t="s">
        <v>3763</v>
      </c>
      <c r="I15" s="238">
        <v>2.94</v>
      </c>
      <c r="J15" s="238">
        <v>100</v>
      </c>
      <c r="K15" s="713">
        <v>294</v>
      </c>
    </row>
    <row r="16" spans="1:11" ht="14.4" customHeight="1" x14ac:dyDescent="0.3">
      <c r="A16" s="680" t="s">
        <v>527</v>
      </c>
      <c r="B16" s="671" t="s">
        <v>529</v>
      </c>
      <c r="C16" s="705" t="s">
        <v>545</v>
      </c>
      <c r="D16" s="723" t="s">
        <v>546</v>
      </c>
      <c r="E16" s="705" t="s">
        <v>3724</v>
      </c>
      <c r="F16" s="723" t="s">
        <v>3725</v>
      </c>
      <c r="G16" s="705" t="s">
        <v>3764</v>
      </c>
      <c r="H16" s="705" t="s">
        <v>3765</v>
      </c>
      <c r="I16" s="238">
        <v>0.93</v>
      </c>
      <c r="J16" s="238">
        <v>500</v>
      </c>
      <c r="K16" s="713">
        <v>465</v>
      </c>
    </row>
    <row r="17" spans="1:11" ht="14.4" customHeight="1" x14ac:dyDescent="0.3">
      <c r="A17" s="680" t="s">
        <v>527</v>
      </c>
      <c r="B17" s="671" t="s">
        <v>529</v>
      </c>
      <c r="C17" s="705" t="s">
        <v>545</v>
      </c>
      <c r="D17" s="723" t="s">
        <v>546</v>
      </c>
      <c r="E17" s="705" t="s">
        <v>3724</v>
      </c>
      <c r="F17" s="723" t="s">
        <v>3725</v>
      </c>
      <c r="G17" s="705" t="s">
        <v>3766</v>
      </c>
      <c r="H17" s="705" t="s">
        <v>3767</v>
      </c>
      <c r="I17" s="238">
        <v>9.5449999999999999</v>
      </c>
      <c r="J17" s="238">
        <v>300</v>
      </c>
      <c r="K17" s="713">
        <v>2864</v>
      </c>
    </row>
    <row r="18" spans="1:11" ht="14.4" customHeight="1" x14ac:dyDescent="0.3">
      <c r="A18" s="680" t="s">
        <v>527</v>
      </c>
      <c r="B18" s="671" t="s">
        <v>529</v>
      </c>
      <c r="C18" s="705" t="s">
        <v>545</v>
      </c>
      <c r="D18" s="723" t="s">
        <v>546</v>
      </c>
      <c r="E18" s="705" t="s">
        <v>3724</v>
      </c>
      <c r="F18" s="723" t="s">
        <v>3725</v>
      </c>
      <c r="G18" s="705" t="s">
        <v>3768</v>
      </c>
      <c r="H18" s="705" t="s">
        <v>3769</v>
      </c>
      <c r="I18" s="238">
        <v>1.52</v>
      </c>
      <c r="J18" s="238">
        <v>100</v>
      </c>
      <c r="K18" s="713">
        <v>152</v>
      </c>
    </row>
    <row r="19" spans="1:11" ht="14.4" customHeight="1" x14ac:dyDescent="0.3">
      <c r="A19" s="680" t="s">
        <v>527</v>
      </c>
      <c r="B19" s="671" t="s">
        <v>529</v>
      </c>
      <c r="C19" s="705" t="s">
        <v>545</v>
      </c>
      <c r="D19" s="723" t="s">
        <v>546</v>
      </c>
      <c r="E19" s="705" t="s">
        <v>3724</v>
      </c>
      <c r="F19" s="723" t="s">
        <v>3725</v>
      </c>
      <c r="G19" s="705" t="s">
        <v>3770</v>
      </c>
      <c r="H19" s="705" t="s">
        <v>3771</v>
      </c>
      <c r="I19" s="238">
        <v>2.0699999999999998</v>
      </c>
      <c r="J19" s="238">
        <v>100</v>
      </c>
      <c r="K19" s="713">
        <v>207</v>
      </c>
    </row>
    <row r="20" spans="1:11" ht="14.4" customHeight="1" x14ac:dyDescent="0.3">
      <c r="A20" s="680" t="s">
        <v>527</v>
      </c>
      <c r="B20" s="671" t="s">
        <v>529</v>
      </c>
      <c r="C20" s="705" t="s">
        <v>545</v>
      </c>
      <c r="D20" s="723" t="s">
        <v>546</v>
      </c>
      <c r="E20" s="705" t="s">
        <v>3724</v>
      </c>
      <c r="F20" s="723" t="s">
        <v>3725</v>
      </c>
      <c r="G20" s="705" t="s">
        <v>3772</v>
      </c>
      <c r="H20" s="705" t="s">
        <v>3773</v>
      </c>
      <c r="I20" s="238">
        <v>64.27</v>
      </c>
      <c r="J20" s="238">
        <v>20</v>
      </c>
      <c r="K20" s="713">
        <v>1285.4000000000001</v>
      </c>
    </row>
    <row r="21" spans="1:11" ht="14.4" customHeight="1" x14ac:dyDescent="0.3">
      <c r="A21" s="680" t="s">
        <v>527</v>
      </c>
      <c r="B21" s="671" t="s">
        <v>529</v>
      </c>
      <c r="C21" s="705" t="s">
        <v>545</v>
      </c>
      <c r="D21" s="723" t="s">
        <v>546</v>
      </c>
      <c r="E21" s="705" t="s">
        <v>3724</v>
      </c>
      <c r="F21" s="723" t="s">
        <v>3725</v>
      </c>
      <c r="G21" s="705" t="s">
        <v>3774</v>
      </c>
      <c r="H21" s="705" t="s">
        <v>3775</v>
      </c>
      <c r="I21" s="238">
        <v>12</v>
      </c>
      <c r="J21" s="238">
        <v>100</v>
      </c>
      <c r="K21" s="713">
        <v>1200</v>
      </c>
    </row>
    <row r="22" spans="1:11" ht="14.4" customHeight="1" x14ac:dyDescent="0.3">
      <c r="A22" s="680" t="s">
        <v>527</v>
      </c>
      <c r="B22" s="671" t="s">
        <v>529</v>
      </c>
      <c r="C22" s="705" t="s">
        <v>545</v>
      </c>
      <c r="D22" s="723" t="s">
        <v>546</v>
      </c>
      <c r="E22" s="705" t="s">
        <v>3724</v>
      </c>
      <c r="F22" s="723" t="s">
        <v>3725</v>
      </c>
      <c r="G22" s="705" t="s">
        <v>3776</v>
      </c>
      <c r="H22" s="705" t="s">
        <v>3777</v>
      </c>
      <c r="I22" s="238">
        <v>8.31</v>
      </c>
      <c r="J22" s="238">
        <v>50</v>
      </c>
      <c r="K22" s="713">
        <v>415.5</v>
      </c>
    </row>
    <row r="23" spans="1:11" ht="14.4" customHeight="1" x14ac:dyDescent="0.3">
      <c r="A23" s="680" t="s">
        <v>527</v>
      </c>
      <c r="B23" s="671" t="s">
        <v>529</v>
      </c>
      <c r="C23" s="705" t="s">
        <v>545</v>
      </c>
      <c r="D23" s="723" t="s">
        <v>546</v>
      </c>
      <c r="E23" s="705" t="s">
        <v>3724</v>
      </c>
      <c r="F23" s="723" t="s">
        <v>3725</v>
      </c>
      <c r="G23" s="705" t="s">
        <v>3778</v>
      </c>
      <c r="H23" s="705" t="s">
        <v>3779</v>
      </c>
      <c r="I23" s="238">
        <v>0.31</v>
      </c>
      <c r="J23" s="238">
        <v>250</v>
      </c>
      <c r="K23" s="713">
        <v>77.5</v>
      </c>
    </row>
    <row r="24" spans="1:11" ht="14.4" customHeight="1" x14ac:dyDescent="0.3">
      <c r="A24" s="680" t="s">
        <v>527</v>
      </c>
      <c r="B24" s="671" t="s">
        <v>529</v>
      </c>
      <c r="C24" s="705" t="s">
        <v>545</v>
      </c>
      <c r="D24" s="723" t="s">
        <v>546</v>
      </c>
      <c r="E24" s="705" t="s">
        <v>3726</v>
      </c>
      <c r="F24" s="723" t="s">
        <v>3727</v>
      </c>
      <c r="G24" s="705" t="s">
        <v>3780</v>
      </c>
      <c r="H24" s="705" t="s">
        <v>3781</v>
      </c>
      <c r="I24" s="238">
        <v>3.51</v>
      </c>
      <c r="J24" s="238">
        <v>100</v>
      </c>
      <c r="K24" s="713">
        <v>351</v>
      </c>
    </row>
    <row r="25" spans="1:11" ht="14.4" customHeight="1" x14ac:dyDescent="0.3">
      <c r="A25" s="680" t="s">
        <v>527</v>
      </c>
      <c r="B25" s="671" t="s">
        <v>529</v>
      </c>
      <c r="C25" s="705" t="s">
        <v>545</v>
      </c>
      <c r="D25" s="723" t="s">
        <v>546</v>
      </c>
      <c r="E25" s="705" t="s">
        <v>3726</v>
      </c>
      <c r="F25" s="723" t="s">
        <v>3727</v>
      </c>
      <c r="G25" s="705" t="s">
        <v>3782</v>
      </c>
      <c r="H25" s="705" t="s">
        <v>3783</v>
      </c>
      <c r="I25" s="238">
        <v>15.93</v>
      </c>
      <c r="J25" s="238">
        <v>300</v>
      </c>
      <c r="K25" s="713">
        <v>4779</v>
      </c>
    </row>
    <row r="26" spans="1:11" ht="14.4" customHeight="1" x14ac:dyDescent="0.3">
      <c r="A26" s="680" t="s">
        <v>527</v>
      </c>
      <c r="B26" s="671" t="s">
        <v>529</v>
      </c>
      <c r="C26" s="705" t="s">
        <v>545</v>
      </c>
      <c r="D26" s="723" t="s">
        <v>546</v>
      </c>
      <c r="E26" s="705" t="s">
        <v>3726</v>
      </c>
      <c r="F26" s="723" t="s">
        <v>3727</v>
      </c>
      <c r="G26" s="705" t="s">
        <v>3784</v>
      </c>
      <c r="H26" s="705" t="s">
        <v>3785</v>
      </c>
      <c r="I26" s="238">
        <v>0.93</v>
      </c>
      <c r="J26" s="238">
        <v>1200</v>
      </c>
      <c r="K26" s="713">
        <v>1116</v>
      </c>
    </row>
    <row r="27" spans="1:11" ht="14.4" customHeight="1" x14ac:dyDescent="0.3">
      <c r="A27" s="680" t="s">
        <v>527</v>
      </c>
      <c r="B27" s="671" t="s">
        <v>529</v>
      </c>
      <c r="C27" s="705" t="s">
        <v>545</v>
      </c>
      <c r="D27" s="723" t="s">
        <v>546</v>
      </c>
      <c r="E27" s="705" t="s">
        <v>3726</v>
      </c>
      <c r="F27" s="723" t="s">
        <v>3727</v>
      </c>
      <c r="G27" s="705" t="s">
        <v>3786</v>
      </c>
      <c r="H27" s="705" t="s">
        <v>3787</v>
      </c>
      <c r="I27" s="238">
        <v>1.43</v>
      </c>
      <c r="J27" s="238">
        <v>1600</v>
      </c>
      <c r="K27" s="713">
        <v>2288</v>
      </c>
    </row>
    <row r="28" spans="1:11" ht="14.4" customHeight="1" x14ac:dyDescent="0.3">
      <c r="A28" s="680" t="s">
        <v>527</v>
      </c>
      <c r="B28" s="671" t="s">
        <v>529</v>
      </c>
      <c r="C28" s="705" t="s">
        <v>545</v>
      </c>
      <c r="D28" s="723" t="s">
        <v>546</v>
      </c>
      <c r="E28" s="705" t="s">
        <v>3726</v>
      </c>
      <c r="F28" s="723" t="s">
        <v>3727</v>
      </c>
      <c r="G28" s="705" t="s">
        <v>3788</v>
      </c>
      <c r="H28" s="705" t="s">
        <v>3789</v>
      </c>
      <c r="I28" s="238">
        <v>0.42</v>
      </c>
      <c r="J28" s="238">
        <v>500</v>
      </c>
      <c r="K28" s="713">
        <v>210</v>
      </c>
    </row>
    <row r="29" spans="1:11" ht="14.4" customHeight="1" x14ac:dyDescent="0.3">
      <c r="A29" s="680" t="s">
        <v>527</v>
      </c>
      <c r="B29" s="671" t="s">
        <v>529</v>
      </c>
      <c r="C29" s="705" t="s">
        <v>545</v>
      </c>
      <c r="D29" s="723" t="s">
        <v>546</v>
      </c>
      <c r="E29" s="705" t="s">
        <v>3726</v>
      </c>
      <c r="F29" s="723" t="s">
        <v>3727</v>
      </c>
      <c r="G29" s="705" t="s">
        <v>3790</v>
      </c>
      <c r="H29" s="705" t="s">
        <v>3791</v>
      </c>
      <c r="I29" s="238">
        <v>0.56999999999999995</v>
      </c>
      <c r="J29" s="238">
        <v>2000</v>
      </c>
      <c r="K29" s="713">
        <v>1140</v>
      </c>
    </row>
    <row r="30" spans="1:11" ht="14.4" customHeight="1" x14ac:dyDescent="0.3">
      <c r="A30" s="680" t="s">
        <v>527</v>
      </c>
      <c r="B30" s="671" t="s">
        <v>529</v>
      </c>
      <c r="C30" s="705" t="s">
        <v>545</v>
      </c>
      <c r="D30" s="723" t="s">
        <v>546</v>
      </c>
      <c r="E30" s="705" t="s">
        <v>3726</v>
      </c>
      <c r="F30" s="723" t="s">
        <v>3727</v>
      </c>
      <c r="G30" s="705" t="s">
        <v>3792</v>
      </c>
      <c r="H30" s="705" t="s">
        <v>3793</v>
      </c>
      <c r="I30" s="238">
        <v>68.510000000000005</v>
      </c>
      <c r="J30" s="238">
        <v>5</v>
      </c>
      <c r="K30" s="713">
        <v>342.55</v>
      </c>
    </row>
    <row r="31" spans="1:11" ht="14.4" customHeight="1" x14ac:dyDescent="0.3">
      <c r="A31" s="680" t="s">
        <v>527</v>
      </c>
      <c r="B31" s="671" t="s">
        <v>529</v>
      </c>
      <c r="C31" s="705" t="s">
        <v>545</v>
      </c>
      <c r="D31" s="723" t="s">
        <v>546</v>
      </c>
      <c r="E31" s="705" t="s">
        <v>3726</v>
      </c>
      <c r="F31" s="723" t="s">
        <v>3727</v>
      </c>
      <c r="G31" s="705" t="s">
        <v>3794</v>
      </c>
      <c r="H31" s="705" t="s">
        <v>3795</v>
      </c>
      <c r="I31" s="238">
        <v>2.36</v>
      </c>
      <c r="J31" s="238">
        <v>450</v>
      </c>
      <c r="K31" s="713">
        <v>1062</v>
      </c>
    </row>
    <row r="32" spans="1:11" ht="14.4" customHeight="1" x14ac:dyDescent="0.3">
      <c r="A32" s="680" t="s">
        <v>527</v>
      </c>
      <c r="B32" s="671" t="s">
        <v>529</v>
      </c>
      <c r="C32" s="705" t="s">
        <v>545</v>
      </c>
      <c r="D32" s="723" t="s">
        <v>546</v>
      </c>
      <c r="E32" s="705" t="s">
        <v>3726</v>
      </c>
      <c r="F32" s="723" t="s">
        <v>3727</v>
      </c>
      <c r="G32" s="705" t="s">
        <v>3796</v>
      </c>
      <c r="H32" s="705" t="s">
        <v>3797</v>
      </c>
      <c r="I32" s="238">
        <v>94.38</v>
      </c>
      <c r="J32" s="238">
        <v>3</v>
      </c>
      <c r="K32" s="713">
        <v>283.14</v>
      </c>
    </row>
    <row r="33" spans="1:11" ht="14.4" customHeight="1" x14ac:dyDescent="0.3">
      <c r="A33" s="680" t="s">
        <v>527</v>
      </c>
      <c r="B33" s="671" t="s">
        <v>529</v>
      </c>
      <c r="C33" s="705" t="s">
        <v>545</v>
      </c>
      <c r="D33" s="723" t="s">
        <v>546</v>
      </c>
      <c r="E33" s="705" t="s">
        <v>3726</v>
      </c>
      <c r="F33" s="723" t="s">
        <v>3727</v>
      </c>
      <c r="G33" s="705" t="s">
        <v>3798</v>
      </c>
      <c r="H33" s="705" t="s">
        <v>3799</v>
      </c>
      <c r="I33" s="238">
        <v>5.5649999999999995</v>
      </c>
      <c r="J33" s="238">
        <v>100</v>
      </c>
      <c r="K33" s="713">
        <v>556.5</v>
      </c>
    </row>
    <row r="34" spans="1:11" ht="14.4" customHeight="1" x14ac:dyDescent="0.3">
      <c r="A34" s="680" t="s">
        <v>527</v>
      </c>
      <c r="B34" s="671" t="s">
        <v>529</v>
      </c>
      <c r="C34" s="705" t="s">
        <v>545</v>
      </c>
      <c r="D34" s="723" t="s">
        <v>546</v>
      </c>
      <c r="E34" s="705" t="s">
        <v>3726</v>
      </c>
      <c r="F34" s="723" t="s">
        <v>3727</v>
      </c>
      <c r="G34" s="705" t="s">
        <v>3800</v>
      </c>
      <c r="H34" s="705" t="s">
        <v>3801</v>
      </c>
      <c r="I34" s="238">
        <v>1.8050000000000002</v>
      </c>
      <c r="J34" s="238">
        <v>100</v>
      </c>
      <c r="K34" s="713">
        <v>180.5</v>
      </c>
    </row>
    <row r="35" spans="1:11" ht="14.4" customHeight="1" x14ac:dyDescent="0.3">
      <c r="A35" s="680" t="s">
        <v>527</v>
      </c>
      <c r="B35" s="671" t="s">
        <v>529</v>
      </c>
      <c r="C35" s="705" t="s">
        <v>545</v>
      </c>
      <c r="D35" s="723" t="s">
        <v>546</v>
      </c>
      <c r="E35" s="705" t="s">
        <v>3726</v>
      </c>
      <c r="F35" s="723" t="s">
        <v>3727</v>
      </c>
      <c r="G35" s="705" t="s">
        <v>3802</v>
      </c>
      <c r="H35" s="705" t="s">
        <v>3803</v>
      </c>
      <c r="I35" s="238">
        <v>1.78</v>
      </c>
      <c r="J35" s="238">
        <v>800</v>
      </c>
      <c r="K35" s="713">
        <v>1424</v>
      </c>
    </row>
    <row r="36" spans="1:11" ht="14.4" customHeight="1" x14ac:dyDescent="0.3">
      <c r="A36" s="680" t="s">
        <v>527</v>
      </c>
      <c r="B36" s="671" t="s">
        <v>529</v>
      </c>
      <c r="C36" s="705" t="s">
        <v>545</v>
      </c>
      <c r="D36" s="723" t="s">
        <v>546</v>
      </c>
      <c r="E36" s="705" t="s">
        <v>3726</v>
      </c>
      <c r="F36" s="723" t="s">
        <v>3727</v>
      </c>
      <c r="G36" s="705" t="s">
        <v>3804</v>
      </c>
      <c r="H36" s="705" t="s">
        <v>3805</v>
      </c>
      <c r="I36" s="238">
        <v>1.79</v>
      </c>
      <c r="J36" s="238">
        <v>100</v>
      </c>
      <c r="K36" s="713">
        <v>179</v>
      </c>
    </row>
    <row r="37" spans="1:11" ht="14.4" customHeight="1" x14ac:dyDescent="0.3">
      <c r="A37" s="680" t="s">
        <v>527</v>
      </c>
      <c r="B37" s="671" t="s">
        <v>529</v>
      </c>
      <c r="C37" s="705" t="s">
        <v>545</v>
      </c>
      <c r="D37" s="723" t="s">
        <v>546</v>
      </c>
      <c r="E37" s="705" t="s">
        <v>3726</v>
      </c>
      <c r="F37" s="723" t="s">
        <v>3727</v>
      </c>
      <c r="G37" s="705" t="s">
        <v>3806</v>
      </c>
      <c r="H37" s="705" t="s">
        <v>3807</v>
      </c>
      <c r="I37" s="238">
        <v>2.8049999999999997</v>
      </c>
      <c r="J37" s="238">
        <v>600</v>
      </c>
      <c r="K37" s="713">
        <v>1680</v>
      </c>
    </row>
    <row r="38" spans="1:11" ht="14.4" customHeight="1" x14ac:dyDescent="0.3">
      <c r="A38" s="680" t="s">
        <v>527</v>
      </c>
      <c r="B38" s="671" t="s">
        <v>529</v>
      </c>
      <c r="C38" s="705" t="s">
        <v>545</v>
      </c>
      <c r="D38" s="723" t="s">
        <v>546</v>
      </c>
      <c r="E38" s="705" t="s">
        <v>3726</v>
      </c>
      <c r="F38" s="723" t="s">
        <v>3727</v>
      </c>
      <c r="G38" s="705" t="s">
        <v>3808</v>
      </c>
      <c r="H38" s="705" t="s">
        <v>3809</v>
      </c>
      <c r="I38" s="238">
        <v>1.76</v>
      </c>
      <c r="J38" s="238">
        <v>100</v>
      </c>
      <c r="K38" s="713">
        <v>176</v>
      </c>
    </row>
    <row r="39" spans="1:11" ht="14.4" customHeight="1" x14ac:dyDescent="0.3">
      <c r="A39" s="680" t="s">
        <v>527</v>
      </c>
      <c r="B39" s="671" t="s">
        <v>529</v>
      </c>
      <c r="C39" s="705" t="s">
        <v>545</v>
      </c>
      <c r="D39" s="723" t="s">
        <v>546</v>
      </c>
      <c r="E39" s="705" t="s">
        <v>3726</v>
      </c>
      <c r="F39" s="723" t="s">
        <v>3727</v>
      </c>
      <c r="G39" s="705" t="s">
        <v>3810</v>
      </c>
      <c r="H39" s="705" t="s">
        <v>3811</v>
      </c>
      <c r="I39" s="238">
        <v>4.82</v>
      </c>
      <c r="J39" s="238">
        <v>400</v>
      </c>
      <c r="K39" s="713">
        <v>1928</v>
      </c>
    </row>
    <row r="40" spans="1:11" ht="14.4" customHeight="1" x14ac:dyDescent="0.3">
      <c r="A40" s="680" t="s">
        <v>527</v>
      </c>
      <c r="B40" s="671" t="s">
        <v>529</v>
      </c>
      <c r="C40" s="705" t="s">
        <v>545</v>
      </c>
      <c r="D40" s="723" t="s">
        <v>546</v>
      </c>
      <c r="E40" s="705" t="s">
        <v>3726</v>
      </c>
      <c r="F40" s="723" t="s">
        <v>3727</v>
      </c>
      <c r="G40" s="705" t="s">
        <v>3812</v>
      </c>
      <c r="H40" s="705" t="s">
        <v>3813</v>
      </c>
      <c r="I40" s="238">
        <v>2.81</v>
      </c>
      <c r="J40" s="238">
        <v>200</v>
      </c>
      <c r="K40" s="713">
        <v>562</v>
      </c>
    </row>
    <row r="41" spans="1:11" ht="14.4" customHeight="1" x14ac:dyDescent="0.3">
      <c r="A41" s="680" t="s">
        <v>527</v>
      </c>
      <c r="B41" s="671" t="s">
        <v>529</v>
      </c>
      <c r="C41" s="705" t="s">
        <v>545</v>
      </c>
      <c r="D41" s="723" t="s">
        <v>546</v>
      </c>
      <c r="E41" s="705" t="s">
        <v>3726</v>
      </c>
      <c r="F41" s="723" t="s">
        <v>3727</v>
      </c>
      <c r="G41" s="705" t="s">
        <v>3814</v>
      </c>
      <c r="H41" s="705" t="s">
        <v>3815</v>
      </c>
      <c r="I41" s="238">
        <v>2</v>
      </c>
      <c r="J41" s="238">
        <v>50</v>
      </c>
      <c r="K41" s="713">
        <v>100</v>
      </c>
    </row>
    <row r="42" spans="1:11" ht="14.4" customHeight="1" x14ac:dyDescent="0.3">
      <c r="A42" s="680" t="s">
        <v>527</v>
      </c>
      <c r="B42" s="671" t="s">
        <v>529</v>
      </c>
      <c r="C42" s="705" t="s">
        <v>545</v>
      </c>
      <c r="D42" s="723" t="s">
        <v>546</v>
      </c>
      <c r="E42" s="705" t="s">
        <v>3726</v>
      </c>
      <c r="F42" s="723" t="s">
        <v>3727</v>
      </c>
      <c r="G42" s="705" t="s">
        <v>3816</v>
      </c>
      <c r="H42" s="705" t="s">
        <v>3817</v>
      </c>
      <c r="I42" s="238">
        <v>3.15</v>
      </c>
      <c r="J42" s="238">
        <v>50</v>
      </c>
      <c r="K42" s="713">
        <v>157.5</v>
      </c>
    </row>
    <row r="43" spans="1:11" ht="14.4" customHeight="1" x14ac:dyDescent="0.3">
      <c r="A43" s="680" t="s">
        <v>527</v>
      </c>
      <c r="B43" s="671" t="s">
        <v>529</v>
      </c>
      <c r="C43" s="705" t="s">
        <v>545</v>
      </c>
      <c r="D43" s="723" t="s">
        <v>546</v>
      </c>
      <c r="E43" s="705" t="s">
        <v>3726</v>
      </c>
      <c r="F43" s="723" t="s">
        <v>3727</v>
      </c>
      <c r="G43" s="705" t="s">
        <v>3818</v>
      </c>
      <c r="H43" s="705" t="s">
        <v>3819</v>
      </c>
      <c r="I43" s="238">
        <v>8.76</v>
      </c>
      <c r="J43" s="238">
        <v>300</v>
      </c>
      <c r="K43" s="713">
        <v>2628.4</v>
      </c>
    </row>
    <row r="44" spans="1:11" ht="14.4" customHeight="1" x14ac:dyDescent="0.3">
      <c r="A44" s="680" t="s">
        <v>527</v>
      </c>
      <c r="B44" s="671" t="s">
        <v>529</v>
      </c>
      <c r="C44" s="705" t="s">
        <v>545</v>
      </c>
      <c r="D44" s="723" t="s">
        <v>546</v>
      </c>
      <c r="E44" s="705" t="s">
        <v>3726</v>
      </c>
      <c r="F44" s="723" t="s">
        <v>3727</v>
      </c>
      <c r="G44" s="705" t="s">
        <v>3820</v>
      </c>
      <c r="H44" s="705" t="s">
        <v>3821</v>
      </c>
      <c r="I44" s="238">
        <v>2.17</v>
      </c>
      <c r="J44" s="238">
        <v>100</v>
      </c>
      <c r="K44" s="713">
        <v>217</v>
      </c>
    </row>
    <row r="45" spans="1:11" ht="14.4" customHeight="1" x14ac:dyDescent="0.3">
      <c r="A45" s="680" t="s">
        <v>527</v>
      </c>
      <c r="B45" s="671" t="s">
        <v>529</v>
      </c>
      <c r="C45" s="705" t="s">
        <v>545</v>
      </c>
      <c r="D45" s="723" t="s">
        <v>546</v>
      </c>
      <c r="E45" s="705" t="s">
        <v>3726</v>
      </c>
      <c r="F45" s="723" t="s">
        <v>3727</v>
      </c>
      <c r="G45" s="705" t="s">
        <v>3822</v>
      </c>
      <c r="H45" s="705" t="s">
        <v>3823</v>
      </c>
      <c r="I45" s="238">
        <v>176.09</v>
      </c>
      <c r="J45" s="238">
        <v>3</v>
      </c>
      <c r="K45" s="713">
        <v>528.27</v>
      </c>
    </row>
    <row r="46" spans="1:11" ht="14.4" customHeight="1" x14ac:dyDescent="0.3">
      <c r="A46" s="680" t="s">
        <v>527</v>
      </c>
      <c r="B46" s="671" t="s">
        <v>529</v>
      </c>
      <c r="C46" s="705" t="s">
        <v>545</v>
      </c>
      <c r="D46" s="723" t="s">
        <v>546</v>
      </c>
      <c r="E46" s="705" t="s">
        <v>3726</v>
      </c>
      <c r="F46" s="723" t="s">
        <v>3727</v>
      </c>
      <c r="G46" s="705" t="s">
        <v>3824</v>
      </c>
      <c r="H46" s="705" t="s">
        <v>3825</v>
      </c>
      <c r="I46" s="238">
        <v>2.0549999999999997</v>
      </c>
      <c r="J46" s="238">
        <v>60</v>
      </c>
      <c r="K46" s="713">
        <v>123.5</v>
      </c>
    </row>
    <row r="47" spans="1:11" ht="14.4" customHeight="1" x14ac:dyDescent="0.3">
      <c r="A47" s="680" t="s">
        <v>527</v>
      </c>
      <c r="B47" s="671" t="s">
        <v>529</v>
      </c>
      <c r="C47" s="705" t="s">
        <v>545</v>
      </c>
      <c r="D47" s="723" t="s">
        <v>546</v>
      </c>
      <c r="E47" s="705" t="s">
        <v>3726</v>
      </c>
      <c r="F47" s="723" t="s">
        <v>3727</v>
      </c>
      <c r="G47" s="705" t="s">
        <v>3826</v>
      </c>
      <c r="H47" s="705" t="s">
        <v>3827</v>
      </c>
      <c r="I47" s="238">
        <v>13.555</v>
      </c>
      <c r="J47" s="238">
        <v>200</v>
      </c>
      <c r="K47" s="713">
        <v>2711</v>
      </c>
    </row>
    <row r="48" spans="1:11" ht="14.4" customHeight="1" x14ac:dyDescent="0.3">
      <c r="A48" s="680" t="s">
        <v>527</v>
      </c>
      <c r="B48" s="671" t="s">
        <v>529</v>
      </c>
      <c r="C48" s="705" t="s">
        <v>545</v>
      </c>
      <c r="D48" s="723" t="s">
        <v>546</v>
      </c>
      <c r="E48" s="705" t="s">
        <v>3726</v>
      </c>
      <c r="F48" s="723" t="s">
        <v>3727</v>
      </c>
      <c r="G48" s="705" t="s">
        <v>3828</v>
      </c>
      <c r="H48" s="705" t="s">
        <v>3829</v>
      </c>
      <c r="I48" s="238">
        <v>12.585000000000001</v>
      </c>
      <c r="J48" s="238">
        <v>200</v>
      </c>
      <c r="K48" s="713">
        <v>2517</v>
      </c>
    </row>
    <row r="49" spans="1:11" ht="14.4" customHeight="1" x14ac:dyDescent="0.3">
      <c r="A49" s="680" t="s">
        <v>527</v>
      </c>
      <c r="B49" s="671" t="s">
        <v>529</v>
      </c>
      <c r="C49" s="705" t="s">
        <v>545</v>
      </c>
      <c r="D49" s="723" t="s">
        <v>546</v>
      </c>
      <c r="E49" s="705" t="s">
        <v>3726</v>
      </c>
      <c r="F49" s="723" t="s">
        <v>3727</v>
      </c>
      <c r="G49" s="705" t="s">
        <v>3830</v>
      </c>
      <c r="H49" s="705" t="s">
        <v>3831</v>
      </c>
      <c r="I49" s="238">
        <v>17.98</v>
      </c>
      <c r="J49" s="238">
        <v>200</v>
      </c>
      <c r="K49" s="713">
        <v>3596</v>
      </c>
    </row>
    <row r="50" spans="1:11" ht="14.4" customHeight="1" x14ac:dyDescent="0.3">
      <c r="A50" s="680" t="s">
        <v>527</v>
      </c>
      <c r="B50" s="671" t="s">
        <v>529</v>
      </c>
      <c r="C50" s="705" t="s">
        <v>545</v>
      </c>
      <c r="D50" s="723" t="s">
        <v>546</v>
      </c>
      <c r="E50" s="705" t="s">
        <v>3726</v>
      </c>
      <c r="F50" s="723" t="s">
        <v>3727</v>
      </c>
      <c r="G50" s="705" t="s">
        <v>3832</v>
      </c>
      <c r="H50" s="705" t="s">
        <v>3833</v>
      </c>
      <c r="I50" s="238">
        <v>1.68</v>
      </c>
      <c r="J50" s="238">
        <v>50</v>
      </c>
      <c r="K50" s="713">
        <v>84</v>
      </c>
    </row>
    <row r="51" spans="1:11" ht="14.4" customHeight="1" x14ac:dyDescent="0.3">
      <c r="A51" s="680" t="s">
        <v>527</v>
      </c>
      <c r="B51" s="671" t="s">
        <v>529</v>
      </c>
      <c r="C51" s="705" t="s">
        <v>545</v>
      </c>
      <c r="D51" s="723" t="s">
        <v>546</v>
      </c>
      <c r="E51" s="705" t="s">
        <v>3726</v>
      </c>
      <c r="F51" s="723" t="s">
        <v>3727</v>
      </c>
      <c r="G51" s="705" t="s">
        <v>3834</v>
      </c>
      <c r="H51" s="705" t="s">
        <v>3835</v>
      </c>
      <c r="I51" s="238">
        <v>15</v>
      </c>
      <c r="J51" s="238">
        <v>50</v>
      </c>
      <c r="K51" s="713">
        <v>750</v>
      </c>
    </row>
    <row r="52" spans="1:11" ht="14.4" customHeight="1" x14ac:dyDescent="0.3">
      <c r="A52" s="680" t="s">
        <v>527</v>
      </c>
      <c r="B52" s="671" t="s">
        <v>529</v>
      </c>
      <c r="C52" s="705" t="s">
        <v>545</v>
      </c>
      <c r="D52" s="723" t="s">
        <v>546</v>
      </c>
      <c r="E52" s="705" t="s">
        <v>3726</v>
      </c>
      <c r="F52" s="723" t="s">
        <v>3727</v>
      </c>
      <c r="G52" s="705" t="s">
        <v>3836</v>
      </c>
      <c r="H52" s="705" t="s">
        <v>3837</v>
      </c>
      <c r="I52" s="238">
        <v>12.105</v>
      </c>
      <c r="J52" s="238">
        <v>50</v>
      </c>
      <c r="K52" s="713">
        <v>605.20000000000005</v>
      </c>
    </row>
    <row r="53" spans="1:11" ht="14.4" customHeight="1" x14ac:dyDescent="0.3">
      <c r="A53" s="680" t="s">
        <v>527</v>
      </c>
      <c r="B53" s="671" t="s">
        <v>529</v>
      </c>
      <c r="C53" s="705" t="s">
        <v>545</v>
      </c>
      <c r="D53" s="723" t="s">
        <v>546</v>
      </c>
      <c r="E53" s="705" t="s">
        <v>3726</v>
      </c>
      <c r="F53" s="723" t="s">
        <v>3727</v>
      </c>
      <c r="G53" s="705" t="s">
        <v>3838</v>
      </c>
      <c r="H53" s="705" t="s">
        <v>3839</v>
      </c>
      <c r="I53" s="238">
        <v>25.51</v>
      </c>
      <c r="J53" s="238">
        <v>5</v>
      </c>
      <c r="K53" s="713">
        <v>127.55</v>
      </c>
    </row>
    <row r="54" spans="1:11" ht="14.4" customHeight="1" x14ac:dyDescent="0.3">
      <c r="A54" s="680" t="s">
        <v>527</v>
      </c>
      <c r="B54" s="671" t="s">
        <v>529</v>
      </c>
      <c r="C54" s="705" t="s">
        <v>545</v>
      </c>
      <c r="D54" s="723" t="s">
        <v>546</v>
      </c>
      <c r="E54" s="705" t="s">
        <v>3726</v>
      </c>
      <c r="F54" s="723" t="s">
        <v>3727</v>
      </c>
      <c r="G54" s="705" t="s">
        <v>3840</v>
      </c>
      <c r="H54" s="705" t="s">
        <v>3841</v>
      </c>
      <c r="I54" s="238">
        <v>2.84</v>
      </c>
      <c r="J54" s="238">
        <v>100</v>
      </c>
      <c r="K54" s="713">
        <v>284</v>
      </c>
    </row>
    <row r="55" spans="1:11" ht="14.4" customHeight="1" x14ac:dyDescent="0.3">
      <c r="A55" s="680" t="s">
        <v>527</v>
      </c>
      <c r="B55" s="671" t="s">
        <v>529</v>
      </c>
      <c r="C55" s="705" t="s">
        <v>545</v>
      </c>
      <c r="D55" s="723" t="s">
        <v>546</v>
      </c>
      <c r="E55" s="705" t="s">
        <v>3726</v>
      </c>
      <c r="F55" s="723" t="s">
        <v>3727</v>
      </c>
      <c r="G55" s="705" t="s">
        <v>3842</v>
      </c>
      <c r="H55" s="705" t="s">
        <v>3843</v>
      </c>
      <c r="I55" s="238">
        <v>21.23</v>
      </c>
      <c r="J55" s="238">
        <v>100</v>
      </c>
      <c r="K55" s="713">
        <v>2123</v>
      </c>
    </row>
    <row r="56" spans="1:11" ht="14.4" customHeight="1" x14ac:dyDescent="0.3">
      <c r="A56" s="680" t="s">
        <v>527</v>
      </c>
      <c r="B56" s="671" t="s">
        <v>529</v>
      </c>
      <c r="C56" s="705" t="s">
        <v>545</v>
      </c>
      <c r="D56" s="723" t="s">
        <v>546</v>
      </c>
      <c r="E56" s="705" t="s">
        <v>3726</v>
      </c>
      <c r="F56" s="723" t="s">
        <v>3727</v>
      </c>
      <c r="G56" s="705" t="s">
        <v>3844</v>
      </c>
      <c r="H56" s="705" t="s">
        <v>3845</v>
      </c>
      <c r="I56" s="238">
        <v>4.03</v>
      </c>
      <c r="J56" s="238">
        <v>50</v>
      </c>
      <c r="K56" s="713">
        <v>201.5</v>
      </c>
    </row>
    <row r="57" spans="1:11" ht="14.4" customHeight="1" x14ac:dyDescent="0.3">
      <c r="A57" s="680" t="s">
        <v>527</v>
      </c>
      <c r="B57" s="671" t="s">
        <v>529</v>
      </c>
      <c r="C57" s="705" t="s">
        <v>545</v>
      </c>
      <c r="D57" s="723" t="s">
        <v>546</v>
      </c>
      <c r="E57" s="705" t="s">
        <v>3726</v>
      </c>
      <c r="F57" s="723" t="s">
        <v>3727</v>
      </c>
      <c r="G57" s="705" t="s">
        <v>3846</v>
      </c>
      <c r="H57" s="705" t="s">
        <v>3847</v>
      </c>
      <c r="I57" s="238">
        <v>9.1999999999999993</v>
      </c>
      <c r="J57" s="238">
        <v>600</v>
      </c>
      <c r="K57" s="713">
        <v>5520</v>
      </c>
    </row>
    <row r="58" spans="1:11" ht="14.4" customHeight="1" x14ac:dyDescent="0.3">
      <c r="A58" s="680" t="s">
        <v>527</v>
      </c>
      <c r="B58" s="671" t="s">
        <v>529</v>
      </c>
      <c r="C58" s="705" t="s">
        <v>545</v>
      </c>
      <c r="D58" s="723" t="s">
        <v>546</v>
      </c>
      <c r="E58" s="705" t="s">
        <v>3726</v>
      </c>
      <c r="F58" s="723" t="s">
        <v>3727</v>
      </c>
      <c r="G58" s="705" t="s">
        <v>3848</v>
      </c>
      <c r="H58" s="705" t="s">
        <v>3849</v>
      </c>
      <c r="I58" s="238">
        <v>9.68</v>
      </c>
      <c r="J58" s="238">
        <v>100</v>
      </c>
      <c r="K58" s="713">
        <v>968</v>
      </c>
    </row>
    <row r="59" spans="1:11" ht="14.4" customHeight="1" x14ac:dyDescent="0.3">
      <c r="A59" s="680" t="s">
        <v>527</v>
      </c>
      <c r="B59" s="671" t="s">
        <v>529</v>
      </c>
      <c r="C59" s="705" t="s">
        <v>545</v>
      </c>
      <c r="D59" s="723" t="s">
        <v>546</v>
      </c>
      <c r="E59" s="705" t="s">
        <v>3730</v>
      </c>
      <c r="F59" s="723" t="s">
        <v>3731</v>
      </c>
      <c r="G59" s="705" t="s">
        <v>3850</v>
      </c>
      <c r="H59" s="705" t="s">
        <v>3851</v>
      </c>
      <c r="I59" s="238">
        <v>1523.45</v>
      </c>
      <c r="J59" s="238">
        <v>10</v>
      </c>
      <c r="K59" s="713">
        <v>15234.5</v>
      </c>
    </row>
    <row r="60" spans="1:11" ht="14.4" customHeight="1" x14ac:dyDescent="0.3">
      <c r="A60" s="680" t="s">
        <v>527</v>
      </c>
      <c r="B60" s="671" t="s">
        <v>529</v>
      </c>
      <c r="C60" s="705" t="s">
        <v>545</v>
      </c>
      <c r="D60" s="723" t="s">
        <v>546</v>
      </c>
      <c r="E60" s="705" t="s">
        <v>3730</v>
      </c>
      <c r="F60" s="723" t="s">
        <v>3731</v>
      </c>
      <c r="G60" s="705" t="s">
        <v>3852</v>
      </c>
      <c r="H60" s="705" t="s">
        <v>3853</v>
      </c>
      <c r="I60" s="238">
        <v>442.39</v>
      </c>
      <c r="J60" s="238">
        <v>20</v>
      </c>
      <c r="K60" s="713">
        <v>8847.74</v>
      </c>
    </row>
    <row r="61" spans="1:11" ht="14.4" customHeight="1" x14ac:dyDescent="0.3">
      <c r="A61" s="680" t="s">
        <v>527</v>
      </c>
      <c r="B61" s="671" t="s">
        <v>529</v>
      </c>
      <c r="C61" s="705" t="s">
        <v>545</v>
      </c>
      <c r="D61" s="723" t="s">
        <v>546</v>
      </c>
      <c r="E61" s="705" t="s">
        <v>3730</v>
      </c>
      <c r="F61" s="723" t="s">
        <v>3731</v>
      </c>
      <c r="G61" s="705" t="s">
        <v>3854</v>
      </c>
      <c r="H61" s="705" t="s">
        <v>3855</v>
      </c>
      <c r="I61" s="238">
        <v>10200.5</v>
      </c>
      <c r="J61" s="238">
        <v>1</v>
      </c>
      <c r="K61" s="713">
        <v>10200.5</v>
      </c>
    </row>
    <row r="62" spans="1:11" ht="14.4" customHeight="1" x14ac:dyDescent="0.3">
      <c r="A62" s="680" t="s">
        <v>527</v>
      </c>
      <c r="B62" s="671" t="s">
        <v>529</v>
      </c>
      <c r="C62" s="705" t="s">
        <v>545</v>
      </c>
      <c r="D62" s="723" t="s">
        <v>546</v>
      </c>
      <c r="E62" s="705" t="s">
        <v>3732</v>
      </c>
      <c r="F62" s="723" t="s">
        <v>3733</v>
      </c>
      <c r="G62" s="705" t="s">
        <v>3856</v>
      </c>
      <c r="H62" s="705" t="s">
        <v>3857</v>
      </c>
      <c r="I62" s="238">
        <v>8.16</v>
      </c>
      <c r="J62" s="238">
        <v>2400</v>
      </c>
      <c r="K62" s="713">
        <v>19584</v>
      </c>
    </row>
    <row r="63" spans="1:11" ht="14.4" customHeight="1" x14ac:dyDescent="0.3">
      <c r="A63" s="680" t="s">
        <v>527</v>
      </c>
      <c r="B63" s="671" t="s">
        <v>529</v>
      </c>
      <c r="C63" s="705" t="s">
        <v>545</v>
      </c>
      <c r="D63" s="723" t="s">
        <v>546</v>
      </c>
      <c r="E63" s="705" t="s">
        <v>3732</v>
      </c>
      <c r="F63" s="723" t="s">
        <v>3733</v>
      </c>
      <c r="G63" s="705" t="s">
        <v>3858</v>
      </c>
      <c r="H63" s="705" t="s">
        <v>3859</v>
      </c>
      <c r="I63" s="238">
        <v>7</v>
      </c>
      <c r="J63" s="238">
        <v>200</v>
      </c>
      <c r="K63" s="713">
        <v>1400</v>
      </c>
    </row>
    <row r="64" spans="1:11" ht="14.4" customHeight="1" x14ac:dyDescent="0.3">
      <c r="A64" s="680" t="s">
        <v>527</v>
      </c>
      <c r="B64" s="671" t="s">
        <v>529</v>
      </c>
      <c r="C64" s="705" t="s">
        <v>545</v>
      </c>
      <c r="D64" s="723" t="s">
        <v>546</v>
      </c>
      <c r="E64" s="705" t="s">
        <v>3734</v>
      </c>
      <c r="F64" s="723" t="s">
        <v>3735</v>
      </c>
      <c r="G64" s="705" t="s">
        <v>3860</v>
      </c>
      <c r="H64" s="705" t="s">
        <v>3861</v>
      </c>
      <c r="I64" s="238">
        <v>27.49</v>
      </c>
      <c r="J64" s="238">
        <v>72</v>
      </c>
      <c r="K64" s="713">
        <v>1979.6</v>
      </c>
    </row>
    <row r="65" spans="1:11" ht="14.4" customHeight="1" x14ac:dyDescent="0.3">
      <c r="A65" s="680" t="s">
        <v>527</v>
      </c>
      <c r="B65" s="671" t="s">
        <v>529</v>
      </c>
      <c r="C65" s="705" t="s">
        <v>545</v>
      </c>
      <c r="D65" s="723" t="s">
        <v>546</v>
      </c>
      <c r="E65" s="705" t="s">
        <v>3736</v>
      </c>
      <c r="F65" s="723" t="s">
        <v>3737</v>
      </c>
      <c r="G65" s="705" t="s">
        <v>3862</v>
      </c>
      <c r="H65" s="705" t="s">
        <v>3863</v>
      </c>
      <c r="I65" s="238">
        <v>0.3</v>
      </c>
      <c r="J65" s="238">
        <v>300</v>
      </c>
      <c r="K65" s="713">
        <v>90</v>
      </c>
    </row>
    <row r="66" spans="1:11" ht="14.4" customHeight="1" x14ac:dyDescent="0.3">
      <c r="A66" s="680" t="s">
        <v>527</v>
      </c>
      <c r="B66" s="671" t="s">
        <v>529</v>
      </c>
      <c r="C66" s="705" t="s">
        <v>545</v>
      </c>
      <c r="D66" s="723" t="s">
        <v>546</v>
      </c>
      <c r="E66" s="705" t="s">
        <v>3736</v>
      </c>
      <c r="F66" s="723" t="s">
        <v>3737</v>
      </c>
      <c r="G66" s="705" t="s">
        <v>3864</v>
      </c>
      <c r="H66" s="705" t="s">
        <v>3865</v>
      </c>
      <c r="I66" s="238">
        <v>0.31</v>
      </c>
      <c r="J66" s="238">
        <v>200</v>
      </c>
      <c r="K66" s="713">
        <v>62</v>
      </c>
    </row>
    <row r="67" spans="1:11" ht="14.4" customHeight="1" x14ac:dyDescent="0.3">
      <c r="A67" s="680" t="s">
        <v>527</v>
      </c>
      <c r="B67" s="671" t="s">
        <v>529</v>
      </c>
      <c r="C67" s="705" t="s">
        <v>545</v>
      </c>
      <c r="D67" s="723" t="s">
        <v>546</v>
      </c>
      <c r="E67" s="705" t="s">
        <v>3736</v>
      </c>
      <c r="F67" s="723" t="s">
        <v>3737</v>
      </c>
      <c r="G67" s="705" t="s">
        <v>3866</v>
      </c>
      <c r="H67" s="705" t="s">
        <v>3867</v>
      </c>
      <c r="I67" s="238">
        <v>10.16</v>
      </c>
      <c r="J67" s="238">
        <v>30</v>
      </c>
      <c r="K67" s="713">
        <v>304.92</v>
      </c>
    </row>
    <row r="68" spans="1:11" ht="14.4" customHeight="1" x14ac:dyDescent="0.3">
      <c r="A68" s="680" t="s">
        <v>527</v>
      </c>
      <c r="B68" s="671" t="s">
        <v>529</v>
      </c>
      <c r="C68" s="705" t="s">
        <v>545</v>
      </c>
      <c r="D68" s="723" t="s">
        <v>546</v>
      </c>
      <c r="E68" s="705" t="s">
        <v>3736</v>
      </c>
      <c r="F68" s="723" t="s">
        <v>3737</v>
      </c>
      <c r="G68" s="705" t="s">
        <v>3868</v>
      </c>
      <c r="H68" s="705" t="s">
        <v>3869</v>
      </c>
      <c r="I68" s="238">
        <v>10.16</v>
      </c>
      <c r="J68" s="238">
        <v>20</v>
      </c>
      <c r="K68" s="713">
        <v>203.28</v>
      </c>
    </row>
    <row r="69" spans="1:11" ht="14.4" customHeight="1" x14ac:dyDescent="0.3">
      <c r="A69" s="680" t="s">
        <v>527</v>
      </c>
      <c r="B69" s="671" t="s">
        <v>529</v>
      </c>
      <c r="C69" s="705" t="s">
        <v>545</v>
      </c>
      <c r="D69" s="723" t="s">
        <v>546</v>
      </c>
      <c r="E69" s="705" t="s">
        <v>3736</v>
      </c>
      <c r="F69" s="723" t="s">
        <v>3737</v>
      </c>
      <c r="G69" s="705" t="s">
        <v>3870</v>
      </c>
      <c r="H69" s="705" t="s">
        <v>3871</v>
      </c>
      <c r="I69" s="238">
        <v>907.5</v>
      </c>
      <c r="J69" s="238">
        <v>10</v>
      </c>
      <c r="K69" s="713">
        <v>9075</v>
      </c>
    </row>
    <row r="70" spans="1:11" ht="14.4" customHeight="1" x14ac:dyDescent="0.3">
      <c r="A70" s="680" t="s">
        <v>527</v>
      </c>
      <c r="B70" s="671" t="s">
        <v>529</v>
      </c>
      <c r="C70" s="705" t="s">
        <v>545</v>
      </c>
      <c r="D70" s="723" t="s">
        <v>546</v>
      </c>
      <c r="E70" s="705" t="s">
        <v>3736</v>
      </c>
      <c r="F70" s="723" t="s">
        <v>3737</v>
      </c>
      <c r="G70" s="705" t="s">
        <v>3872</v>
      </c>
      <c r="H70" s="705" t="s">
        <v>3873</v>
      </c>
      <c r="I70" s="238">
        <v>0.31</v>
      </c>
      <c r="J70" s="238">
        <v>2000</v>
      </c>
      <c r="K70" s="713">
        <v>620</v>
      </c>
    </row>
    <row r="71" spans="1:11" ht="14.4" customHeight="1" x14ac:dyDescent="0.3">
      <c r="A71" s="680" t="s">
        <v>527</v>
      </c>
      <c r="B71" s="671" t="s">
        <v>529</v>
      </c>
      <c r="C71" s="705" t="s">
        <v>545</v>
      </c>
      <c r="D71" s="723" t="s">
        <v>546</v>
      </c>
      <c r="E71" s="705" t="s">
        <v>3738</v>
      </c>
      <c r="F71" s="723" t="s">
        <v>3739</v>
      </c>
      <c r="G71" s="705" t="s">
        <v>3874</v>
      </c>
      <c r="H71" s="705" t="s">
        <v>3875</v>
      </c>
      <c r="I71" s="238">
        <v>7.5</v>
      </c>
      <c r="J71" s="238">
        <v>50</v>
      </c>
      <c r="K71" s="713">
        <v>375</v>
      </c>
    </row>
    <row r="72" spans="1:11" ht="14.4" customHeight="1" x14ac:dyDescent="0.3">
      <c r="A72" s="680" t="s">
        <v>527</v>
      </c>
      <c r="B72" s="671" t="s">
        <v>529</v>
      </c>
      <c r="C72" s="705" t="s">
        <v>545</v>
      </c>
      <c r="D72" s="723" t="s">
        <v>546</v>
      </c>
      <c r="E72" s="705" t="s">
        <v>3738</v>
      </c>
      <c r="F72" s="723" t="s">
        <v>3739</v>
      </c>
      <c r="G72" s="705" t="s">
        <v>3876</v>
      </c>
      <c r="H72" s="705" t="s">
        <v>3877</v>
      </c>
      <c r="I72" s="238">
        <v>7.5</v>
      </c>
      <c r="J72" s="238">
        <v>100</v>
      </c>
      <c r="K72" s="713">
        <v>750</v>
      </c>
    </row>
    <row r="73" spans="1:11" ht="14.4" customHeight="1" x14ac:dyDescent="0.3">
      <c r="A73" s="680" t="s">
        <v>527</v>
      </c>
      <c r="B73" s="671" t="s">
        <v>529</v>
      </c>
      <c r="C73" s="705" t="s">
        <v>545</v>
      </c>
      <c r="D73" s="723" t="s">
        <v>546</v>
      </c>
      <c r="E73" s="705" t="s">
        <v>3738</v>
      </c>
      <c r="F73" s="723" t="s">
        <v>3739</v>
      </c>
      <c r="G73" s="705" t="s">
        <v>3878</v>
      </c>
      <c r="H73" s="705" t="s">
        <v>3879</v>
      </c>
      <c r="I73" s="238">
        <v>7.5</v>
      </c>
      <c r="J73" s="238">
        <v>50</v>
      </c>
      <c r="K73" s="713">
        <v>375</v>
      </c>
    </row>
    <row r="74" spans="1:11" ht="14.4" customHeight="1" x14ac:dyDescent="0.3">
      <c r="A74" s="680" t="s">
        <v>527</v>
      </c>
      <c r="B74" s="671" t="s">
        <v>529</v>
      </c>
      <c r="C74" s="705" t="s">
        <v>545</v>
      </c>
      <c r="D74" s="723" t="s">
        <v>546</v>
      </c>
      <c r="E74" s="705" t="s">
        <v>3738</v>
      </c>
      <c r="F74" s="723" t="s">
        <v>3739</v>
      </c>
      <c r="G74" s="705" t="s">
        <v>3880</v>
      </c>
      <c r="H74" s="705" t="s">
        <v>3881</v>
      </c>
      <c r="I74" s="238">
        <v>7.5049999999999999</v>
      </c>
      <c r="J74" s="238">
        <v>100</v>
      </c>
      <c r="K74" s="713">
        <v>750.5</v>
      </c>
    </row>
    <row r="75" spans="1:11" ht="14.4" customHeight="1" x14ac:dyDescent="0.3">
      <c r="A75" s="680" t="s">
        <v>527</v>
      </c>
      <c r="B75" s="671" t="s">
        <v>529</v>
      </c>
      <c r="C75" s="705" t="s">
        <v>545</v>
      </c>
      <c r="D75" s="723" t="s">
        <v>546</v>
      </c>
      <c r="E75" s="705" t="s">
        <v>3738</v>
      </c>
      <c r="F75" s="723" t="s">
        <v>3739</v>
      </c>
      <c r="G75" s="705" t="s">
        <v>3882</v>
      </c>
      <c r="H75" s="705" t="s">
        <v>3883</v>
      </c>
      <c r="I75" s="238">
        <v>0.77</v>
      </c>
      <c r="J75" s="238">
        <v>3000</v>
      </c>
      <c r="K75" s="713">
        <v>2310</v>
      </c>
    </row>
    <row r="76" spans="1:11" ht="14.4" customHeight="1" x14ac:dyDescent="0.3">
      <c r="A76" s="680" t="s">
        <v>527</v>
      </c>
      <c r="B76" s="671" t="s">
        <v>529</v>
      </c>
      <c r="C76" s="705" t="s">
        <v>545</v>
      </c>
      <c r="D76" s="723" t="s">
        <v>546</v>
      </c>
      <c r="E76" s="705" t="s">
        <v>3738</v>
      </c>
      <c r="F76" s="723" t="s">
        <v>3739</v>
      </c>
      <c r="G76" s="705" t="s">
        <v>3884</v>
      </c>
      <c r="H76" s="705" t="s">
        <v>3885</v>
      </c>
      <c r="I76" s="238">
        <v>0.77</v>
      </c>
      <c r="J76" s="238">
        <v>1000</v>
      </c>
      <c r="K76" s="713">
        <v>770</v>
      </c>
    </row>
    <row r="77" spans="1:11" ht="14.4" customHeight="1" x14ac:dyDescent="0.3">
      <c r="A77" s="680" t="s">
        <v>527</v>
      </c>
      <c r="B77" s="671" t="s">
        <v>529</v>
      </c>
      <c r="C77" s="705" t="s">
        <v>545</v>
      </c>
      <c r="D77" s="723" t="s">
        <v>546</v>
      </c>
      <c r="E77" s="705" t="s">
        <v>3722</v>
      </c>
      <c r="F77" s="723" t="s">
        <v>3723</v>
      </c>
      <c r="G77" s="705" t="s">
        <v>3886</v>
      </c>
      <c r="H77" s="705" t="s">
        <v>3887</v>
      </c>
      <c r="I77" s="238">
        <v>229.14380372802512</v>
      </c>
      <c r="J77" s="238">
        <v>2</v>
      </c>
      <c r="K77" s="713">
        <v>458.28760745605024</v>
      </c>
    </row>
    <row r="78" spans="1:11" ht="14.4" customHeight="1" x14ac:dyDescent="0.3">
      <c r="A78" s="680" t="s">
        <v>527</v>
      </c>
      <c r="B78" s="671" t="s">
        <v>529</v>
      </c>
      <c r="C78" s="705" t="s">
        <v>545</v>
      </c>
      <c r="D78" s="723" t="s">
        <v>546</v>
      </c>
      <c r="E78" s="705" t="s">
        <v>3722</v>
      </c>
      <c r="F78" s="723" t="s">
        <v>3723</v>
      </c>
      <c r="G78" s="705" t="s">
        <v>3888</v>
      </c>
      <c r="H78" s="705" t="s">
        <v>3889</v>
      </c>
      <c r="I78" s="238">
        <v>139.44</v>
      </c>
      <c r="J78" s="238">
        <v>50</v>
      </c>
      <c r="K78" s="713">
        <v>6971.9900000000007</v>
      </c>
    </row>
    <row r="79" spans="1:11" ht="14.4" customHeight="1" x14ac:dyDescent="0.3">
      <c r="A79" s="680" t="s">
        <v>527</v>
      </c>
      <c r="B79" s="671" t="s">
        <v>529</v>
      </c>
      <c r="C79" s="705" t="s">
        <v>545</v>
      </c>
      <c r="D79" s="723" t="s">
        <v>546</v>
      </c>
      <c r="E79" s="705" t="s">
        <v>3722</v>
      </c>
      <c r="F79" s="723" t="s">
        <v>3723</v>
      </c>
      <c r="G79" s="705" t="s">
        <v>3890</v>
      </c>
      <c r="H79" s="705" t="s">
        <v>3891</v>
      </c>
      <c r="I79" s="238">
        <v>139.4325</v>
      </c>
      <c r="J79" s="238">
        <v>50</v>
      </c>
      <c r="K79" s="713">
        <v>6971.5099999999993</v>
      </c>
    </row>
    <row r="80" spans="1:11" ht="14.4" customHeight="1" x14ac:dyDescent="0.3">
      <c r="A80" s="680" t="s">
        <v>527</v>
      </c>
      <c r="B80" s="671" t="s">
        <v>529</v>
      </c>
      <c r="C80" s="705" t="s">
        <v>545</v>
      </c>
      <c r="D80" s="723" t="s">
        <v>546</v>
      </c>
      <c r="E80" s="705" t="s">
        <v>3722</v>
      </c>
      <c r="F80" s="723" t="s">
        <v>3723</v>
      </c>
      <c r="G80" s="705" t="s">
        <v>3892</v>
      </c>
      <c r="H80" s="705" t="s">
        <v>3893</v>
      </c>
      <c r="I80" s="238">
        <v>152.46</v>
      </c>
      <c r="J80" s="238">
        <v>8</v>
      </c>
      <c r="K80" s="713">
        <v>1219.68</v>
      </c>
    </row>
    <row r="81" spans="1:11" ht="14.4" customHeight="1" x14ac:dyDescent="0.3">
      <c r="A81" s="680" t="s">
        <v>527</v>
      </c>
      <c r="B81" s="671" t="s">
        <v>529</v>
      </c>
      <c r="C81" s="705" t="s">
        <v>545</v>
      </c>
      <c r="D81" s="723" t="s">
        <v>546</v>
      </c>
      <c r="E81" s="705" t="s">
        <v>3722</v>
      </c>
      <c r="F81" s="723" t="s">
        <v>3723</v>
      </c>
      <c r="G81" s="705" t="s">
        <v>3894</v>
      </c>
      <c r="H81" s="705" t="s">
        <v>3895</v>
      </c>
      <c r="I81" s="238">
        <v>254.82333333333335</v>
      </c>
      <c r="J81" s="238">
        <v>40</v>
      </c>
      <c r="K81" s="713">
        <v>10192.98</v>
      </c>
    </row>
    <row r="82" spans="1:11" ht="14.4" customHeight="1" x14ac:dyDescent="0.3">
      <c r="A82" s="680" t="s">
        <v>527</v>
      </c>
      <c r="B82" s="671" t="s">
        <v>529</v>
      </c>
      <c r="C82" s="705" t="s">
        <v>549</v>
      </c>
      <c r="D82" s="723" t="s">
        <v>550</v>
      </c>
      <c r="E82" s="705" t="s">
        <v>3724</v>
      </c>
      <c r="F82" s="723" t="s">
        <v>3725</v>
      </c>
      <c r="G82" s="705" t="s">
        <v>3896</v>
      </c>
      <c r="H82" s="705" t="s">
        <v>3897</v>
      </c>
      <c r="I82" s="238">
        <v>99.05</v>
      </c>
      <c r="J82" s="238">
        <v>2</v>
      </c>
      <c r="K82" s="713">
        <v>198.1</v>
      </c>
    </row>
    <row r="83" spans="1:11" ht="14.4" customHeight="1" x14ac:dyDescent="0.3">
      <c r="A83" s="680" t="s">
        <v>527</v>
      </c>
      <c r="B83" s="671" t="s">
        <v>529</v>
      </c>
      <c r="C83" s="705" t="s">
        <v>549</v>
      </c>
      <c r="D83" s="723" t="s">
        <v>550</v>
      </c>
      <c r="E83" s="705" t="s">
        <v>3724</v>
      </c>
      <c r="F83" s="723" t="s">
        <v>3725</v>
      </c>
      <c r="G83" s="705" t="s">
        <v>3898</v>
      </c>
      <c r="H83" s="705" t="s">
        <v>3899</v>
      </c>
      <c r="I83" s="238">
        <v>42.45</v>
      </c>
      <c r="J83" s="238">
        <v>15</v>
      </c>
      <c r="K83" s="713">
        <v>636.75</v>
      </c>
    </row>
    <row r="84" spans="1:11" ht="14.4" customHeight="1" x14ac:dyDescent="0.3">
      <c r="A84" s="680" t="s">
        <v>527</v>
      </c>
      <c r="B84" s="671" t="s">
        <v>529</v>
      </c>
      <c r="C84" s="705" t="s">
        <v>549</v>
      </c>
      <c r="D84" s="723" t="s">
        <v>550</v>
      </c>
      <c r="E84" s="705" t="s">
        <v>3724</v>
      </c>
      <c r="F84" s="723" t="s">
        <v>3725</v>
      </c>
      <c r="G84" s="705" t="s">
        <v>3900</v>
      </c>
      <c r="H84" s="705" t="s">
        <v>3901</v>
      </c>
      <c r="I84" s="238">
        <v>2.39</v>
      </c>
      <c r="J84" s="238">
        <v>10</v>
      </c>
      <c r="K84" s="713">
        <v>23.9</v>
      </c>
    </row>
    <row r="85" spans="1:11" ht="14.4" customHeight="1" x14ac:dyDescent="0.3">
      <c r="A85" s="680" t="s">
        <v>527</v>
      </c>
      <c r="B85" s="671" t="s">
        <v>529</v>
      </c>
      <c r="C85" s="705" t="s">
        <v>549</v>
      </c>
      <c r="D85" s="723" t="s">
        <v>550</v>
      </c>
      <c r="E85" s="705" t="s">
        <v>3724</v>
      </c>
      <c r="F85" s="723" t="s">
        <v>3725</v>
      </c>
      <c r="G85" s="705" t="s">
        <v>3744</v>
      </c>
      <c r="H85" s="705" t="s">
        <v>3745</v>
      </c>
      <c r="I85" s="238">
        <v>0.505</v>
      </c>
      <c r="J85" s="238">
        <v>1500</v>
      </c>
      <c r="K85" s="713">
        <v>760</v>
      </c>
    </row>
    <row r="86" spans="1:11" ht="14.4" customHeight="1" x14ac:dyDescent="0.3">
      <c r="A86" s="680" t="s">
        <v>527</v>
      </c>
      <c r="B86" s="671" t="s">
        <v>529</v>
      </c>
      <c r="C86" s="705" t="s">
        <v>549</v>
      </c>
      <c r="D86" s="723" t="s">
        <v>550</v>
      </c>
      <c r="E86" s="705" t="s">
        <v>3724</v>
      </c>
      <c r="F86" s="723" t="s">
        <v>3725</v>
      </c>
      <c r="G86" s="705" t="s">
        <v>3902</v>
      </c>
      <c r="H86" s="705" t="s">
        <v>3903</v>
      </c>
      <c r="I86" s="238">
        <v>2.96</v>
      </c>
      <c r="J86" s="238">
        <v>10</v>
      </c>
      <c r="K86" s="713">
        <v>29.6</v>
      </c>
    </row>
    <row r="87" spans="1:11" ht="14.4" customHeight="1" x14ac:dyDescent="0.3">
      <c r="A87" s="680" t="s">
        <v>527</v>
      </c>
      <c r="B87" s="671" t="s">
        <v>529</v>
      </c>
      <c r="C87" s="705" t="s">
        <v>549</v>
      </c>
      <c r="D87" s="723" t="s">
        <v>550</v>
      </c>
      <c r="E87" s="705" t="s">
        <v>3724</v>
      </c>
      <c r="F87" s="723" t="s">
        <v>3725</v>
      </c>
      <c r="G87" s="705" t="s">
        <v>3746</v>
      </c>
      <c r="H87" s="705" t="s">
        <v>3747</v>
      </c>
      <c r="I87" s="238">
        <v>8.56</v>
      </c>
      <c r="J87" s="238">
        <v>5</v>
      </c>
      <c r="K87" s="713">
        <v>42.8</v>
      </c>
    </row>
    <row r="88" spans="1:11" ht="14.4" customHeight="1" x14ac:dyDescent="0.3">
      <c r="A88" s="680" t="s">
        <v>527</v>
      </c>
      <c r="B88" s="671" t="s">
        <v>529</v>
      </c>
      <c r="C88" s="705" t="s">
        <v>549</v>
      </c>
      <c r="D88" s="723" t="s">
        <v>550</v>
      </c>
      <c r="E88" s="705" t="s">
        <v>3724</v>
      </c>
      <c r="F88" s="723" t="s">
        <v>3725</v>
      </c>
      <c r="G88" s="705" t="s">
        <v>3752</v>
      </c>
      <c r="H88" s="705" t="s">
        <v>3753</v>
      </c>
      <c r="I88" s="238">
        <v>27.365000000000002</v>
      </c>
      <c r="J88" s="238">
        <v>35</v>
      </c>
      <c r="K88" s="713">
        <v>957.75</v>
      </c>
    </row>
    <row r="89" spans="1:11" ht="14.4" customHeight="1" x14ac:dyDescent="0.3">
      <c r="A89" s="680" t="s">
        <v>527</v>
      </c>
      <c r="B89" s="671" t="s">
        <v>529</v>
      </c>
      <c r="C89" s="705" t="s">
        <v>549</v>
      </c>
      <c r="D89" s="723" t="s">
        <v>550</v>
      </c>
      <c r="E89" s="705" t="s">
        <v>3724</v>
      </c>
      <c r="F89" s="723" t="s">
        <v>3725</v>
      </c>
      <c r="G89" s="705" t="s">
        <v>3756</v>
      </c>
      <c r="H89" s="705" t="s">
        <v>3757</v>
      </c>
      <c r="I89" s="238">
        <v>0.6</v>
      </c>
      <c r="J89" s="238">
        <v>4500</v>
      </c>
      <c r="K89" s="713">
        <v>2700</v>
      </c>
    </row>
    <row r="90" spans="1:11" ht="14.4" customHeight="1" x14ac:dyDescent="0.3">
      <c r="A90" s="680" t="s">
        <v>527</v>
      </c>
      <c r="B90" s="671" t="s">
        <v>529</v>
      </c>
      <c r="C90" s="705" t="s">
        <v>549</v>
      </c>
      <c r="D90" s="723" t="s">
        <v>550</v>
      </c>
      <c r="E90" s="705" t="s">
        <v>3724</v>
      </c>
      <c r="F90" s="723" t="s">
        <v>3725</v>
      </c>
      <c r="G90" s="705" t="s">
        <v>3758</v>
      </c>
      <c r="H90" s="705" t="s">
        <v>3759</v>
      </c>
      <c r="I90" s="238">
        <v>8.58</v>
      </c>
      <c r="J90" s="238">
        <v>60</v>
      </c>
      <c r="K90" s="713">
        <v>514.79999999999995</v>
      </c>
    </row>
    <row r="91" spans="1:11" ht="14.4" customHeight="1" x14ac:dyDescent="0.3">
      <c r="A91" s="680" t="s">
        <v>527</v>
      </c>
      <c r="B91" s="671" t="s">
        <v>529</v>
      </c>
      <c r="C91" s="705" t="s">
        <v>549</v>
      </c>
      <c r="D91" s="723" t="s">
        <v>550</v>
      </c>
      <c r="E91" s="705" t="s">
        <v>3724</v>
      </c>
      <c r="F91" s="723" t="s">
        <v>3725</v>
      </c>
      <c r="G91" s="705" t="s">
        <v>3904</v>
      </c>
      <c r="H91" s="705" t="s">
        <v>3905</v>
      </c>
      <c r="I91" s="238">
        <v>13.02</v>
      </c>
      <c r="J91" s="238">
        <v>35</v>
      </c>
      <c r="K91" s="713">
        <v>455.7</v>
      </c>
    </row>
    <row r="92" spans="1:11" ht="14.4" customHeight="1" x14ac:dyDescent="0.3">
      <c r="A92" s="680" t="s">
        <v>527</v>
      </c>
      <c r="B92" s="671" t="s">
        <v>529</v>
      </c>
      <c r="C92" s="705" t="s">
        <v>549</v>
      </c>
      <c r="D92" s="723" t="s">
        <v>550</v>
      </c>
      <c r="E92" s="705" t="s">
        <v>3724</v>
      </c>
      <c r="F92" s="723" t="s">
        <v>3725</v>
      </c>
      <c r="G92" s="705" t="s">
        <v>3906</v>
      </c>
      <c r="H92" s="705" t="s">
        <v>3907</v>
      </c>
      <c r="I92" s="238">
        <v>0.56499999999999995</v>
      </c>
      <c r="J92" s="238">
        <v>2000</v>
      </c>
      <c r="K92" s="713">
        <v>1135</v>
      </c>
    </row>
    <row r="93" spans="1:11" ht="14.4" customHeight="1" x14ac:dyDescent="0.3">
      <c r="A93" s="680" t="s">
        <v>527</v>
      </c>
      <c r="B93" s="671" t="s">
        <v>529</v>
      </c>
      <c r="C93" s="705" t="s">
        <v>549</v>
      </c>
      <c r="D93" s="723" t="s">
        <v>550</v>
      </c>
      <c r="E93" s="705" t="s">
        <v>3724</v>
      </c>
      <c r="F93" s="723" t="s">
        <v>3725</v>
      </c>
      <c r="G93" s="705" t="s">
        <v>3774</v>
      </c>
      <c r="H93" s="705" t="s">
        <v>3775</v>
      </c>
      <c r="I93" s="238">
        <v>12</v>
      </c>
      <c r="J93" s="238">
        <v>200</v>
      </c>
      <c r="K93" s="713">
        <v>2400</v>
      </c>
    </row>
    <row r="94" spans="1:11" ht="14.4" customHeight="1" x14ac:dyDescent="0.3">
      <c r="A94" s="680" t="s">
        <v>527</v>
      </c>
      <c r="B94" s="671" t="s">
        <v>529</v>
      </c>
      <c r="C94" s="705" t="s">
        <v>549</v>
      </c>
      <c r="D94" s="723" t="s">
        <v>550</v>
      </c>
      <c r="E94" s="705" t="s">
        <v>3726</v>
      </c>
      <c r="F94" s="723" t="s">
        <v>3727</v>
      </c>
      <c r="G94" s="705" t="s">
        <v>3908</v>
      </c>
      <c r="H94" s="705" t="s">
        <v>3909</v>
      </c>
      <c r="I94" s="238">
        <v>15.29</v>
      </c>
      <c r="J94" s="238">
        <v>50</v>
      </c>
      <c r="K94" s="713">
        <v>764.72</v>
      </c>
    </row>
    <row r="95" spans="1:11" ht="14.4" customHeight="1" x14ac:dyDescent="0.3">
      <c r="A95" s="680" t="s">
        <v>527</v>
      </c>
      <c r="B95" s="671" t="s">
        <v>529</v>
      </c>
      <c r="C95" s="705" t="s">
        <v>549</v>
      </c>
      <c r="D95" s="723" t="s">
        <v>550</v>
      </c>
      <c r="E95" s="705" t="s">
        <v>3726</v>
      </c>
      <c r="F95" s="723" t="s">
        <v>3727</v>
      </c>
      <c r="G95" s="705" t="s">
        <v>3784</v>
      </c>
      <c r="H95" s="705" t="s">
        <v>3785</v>
      </c>
      <c r="I95" s="238">
        <v>0.93333333333333324</v>
      </c>
      <c r="J95" s="238">
        <v>1500</v>
      </c>
      <c r="K95" s="713">
        <v>1401</v>
      </c>
    </row>
    <row r="96" spans="1:11" ht="14.4" customHeight="1" x14ac:dyDescent="0.3">
      <c r="A96" s="680" t="s">
        <v>527</v>
      </c>
      <c r="B96" s="671" t="s">
        <v>529</v>
      </c>
      <c r="C96" s="705" t="s">
        <v>549</v>
      </c>
      <c r="D96" s="723" t="s">
        <v>550</v>
      </c>
      <c r="E96" s="705" t="s">
        <v>3726</v>
      </c>
      <c r="F96" s="723" t="s">
        <v>3727</v>
      </c>
      <c r="G96" s="705" t="s">
        <v>3786</v>
      </c>
      <c r="H96" s="705" t="s">
        <v>3787</v>
      </c>
      <c r="I96" s="238">
        <v>1.4350000000000001</v>
      </c>
      <c r="J96" s="238">
        <v>200</v>
      </c>
      <c r="K96" s="713">
        <v>287</v>
      </c>
    </row>
    <row r="97" spans="1:11" ht="14.4" customHeight="1" x14ac:dyDescent="0.3">
      <c r="A97" s="680" t="s">
        <v>527</v>
      </c>
      <c r="B97" s="671" t="s">
        <v>529</v>
      </c>
      <c r="C97" s="705" t="s">
        <v>549</v>
      </c>
      <c r="D97" s="723" t="s">
        <v>550</v>
      </c>
      <c r="E97" s="705" t="s">
        <v>3726</v>
      </c>
      <c r="F97" s="723" t="s">
        <v>3727</v>
      </c>
      <c r="G97" s="705" t="s">
        <v>3796</v>
      </c>
      <c r="H97" s="705" t="s">
        <v>3797</v>
      </c>
      <c r="I97" s="238">
        <v>94.38</v>
      </c>
      <c r="J97" s="238">
        <v>1</v>
      </c>
      <c r="K97" s="713">
        <v>94.38</v>
      </c>
    </row>
    <row r="98" spans="1:11" ht="14.4" customHeight="1" x14ac:dyDescent="0.3">
      <c r="A98" s="680" t="s">
        <v>527</v>
      </c>
      <c r="B98" s="671" t="s">
        <v>529</v>
      </c>
      <c r="C98" s="705" t="s">
        <v>549</v>
      </c>
      <c r="D98" s="723" t="s">
        <v>550</v>
      </c>
      <c r="E98" s="705" t="s">
        <v>3726</v>
      </c>
      <c r="F98" s="723" t="s">
        <v>3727</v>
      </c>
      <c r="G98" s="705" t="s">
        <v>3910</v>
      </c>
      <c r="H98" s="705" t="s">
        <v>3911</v>
      </c>
      <c r="I98" s="238">
        <v>1.83</v>
      </c>
      <c r="J98" s="238">
        <v>60</v>
      </c>
      <c r="K98" s="713">
        <v>109.80000000000001</v>
      </c>
    </row>
    <row r="99" spans="1:11" ht="14.4" customHeight="1" x14ac:dyDescent="0.3">
      <c r="A99" s="680" t="s">
        <v>527</v>
      </c>
      <c r="B99" s="671" t="s">
        <v>529</v>
      </c>
      <c r="C99" s="705" t="s">
        <v>549</v>
      </c>
      <c r="D99" s="723" t="s">
        <v>550</v>
      </c>
      <c r="E99" s="705" t="s">
        <v>3726</v>
      </c>
      <c r="F99" s="723" t="s">
        <v>3727</v>
      </c>
      <c r="G99" s="705" t="s">
        <v>3912</v>
      </c>
      <c r="H99" s="705" t="s">
        <v>3913</v>
      </c>
      <c r="I99" s="238">
        <v>2.34</v>
      </c>
      <c r="J99" s="238">
        <v>100</v>
      </c>
      <c r="K99" s="713">
        <v>234</v>
      </c>
    </row>
    <row r="100" spans="1:11" ht="14.4" customHeight="1" x14ac:dyDescent="0.3">
      <c r="A100" s="680" t="s">
        <v>527</v>
      </c>
      <c r="B100" s="671" t="s">
        <v>529</v>
      </c>
      <c r="C100" s="705" t="s">
        <v>549</v>
      </c>
      <c r="D100" s="723" t="s">
        <v>550</v>
      </c>
      <c r="E100" s="705" t="s">
        <v>3726</v>
      </c>
      <c r="F100" s="723" t="s">
        <v>3727</v>
      </c>
      <c r="G100" s="705" t="s">
        <v>3800</v>
      </c>
      <c r="H100" s="705" t="s">
        <v>3801</v>
      </c>
      <c r="I100" s="238">
        <v>1.81</v>
      </c>
      <c r="J100" s="238">
        <v>100</v>
      </c>
      <c r="K100" s="713">
        <v>181</v>
      </c>
    </row>
    <row r="101" spans="1:11" ht="14.4" customHeight="1" x14ac:dyDescent="0.3">
      <c r="A101" s="680" t="s">
        <v>527</v>
      </c>
      <c r="B101" s="671" t="s">
        <v>529</v>
      </c>
      <c r="C101" s="705" t="s">
        <v>549</v>
      </c>
      <c r="D101" s="723" t="s">
        <v>550</v>
      </c>
      <c r="E101" s="705" t="s">
        <v>3726</v>
      </c>
      <c r="F101" s="723" t="s">
        <v>3727</v>
      </c>
      <c r="G101" s="705" t="s">
        <v>3914</v>
      </c>
      <c r="H101" s="705" t="s">
        <v>3915</v>
      </c>
      <c r="I101" s="238">
        <v>2.375</v>
      </c>
      <c r="J101" s="238">
        <v>200</v>
      </c>
      <c r="K101" s="713">
        <v>475</v>
      </c>
    </row>
    <row r="102" spans="1:11" ht="14.4" customHeight="1" x14ac:dyDescent="0.3">
      <c r="A102" s="680" t="s">
        <v>527</v>
      </c>
      <c r="B102" s="671" t="s">
        <v>529</v>
      </c>
      <c r="C102" s="705" t="s">
        <v>549</v>
      </c>
      <c r="D102" s="723" t="s">
        <v>550</v>
      </c>
      <c r="E102" s="705" t="s">
        <v>3726</v>
      </c>
      <c r="F102" s="723" t="s">
        <v>3727</v>
      </c>
      <c r="G102" s="705" t="s">
        <v>3802</v>
      </c>
      <c r="H102" s="705" t="s">
        <v>3803</v>
      </c>
      <c r="I102" s="238">
        <v>1.7749999999999999</v>
      </c>
      <c r="J102" s="238">
        <v>2400</v>
      </c>
      <c r="K102" s="713">
        <v>4260</v>
      </c>
    </row>
    <row r="103" spans="1:11" ht="14.4" customHeight="1" x14ac:dyDescent="0.3">
      <c r="A103" s="680" t="s">
        <v>527</v>
      </c>
      <c r="B103" s="671" t="s">
        <v>529</v>
      </c>
      <c r="C103" s="705" t="s">
        <v>549</v>
      </c>
      <c r="D103" s="723" t="s">
        <v>550</v>
      </c>
      <c r="E103" s="705" t="s">
        <v>3726</v>
      </c>
      <c r="F103" s="723" t="s">
        <v>3727</v>
      </c>
      <c r="G103" s="705" t="s">
        <v>3804</v>
      </c>
      <c r="H103" s="705" t="s">
        <v>3805</v>
      </c>
      <c r="I103" s="238">
        <v>1.7850000000000001</v>
      </c>
      <c r="J103" s="238">
        <v>600</v>
      </c>
      <c r="K103" s="713">
        <v>1072</v>
      </c>
    </row>
    <row r="104" spans="1:11" ht="14.4" customHeight="1" x14ac:dyDescent="0.3">
      <c r="A104" s="680" t="s">
        <v>527</v>
      </c>
      <c r="B104" s="671" t="s">
        <v>529</v>
      </c>
      <c r="C104" s="705" t="s">
        <v>549</v>
      </c>
      <c r="D104" s="723" t="s">
        <v>550</v>
      </c>
      <c r="E104" s="705" t="s">
        <v>3726</v>
      </c>
      <c r="F104" s="723" t="s">
        <v>3727</v>
      </c>
      <c r="G104" s="705" t="s">
        <v>3916</v>
      </c>
      <c r="H104" s="705" t="s">
        <v>3917</v>
      </c>
      <c r="I104" s="238">
        <v>1.91</v>
      </c>
      <c r="J104" s="238">
        <v>500</v>
      </c>
      <c r="K104" s="713">
        <v>955</v>
      </c>
    </row>
    <row r="105" spans="1:11" ht="14.4" customHeight="1" x14ac:dyDescent="0.3">
      <c r="A105" s="680" t="s">
        <v>527</v>
      </c>
      <c r="B105" s="671" t="s">
        <v>529</v>
      </c>
      <c r="C105" s="705" t="s">
        <v>549</v>
      </c>
      <c r="D105" s="723" t="s">
        <v>550</v>
      </c>
      <c r="E105" s="705" t="s">
        <v>3726</v>
      </c>
      <c r="F105" s="723" t="s">
        <v>3727</v>
      </c>
      <c r="G105" s="705" t="s">
        <v>3806</v>
      </c>
      <c r="H105" s="705" t="s">
        <v>3807</v>
      </c>
      <c r="I105" s="238">
        <v>2.8049999999999997</v>
      </c>
      <c r="J105" s="238">
        <v>1200</v>
      </c>
      <c r="K105" s="713">
        <v>3366</v>
      </c>
    </row>
    <row r="106" spans="1:11" ht="14.4" customHeight="1" x14ac:dyDescent="0.3">
      <c r="A106" s="680" t="s">
        <v>527</v>
      </c>
      <c r="B106" s="671" t="s">
        <v>529</v>
      </c>
      <c r="C106" s="705" t="s">
        <v>549</v>
      </c>
      <c r="D106" s="723" t="s">
        <v>550</v>
      </c>
      <c r="E106" s="705" t="s">
        <v>3726</v>
      </c>
      <c r="F106" s="723" t="s">
        <v>3727</v>
      </c>
      <c r="G106" s="705" t="s">
        <v>3918</v>
      </c>
      <c r="H106" s="705" t="s">
        <v>3919</v>
      </c>
      <c r="I106" s="238">
        <v>1.7549999999999999</v>
      </c>
      <c r="J106" s="238">
        <v>400</v>
      </c>
      <c r="K106" s="713">
        <v>703</v>
      </c>
    </row>
    <row r="107" spans="1:11" ht="14.4" customHeight="1" x14ac:dyDescent="0.3">
      <c r="A107" s="680" t="s">
        <v>527</v>
      </c>
      <c r="B107" s="671" t="s">
        <v>529</v>
      </c>
      <c r="C107" s="705" t="s">
        <v>549</v>
      </c>
      <c r="D107" s="723" t="s">
        <v>550</v>
      </c>
      <c r="E107" s="705" t="s">
        <v>3726</v>
      </c>
      <c r="F107" s="723" t="s">
        <v>3727</v>
      </c>
      <c r="G107" s="705" t="s">
        <v>3920</v>
      </c>
      <c r="H107" s="705" t="s">
        <v>3921</v>
      </c>
      <c r="I107" s="238">
        <v>1.76</v>
      </c>
      <c r="J107" s="238">
        <v>2900</v>
      </c>
      <c r="K107" s="713">
        <v>5104</v>
      </c>
    </row>
    <row r="108" spans="1:11" ht="14.4" customHeight="1" x14ac:dyDescent="0.3">
      <c r="A108" s="680" t="s">
        <v>527</v>
      </c>
      <c r="B108" s="671" t="s">
        <v>529</v>
      </c>
      <c r="C108" s="705" t="s">
        <v>549</v>
      </c>
      <c r="D108" s="723" t="s">
        <v>550</v>
      </c>
      <c r="E108" s="705" t="s">
        <v>3726</v>
      </c>
      <c r="F108" s="723" t="s">
        <v>3727</v>
      </c>
      <c r="G108" s="705" t="s">
        <v>3810</v>
      </c>
      <c r="H108" s="705" t="s">
        <v>3811</v>
      </c>
      <c r="I108" s="238">
        <v>4.8149999999999995</v>
      </c>
      <c r="J108" s="238">
        <v>200</v>
      </c>
      <c r="K108" s="713">
        <v>963</v>
      </c>
    </row>
    <row r="109" spans="1:11" ht="14.4" customHeight="1" x14ac:dyDescent="0.3">
      <c r="A109" s="680" t="s">
        <v>527</v>
      </c>
      <c r="B109" s="671" t="s">
        <v>529</v>
      </c>
      <c r="C109" s="705" t="s">
        <v>549</v>
      </c>
      <c r="D109" s="723" t="s">
        <v>550</v>
      </c>
      <c r="E109" s="705" t="s">
        <v>3726</v>
      </c>
      <c r="F109" s="723" t="s">
        <v>3727</v>
      </c>
      <c r="G109" s="705" t="s">
        <v>3922</v>
      </c>
      <c r="H109" s="705" t="s">
        <v>3923</v>
      </c>
      <c r="I109" s="238">
        <v>1.4999999999999999E-2</v>
      </c>
      <c r="J109" s="238">
        <v>2400</v>
      </c>
      <c r="K109" s="713">
        <v>36</v>
      </c>
    </row>
    <row r="110" spans="1:11" ht="14.4" customHeight="1" x14ac:dyDescent="0.3">
      <c r="A110" s="680" t="s">
        <v>527</v>
      </c>
      <c r="B110" s="671" t="s">
        <v>529</v>
      </c>
      <c r="C110" s="705" t="s">
        <v>549</v>
      </c>
      <c r="D110" s="723" t="s">
        <v>550</v>
      </c>
      <c r="E110" s="705" t="s">
        <v>3726</v>
      </c>
      <c r="F110" s="723" t="s">
        <v>3727</v>
      </c>
      <c r="G110" s="705" t="s">
        <v>3812</v>
      </c>
      <c r="H110" s="705" t="s">
        <v>3813</v>
      </c>
      <c r="I110" s="238">
        <v>2.81</v>
      </c>
      <c r="J110" s="238">
        <v>200</v>
      </c>
      <c r="K110" s="713">
        <v>562</v>
      </c>
    </row>
    <row r="111" spans="1:11" ht="14.4" customHeight="1" x14ac:dyDescent="0.3">
      <c r="A111" s="680" t="s">
        <v>527</v>
      </c>
      <c r="B111" s="671" t="s">
        <v>529</v>
      </c>
      <c r="C111" s="705" t="s">
        <v>549</v>
      </c>
      <c r="D111" s="723" t="s">
        <v>550</v>
      </c>
      <c r="E111" s="705" t="s">
        <v>3726</v>
      </c>
      <c r="F111" s="723" t="s">
        <v>3727</v>
      </c>
      <c r="G111" s="705" t="s">
        <v>3814</v>
      </c>
      <c r="H111" s="705" t="s">
        <v>3815</v>
      </c>
      <c r="I111" s="238">
        <v>1.9950000000000001</v>
      </c>
      <c r="J111" s="238">
        <v>700</v>
      </c>
      <c r="K111" s="713">
        <v>1395</v>
      </c>
    </row>
    <row r="112" spans="1:11" ht="14.4" customHeight="1" x14ac:dyDescent="0.3">
      <c r="A112" s="680" t="s">
        <v>527</v>
      </c>
      <c r="B112" s="671" t="s">
        <v>529</v>
      </c>
      <c r="C112" s="705" t="s">
        <v>549</v>
      </c>
      <c r="D112" s="723" t="s">
        <v>550</v>
      </c>
      <c r="E112" s="705" t="s">
        <v>3726</v>
      </c>
      <c r="F112" s="723" t="s">
        <v>3727</v>
      </c>
      <c r="G112" s="705" t="s">
        <v>3816</v>
      </c>
      <c r="H112" s="705" t="s">
        <v>3817</v>
      </c>
      <c r="I112" s="238">
        <v>3.15</v>
      </c>
      <c r="J112" s="238">
        <v>300</v>
      </c>
      <c r="K112" s="713">
        <v>945</v>
      </c>
    </row>
    <row r="113" spans="1:11" ht="14.4" customHeight="1" x14ac:dyDescent="0.3">
      <c r="A113" s="680" t="s">
        <v>527</v>
      </c>
      <c r="B113" s="671" t="s">
        <v>529</v>
      </c>
      <c r="C113" s="705" t="s">
        <v>549</v>
      </c>
      <c r="D113" s="723" t="s">
        <v>550</v>
      </c>
      <c r="E113" s="705" t="s">
        <v>3726</v>
      </c>
      <c r="F113" s="723" t="s">
        <v>3727</v>
      </c>
      <c r="G113" s="705" t="s">
        <v>3924</v>
      </c>
      <c r="H113" s="705" t="s">
        <v>3925</v>
      </c>
      <c r="I113" s="238">
        <v>2.41</v>
      </c>
      <c r="J113" s="238">
        <v>400</v>
      </c>
      <c r="K113" s="713">
        <v>964</v>
      </c>
    </row>
    <row r="114" spans="1:11" ht="14.4" customHeight="1" x14ac:dyDescent="0.3">
      <c r="A114" s="680" t="s">
        <v>527</v>
      </c>
      <c r="B114" s="671" t="s">
        <v>529</v>
      </c>
      <c r="C114" s="705" t="s">
        <v>549</v>
      </c>
      <c r="D114" s="723" t="s">
        <v>550</v>
      </c>
      <c r="E114" s="705" t="s">
        <v>3726</v>
      </c>
      <c r="F114" s="723" t="s">
        <v>3727</v>
      </c>
      <c r="G114" s="705" t="s">
        <v>3926</v>
      </c>
      <c r="H114" s="705" t="s">
        <v>3927</v>
      </c>
      <c r="I114" s="238">
        <v>33.880000000000003</v>
      </c>
      <c r="J114" s="238">
        <v>60</v>
      </c>
      <c r="K114" s="713">
        <v>2032.8</v>
      </c>
    </row>
    <row r="115" spans="1:11" ht="14.4" customHeight="1" x14ac:dyDescent="0.3">
      <c r="A115" s="680" t="s">
        <v>527</v>
      </c>
      <c r="B115" s="671" t="s">
        <v>529</v>
      </c>
      <c r="C115" s="705" t="s">
        <v>549</v>
      </c>
      <c r="D115" s="723" t="s">
        <v>550</v>
      </c>
      <c r="E115" s="705" t="s">
        <v>3726</v>
      </c>
      <c r="F115" s="723" t="s">
        <v>3727</v>
      </c>
      <c r="G115" s="705" t="s">
        <v>3828</v>
      </c>
      <c r="H115" s="705" t="s">
        <v>3829</v>
      </c>
      <c r="I115" s="238">
        <v>12.58</v>
      </c>
      <c r="J115" s="238">
        <v>400</v>
      </c>
      <c r="K115" s="713">
        <v>5032</v>
      </c>
    </row>
    <row r="116" spans="1:11" ht="14.4" customHeight="1" x14ac:dyDescent="0.3">
      <c r="A116" s="680" t="s">
        <v>527</v>
      </c>
      <c r="B116" s="671" t="s">
        <v>529</v>
      </c>
      <c r="C116" s="705" t="s">
        <v>549</v>
      </c>
      <c r="D116" s="723" t="s">
        <v>550</v>
      </c>
      <c r="E116" s="705" t="s">
        <v>3726</v>
      </c>
      <c r="F116" s="723" t="s">
        <v>3727</v>
      </c>
      <c r="G116" s="705" t="s">
        <v>3928</v>
      </c>
      <c r="H116" s="705" t="s">
        <v>3929</v>
      </c>
      <c r="I116" s="238">
        <v>84.7</v>
      </c>
      <c r="J116" s="238">
        <v>50</v>
      </c>
      <c r="K116" s="713">
        <v>4235</v>
      </c>
    </row>
    <row r="117" spans="1:11" ht="14.4" customHeight="1" x14ac:dyDescent="0.3">
      <c r="A117" s="680" t="s">
        <v>527</v>
      </c>
      <c r="B117" s="671" t="s">
        <v>529</v>
      </c>
      <c r="C117" s="705" t="s">
        <v>549</v>
      </c>
      <c r="D117" s="723" t="s">
        <v>550</v>
      </c>
      <c r="E117" s="705" t="s">
        <v>3726</v>
      </c>
      <c r="F117" s="723" t="s">
        <v>3727</v>
      </c>
      <c r="G117" s="705" t="s">
        <v>3830</v>
      </c>
      <c r="H117" s="705" t="s">
        <v>3831</v>
      </c>
      <c r="I117" s="238">
        <v>17.98</v>
      </c>
      <c r="J117" s="238">
        <v>500</v>
      </c>
      <c r="K117" s="713">
        <v>8990</v>
      </c>
    </row>
    <row r="118" spans="1:11" ht="14.4" customHeight="1" x14ac:dyDescent="0.3">
      <c r="A118" s="680" t="s">
        <v>527</v>
      </c>
      <c r="B118" s="671" t="s">
        <v>529</v>
      </c>
      <c r="C118" s="705" t="s">
        <v>549</v>
      </c>
      <c r="D118" s="723" t="s">
        <v>550</v>
      </c>
      <c r="E118" s="705" t="s">
        <v>3726</v>
      </c>
      <c r="F118" s="723" t="s">
        <v>3727</v>
      </c>
      <c r="G118" s="705" t="s">
        <v>3834</v>
      </c>
      <c r="H118" s="705" t="s">
        <v>3835</v>
      </c>
      <c r="I118" s="238">
        <v>15.01</v>
      </c>
      <c r="J118" s="238">
        <v>30</v>
      </c>
      <c r="K118" s="713">
        <v>450.29999999999995</v>
      </c>
    </row>
    <row r="119" spans="1:11" ht="14.4" customHeight="1" x14ac:dyDescent="0.3">
      <c r="A119" s="680" t="s">
        <v>527</v>
      </c>
      <c r="B119" s="671" t="s">
        <v>529</v>
      </c>
      <c r="C119" s="705" t="s">
        <v>549</v>
      </c>
      <c r="D119" s="723" t="s">
        <v>550</v>
      </c>
      <c r="E119" s="705" t="s">
        <v>3726</v>
      </c>
      <c r="F119" s="723" t="s">
        <v>3727</v>
      </c>
      <c r="G119" s="705" t="s">
        <v>3838</v>
      </c>
      <c r="H119" s="705" t="s">
        <v>3839</v>
      </c>
      <c r="I119" s="238">
        <v>25.5</v>
      </c>
      <c r="J119" s="238">
        <v>60</v>
      </c>
      <c r="K119" s="713">
        <v>1530</v>
      </c>
    </row>
    <row r="120" spans="1:11" ht="14.4" customHeight="1" x14ac:dyDescent="0.3">
      <c r="A120" s="680" t="s">
        <v>527</v>
      </c>
      <c r="B120" s="671" t="s">
        <v>529</v>
      </c>
      <c r="C120" s="705" t="s">
        <v>549</v>
      </c>
      <c r="D120" s="723" t="s">
        <v>550</v>
      </c>
      <c r="E120" s="705" t="s">
        <v>3726</v>
      </c>
      <c r="F120" s="723" t="s">
        <v>3727</v>
      </c>
      <c r="G120" s="705" t="s">
        <v>3840</v>
      </c>
      <c r="H120" s="705" t="s">
        <v>3841</v>
      </c>
      <c r="I120" s="238">
        <v>2.8449999999999998</v>
      </c>
      <c r="J120" s="238">
        <v>100</v>
      </c>
      <c r="K120" s="713">
        <v>284.5</v>
      </c>
    </row>
    <row r="121" spans="1:11" ht="14.4" customHeight="1" x14ac:dyDescent="0.3">
      <c r="A121" s="680" t="s">
        <v>527</v>
      </c>
      <c r="B121" s="671" t="s">
        <v>529</v>
      </c>
      <c r="C121" s="705" t="s">
        <v>549</v>
      </c>
      <c r="D121" s="723" t="s">
        <v>550</v>
      </c>
      <c r="E121" s="705" t="s">
        <v>3726</v>
      </c>
      <c r="F121" s="723" t="s">
        <v>3727</v>
      </c>
      <c r="G121" s="705" t="s">
        <v>3842</v>
      </c>
      <c r="H121" s="705" t="s">
        <v>3843</v>
      </c>
      <c r="I121" s="238">
        <v>21.24</v>
      </c>
      <c r="J121" s="238">
        <v>50</v>
      </c>
      <c r="K121" s="713">
        <v>1062</v>
      </c>
    </row>
    <row r="122" spans="1:11" ht="14.4" customHeight="1" x14ac:dyDescent="0.3">
      <c r="A122" s="680" t="s">
        <v>527</v>
      </c>
      <c r="B122" s="671" t="s">
        <v>529</v>
      </c>
      <c r="C122" s="705" t="s">
        <v>549</v>
      </c>
      <c r="D122" s="723" t="s">
        <v>550</v>
      </c>
      <c r="E122" s="705" t="s">
        <v>3726</v>
      </c>
      <c r="F122" s="723" t="s">
        <v>3727</v>
      </c>
      <c r="G122" s="705" t="s">
        <v>3930</v>
      </c>
      <c r="H122" s="705" t="s">
        <v>3931</v>
      </c>
      <c r="I122" s="238">
        <v>21.24</v>
      </c>
      <c r="J122" s="238">
        <v>50</v>
      </c>
      <c r="K122" s="713">
        <v>1062</v>
      </c>
    </row>
    <row r="123" spans="1:11" ht="14.4" customHeight="1" x14ac:dyDescent="0.3">
      <c r="A123" s="680" t="s">
        <v>527</v>
      </c>
      <c r="B123" s="671" t="s">
        <v>529</v>
      </c>
      <c r="C123" s="705" t="s">
        <v>549</v>
      </c>
      <c r="D123" s="723" t="s">
        <v>550</v>
      </c>
      <c r="E123" s="705" t="s">
        <v>3726</v>
      </c>
      <c r="F123" s="723" t="s">
        <v>3727</v>
      </c>
      <c r="G123" s="705" t="s">
        <v>3932</v>
      </c>
      <c r="H123" s="705" t="s">
        <v>3933</v>
      </c>
      <c r="I123" s="238">
        <v>0.47</v>
      </c>
      <c r="J123" s="238">
        <v>100</v>
      </c>
      <c r="K123" s="713">
        <v>47</v>
      </c>
    </row>
    <row r="124" spans="1:11" ht="14.4" customHeight="1" x14ac:dyDescent="0.3">
      <c r="A124" s="680" t="s">
        <v>527</v>
      </c>
      <c r="B124" s="671" t="s">
        <v>529</v>
      </c>
      <c r="C124" s="705" t="s">
        <v>549</v>
      </c>
      <c r="D124" s="723" t="s">
        <v>550</v>
      </c>
      <c r="E124" s="705" t="s">
        <v>3726</v>
      </c>
      <c r="F124" s="723" t="s">
        <v>3727</v>
      </c>
      <c r="G124" s="705" t="s">
        <v>3934</v>
      </c>
      <c r="H124" s="705" t="s">
        <v>3935</v>
      </c>
      <c r="I124" s="238">
        <v>214.17</v>
      </c>
      <c r="J124" s="238">
        <v>1</v>
      </c>
      <c r="K124" s="713">
        <v>214.17</v>
      </c>
    </row>
    <row r="125" spans="1:11" ht="14.4" customHeight="1" x14ac:dyDescent="0.3">
      <c r="A125" s="680" t="s">
        <v>527</v>
      </c>
      <c r="B125" s="671" t="s">
        <v>529</v>
      </c>
      <c r="C125" s="705" t="s">
        <v>549</v>
      </c>
      <c r="D125" s="723" t="s">
        <v>550</v>
      </c>
      <c r="E125" s="705" t="s">
        <v>3726</v>
      </c>
      <c r="F125" s="723" t="s">
        <v>3727</v>
      </c>
      <c r="G125" s="705" t="s">
        <v>3936</v>
      </c>
      <c r="H125" s="705" t="s">
        <v>3937</v>
      </c>
      <c r="I125" s="238">
        <v>53.24</v>
      </c>
      <c r="J125" s="238">
        <v>1</v>
      </c>
      <c r="K125" s="713">
        <v>53.24</v>
      </c>
    </row>
    <row r="126" spans="1:11" ht="14.4" customHeight="1" x14ac:dyDescent="0.3">
      <c r="A126" s="680" t="s">
        <v>527</v>
      </c>
      <c r="B126" s="671" t="s">
        <v>529</v>
      </c>
      <c r="C126" s="705" t="s">
        <v>549</v>
      </c>
      <c r="D126" s="723" t="s">
        <v>550</v>
      </c>
      <c r="E126" s="705" t="s">
        <v>3728</v>
      </c>
      <c r="F126" s="723" t="s">
        <v>3729</v>
      </c>
      <c r="G126" s="705" t="s">
        <v>3938</v>
      </c>
      <c r="H126" s="705" t="s">
        <v>3939</v>
      </c>
      <c r="I126" s="238">
        <v>0.43</v>
      </c>
      <c r="J126" s="238">
        <v>800</v>
      </c>
      <c r="K126" s="713">
        <v>344</v>
      </c>
    </row>
    <row r="127" spans="1:11" ht="14.4" customHeight="1" x14ac:dyDescent="0.3">
      <c r="A127" s="680" t="s">
        <v>527</v>
      </c>
      <c r="B127" s="671" t="s">
        <v>529</v>
      </c>
      <c r="C127" s="705" t="s">
        <v>549</v>
      </c>
      <c r="D127" s="723" t="s">
        <v>550</v>
      </c>
      <c r="E127" s="705" t="s">
        <v>3732</v>
      </c>
      <c r="F127" s="723" t="s">
        <v>3733</v>
      </c>
      <c r="G127" s="705" t="s">
        <v>3856</v>
      </c>
      <c r="H127" s="705" t="s">
        <v>3857</v>
      </c>
      <c r="I127" s="238">
        <v>8.16</v>
      </c>
      <c r="J127" s="238">
        <v>100</v>
      </c>
      <c r="K127" s="713">
        <v>816</v>
      </c>
    </row>
    <row r="128" spans="1:11" ht="14.4" customHeight="1" x14ac:dyDescent="0.3">
      <c r="A128" s="680" t="s">
        <v>527</v>
      </c>
      <c r="B128" s="671" t="s">
        <v>529</v>
      </c>
      <c r="C128" s="705" t="s">
        <v>549</v>
      </c>
      <c r="D128" s="723" t="s">
        <v>550</v>
      </c>
      <c r="E128" s="705" t="s">
        <v>3732</v>
      </c>
      <c r="F128" s="723" t="s">
        <v>3733</v>
      </c>
      <c r="G128" s="705" t="s">
        <v>3858</v>
      </c>
      <c r="H128" s="705" t="s">
        <v>3859</v>
      </c>
      <c r="I128" s="238">
        <v>7.0049999999999999</v>
      </c>
      <c r="J128" s="238">
        <v>200</v>
      </c>
      <c r="K128" s="713">
        <v>1401</v>
      </c>
    </row>
    <row r="129" spans="1:11" ht="14.4" customHeight="1" x14ac:dyDescent="0.3">
      <c r="A129" s="680" t="s">
        <v>527</v>
      </c>
      <c r="B129" s="671" t="s">
        <v>529</v>
      </c>
      <c r="C129" s="705" t="s">
        <v>549</v>
      </c>
      <c r="D129" s="723" t="s">
        <v>550</v>
      </c>
      <c r="E129" s="705" t="s">
        <v>3736</v>
      </c>
      <c r="F129" s="723" t="s">
        <v>3737</v>
      </c>
      <c r="G129" s="705" t="s">
        <v>3940</v>
      </c>
      <c r="H129" s="705" t="s">
        <v>3941</v>
      </c>
      <c r="I129" s="238">
        <v>399.3</v>
      </c>
      <c r="J129" s="238">
        <v>109</v>
      </c>
      <c r="K129" s="713">
        <v>43523.7</v>
      </c>
    </row>
    <row r="130" spans="1:11" ht="14.4" customHeight="1" x14ac:dyDescent="0.3">
      <c r="A130" s="680" t="s">
        <v>527</v>
      </c>
      <c r="B130" s="671" t="s">
        <v>529</v>
      </c>
      <c r="C130" s="705" t="s">
        <v>549</v>
      </c>
      <c r="D130" s="723" t="s">
        <v>550</v>
      </c>
      <c r="E130" s="705" t="s">
        <v>3736</v>
      </c>
      <c r="F130" s="723" t="s">
        <v>3737</v>
      </c>
      <c r="G130" s="705" t="s">
        <v>3870</v>
      </c>
      <c r="H130" s="705" t="s">
        <v>3871</v>
      </c>
      <c r="I130" s="238">
        <v>907.5</v>
      </c>
      <c r="J130" s="238">
        <v>30</v>
      </c>
      <c r="K130" s="713">
        <v>27225</v>
      </c>
    </row>
    <row r="131" spans="1:11" ht="14.4" customHeight="1" x14ac:dyDescent="0.3">
      <c r="A131" s="680" t="s">
        <v>527</v>
      </c>
      <c r="B131" s="671" t="s">
        <v>529</v>
      </c>
      <c r="C131" s="705" t="s">
        <v>549</v>
      </c>
      <c r="D131" s="723" t="s">
        <v>550</v>
      </c>
      <c r="E131" s="705" t="s">
        <v>3736</v>
      </c>
      <c r="F131" s="723" t="s">
        <v>3737</v>
      </c>
      <c r="G131" s="705" t="s">
        <v>3872</v>
      </c>
      <c r="H131" s="705" t="s">
        <v>3873</v>
      </c>
      <c r="I131" s="238">
        <v>0.30499999999999999</v>
      </c>
      <c r="J131" s="238">
        <v>1100</v>
      </c>
      <c r="K131" s="713">
        <v>335</v>
      </c>
    </row>
    <row r="132" spans="1:11" ht="14.4" customHeight="1" x14ac:dyDescent="0.3">
      <c r="A132" s="680" t="s">
        <v>527</v>
      </c>
      <c r="B132" s="671" t="s">
        <v>529</v>
      </c>
      <c r="C132" s="705" t="s">
        <v>549</v>
      </c>
      <c r="D132" s="723" t="s">
        <v>550</v>
      </c>
      <c r="E132" s="705" t="s">
        <v>3738</v>
      </c>
      <c r="F132" s="723" t="s">
        <v>3739</v>
      </c>
      <c r="G132" s="705" t="s">
        <v>3882</v>
      </c>
      <c r="H132" s="705" t="s">
        <v>3883</v>
      </c>
      <c r="I132" s="238">
        <v>0.77</v>
      </c>
      <c r="J132" s="238">
        <v>2500</v>
      </c>
      <c r="K132" s="713">
        <v>1925</v>
      </c>
    </row>
    <row r="133" spans="1:11" ht="14.4" customHeight="1" x14ac:dyDescent="0.3">
      <c r="A133" s="680" t="s">
        <v>527</v>
      </c>
      <c r="B133" s="671" t="s">
        <v>529</v>
      </c>
      <c r="C133" s="705" t="s">
        <v>549</v>
      </c>
      <c r="D133" s="723" t="s">
        <v>550</v>
      </c>
      <c r="E133" s="705" t="s">
        <v>3738</v>
      </c>
      <c r="F133" s="723" t="s">
        <v>3739</v>
      </c>
      <c r="G133" s="705" t="s">
        <v>3884</v>
      </c>
      <c r="H133" s="705" t="s">
        <v>3885</v>
      </c>
      <c r="I133" s="238">
        <v>0.78</v>
      </c>
      <c r="J133" s="238">
        <v>1000</v>
      </c>
      <c r="K133" s="713">
        <v>780</v>
      </c>
    </row>
    <row r="134" spans="1:11" ht="14.4" customHeight="1" x14ac:dyDescent="0.3">
      <c r="A134" s="680" t="s">
        <v>527</v>
      </c>
      <c r="B134" s="671" t="s">
        <v>529</v>
      </c>
      <c r="C134" s="705" t="s">
        <v>549</v>
      </c>
      <c r="D134" s="723" t="s">
        <v>550</v>
      </c>
      <c r="E134" s="705" t="s">
        <v>3722</v>
      </c>
      <c r="F134" s="723" t="s">
        <v>3723</v>
      </c>
      <c r="G134" s="705" t="s">
        <v>3942</v>
      </c>
      <c r="H134" s="705" t="s">
        <v>3943</v>
      </c>
      <c r="I134" s="238">
        <v>276.96331988503198</v>
      </c>
      <c r="J134" s="238">
        <v>1</v>
      </c>
      <c r="K134" s="713">
        <v>276.96331988503198</v>
      </c>
    </row>
    <row r="135" spans="1:11" ht="14.4" customHeight="1" x14ac:dyDescent="0.3">
      <c r="A135" s="680" t="s">
        <v>527</v>
      </c>
      <c r="B135" s="671" t="s">
        <v>529</v>
      </c>
      <c r="C135" s="705" t="s">
        <v>549</v>
      </c>
      <c r="D135" s="723" t="s">
        <v>550</v>
      </c>
      <c r="E135" s="705" t="s">
        <v>3722</v>
      </c>
      <c r="F135" s="723" t="s">
        <v>3723</v>
      </c>
      <c r="G135" s="705" t="s">
        <v>3888</v>
      </c>
      <c r="H135" s="705" t="s">
        <v>3889</v>
      </c>
      <c r="I135" s="238">
        <v>139.44</v>
      </c>
      <c r="J135" s="238">
        <v>6</v>
      </c>
      <c r="K135" s="713">
        <v>836.64</v>
      </c>
    </row>
    <row r="136" spans="1:11" ht="14.4" customHeight="1" x14ac:dyDescent="0.3">
      <c r="A136" s="680" t="s">
        <v>527</v>
      </c>
      <c r="B136" s="671" t="s">
        <v>529</v>
      </c>
      <c r="C136" s="705" t="s">
        <v>549</v>
      </c>
      <c r="D136" s="723" t="s">
        <v>550</v>
      </c>
      <c r="E136" s="705" t="s">
        <v>3722</v>
      </c>
      <c r="F136" s="723" t="s">
        <v>3723</v>
      </c>
      <c r="G136" s="705" t="s">
        <v>3944</v>
      </c>
      <c r="H136" s="705" t="s">
        <v>3945</v>
      </c>
      <c r="I136" s="238">
        <v>139.44</v>
      </c>
      <c r="J136" s="238">
        <v>20</v>
      </c>
      <c r="K136" s="713">
        <v>2788.76</v>
      </c>
    </row>
    <row r="137" spans="1:11" ht="14.4" customHeight="1" x14ac:dyDescent="0.3">
      <c r="A137" s="680" t="s">
        <v>527</v>
      </c>
      <c r="B137" s="671" t="s">
        <v>529</v>
      </c>
      <c r="C137" s="705" t="s">
        <v>549</v>
      </c>
      <c r="D137" s="723" t="s">
        <v>550</v>
      </c>
      <c r="E137" s="705" t="s">
        <v>3722</v>
      </c>
      <c r="F137" s="723" t="s">
        <v>3723</v>
      </c>
      <c r="G137" s="705" t="s">
        <v>3890</v>
      </c>
      <c r="H137" s="705" t="s">
        <v>3891</v>
      </c>
      <c r="I137" s="238">
        <v>139.435</v>
      </c>
      <c r="J137" s="238">
        <v>6</v>
      </c>
      <c r="K137" s="713">
        <v>836.59999999999991</v>
      </c>
    </row>
    <row r="138" spans="1:11" ht="14.4" customHeight="1" x14ac:dyDescent="0.3">
      <c r="A138" s="680" t="s">
        <v>527</v>
      </c>
      <c r="B138" s="671" t="s">
        <v>529</v>
      </c>
      <c r="C138" s="705" t="s">
        <v>549</v>
      </c>
      <c r="D138" s="723" t="s">
        <v>550</v>
      </c>
      <c r="E138" s="705" t="s">
        <v>3722</v>
      </c>
      <c r="F138" s="723" t="s">
        <v>3723</v>
      </c>
      <c r="G138" s="705" t="s">
        <v>3892</v>
      </c>
      <c r="H138" s="705" t="s">
        <v>3893</v>
      </c>
      <c r="I138" s="238">
        <v>152.46</v>
      </c>
      <c r="J138" s="238">
        <v>16</v>
      </c>
      <c r="K138" s="713">
        <v>2439.36</v>
      </c>
    </row>
    <row r="139" spans="1:11" ht="14.4" customHeight="1" x14ac:dyDescent="0.3">
      <c r="A139" s="680" t="s">
        <v>527</v>
      </c>
      <c r="B139" s="671" t="s">
        <v>529</v>
      </c>
      <c r="C139" s="705" t="s">
        <v>551</v>
      </c>
      <c r="D139" s="723" t="s">
        <v>552</v>
      </c>
      <c r="E139" s="705" t="s">
        <v>3724</v>
      </c>
      <c r="F139" s="723" t="s">
        <v>3725</v>
      </c>
      <c r="G139" s="705" t="s">
        <v>3946</v>
      </c>
      <c r="H139" s="705" t="s">
        <v>3947</v>
      </c>
      <c r="I139" s="238">
        <v>2.39</v>
      </c>
      <c r="J139" s="238">
        <v>40</v>
      </c>
      <c r="K139" s="713">
        <v>95.6</v>
      </c>
    </row>
    <row r="140" spans="1:11" ht="14.4" customHeight="1" x14ac:dyDescent="0.3">
      <c r="A140" s="680" t="s">
        <v>527</v>
      </c>
      <c r="B140" s="671" t="s">
        <v>529</v>
      </c>
      <c r="C140" s="705" t="s">
        <v>551</v>
      </c>
      <c r="D140" s="723" t="s">
        <v>552</v>
      </c>
      <c r="E140" s="705" t="s">
        <v>3724</v>
      </c>
      <c r="F140" s="723" t="s">
        <v>3725</v>
      </c>
      <c r="G140" s="705" t="s">
        <v>3948</v>
      </c>
      <c r="H140" s="705" t="s">
        <v>3949</v>
      </c>
      <c r="I140" s="238">
        <v>3.1</v>
      </c>
      <c r="J140" s="238">
        <v>20</v>
      </c>
      <c r="K140" s="713">
        <v>62</v>
      </c>
    </row>
    <row r="141" spans="1:11" ht="14.4" customHeight="1" x14ac:dyDescent="0.3">
      <c r="A141" s="680" t="s">
        <v>527</v>
      </c>
      <c r="B141" s="671" t="s">
        <v>529</v>
      </c>
      <c r="C141" s="705" t="s">
        <v>551</v>
      </c>
      <c r="D141" s="723" t="s">
        <v>552</v>
      </c>
      <c r="E141" s="705" t="s">
        <v>3724</v>
      </c>
      <c r="F141" s="723" t="s">
        <v>3725</v>
      </c>
      <c r="G141" s="705" t="s">
        <v>3748</v>
      </c>
      <c r="H141" s="705" t="s">
        <v>3749</v>
      </c>
      <c r="I141" s="238">
        <v>124.44</v>
      </c>
      <c r="J141" s="238">
        <v>1</v>
      </c>
      <c r="K141" s="713">
        <v>124.44</v>
      </c>
    </row>
    <row r="142" spans="1:11" ht="14.4" customHeight="1" x14ac:dyDescent="0.3">
      <c r="A142" s="680" t="s">
        <v>527</v>
      </c>
      <c r="B142" s="671" t="s">
        <v>529</v>
      </c>
      <c r="C142" s="705" t="s">
        <v>551</v>
      </c>
      <c r="D142" s="723" t="s">
        <v>552</v>
      </c>
      <c r="E142" s="705" t="s">
        <v>3724</v>
      </c>
      <c r="F142" s="723" t="s">
        <v>3725</v>
      </c>
      <c r="G142" s="705" t="s">
        <v>3750</v>
      </c>
      <c r="H142" s="705" t="s">
        <v>3751</v>
      </c>
      <c r="I142" s="238">
        <v>0.4</v>
      </c>
      <c r="J142" s="238">
        <v>4000</v>
      </c>
      <c r="K142" s="713">
        <v>1600</v>
      </c>
    </row>
    <row r="143" spans="1:11" ht="14.4" customHeight="1" x14ac:dyDescent="0.3">
      <c r="A143" s="680" t="s">
        <v>527</v>
      </c>
      <c r="B143" s="671" t="s">
        <v>529</v>
      </c>
      <c r="C143" s="705" t="s">
        <v>551</v>
      </c>
      <c r="D143" s="723" t="s">
        <v>552</v>
      </c>
      <c r="E143" s="705" t="s">
        <v>3724</v>
      </c>
      <c r="F143" s="723" t="s">
        <v>3725</v>
      </c>
      <c r="G143" s="705" t="s">
        <v>3752</v>
      </c>
      <c r="H143" s="705" t="s">
        <v>3753</v>
      </c>
      <c r="I143" s="238">
        <v>27.365000000000002</v>
      </c>
      <c r="J143" s="238">
        <v>70</v>
      </c>
      <c r="K143" s="713">
        <v>1915.6</v>
      </c>
    </row>
    <row r="144" spans="1:11" ht="14.4" customHeight="1" x14ac:dyDescent="0.3">
      <c r="A144" s="680" t="s">
        <v>527</v>
      </c>
      <c r="B144" s="671" t="s">
        <v>529</v>
      </c>
      <c r="C144" s="705" t="s">
        <v>551</v>
      </c>
      <c r="D144" s="723" t="s">
        <v>552</v>
      </c>
      <c r="E144" s="705" t="s">
        <v>3724</v>
      </c>
      <c r="F144" s="723" t="s">
        <v>3725</v>
      </c>
      <c r="G144" s="705" t="s">
        <v>3950</v>
      </c>
      <c r="H144" s="705" t="s">
        <v>3951</v>
      </c>
      <c r="I144" s="238">
        <v>0.99</v>
      </c>
      <c r="J144" s="238">
        <v>200</v>
      </c>
      <c r="K144" s="713">
        <v>198</v>
      </c>
    </row>
    <row r="145" spans="1:11" ht="14.4" customHeight="1" x14ac:dyDescent="0.3">
      <c r="A145" s="680" t="s">
        <v>527</v>
      </c>
      <c r="B145" s="671" t="s">
        <v>529</v>
      </c>
      <c r="C145" s="705" t="s">
        <v>551</v>
      </c>
      <c r="D145" s="723" t="s">
        <v>552</v>
      </c>
      <c r="E145" s="705" t="s">
        <v>3724</v>
      </c>
      <c r="F145" s="723" t="s">
        <v>3725</v>
      </c>
      <c r="G145" s="705" t="s">
        <v>3952</v>
      </c>
      <c r="H145" s="705" t="s">
        <v>3953</v>
      </c>
      <c r="I145" s="238">
        <v>0.315</v>
      </c>
      <c r="J145" s="238">
        <v>15000</v>
      </c>
      <c r="K145" s="713">
        <v>4300</v>
      </c>
    </row>
    <row r="146" spans="1:11" ht="14.4" customHeight="1" x14ac:dyDescent="0.3">
      <c r="A146" s="680" t="s">
        <v>527</v>
      </c>
      <c r="B146" s="671" t="s">
        <v>529</v>
      </c>
      <c r="C146" s="705" t="s">
        <v>551</v>
      </c>
      <c r="D146" s="723" t="s">
        <v>552</v>
      </c>
      <c r="E146" s="705" t="s">
        <v>3724</v>
      </c>
      <c r="F146" s="723" t="s">
        <v>3725</v>
      </c>
      <c r="G146" s="705" t="s">
        <v>3954</v>
      </c>
      <c r="H146" s="705" t="s">
        <v>3955</v>
      </c>
      <c r="I146" s="238">
        <v>22.15</v>
      </c>
      <c r="J146" s="238">
        <v>75</v>
      </c>
      <c r="K146" s="713">
        <v>1661.25</v>
      </c>
    </row>
    <row r="147" spans="1:11" ht="14.4" customHeight="1" x14ac:dyDescent="0.3">
      <c r="A147" s="680" t="s">
        <v>527</v>
      </c>
      <c r="B147" s="671" t="s">
        <v>529</v>
      </c>
      <c r="C147" s="705" t="s">
        <v>551</v>
      </c>
      <c r="D147" s="723" t="s">
        <v>552</v>
      </c>
      <c r="E147" s="705" t="s">
        <v>3724</v>
      </c>
      <c r="F147" s="723" t="s">
        <v>3725</v>
      </c>
      <c r="G147" s="705" t="s">
        <v>3956</v>
      </c>
      <c r="H147" s="705" t="s">
        <v>3957</v>
      </c>
      <c r="I147" s="238">
        <v>12</v>
      </c>
      <c r="J147" s="238">
        <v>10</v>
      </c>
      <c r="K147" s="713">
        <v>120</v>
      </c>
    </row>
    <row r="148" spans="1:11" ht="14.4" customHeight="1" x14ac:dyDescent="0.3">
      <c r="A148" s="680" t="s">
        <v>527</v>
      </c>
      <c r="B148" s="671" t="s">
        <v>529</v>
      </c>
      <c r="C148" s="705" t="s">
        <v>551</v>
      </c>
      <c r="D148" s="723" t="s">
        <v>552</v>
      </c>
      <c r="E148" s="705" t="s">
        <v>3724</v>
      </c>
      <c r="F148" s="723" t="s">
        <v>3725</v>
      </c>
      <c r="G148" s="705" t="s">
        <v>3756</v>
      </c>
      <c r="H148" s="705" t="s">
        <v>3757</v>
      </c>
      <c r="I148" s="238">
        <v>0.6</v>
      </c>
      <c r="J148" s="238">
        <v>2000</v>
      </c>
      <c r="K148" s="713">
        <v>1200</v>
      </c>
    </row>
    <row r="149" spans="1:11" ht="14.4" customHeight="1" x14ac:dyDescent="0.3">
      <c r="A149" s="680" t="s">
        <v>527</v>
      </c>
      <c r="B149" s="671" t="s">
        <v>529</v>
      </c>
      <c r="C149" s="705" t="s">
        <v>551</v>
      </c>
      <c r="D149" s="723" t="s">
        <v>552</v>
      </c>
      <c r="E149" s="705" t="s">
        <v>3724</v>
      </c>
      <c r="F149" s="723" t="s">
        <v>3725</v>
      </c>
      <c r="G149" s="705" t="s">
        <v>3958</v>
      </c>
      <c r="H149" s="705" t="s">
        <v>3959</v>
      </c>
      <c r="I149" s="238">
        <v>52.84</v>
      </c>
      <c r="J149" s="238">
        <v>10</v>
      </c>
      <c r="K149" s="713">
        <v>528.4</v>
      </c>
    </row>
    <row r="150" spans="1:11" ht="14.4" customHeight="1" x14ac:dyDescent="0.3">
      <c r="A150" s="680" t="s">
        <v>527</v>
      </c>
      <c r="B150" s="671" t="s">
        <v>529</v>
      </c>
      <c r="C150" s="705" t="s">
        <v>551</v>
      </c>
      <c r="D150" s="723" t="s">
        <v>552</v>
      </c>
      <c r="E150" s="705" t="s">
        <v>3724</v>
      </c>
      <c r="F150" s="723" t="s">
        <v>3725</v>
      </c>
      <c r="G150" s="705" t="s">
        <v>3758</v>
      </c>
      <c r="H150" s="705" t="s">
        <v>3759</v>
      </c>
      <c r="I150" s="238">
        <v>8.58</v>
      </c>
      <c r="J150" s="238">
        <v>36</v>
      </c>
      <c r="K150" s="713">
        <v>308.88</v>
      </c>
    </row>
    <row r="151" spans="1:11" ht="14.4" customHeight="1" x14ac:dyDescent="0.3">
      <c r="A151" s="680" t="s">
        <v>527</v>
      </c>
      <c r="B151" s="671" t="s">
        <v>529</v>
      </c>
      <c r="C151" s="705" t="s">
        <v>551</v>
      </c>
      <c r="D151" s="723" t="s">
        <v>552</v>
      </c>
      <c r="E151" s="705" t="s">
        <v>3724</v>
      </c>
      <c r="F151" s="723" t="s">
        <v>3725</v>
      </c>
      <c r="G151" s="705" t="s">
        <v>3960</v>
      </c>
      <c r="H151" s="705" t="s">
        <v>3961</v>
      </c>
      <c r="I151" s="238">
        <v>9.0799999999999983</v>
      </c>
      <c r="J151" s="238">
        <v>20</v>
      </c>
      <c r="K151" s="713">
        <v>182.13</v>
      </c>
    </row>
    <row r="152" spans="1:11" ht="14.4" customHeight="1" x14ac:dyDescent="0.3">
      <c r="A152" s="680" t="s">
        <v>527</v>
      </c>
      <c r="B152" s="671" t="s">
        <v>529</v>
      </c>
      <c r="C152" s="705" t="s">
        <v>551</v>
      </c>
      <c r="D152" s="723" t="s">
        <v>552</v>
      </c>
      <c r="E152" s="705" t="s">
        <v>3724</v>
      </c>
      <c r="F152" s="723" t="s">
        <v>3725</v>
      </c>
      <c r="G152" s="705" t="s">
        <v>3766</v>
      </c>
      <c r="H152" s="705" t="s">
        <v>3767</v>
      </c>
      <c r="I152" s="238">
        <v>9.5399999999999991</v>
      </c>
      <c r="J152" s="238">
        <v>300</v>
      </c>
      <c r="K152" s="713">
        <v>2862</v>
      </c>
    </row>
    <row r="153" spans="1:11" ht="14.4" customHeight="1" x14ac:dyDescent="0.3">
      <c r="A153" s="680" t="s">
        <v>527</v>
      </c>
      <c r="B153" s="671" t="s">
        <v>529</v>
      </c>
      <c r="C153" s="705" t="s">
        <v>551</v>
      </c>
      <c r="D153" s="723" t="s">
        <v>552</v>
      </c>
      <c r="E153" s="705" t="s">
        <v>3724</v>
      </c>
      <c r="F153" s="723" t="s">
        <v>3725</v>
      </c>
      <c r="G153" s="705" t="s">
        <v>3962</v>
      </c>
      <c r="H153" s="705" t="s">
        <v>3963</v>
      </c>
      <c r="I153" s="238">
        <v>2.66</v>
      </c>
      <c r="J153" s="238">
        <v>140</v>
      </c>
      <c r="K153" s="713">
        <v>372.68</v>
      </c>
    </row>
    <row r="154" spans="1:11" ht="14.4" customHeight="1" x14ac:dyDescent="0.3">
      <c r="A154" s="680" t="s">
        <v>527</v>
      </c>
      <c r="B154" s="671" t="s">
        <v>529</v>
      </c>
      <c r="C154" s="705" t="s">
        <v>551</v>
      </c>
      <c r="D154" s="723" t="s">
        <v>552</v>
      </c>
      <c r="E154" s="705" t="s">
        <v>3724</v>
      </c>
      <c r="F154" s="723" t="s">
        <v>3725</v>
      </c>
      <c r="G154" s="705" t="s">
        <v>3964</v>
      </c>
      <c r="H154" s="705" t="s">
        <v>3965</v>
      </c>
      <c r="I154" s="238">
        <v>0.85</v>
      </c>
      <c r="J154" s="238">
        <v>100</v>
      </c>
      <c r="K154" s="713">
        <v>85</v>
      </c>
    </row>
    <row r="155" spans="1:11" ht="14.4" customHeight="1" x14ac:dyDescent="0.3">
      <c r="A155" s="680" t="s">
        <v>527</v>
      </c>
      <c r="B155" s="671" t="s">
        <v>529</v>
      </c>
      <c r="C155" s="705" t="s">
        <v>551</v>
      </c>
      <c r="D155" s="723" t="s">
        <v>552</v>
      </c>
      <c r="E155" s="705" t="s">
        <v>3724</v>
      </c>
      <c r="F155" s="723" t="s">
        <v>3725</v>
      </c>
      <c r="G155" s="705" t="s">
        <v>3768</v>
      </c>
      <c r="H155" s="705" t="s">
        <v>3769</v>
      </c>
      <c r="I155" s="238">
        <v>1.5150000000000001</v>
      </c>
      <c r="J155" s="238">
        <v>150</v>
      </c>
      <c r="K155" s="713">
        <v>227</v>
      </c>
    </row>
    <row r="156" spans="1:11" ht="14.4" customHeight="1" x14ac:dyDescent="0.3">
      <c r="A156" s="680" t="s">
        <v>527</v>
      </c>
      <c r="B156" s="671" t="s">
        <v>529</v>
      </c>
      <c r="C156" s="705" t="s">
        <v>551</v>
      </c>
      <c r="D156" s="723" t="s">
        <v>552</v>
      </c>
      <c r="E156" s="705" t="s">
        <v>3724</v>
      </c>
      <c r="F156" s="723" t="s">
        <v>3725</v>
      </c>
      <c r="G156" s="705" t="s">
        <v>3770</v>
      </c>
      <c r="H156" s="705" t="s">
        <v>3771</v>
      </c>
      <c r="I156" s="238">
        <v>2.0699999999999998</v>
      </c>
      <c r="J156" s="238">
        <v>50</v>
      </c>
      <c r="K156" s="713">
        <v>103.5</v>
      </c>
    </row>
    <row r="157" spans="1:11" ht="14.4" customHeight="1" x14ac:dyDescent="0.3">
      <c r="A157" s="680" t="s">
        <v>527</v>
      </c>
      <c r="B157" s="671" t="s">
        <v>529</v>
      </c>
      <c r="C157" s="705" t="s">
        <v>551</v>
      </c>
      <c r="D157" s="723" t="s">
        <v>552</v>
      </c>
      <c r="E157" s="705" t="s">
        <v>3724</v>
      </c>
      <c r="F157" s="723" t="s">
        <v>3725</v>
      </c>
      <c r="G157" s="705" t="s">
        <v>3772</v>
      </c>
      <c r="H157" s="705" t="s">
        <v>3773</v>
      </c>
      <c r="I157" s="238">
        <v>64.245000000000005</v>
      </c>
      <c r="J157" s="238">
        <v>60</v>
      </c>
      <c r="K157" s="713">
        <v>3854.5</v>
      </c>
    </row>
    <row r="158" spans="1:11" ht="14.4" customHeight="1" x14ac:dyDescent="0.3">
      <c r="A158" s="680" t="s">
        <v>527</v>
      </c>
      <c r="B158" s="671" t="s">
        <v>529</v>
      </c>
      <c r="C158" s="705" t="s">
        <v>551</v>
      </c>
      <c r="D158" s="723" t="s">
        <v>552</v>
      </c>
      <c r="E158" s="705" t="s">
        <v>3724</v>
      </c>
      <c r="F158" s="723" t="s">
        <v>3725</v>
      </c>
      <c r="G158" s="705" t="s">
        <v>3774</v>
      </c>
      <c r="H158" s="705" t="s">
        <v>3775</v>
      </c>
      <c r="I158" s="238">
        <v>12</v>
      </c>
      <c r="J158" s="238">
        <v>100</v>
      </c>
      <c r="K158" s="713">
        <v>1200</v>
      </c>
    </row>
    <row r="159" spans="1:11" ht="14.4" customHeight="1" x14ac:dyDescent="0.3">
      <c r="A159" s="680" t="s">
        <v>527</v>
      </c>
      <c r="B159" s="671" t="s">
        <v>529</v>
      </c>
      <c r="C159" s="705" t="s">
        <v>551</v>
      </c>
      <c r="D159" s="723" t="s">
        <v>552</v>
      </c>
      <c r="E159" s="705" t="s">
        <v>3724</v>
      </c>
      <c r="F159" s="723" t="s">
        <v>3725</v>
      </c>
      <c r="G159" s="705" t="s">
        <v>3776</v>
      </c>
      <c r="H159" s="705" t="s">
        <v>3777</v>
      </c>
      <c r="I159" s="238">
        <v>8.31</v>
      </c>
      <c r="J159" s="238">
        <v>100</v>
      </c>
      <c r="K159" s="713">
        <v>831</v>
      </c>
    </row>
    <row r="160" spans="1:11" ht="14.4" customHeight="1" x14ac:dyDescent="0.3">
      <c r="A160" s="680" t="s">
        <v>527</v>
      </c>
      <c r="B160" s="671" t="s">
        <v>529</v>
      </c>
      <c r="C160" s="705" t="s">
        <v>551</v>
      </c>
      <c r="D160" s="723" t="s">
        <v>552</v>
      </c>
      <c r="E160" s="705" t="s">
        <v>3724</v>
      </c>
      <c r="F160" s="723" t="s">
        <v>3725</v>
      </c>
      <c r="G160" s="705" t="s">
        <v>3966</v>
      </c>
      <c r="H160" s="705" t="s">
        <v>3967</v>
      </c>
      <c r="I160" s="238">
        <v>101.41</v>
      </c>
      <c r="J160" s="238">
        <v>10</v>
      </c>
      <c r="K160" s="713">
        <v>1014.1</v>
      </c>
    </row>
    <row r="161" spans="1:11" ht="14.4" customHeight="1" x14ac:dyDescent="0.3">
      <c r="A161" s="680" t="s">
        <v>527</v>
      </c>
      <c r="B161" s="671" t="s">
        <v>529</v>
      </c>
      <c r="C161" s="705" t="s">
        <v>551</v>
      </c>
      <c r="D161" s="723" t="s">
        <v>552</v>
      </c>
      <c r="E161" s="705" t="s">
        <v>3726</v>
      </c>
      <c r="F161" s="723" t="s">
        <v>3727</v>
      </c>
      <c r="G161" s="705" t="s">
        <v>3968</v>
      </c>
      <c r="H161" s="705" t="s">
        <v>3969</v>
      </c>
      <c r="I161" s="238">
        <v>7.43</v>
      </c>
      <c r="J161" s="238">
        <v>100</v>
      </c>
      <c r="K161" s="713">
        <v>743</v>
      </c>
    </row>
    <row r="162" spans="1:11" ht="14.4" customHeight="1" x14ac:dyDescent="0.3">
      <c r="A162" s="680" t="s">
        <v>527</v>
      </c>
      <c r="B162" s="671" t="s">
        <v>529</v>
      </c>
      <c r="C162" s="705" t="s">
        <v>551</v>
      </c>
      <c r="D162" s="723" t="s">
        <v>552</v>
      </c>
      <c r="E162" s="705" t="s">
        <v>3726</v>
      </c>
      <c r="F162" s="723" t="s">
        <v>3727</v>
      </c>
      <c r="G162" s="705" t="s">
        <v>3784</v>
      </c>
      <c r="H162" s="705" t="s">
        <v>3785</v>
      </c>
      <c r="I162" s="238">
        <v>0.93</v>
      </c>
      <c r="J162" s="238">
        <v>1800</v>
      </c>
      <c r="K162" s="713">
        <v>1674</v>
      </c>
    </row>
    <row r="163" spans="1:11" ht="14.4" customHeight="1" x14ac:dyDescent="0.3">
      <c r="A163" s="680" t="s">
        <v>527</v>
      </c>
      <c r="B163" s="671" t="s">
        <v>529</v>
      </c>
      <c r="C163" s="705" t="s">
        <v>551</v>
      </c>
      <c r="D163" s="723" t="s">
        <v>552</v>
      </c>
      <c r="E163" s="705" t="s">
        <v>3726</v>
      </c>
      <c r="F163" s="723" t="s">
        <v>3727</v>
      </c>
      <c r="G163" s="705" t="s">
        <v>3786</v>
      </c>
      <c r="H163" s="705" t="s">
        <v>3787</v>
      </c>
      <c r="I163" s="238">
        <v>1.4350000000000001</v>
      </c>
      <c r="J163" s="238">
        <v>1600</v>
      </c>
      <c r="K163" s="713">
        <v>2298</v>
      </c>
    </row>
    <row r="164" spans="1:11" ht="14.4" customHeight="1" x14ac:dyDescent="0.3">
      <c r="A164" s="680" t="s">
        <v>527</v>
      </c>
      <c r="B164" s="671" t="s">
        <v>529</v>
      </c>
      <c r="C164" s="705" t="s">
        <v>551</v>
      </c>
      <c r="D164" s="723" t="s">
        <v>552</v>
      </c>
      <c r="E164" s="705" t="s">
        <v>3726</v>
      </c>
      <c r="F164" s="723" t="s">
        <v>3727</v>
      </c>
      <c r="G164" s="705" t="s">
        <v>3788</v>
      </c>
      <c r="H164" s="705" t="s">
        <v>3789</v>
      </c>
      <c r="I164" s="238">
        <v>0.41</v>
      </c>
      <c r="J164" s="238">
        <v>3500</v>
      </c>
      <c r="K164" s="713">
        <v>1435</v>
      </c>
    </row>
    <row r="165" spans="1:11" ht="14.4" customHeight="1" x14ac:dyDescent="0.3">
      <c r="A165" s="680" t="s">
        <v>527</v>
      </c>
      <c r="B165" s="671" t="s">
        <v>529</v>
      </c>
      <c r="C165" s="705" t="s">
        <v>551</v>
      </c>
      <c r="D165" s="723" t="s">
        <v>552</v>
      </c>
      <c r="E165" s="705" t="s">
        <v>3726</v>
      </c>
      <c r="F165" s="723" t="s">
        <v>3727</v>
      </c>
      <c r="G165" s="705" t="s">
        <v>3790</v>
      </c>
      <c r="H165" s="705" t="s">
        <v>3791</v>
      </c>
      <c r="I165" s="238">
        <v>0.57499999999999996</v>
      </c>
      <c r="J165" s="238">
        <v>3000</v>
      </c>
      <c r="K165" s="713">
        <v>1730</v>
      </c>
    </row>
    <row r="166" spans="1:11" ht="14.4" customHeight="1" x14ac:dyDescent="0.3">
      <c r="A166" s="680" t="s">
        <v>527</v>
      </c>
      <c r="B166" s="671" t="s">
        <v>529</v>
      </c>
      <c r="C166" s="705" t="s">
        <v>551</v>
      </c>
      <c r="D166" s="723" t="s">
        <v>552</v>
      </c>
      <c r="E166" s="705" t="s">
        <v>3726</v>
      </c>
      <c r="F166" s="723" t="s">
        <v>3727</v>
      </c>
      <c r="G166" s="705" t="s">
        <v>3970</v>
      </c>
      <c r="H166" s="705" t="s">
        <v>3971</v>
      </c>
      <c r="I166" s="238">
        <v>6.29</v>
      </c>
      <c r="J166" s="238">
        <v>10</v>
      </c>
      <c r="K166" s="713">
        <v>62.9</v>
      </c>
    </row>
    <row r="167" spans="1:11" ht="14.4" customHeight="1" x14ac:dyDescent="0.3">
      <c r="A167" s="680" t="s">
        <v>527</v>
      </c>
      <c r="B167" s="671" t="s">
        <v>529</v>
      </c>
      <c r="C167" s="705" t="s">
        <v>551</v>
      </c>
      <c r="D167" s="723" t="s">
        <v>552</v>
      </c>
      <c r="E167" s="705" t="s">
        <v>3726</v>
      </c>
      <c r="F167" s="723" t="s">
        <v>3727</v>
      </c>
      <c r="G167" s="705" t="s">
        <v>3972</v>
      </c>
      <c r="H167" s="705" t="s">
        <v>3973</v>
      </c>
      <c r="I167" s="238">
        <v>5.95</v>
      </c>
      <c r="J167" s="238">
        <v>50</v>
      </c>
      <c r="K167" s="713">
        <v>297.5</v>
      </c>
    </row>
    <row r="168" spans="1:11" ht="14.4" customHeight="1" x14ac:dyDescent="0.3">
      <c r="A168" s="680" t="s">
        <v>527</v>
      </c>
      <c r="B168" s="671" t="s">
        <v>529</v>
      </c>
      <c r="C168" s="705" t="s">
        <v>551</v>
      </c>
      <c r="D168" s="723" t="s">
        <v>552</v>
      </c>
      <c r="E168" s="705" t="s">
        <v>3726</v>
      </c>
      <c r="F168" s="723" t="s">
        <v>3727</v>
      </c>
      <c r="G168" s="705" t="s">
        <v>3974</v>
      </c>
      <c r="H168" s="705" t="s">
        <v>3975</v>
      </c>
      <c r="I168" s="238">
        <v>2.1800000000000002</v>
      </c>
      <c r="J168" s="238">
        <v>200</v>
      </c>
      <c r="K168" s="713">
        <v>435.48</v>
      </c>
    </row>
    <row r="169" spans="1:11" ht="14.4" customHeight="1" x14ac:dyDescent="0.3">
      <c r="A169" s="680" t="s">
        <v>527</v>
      </c>
      <c r="B169" s="671" t="s">
        <v>529</v>
      </c>
      <c r="C169" s="705" t="s">
        <v>551</v>
      </c>
      <c r="D169" s="723" t="s">
        <v>552</v>
      </c>
      <c r="E169" s="705" t="s">
        <v>3726</v>
      </c>
      <c r="F169" s="723" t="s">
        <v>3727</v>
      </c>
      <c r="G169" s="705" t="s">
        <v>3798</v>
      </c>
      <c r="H169" s="705" t="s">
        <v>3799</v>
      </c>
      <c r="I169" s="238">
        <v>5.56</v>
      </c>
      <c r="J169" s="238">
        <v>30</v>
      </c>
      <c r="K169" s="713">
        <v>166.8</v>
      </c>
    </row>
    <row r="170" spans="1:11" ht="14.4" customHeight="1" x14ac:dyDescent="0.3">
      <c r="A170" s="680" t="s">
        <v>527</v>
      </c>
      <c r="B170" s="671" t="s">
        <v>529</v>
      </c>
      <c r="C170" s="705" t="s">
        <v>551</v>
      </c>
      <c r="D170" s="723" t="s">
        <v>552</v>
      </c>
      <c r="E170" s="705" t="s">
        <v>3726</v>
      </c>
      <c r="F170" s="723" t="s">
        <v>3727</v>
      </c>
      <c r="G170" s="705" t="s">
        <v>3910</v>
      </c>
      <c r="H170" s="705" t="s">
        <v>3911</v>
      </c>
      <c r="I170" s="238">
        <v>1.84</v>
      </c>
      <c r="J170" s="238">
        <v>20</v>
      </c>
      <c r="K170" s="713">
        <v>36.799999999999997</v>
      </c>
    </row>
    <row r="171" spans="1:11" ht="14.4" customHeight="1" x14ac:dyDescent="0.3">
      <c r="A171" s="680" t="s">
        <v>527</v>
      </c>
      <c r="B171" s="671" t="s">
        <v>529</v>
      </c>
      <c r="C171" s="705" t="s">
        <v>551</v>
      </c>
      <c r="D171" s="723" t="s">
        <v>552</v>
      </c>
      <c r="E171" s="705" t="s">
        <v>3726</v>
      </c>
      <c r="F171" s="723" t="s">
        <v>3727</v>
      </c>
      <c r="G171" s="705" t="s">
        <v>3976</v>
      </c>
      <c r="H171" s="705" t="s">
        <v>3977</v>
      </c>
      <c r="I171" s="238">
        <v>75</v>
      </c>
      <c r="J171" s="238">
        <v>1</v>
      </c>
      <c r="K171" s="713">
        <v>75</v>
      </c>
    </row>
    <row r="172" spans="1:11" ht="14.4" customHeight="1" x14ac:dyDescent="0.3">
      <c r="A172" s="680" t="s">
        <v>527</v>
      </c>
      <c r="B172" s="671" t="s">
        <v>529</v>
      </c>
      <c r="C172" s="705" t="s">
        <v>551</v>
      </c>
      <c r="D172" s="723" t="s">
        <v>552</v>
      </c>
      <c r="E172" s="705" t="s">
        <v>3726</v>
      </c>
      <c r="F172" s="723" t="s">
        <v>3727</v>
      </c>
      <c r="G172" s="705" t="s">
        <v>3800</v>
      </c>
      <c r="H172" s="705" t="s">
        <v>3801</v>
      </c>
      <c r="I172" s="238">
        <v>1.8</v>
      </c>
      <c r="J172" s="238">
        <v>50</v>
      </c>
      <c r="K172" s="713">
        <v>90</v>
      </c>
    </row>
    <row r="173" spans="1:11" ht="14.4" customHeight="1" x14ac:dyDescent="0.3">
      <c r="A173" s="680" t="s">
        <v>527</v>
      </c>
      <c r="B173" s="671" t="s">
        <v>529</v>
      </c>
      <c r="C173" s="705" t="s">
        <v>551</v>
      </c>
      <c r="D173" s="723" t="s">
        <v>552</v>
      </c>
      <c r="E173" s="705" t="s">
        <v>3726</v>
      </c>
      <c r="F173" s="723" t="s">
        <v>3727</v>
      </c>
      <c r="G173" s="705" t="s">
        <v>3802</v>
      </c>
      <c r="H173" s="705" t="s">
        <v>3803</v>
      </c>
      <c r="I173" s="238">
        <v>1.7749999999999999</v>
      </c>
      <c r="J173" s="238">
        <v>1000</v>
      </c>
      <c r="K173" s="713">
        <v>1774</v>
      </c>
    </row>
    <row r="174" spans="1:11" ht="14.4" customHeight="1" x14ac:dyDescent="0.3">
      <c r="A174" s="680" t="s">
        <v>527</v>
      </c>
      <c r="B174" s="671" t="s">
        <v>529</v>
      </c>
      <c r="C174" s="705" t="s">
        <v>551</v>
      </c>
      <c r="D174" s="723" t="s">
        <v>552</v>
      </c>
      <c r="E174" s="705" t="s">
        <v>3726</v>
      </c>
      <c r="F174" s="723" t="s">
        <v>3727</v>
      </c>
      <c r="G174" s="705" t="s">
        <v>3804</v>
      </c>
      <c r="H174" s="705" t="s">
        <v>3805</v>
      </c>
      <c r="I174" s="238">
        <v>1.78</v>
      </c>
      <c r="J174" s="238">
        <v>200</v>
      </c>
      <c r="K174" s="713">
        <v>356</v>
      </c>
    </row>
    <row r="175" spans="1:11" ht="14.4" customHeight="1" x14ac:dyDescent="0.3">
      <c r="A175" s="680" t="s">
        <v>527</v>
      </c>
      <c r="B175" s="671" t="s">
        <v>529</v>
      </c>
      <c r="C175" s="705" t="s">
        <v>551</v>
      </c>
      <c r="D175" s="723" t="s">
        <v>552</v>
      </c>
      <c r="E175" s="705" t="s">
        <v>3726</v>
      </c>
      <c r="F175" s="723" t="s">
        <v>3727</v>
      </c>
      <c r="G175" s="705" t="s">
        <v>3916</v>
      </c>
      <c r="H175" s="705" t="s">
        <v>3917</v>
      </c>
      <c r="I175" s="238">
        <v>1.91</v>
      </c>
      <c r="J175" s="238">
        <v>100</v>
      </c>
      <c r="K175" s="713">
        <v>191</v>
      </c>
    </row>
    <row r="176" spans="1:11" ht="14.4" customHeight="1" x14ac:dyDescent="0.3">
      <c r="A176" s="680" t="s">
        <v>527</v>
      </c>
      <c r="B176" s="671" t="s">
        <v>529</v>
      </c>
      <c r="C176" s="705" t="s">
        <v>551</v>
      </c>
      <c r="D176" s="723" t="s">
        <v>552</v>
      </c>
      <c r="E176" s="705" t="s">
        <v>3726</v>
      </c>
      <c r="F176" s="723" t="s">
        <v>3727</v>
      </c>
      <c r="G176" s="705" t="s">
        <v>3806</v>
      </c>
      <c r="H176" s="705" t="s">
        <v>3807</v>
      </c>
      <c r="I176" s="238">
        <v>2.8049999999999997</v>
      </c>
      <c r="J176" s="238">
        <v>300</v>
      </c>
      <c r="K176" s="713">
        <v>843</v>
      </c>
    </row>
    <row r="177" spans="1:11" ht="14.4" customHeight="1" x14ac:dyDescent="0.3">
      <c r="A177" s="680" t="s">
        <v>527</v>
      </c>
      <c r="B177" s="671" t="s">
        <v>529</v>
      </c>
      <c r="C177" s="705" t="s">
        <v>551</v>
      </c>
      <c r="D177" s="723" t="s">
        <v>552</v>
      </c>
      <c r="E177" s="705" t="s">
        <v>3726</v>
      </c>
      <c r="F177" s="723" t="s">
        <v>3727</v>
      </c>
      <c r="G177" s="705" t="s">
        <v>3810</v>
      </c>
      <c r="H177" s="705" t="s">
        <v>3811</v>
      </c>
      <c r="I177" s="238">
        <v>4.82</v>
      </c>
      <c r="J177" s="238">
        <v>1600</v>
      </c>
      <c r="K177" s="713">
        <v>7712</v>
      </c>
    </row>
    <row r="178" spans="1:11" ht="14.4" customHeight="1" x14ac:dyDescent="0.3">
      <c r="A178" s="680" t="s">
        <v>527</v>
      </c>
      <c r="B178" s="671" t="s">
        <v>529</v>
      </c>
      <c r="C178" s="705" t="s">
        <v>551</v>
      </c>
      <c r="D178" s="723" t="s">
        <v>552</v>
      </c>
      <c r="E178" s="705" t="s">
        <v>3726</v>
      </c>
      <c r="F178" s="723" t="s">
        <v>3727</v>
      </c>
      <c r="G178" s="705" t="s">
        <v>3812</v>
      </c>
      <c r="H178" s="705" t="s">
        <v>3813</v>
      </c>
      <c r="I178" s="238">
        <v>2.8</v>
      </c>
      <c r="J178" s="238">
        <v>300</v>
      </c>
      <c r="K178" s="713">
        <v>840</v>
      </c>
    </row>
    <row r="179" spans="1:11" ht="14.4" customHeight="1" x14ac:dyDescent="0.3">
      <c r="A179" s="680" t="s">
        <v>527</v>
      </c>
      <c r="B179" s="671" t="s">
        <v>529</v>
      </c>
      <c r="C179" s="705" t="s">
        <v>551</v>
      </c>
      <c r="D179" s="723" t="s">
        <v>552</v>
      </c>
      <c r="E179" s="705" t="s">
        <v>3726</v>
      </c>
      <c r="F179" s="723" t="s">
        <v>3727</v>
      </c>
      <c r="G179" s="705" t="s">
        <v>3814</v>
      </c>
      <c r="H179" s="705" t="s">
        <v>3815</v>
      </c>
      <c r="I179" s="238">
        <v>2</v>
      </c>
      <c r="J179" s="238">
        <v>300</v>
      </c>
      <c r="K179" s="713">
        <v>600</v>
      </c>
    </row>
    <row r="180" spans="1:11" ht="14.4" customHeight="1" x14ac:dyDescent="0.3">
      <c r="A180" s="680" t="s">
        <v>527</v>
      </c>
      <c r="B180" s="671" t="s">
        <v>529</v>
      </c>
      <c r="C180" s="705" t="s">
        <v>551</v>
      </c>
      <c r="D180" s="723" t="s">
        <v>552</v>
      </c>
      <c r="E180" s="705" t="s">
        <v>3726</v>
      </c>
      <c r="F180" s="723" t="s">
        <v>3727</v>
      </c>
      <c r="G180" s="705" t="s">
        <v>3818</v>
      </c>
      <c r="H180" s="705" t="s">
        <v>3819</v>
      </c>
      <c r="I180" s="238">
        <v>8.76</v>
      </c>
      <c r="J180" s="238">
        <v>600</v>
      </c>
      <c r="K180" s="713">
        <v>5256.16</v>
      </c>
    </row>
    <row r="181" spans="1:11" ht="14.4" customHeight="1" x14ac:dyDescent="0.3">
      <c r="A181" s="680" t="s">
        <v>527</v>
      </c>
      <c r="B181" s="671" t="s">
        <v>529</v>
      </c>
      <c r="C181" s="705" t="s">
        <v>551</v>
      </c>
      <c r="D181" s="723" t="s">
        <v>552</v>
      </c>
      <c r="E181" s="705" t="s">
        <v>3726</v>
      </c>
      <c r="F181" s="723" t="s">
        <v>3727</v>
      </c>
      <c r="G181" s="705" t="s">
        <v>3978</v>
      </c>
      <c r="H181" s="705" t="s">
        <v>3979</v>
      </c>
      <c r="I181" s="238">
        <v>34.57</v>
      </c>
      <c r="J181" s="238">
        <v>20</v>
      </c>
      <c r="K181" s="713">
        <v>691.38</v>
      </c>
    </row>
    <row r="182" spans="1:11" ht="14.4" customHeight="1" x14ac:dyDescent="0.3">
      <c r="A182" s="680" t="s">
        <v>527</v>
      </c>
      <c r="B182" s="671" t="s">
        <v>529</v>
      </c>
      <c r="C182" s="705" t="s">
        <v>551</v>
      </c>
      <c r="D182" s="723" t="s">
        <v>552</v>
      </c>
      <c r="E182" s="705" t="s">
        <v>3726</v>
      </c>
      <c r="F182" s="723" t="s">
        <v>3727</v>
      </c>
      <c r="G182" s="705" t="s">
        <v>3826</v>
      </c>
      <c r="H182" s="705" t="s">
        <v>3827</v>
      </c>
      <c r="I182" s="238">
        <v>13.550000000000002</v>
      </c>
      <c r="J182" s="238">
        <v>1200</v>
      </c>
      <c r="K182" s="713">
        <v>16260</v>
      </c>
    </row>
    <row r="183" spans="1:11" ht="14.4" customHeight="1" x14ac:dyDescent="0.3">
      <c r="A183" s="680" t="s">
        <v>527</v>
      </c>
      <c r="B183" s="671" t="s">
        <v>529</v>
      </c>
      <c r="C183" s="705" t="s">
        <v>551</v>
      </c>
      <c r="D183" s="723" t="s">
        <v>552</v>
      </c>
      <c r="E183" s="705" t="s">
        <v>3726</v>
      </c>
      <c r="F183" s="723" t="s">
        <v>3727</v>
      </c>
      <c r="G183" s="705" t="s">
        <v>3828</v>
      </c>
      <c r="H183" s="705" t="s">
        <v>3829</v>
      </c>
      <c r="I183" s="238">
        <v>12.585000000000001</v>
      </c>
      <c r="J183" s="238">
        <v>400</v>
      </c>
      <c r="K183" s="713">
        <v>5034</v>
      </c>
    </row>
    <row r="184" spans="1:11" ht="14.4" customHeight="1" x14ac:dyDescent="0.3">
      <c r="A184" s="680" t="s">
        <v>527</v>
      </c>
      <c r="B184" s="671" t="s">
        <v>529</v>
      </c>
      <c r="C184" s="705" t="s">
        <v>551</v>
      </c>
      <c r="D184" s="723" t="s">
        <v>552</v>
      </c>
      <c r="E184" s="705" t="s">
        <v>3726</v>
      </c>
      <c r="F184" s="723" t="s">
        <v>3727</v>
      </c>
      <c r="G184" s="705" t="s">
        <v>3980</v>
      </c>
      <c r="H184" s="705" t="s">
        <v>3981</v>
      </c>
      <c r="I184" s="238">
        <v>13.12</v>
      </c>
      <c r="J184" s="238">
        <v>20</v>
      </c>
      <c r="K184" s="713">
        <v>262.43</v>
      </c>
    </row>
    <row r="185" spans="1:11" ht="14.4" customHeight="1" x14ac:dyDescent="0.3">
      <c r="A185" s="680" t="s">
        <v>527</v>
      </c>
      <c r="B185" s="671" t="s">
        <v>529</v>
      </c>
      <c r="C185" s="705" t="s">
        <v>551</v>
      </c>
      <c r="D185" s="723" t="s">
        <v>552</v>
      </c>
      <c r="E185" s="705" t="s">
        <v>3726</v>
      </c>
      <c r="F185" s="723" t="s">
        <v>3727</v>
      </c>
      <c r="G185" s="705" t="s">
        <v>3982</v>
      </c>
      <c r="H185" s="705" t="s">
        <v>3983</v>
      </c>
      <c r="I185" s="238">
        <v>34.5</v>
      </c>
      <c r="J185" s="238">
        <v>10</v>
      </c>
      <c r="K185" s="713">
        <v>345</v>
      </c>
    </row>
    <row r="186" spans="1:11" ht="14.4" customHeight="1" x14ac:dyDescent="0.3">
      <c r="A186" s="680" t="s">
        <v>527</v>
      </c>
      <c r="B186" s="671" t="s">
        <v>529</v>
      </c>
      <c r="C186" s="705" t="s">
        <v>551</v>
      </c>
      <c r="D186" s="723" t="s">
        <v>552</v>
      </c>
      <c r="E186" s="705" t="s">
        <v>3726</v>
      </c>
      <c r="F186" s="723" t="s">
        <v>3727</v>
      </c>
      <c r="G186" s="705" t="s">
        <v>3830</v>
      </c>
      <c r="H186" s="705" t="s">
        <v>3831</v>
      </c>
      <c r="I186" s="238">
        <v>17.98</v>
      </c>
      <c r="J186" s="238">
        <v>50</v>
      </c>
      <c r="K186" s="713">
        <v>899</v>
      </c>
    </row>
    <row r="187" spans="1:11" ht="14.4" customHeight="1" x14ac:dyDescent="0.3">
      <c r="A187" s="680" t="s">
        <v>527</v>
      </c>
      <c r="B187" s="671" t="s">
        <v>529</v>
      </c>
      <c r="C187" s="705" t="s">
        <v>551</v>
      </c>
      <c r="D187" s="723" t="s">
        <v>552</v>
      </c>
      <c r="E187" s="705" t="s">
        <v>3726</v>
      </c>
      <c r="F187" s="723" t="s">
        <v>3727</v>
      </c>
      <c r="G187" s="705" t="s">
        <v>3832</v>
      </c>
      <c r="H187" s="705" t="s">
        <v>3833</v>
      </c>
      <c r="I187" s="238">
        <v>1.69</v>
      </c>
      <c r="J187" s="238">
        <v>50</v>
      </c>
      <c r="K187" s="713">
        <v>84.5</v>
      </c>
    </row>
    <row r="188" spans="1:11" ht="14.4" customHeight="1" x14ac:dyDescent="0.3">
      <c r="A188" s="680" t="s">
        <v>527</v>
      </c>
      <c r="B188" s="671" t="s">
        <v>529</v>
      </c>
      <c r="C188" s="705" t="s">
        <v>551</v>
      </c>
      <c r="D188" s="723" t="s">
        <v>552</v>
      </c>
      <c r="E188" s="705" t="s">
        <v>3726</v>
      </c>
      <c r="F188" s="723" t="s">
        <v>3727</v>
      </c>
      <c r="G188" s="705" t="s">
        <v>3834</v>
      </c>
      <c r="H188" s="705" t="s">
        <v>3835</v>
      </c>
      <c r="I188" s="238">
        <v>15.01</v>
      </c>
      <c r="J188" s="238">
        <v>70</v>
      </c>
      <c r="K188" s="713">
        <v>1050.7</v>
      </c>
    </row>
    <row r="189" spans="1:11" ht="14.4" customHeight="1" x14ac:dyDescent="0.3">
      <c r="A189" s="680" t="s">
        <v>527</v>
      </c>
      <c r="B189" s="671" t="s">
        <v>529</v>
      </c>
      <c r="C189" s="705" t="s">
        <v>551</v>
      </c>
      <c r="D189" s="723" t="s">
        <v>552</v>
      </c>
      <c r="E189" s="705" t="s">
        <v>3726</v>
      </c>
      <c r="F189" s="723" t="s">
        <v>3727</v>
      </c>
      <c r="G189" s="705" t="s">
        <v>3836</v>
      </c>
      <c r="H189" s="705" t="s">
        <v>3837</v>
      </c>
      <c r="I189" s="238">
        <v>12.1</v>
      </c>
      <c r="J189" s="238">
        <v>160</v>
      </c>
      <c r="K189" s="713">
        <v>1936</v>
      </c>
    </row>
    <row r="190" spans="1:11" ht="14.4" customHeight="1" x14ac:dyDescent="0.3">
      <c r="A190" s="680" t="s">
        <v>527</v>
      </c>
      <c r="B190" s="671" t="s">
        <v>529</v>
      </c>
      <c r="C190" s="705" t="s">
        <v>551</v>
      </c>
      <c r="D190" s="723" t="s">
        <v>552</v>
      </c>
      <c r="E190" s="705" t="s">
        <v>3726</v>
      </c>
      <c r="F190" s="723" t="s">
        <v>3727</v>
      </c>
      <c r="G190" s="705" t="s">
        <v>3838</v>
      </c>
      <c r="H190" s="705" t="s">
        <v>3839</v>
      </c>
      <c r="I190" s="238">
        <v>25.49</v>
      </c>
      <c r="J190" s="238">
        <v>5</v>
      </c>
      <c r="K190" s="713">
        <v>127.45</v>
      </c>
    </row>
    <row r="191" spans="1:11" ht="14.4" customHeight="1" x14ac:dyDescent="0.3">
      <c r="A191" s="680" t="s">
        <v>527</v>
      </c>
      <c r="B191" s="671" t="s">
        <v>529</v>
      </c>
      <c r="C191" s="705" t="s">
        <v>551</v>
      </c>
      <c r="D191" s="723" t="s">
        <v>552</v>
      </c>
      <c r="E191" s="705" t="s">
        <v>3726</v>
      </c>
      <c r="F191" s="723" t="s">
        <v>3727</v>
      </c>
      <c r="G191" s="705" t="s">
        <v>3840</v>
      </c>
      <c r="H191" s="705" t="s">
        <v>3841</v>
      </c>
      <c r="I191" s="238">
        <v>2.8449999999999998</v>
      </c>
      <c r="J191" s="238">
        <v>100</v>
      </c>
      <c r="K191" s="713">
        <v>284.5</v>
      </c>
    </row>
    <row r="192" spans="1:11" ht="14.4" customHeight="1" x14ac:dyDescent="0.3">
      <c r="A192" s="680" t="s">
        <v>527</v>
      </c>
      <c r="B192" s="671" t="s">
        <v>529</v>
      </c>
      <c r="C192" s="705" t="s">
        <v>551</v>
      </c>
      <c r="D192" s="723" t="s">
        <v>552</v>
      </c>
      <c r="E192" s="705" t="s">
        <v>3726</v>
      </c>
      <c r="F192" s="723" t="s">
        <v>3727</v>
      </c>
      <c r="G192" s="705" t="s">
        <v>3984</v>
      </c>
      <c r="H192" s="705" t="s">
        <v>3985</v>
      </c>
      <c r="I192" s="238">
        <v>1.94</v>
      </c>
      <c r="J192" s="238">
        <v>100</v>
      </c>
      <c r="K192" s="713">
        <v>194</v>
      </c>
    </row>
    <row r="193" spans="1:11" ht="14.4" customHeight="1" x14ac:dyDescent="0.3">
      <c r="A193" s="680" t="s">
        <v>527</v>
      </c>
      <c r="B193" s="671" t="s">
        <v>529</v>
      </c>
      <c r="C193" s="705" t="s">
        <v>551</v>
      </c>
      <c r="D193" s="723" t="s">
        <v>552</v>
      </c>
      <c r="E193" s="705" t="s">
        <v>3726</v>
      </c>
      <c r="F193" s="723" t="s">
        <v>3727</v>
      </c>
      <c r="G193" s="705" t="s">
        <v>3986</v>
      </c>
      <c r="H193" s="705" t="s">
        <v>3987</v>
      </c>
      <c r="I193" s="238">
        <v>1.55</v>
      </c>
      <c r="J193" s="238">
        <v>150</v>
      </c>
      <c r="K193" s="713">
        <v>232.5</v>
      </c>
    </row>
    <row r="194" spans="1:11" ht="14.4" customHeight="1" x14ac:dyDescent="0.3">
      <c r="A194" s="680" t="s">
        <v>527</v>
      </c>
      <c r="B194" s="671" t="s">
        <v>529</v>
      </c>
      <c r="C194" s="705" t="s">
        <v>551</v>
      </c>
      <c r="D194" s="723" t="s">
        <v>552</v>
      </c>
      <c r="E194" s="705" t="s">
        <v>3726</v>
      </c>
      <c r="F194" s="723" t="s">
        <v>3727</v>
      </c>
      <c r="G194" s="705" t="s">
        <v>3842</v>
      </c>
      <c r="H194" s="705" t="s">
        <v>3843</v>
      </c>
      <c r="I194" s="238">
        <v>21.234999999999999</v>
      </c>
      <c r="J194" s="238">
        <v>250</v>
      </c>
      <c r="K194" s="713">
        <v>5308.5</v>
      </c>
    </row>
    <row r="195" spans="1:11" ht="14.4" customHeight="1" x14ac:dyDescent="0.3">
      <c r="A195" s="680" t="s">
        <v>527</v>
      </c>
      <c r="B195" s="671" t="s">
        <v>529</v>
      </c>
      <c r="C195" s="705" t="s">
        <v>551</v>
      </c>
      <c r="D195" s="723" t="s">
        <v>552</v>
      </c>
      <c r="E195" s="705" t="s">
        <v>3726</v>
      </c>
      <c r="F195" s="723" t="s">
        <v>3727</v>
      </c>
      <c r="G195" s="705" t="s">
        <v>3930</v>
      </c>
      <c r="H195" s="705" t="s">
        <v>3931</v>
      </c>
      <c r="I195" s="238">
        <v>21.234999999999999</v>
      </c>
      <c r="J195" s="238">
        <v>100</v>
      </c>
      <c r="K195" s="713">
        <v>2123.5</v>
      </c>
    </row>
    <row r="196" spans="1:11" ht="14.4" customHeight="1" x14ac:dyDescent="0.3">
      <c r="A196" s="680" t="s">
        <v>527</v>
      </c>
      <c r="B196" s="671" t="s">
        <v>529</v>
      </c>
      <c r="C196" s="705" t="s">
        <v>551</v>
      </c>
      <c r="D196" s="723" t="s">
        <v>552</v>
      </c>
      <c r="E196" s="705" t="s">
        <v>3726</v>
      </c>
      <c r="F196" s="723" t="s">
        <v>3727</v>
      </c>
      <c r="G196" s="705" t="s">
        <v>3988</v>
      </c>
      <c r="H196" s="705" t="s">
        <v>3989</v>
      </c>
      <c r="I196" s="238">
        <v>2</v>
      </c>
      <c r="J196" s="238">
        <v>200</v>
      </c>
      <c r="K196" s="713">
        <v>399.3</v>
      </c>
    </row>
    <row r="197" spans="1:11" ht="14.4" customHeight="1" x14ac:dyDescent="0.3">
      <c r="A197" s="680" t="s">
        <v>527</v>
      </c>
      <c r="B197" s="671" t="s">
        <v>529</v>
      </c>
      <c r="C197" s="705" t="s">
        <v>551</v>
      </c>
      <c r="D197" s="723" t="s">
        <v>552</v>
      </c>
      <c r="E197" s="705" t="s">
        <v>3726</v>
      </c>
      <c r="F197" s="723" t="s">
        <v>3727</v>
      </c>
      <c r="G197" s="705" t="s">
        <v>3932</v>
      </c>
      <c r="H197" s="705" t="s">
        <v>3933</v>
      </c>
      <c r="I197" s="238">
        <v>0.47</v>
      </c>
      <c r="J197" s="238">
        <v>1000</v>
      </c>
      <c r="K197" s="713">
        <v>470</v>
      </c>
    </row>
    <row r="198" spans="1:11" ht="14.4" customHeight="1" x14ac:dyDescent="0.3">
      <c r="A198" s="680" t="s">
        <v>527</v>
      </c>
      <c r="B198" s="671" t="s">
        <v>529</v>
      </c>
      <c r="C198" s="705" t="s">
        <v>551</v>
      </c>
      <c r="D198" s="723" t="s">
        <v>552</v>
      </c>
      <c r="E198" s="705" t="s">
        <v>3726</v>
      </c>
      <c r="F198" s="723" t="s">
        <v>3727</v>
      </c>
      <c r="G198" s="705" t="s">
        <v>3990</v>
      </c>
      <c r="H198" s="705" t="s">
        <v>3991</v>
      </c>
      <c r="I198" s="238">
        <v>14.22</v>
      </c>
      <c r="J198" s="238">
        <v>400</v>
      </c>
      <c r="K198" s="713">
        <v>5687</v>
      </c>
    </row>
    <row r="199" spans="1:11" ht="14.4" customHeight="1" x14ac:dyDescent="0.3">
      <c r="A199" s="680" t="s">
        <v>527</v>
      </c>
      <c r="B199" s="671" t="s">
        <v>529</v>
      </c>
      <c r="C199" s="705" t="s">
        <v>551</v>
      </c>
      <c r="D199" s="723" t="s">
        <v>552</v>
      </c>
      <c r="E199" s="705" t="s">
        <v>3726</v>
      </c>
      <c r="F199" s="723" t="s">
        <v>3727</v>
      </c>
      <c r="G199" s="705" t="s">
        <v>3846</v>
      </c>
      <c r="H199" s="705" t="s">
        <v>3847</v>
      </c>
      <c r="I199" s="238">
        <v>9.1999999999999993</v>
      </c>
      <c r="J199" s="238">
        <v>200</v>
      </c>
      <c r="K199" s="713">
        <v>1840</v>
      </c>
    </row>
    <row r="200" spans="1:11" ht="14.4" customHeight="1" x14ac:dyDescent="0.3">
      <c r="A200" s="680" t="s">
        <v>527</v>
      </c>
      <c r="B200" s="671" t="s">
        <v>529</v>
      </c>
      <c r="C200" s="705" t="s">
        <v>551</v>
      </c>
      <c r="D200" s="723" t="s">
        <v>552</v>
      </c>
      <c r="E200" s="705" t="s">
        <v>3726</v>
      </c>
      <c r="F200" s="723" t="s">
        <v>3727</v>
      </c>
      <c r="G200" s="705" t="s">
        <v>3992</v>
      </c>
      <c r="H200" s="705" t="s">
        <v>3993</v>
      </c>
      <c r="I200" s="238">
        <v>15.73</v>
      </c>
      <c r="J200" s="238">
        <v>60</v>
      </c>
      <c r="K200" s="713">
        <v>943.8</v>
      </c>
    </row>
    <row r="201" spans="1:11" ht="14.4" customHeight="1" x14ac:dyDescent="0.3">
      <c r="A201" s="680" t="s">
        <v>527</v>
      </c>
      <c r="B201" s="671" t="s">
        <v>529</v>
      </c>
      <c r="C201" s="705" t="s">
        <v>551</v>
      </c>
      <c r="D201" s="723" t="s">
        <v>552</v>
      </c>
      <c r="E201" s="705" t="s">
        <v>3726</v>
      </c>
      <c r="F201" s="723" t="s">
        <v>3727</v>
      </c>
      <c r="G201" s="705" t="s">
        <v>3994</v>
      </c>
      <c r="H201" s="705" t="s">
        <v>3995</v>
      </c>
      <c r="I201" s="238">
        <v>24.2</v>
      </c>
      <c r="J201" s="238">
        <v>200</v>
      </c>
      <c r="K201" s="713">
        <v>4840</v>
      </c>
    </row>
    <row r="202" spans="1:11" ht="14.4" customHeight="1" x14ac:dyDescent="0.3">
      <c r="A202" s="680" t="s">
        <v>527</v>
      </c>
      <c r="B202" s="671" t="s">
        <v>529</v>
      </c>
      <c r="C202" s="705" t="s">
        <v>551</v>
      </c>
      <c r="D202" s="723" t="s">
        <v>552</v>
      </c>
      <c r="E202" s="705" t="s">
        <v>3730</v>
      </c>
      <c r="F202" s="723" t="s">
        <v>3731</v>
      </c>
      <c r="G202" s="705" t="s">
        <v>3996</v>
      </c>
      <c r="H202" s="705" t="s">
        <v>3997</v>
      </c>
      <c r="I202" s="238">
        <v>568.78</v>
      </c>
      <c r="J202" s="238">
        <v>10</v>
      </c>
      <c r="K202" s="713">
        <v>5687.8</v>
      </c>
    </row>
    <row r="203" spans="1:11" ht="14.4" customHeight="1" x14ac:dyDescent="0.3">
      <c r="A203" s="680" t="s">
        <v>527</v>
      </c>
      <c r="B203" s="671" t="s">
        <v>529</v>
      </c>
      <c r="C203" s="705" t="s">
        <v>551</v>
      </c>
      <c r="D203" s="723" t="s">
        <v>552</v>
      </c>
      <c r="E203" s="705" t="s">
        <v>3730</v>
      </c>
      <c r="F203" s="723" t="s">
        <v>3731</v>
      </c>
      <c r="G203" s="705" t="s">
        <v>3998</v>
      </c>
      <c r="H203" s="705" t="s">
        <v>3999</v>
      </c>
      <c r="I203" s="238">
        <v>267.79000000000002</v>
      </c>
      <c r="J203" s="238">
        <v>10</v>
      </c>
      <c r="K203" s="713">
        <v>2677.9</v>
      </c>
    </row>
    <row r="204" spans="1:11" ht="14.4" customHeight="1" x14ac:dyDescent="0.3">
      <c r="A204" s="680" t="s">
        <v>527</v>
      </c>
      <c r="B204" s="671" t="s">
        <v>529</v>
      </c>
      <c r="C204" s="705" t="s">
        <v>551</v>
      </c>
      <c r="D204" s="723" t="s">
        <v>552</v>
      </c>
      <c r="E204" s="705" t="s">
        <v>3730</v>
      </c>
      <c r="F204" s="723" t="s">
        <v>3731</v>
      </c>
      <c r="G204" s="705" t="s">
        <v>3854</v>
      </c>
      <c r="H204" s="705" t="s">
        <v>3855</v>
      </c>
      <c r="I204" s="238">
        <v>10200.5</v>
      </c>
      <c r="J204" s="238">
        <v>3</v>
      </c>
      <c r="K204" s="713">
        <v>30601.5</v>
      </c>
    </row>
    <row r="205" spans="1:11" ht="14.4" customHeight="1" x14ac:dyDescent="0.3">
      <c r="A205" s="680" t="s">
        <v>527</v>
      </c>
      <c r="B205" s="671" t="s">
        <v>529</v>
      </c>
      <c r="C205" s="705" t="s">
        <v>551</v>
      </c>
      <c r="D205" s="723" t="s">
        <v>552</v>
      </c>
      <c r="E205" s="705" t="s">
        <v>3730</v>
      </c>
      <c r="F205" s="723" t="s">
        <v>3731</v>
      </c>
      <c r="G205" s="705" t="s">
        <v>4000</v>
      </c>
      <c r="H205" s="705" t="s">
        <v>4001</v>
      </c>
      <c r="I205" s="238">
        <v>893.17</v>
      </c>
      <c r="J205" s="238">
        <v>10</v>
      </c>
      <c r="K205" s="713">
        <v>8931.73</v>
      </c>
    </row>
    <row r="206" spans="1:11" ht="14.4" customHeight="1" x14ac:dyDescent="0.3">
      <c r="A206" s="680" t="s">
        <v>527</v>
      </c>
      <c r="B206" s="671" t="s">
        <v>529</v>
      </c>
      <c r="C206" s="705" t="s">
        <v>551</v>
      </c>
      <c r="D206" s="723" t="s">
        <v>552</v>
      </c>
      <c r="E206" s="705" t="s">
        <v>3732</v>
      </c>
      <c r="F206" s="723" t="s">
        <v>3733</v>
      </c>
      <c r="G206" s="705" t="s">
        <v>3856</v>
      </c>
      <c r="H206" s="705" t="s">
        <v>3857</v>
      </c>
      <c r="I206" s="238">
        <v>8.17</v>
      </c>
      <c r="J206" s="238">
        <v>3000</v>
      </c>
      <c r="K206" s="713">
        <v>24510</v>
      </c>
    </row>
    <row r="207" spans="1:11" ht="14.4" customHeight="1" x14ac:dyDescent="0.3">
      <c r="A207" s="680" t="s">
        <v>527</v>
      </c>
      <c r="B207" s="671" t="s">
        <v>529</v>
      </c>
      <c r="C207" s="705" t="s">
        <v>551</v>
      </c>
      <c r="D207" s="723" t="s">
        <v>552</v>
      </c>
      <c r="E207" s="705" t="s">
        <v>3732</v>
      </c>
      <c r="F207" s="723" t="s">
        <v>3733</v>
      </c>
      <c r="G207" s="705" t="s">
        <v>4002</v>
      </c>
      <c r="H207" s="705" t="s">
        <v>4003</v>
      </c>
      <c r="I207" s="238">
        <v>10.09</v>
      </c>
      <c r="J207" s="238">
        <v>400</v>
      </c>
      <c r="K207" s="713">
        <v>4036.56</v>
      </c>
    </row>
    <row r="208" spans="1:11" ht="14.4" customHeight="1" x14ac:dyDescent="0.3">
      <c r="A208" s="680" t="s">
        <v>527</v>
      </c>
      <c r="B208" s="671" t="s">
        <v>529</v>
      </c>
      <c r="C208" s="705" t="s">
        <v>551</v>
      </c>
      <c r="D208" s="723" t="s">
        <v>552</v>
      </c>
      <c r="E208" s="705" t="s">
        <v>3732</v>
      </c>
      <c r="F208" s="723" t="s">
        <v>3733</v>
      </c>
      <c r="G208" s="705" t="s">
        <v>3858</v>
      </c>
      <c r="H208" s="705" t="s">
        <v>3859</v>
      </c>
      <c r="I208" s="238">
        <v>7</v>
      </c>
      <c r="J208" s="238">
        <v>500</v>
      </c>
      <c r="K208" s="713">
        <v>3500</v>
      </c>
    </row>
    <row r="209" spans="1:11" ht="14.4" customHeight="1" x14ac:dyDescent="0.3">
      <c r="A209" s="680" t="s">
        <v>527</v>
      </c>
      <c r="B209" s="671" t="s">
        <v>529</v>
      </c>
      <c r="C209" s="705" t="s">
        <v>551</v>
      </c>
      <c r="D209" s="723" t="s">
        <v>552</v>
      </c>
      <c r="E209" s="705" t="s">
        <v>3734</v>
      </c>
      <c r="F209" s="723" t="s">
        <v>3735</v>
      </c>
      <c r="G209" s="705" t="s">
        <v>4004</v>
      </c>
      <c r="H209" s="705" t="s">
        <v>4005</v>
      </c>
      <c r="I209" s="238">
        <v>39.229999999999997</v>
      </c>
      <c r="J209" s="238">
        <v>36</v>
      </c>
      <c r="K209" s="713">
        <v>1412.2</v>
      </c>
    </row>
    <row r="210" spans="1:11" ht="14.4" customHeight="1" x14ac:dyDescent="0.3">
      <c r="A210" s="680" t="s">
        <v>527</v>
      </c>
      <c r="B210" s="671" t="s">
        <v>529</v>
      </c>
      <c r="C210" s="705" t="s">
        <v>551</v>
      </c>
      <c r="D210" s="723" t="s">
        <v>552</v>
      </c>
      <c r="E210" s="705" t="s">
        <v>3736</v>
      </c>
      <c r="F210" s="723" t="s">
        <v>3737</v>
      </c>
      <c r="G210" s="705" t="s">
        <v>3940</v>
      </c>
      <c r="H210" s="705" t="s">
        <v>3941</v>
      </c>
      <c r="I210" s="238">
        <v>399.3</v>
      </c>
      <c r="J210" s="238">
        <v>10</v>
      </c>
      <c r="K210" s="713">
        <v>3993</v>
      </c>
    </row>
    <row r="211" spans="1:11" ht="14.4" customHeight="1" x14ac:dyDescent="0.3">
      <c r="A211" s="680" t="s">
        <v>527</v>
      </c>
      <c r="B211" s="671" t="s">
        <v>529</v>
      </c>
      <c r="C211" s="705" t="s">
        <v>551</v>
      </c>
      <c r="D211" s="723" t="s">
        <v>552</v>
      </c>
      <c r="E211" s="705" t="s">
        <v>3736</v>
      </c>
      <c r="F211" s="723" t="s">
        <v>3737</v>
      </c>
      <c r="G211" s="705" t="s">
        <v>3864</v>
      </c>
      <c r="H211" s="705" t="s">
        <v>3865</v>
      </c>
      <c r="I211" s="238">
        <v>0.3</v>
      </c>
      <c r="J211" s="238">
        <v>2000</v>
      </c>
      <c r="K211" s="713">
        <v>600</v>
      </c>
    </row>
    <row r="212" spans="1:11" ht="14.4" customHeight="1" x14ac:dyDescent="0.3">
      <c r="A212" s="680" t="s">
        <v>527</v>
      </c>
      <c r="B212" s="671" t="s">
        <v>529</v>
      </c>
      <c r="C212" s="705" t="s">
        <v>551</v>
      </c>
      <c r="D212" s="723" t="s">
        <v>552</v>
      </c>
      <c r="E212" s="705" t="s">
        <v>3736</v>
      </c>
      <c r="F212" s="723" t="s">
        <v>3737</v>
      </c>
      <c r="G212" s="705" t="s">
        <v>4006</v>
      </c>
      <c r="H212" s="705" t="s">
        <v>4007</v>
      </c>
      <c r="I212" s="238">
        <v>0.3</v>
      </c>
      <c r="J212" s="238">
        <v>1000</v>
      </c>
      <c r="K212" s="713">
        <v>300</v>
      </c>
    </row>
    <row r="213" spans="1:11" ht="14.4" customHeight="1" x14ac:dyDescent="0.3">
      <c r="A213" s="680" t="s">
        <v>527</v>
      </c>
      <c r="B213" s="671" t="s">
        <v>529</v>
      </c>
      <c r="C213" s="705" t="s">
        <v>551</v>
      </c>
      <c r="D213" s="723" t="s">
        <v>552</v>
      </c>
      <c r="E213" s="705" t="s">
        <v>3736</v>
      </c>
      <c r="F213" s="723" t="s">
        <v>3737</v>
      </c>
      <c r="G213" s="705" t="s">
        <v>4008</v>
      </c>
      <c r="H213" s="705" t="s">
        <v>4009</v>
      </c>
      <c r="I213" s="238">
        <v>0.3</v>
      </c>
      <c r="J213" s="238">
        <v>1000</v>
      </c>
      <c r="K213" s="713">
        <v>300</v>
      </c>
    </row>
    <row r="214" spans="1:11" ht="14.4" customHeight="1" x14ac:dyDescent="0.3">
      <c r="A214" s="680" t="s">
        <v>527</v>
      </c>
      <c r="B214" s="671" t="s">
        <v>529</v>
      </c>
      <c r="C214" s="705" t="s">
        <v>551</v>
      </c>
      <c r="D214" s="723" t="s">
        <v>552</v>
      </c>
      <c r="E214" s="705" t="s">
        <v>3736</v>
      </c>
      <c r="F214" s="723" t="s">
        <v>3737</v>
      </c>
      <c r="G214" s="705" t="s">
        <v>3868</v>
      </c>
      <c r="H214" s="705" t="s">
        <v>3869</v>
      </c>
      <c r="I214" s="238">
        <v>10.16</v>
      </c>
      <c r="J214" s="238">
        <v>50</v>
      </c>
      <c r="K214" s="713">
        <v>508.2</v>
      </c>
    </row>
    <row r="215" spans="1:11" ht="14.4" customHeight="1" x14ac:dyDescent="0.3">
      <c r="A215" s="680" t="s">
        <v>527</v>
      </c>
      <c r="B215" s="671" t="s">
        <v>529</v>
      </c>
      <c r="C215" s="705" t="s">
        <v>551</v>
      </c>
      <c r="D215" s="723" t="s">
        <v>552</v>
      </c>
      <c r="E215" s="705" t="s">
        <v>3736</v>
      </c>
      <c r="F215" s="723" t="s">
        <v>3737</v>
      </c>
      <c r="G215" s="705" t="s">
        <v>3872</v>
      </c>
      <c r="H215" s="705" t="s">
        <v>3873</v>
      </c>
      <c r="I215" s="238">
        <v>0.3</v>
      </c>
      <c r="J215" s="238">
        <v>3000</v>
      </c>
      <c r="K215" s="713">
        <v>900</v>
      </c>
    </row>
    <row r="216" spans="1:11" ht="14.4" customHeight="1" x14ac:dyDescent="0.3">
      <c r="A216" s="680" t="s">
        <v>527</v>
      </c>
      <c r="B216" s="671" t="s">
        <v>529</v>
      </c>
      <c r="C216" s="705" t="s">
        <v>551</v>
      </c>
      <c r="D216" s="723" t="s">
        <v>552</v>
      </c>
      <c r="E216" s="705" t="s">
        <v>3736</v>
      </c>
      <c r="F216" s="723" t="s">
        <v>3737</v>
      </c>
      <c r="G216" s="705" t="s">
        <v>4010</v>
      </c>
      <c r="H216" s="705" t="s">
        <v>4011</v>
      </c>
      <c r="I216" s="238">
        <v>132.68</v>
      </c>
      <c r="J216" s="238">
        <v>75</v>
      </c>
      <c r="K216" s="713">
        <v>9950.74</v>
      </c>
    </row>
    <row r="217" spans="1:11" ht="14.4" customHeight="1" x14ac:dyDescent="0.3">
      <c r="A217" s="680" t="s">
        <v>527</v>
      </c>
      <c r="B217" s="671" t="s">
        <v>529</v>
      </c>
      <c r="C217" s="705" t="s">
        <v>551</v>
      </c>
      <c r="D217" s="723" t="s">
        <v>552</v>
      </c>
      <c r="E217" s="705" t="s">
        <v>3736</v>
      </c>
      <c r="F217" s="723" t="s">
        <v>3737</v>
      </c>
      <c r="G217" s="705" t="s">
        <v>4012</v>
      </c>
      <c r="H217" s="705" t="s">
        <v>4013</v>
      </c>
      <c r="I217" s="238">
        <v>10.16</v>
      </c>
      <c r="J217" s="238">
        <v>50</v>
      </c>
      <c r="K217" s="713">
        <v>508.2</v>
      </c>
    </row>
    <row r="218" spans="1:11" ht="14.4" customHeight="1" x14ac:dyDescent="0.3">
      <c r="A218" s="680" t="s">
        <v>527</v>
      </c>
      <c r="B218" s="671" t="s">
        <v>529</v>
      </c>
      <c r="C218" s="705" t="s">
        <v>551</v>
      </c>
      <c r="D218" s="723" t="s">
        <v>552</v>
      </c>
      <c r="E218" s="705" t="s">
        <v>3738</v>
      </c>
      <c r="F218" s="723" t="s">
        <v>3739</v>
      </c>
      <c r="G218" s="705" t="s">
        <v>3878</v>
      </c>
      <c r="H218" s="705" t="s">
        <v>3879</v>
      </c>
      <c r="I218" s="238">
        <v>7.51</v>
      </c>
      <c r="J218" s="238">
        <v>50</v>
      </c>
      <c r="K218" s="713">
        <v>375.5</v>
      </c>
    </row>
    <row r="219" spans="1:11" ht="14.4" customHeight="1" x14ac:dyDescent="0.3">
      <c r="A219" s="680" t="s">
        <v>527</v>
      </c>
      <c r="B219" s="671" t="s">
        <v>529</v>
      </c>
      <c r="C219" s="705" t="s">
        <v>551</v>
      </c>
      <c r="D219" s="723" t="s">
        <v>552</v>
      </c>
      <c r="E219" s="705" t="s">
        <v>3738</v>
      </c>
      <c r="F219" s="723" t="s">
        <v>3739</v>
      </c>
      <c r="G219" s="705" t="s">
        <v>4014</v>
      </c>
      <c r="H219" s="705" t="s">
        <v>4015</v>
      </c>
      <c r="I219" s="238">
        <v>7.5</v>
      </c>
      <c r="J219" s="238">
        <v>50</v>
      </c>
      <c r="K219" s="713">
        <v>375</v>
      </c>
    </row>
    <row r="220" spans="1:11" ht="14.4" customHeight="1" x14ac:dyDescent="0.3">
      <c r="A220" s="680" t="s">
        <v>527</v>
      </c>
      <c r="B220" s="671" t="s">
        <v>529</v>
      </c>
      <c r="C220" s="705" t="s">
        <v>551</v>
      </c>
      <c r="D220" s="723" t="s">
        <v>552</v>
      </c>
      <c r="E220" s="705" t="s">
        <v>3738</v>
      </c>
      <c r="F220" s="723" t="s">
        <v>3739</v>
      </c>
      <c r="G220" s="705" t="s">
        <v>4016</v>
      </c>
      <c r="H220" s="705" t="s">
        <v>4017</v>
      </c>
      <c r="I220" s="238">
        <v>0.78</v>
      </c>
      <c r="J220" s="238">
        <v>6000</v>
      </c>
      <c r="K220" s="713">
        <v>4680</v>
      </c>
    </row>
    <row r="221" spans="1:11" ht="14.4" customHeight="1" x14ac:dyDescent="0.3">
      <c r="A221" s="680" t="s">
        <v>527</v>
      </c>
      <c r="B221" s="671" t="s">
        <v>529</v>
      </c>
      <c r="C221" s="705" t="s">
        <v>551</v>
      </c>
      <c r="D221" s="723" t="s">
        <v>552</v>
      </c>
      <c r="E221" s="705" t="s">
        <v>3738</v>
      </c>
      <c r="F221" s="723" t="s">
        <v>3739</v>
      </c>
      <c r="G221" s="705" t="s">
        <v>3882</v>
      </c>
      <c r="H221" s="705" t="s">
        <v>3883</v>
      </c>
      <c r="I221" s="238">
        <v>0.77500000000000002</v>
      </c>
      <c r="J221" s="238">
        <v>11000</v>
      </c>
      <c r="K221" s="713">
        <v>8530</v>
      </c>
    </row>
    <row r="222" spans="1:11" ht="14.4" customHeight="1" x14ac:dyDescent="0.3">
      <c r="A222" s="680" t="s">
        <v>527</v>
      </c>
      <c r="B222" s="671" t="s">
        <v>529</v>
      </c>
      <c r="C222" s="705" t="s">
        <v>551</v>
      </c>
      <c r="D222" s="723" t="s">
        <v>552</v>
      </c>
      <c r="E222" s="705" t="s">
        <v>3722</v>
      </c>
      <c r="F222" s="723" t="s">
        <v>3723</v>
      </c>
      <c r="G222" s="705" t="s">
        <v>3888</v>
      </c>
      <c r="H222" s="705" t="s">
        <v>3889</v>
      </c>
      <c r="I222" s="238">
        <v>139.44</v>
      </c>
      <c r="J222" s="238">
        <v>60</v>
      </c>
      <c r="K222" s="713">
        <v>8366.4000000000015</v>
      </c>
    </row>
    <row r="223" spans="1:11" ht="14.4" customHeight="1" x14ac:dyDescent="0.3">
      <c r="A223" s="680" t="s">
        <v>527</v>
      </c>
      <c r="B223" s="671" t="s">
        <v>529</v>
      </c>
      <c r="C223" s="705" t="s">
        <v>551</v>
      </c>
      <c r="D223" s="723" t="s">
        <v>552</v>
      </c>
      <c r="E223" s="705" t="s">
        <v>3722</v>
      </c>
      <c r="F223" s="723" t="s">
        <v>3723</v>
      </c>
      <c r="G223" s="705" t="s">
        <v>3890</v>
      </c>
      <c r="H223" s="705" t="s">
        <v>3891</v>
      </c>
      <c r="I223" s="238">
        <v>139.43333333333334</v>
      </c>
      <c r="J223" s="238">
        <v>60</v>
      </c>
      <c r="K223" s="713">
        <v>8365.8000000000011</v>
      </c>
    </row>
    <row r="224" spans="1:11" ht="14.4" customHeight="1" x14ac:dyDescent="0.3">
      <c r="A224" s="680" t="s">
        <v>527</v>
      </c>
      <c r="B224" s="671" t="s">
        <v>529</v>
      </c>
      <c r="C224" s="705" t="s">
        <v>551</v>
      </c>
      <c r="D224" s="723" t="s">
        <v>552</v>
      </c>
      <c r="E224" s="705" t="s">
        <v>3722</v>
      </c>
      <c r="F224" s="723" t="s">
        <v>3723</v>
      </c>
      <c r="G224" s="705" t="s">
        <v>4018</v>
      </c>
      <c r="H224" s="705" t="s">
        <v>4019</v>
      </c>
      <c r="I224" s="238">
        <v>11.65</v>
      </c>
      <c r="J224" s="238">
        <v>20</v>
      </c>
      <c r="K224" s="713">
        <v>233.04</v>
      </c>
    </row>
    <row r="225" spans="1:11" ht="14.4" customHeight="1" x14ac:dyDescent="0.3">
      <c r="A225" s="680" t="s">
        <v>527</v>
      </c>
      <c r="B225" s="671" t="s">
        <v>529</v>
      </c>
      <c r="C225" s="705" t="s">
        <v>551</v>
      </c>
      <c r="D225" s="723" t="s">
        <v>552</v>
      </c>
      <c r="E225" s="705" t="s">
        <v>3722</v>
      </c>
      <c r="F225" s="723" t="s">
        <v>3723</v>
      </c>
      <c r="G225" s="705" t="s">
        <v>3892</v>
      </c>
      <c r="H225" s="705" t="s">
        <v>3893</v>
      </c>
      <c r="I225" s="238">
        <v>152.46</v>
      </c>
      <c r="J225" s="238">
        <v>6</v>
      </c>
      <c r="K225" s="713">
        <v>914.76</v>
      </c>
    </row>
    <row r="226" spans="1:11" ht="14.4" customHeight="1" x14ac:dyDescent="0.3">
      <c r="A226" s="680" t="s">
        <v>527</v>
      </c>
      <c r="B226" s="671" t="s">
        <v>529</v>
      </c>
      <c r="C226" s="705" t="s">
        <v>551</v>
      </c>
      <c r="D226" s="723" t="s">
        <v>552</v>
      </c>
      <c r="E226" s="705" t="s">
        <v>3722</v>
      </c>
      <c r="F226" s="723" t="s">
        <v>3723</v>
      </c>
      <c r="G226" s="705" t="s">
        <v>3894</v>
      </c>
      <c r="H226" s="705" t="s">
        <v>3895</v>
      </c>
      <c r="I226" s="238">
        <v>254.82000000000002</v>
      </c>
      <c r="J226" s="238">
        <v>60</v>
      </c>
      <c r="K226" s="713">
        <v>15289.4</v>
      </c>
    </row>
    <row r="227" spans="1:11" ht="14.4" customHeight="1" x14ac:dyDescent="0.3">
      <c r="A227" s="680" t="s">
        <v>527</v>
      </c>
      <c r="B227" s="671" t="s">
        <v>529</v>
      </c>
      <c r="C227" s="705" t="s">
        <v>553</v>
      </c>
      <c r="D227" s="723" t="s">
        <v>554</v>
      </c>
      <c r="E227" s="705" t="s">
        <v>3724</v>
      </c>
      <c r="F227" s="723" t="s">
        <v>3725</v>
      </c>
      <c r="G227" s="705" t="s">
        <v>4020</v>
      </c>
      <c r="H227" s="705" t="s">
        <v>4021</v>
      </c>
      <c r="I227" s="238">
        <v>4.6100000000000003</v>
      </c>
      <c r="J227" s="238">
        <v>50</v>
      </c>
      <c r="K227" s="713">
        <v>230.5</v>
      </c>
    </row>
    <row r="228" spans="1:11" ht="14.4" customHeight="1" x14ac:dyDescent="0.3">
      <c r="A228" s="680" t="s">
        <v>527</v>
      </c>
      <c r="B228" s="671" t="s">
        <v>529</v>
      </c>
      <c r="C228" s="705" t="s">
        <v>553</v>
      </c>
      <c r="D228" s="723" t="s">
        <v>554</v>
      </c>
      <c r="E228" s="705" t="s">
        <v>3724</v>
      </c>
      <c r="F228" s="723" t="s">
        <v>3725</v>
      </c>
      <c r="G228" s="705" t="s">
        <v>3744</v>
      </c>
      <c r="H228" s="705" t="s">
        <v>3745</v>
      </c>
      <c r="I228" s="238">
        <v>0.505</v>
      </c>
      <c r="J228" s="238">
        <v>15000</v>
      </c>
      <c r="K228" s="713">
        <v>7600</v>
      </c>
    </row>
    <row r="229" spans="1:11" ht="14.4" customHeight="1" x14ac:dyDescent="0.3">
      <c r="A229" s="680" t="s">
        <v>527</v>
      </c>
      <c r="B229" s="671" t="s">
        <v>529</v>
      </c>
      <c r="C229" s="705" t="s">
        <v>553</v>
      </c>
      <c r="D229" s="723" t="s">
        <v>554</v>
      </c>
      <c r="E229" s="705" t="s">
        <v>3724</v>
      </c>
      <c r="F229" s="723" t="s">
        <v>3725</v>
      </c>
      <c r="G229" s="705" t="s">
        <v>4022</v>
      </c>
      <c r="H229" s="705" t="s">
        <v>4023</v>
      </c>
      <c r="I229" s="238">
        <v>210.63</v>
      </c>
      <c r="J229" s="238">
        <v>2</v>
      </c>
      <c r="K229" s="713">
        <v>421.26</v>
      </c>
    </row>
    <row r="230" spans="1:11" ht="14.4" customHeight="1" x14ac:dyDescent="0.3">
      <c r="A230" s="680" t="s">
        <v>527</v>
      </c>
      <c r="B230" s="671" t="s">
        <v>529</v>
      </c>
      <c r="C230" s="705" t="s">
        <v>553</v>
      </c>
      <c r="D230" s="723" t="s">
        <v>554</v>
      </c>
      <c r="E230" s="705" t="s">
        <v>3724</v>
      </c>
      <c r="F230" s="723" t="s">
        <v>3725</v>
      </c>
      <c r="G230" s="705" t="s">
        <v>3752</v>
      </c>
      <c r="H230" s="705" t="s">
        <v>3753</v>
      </c>
      <c r="I230" s="238">
        <v>27.37</v>
      </c>
      <c r="J230" s="238">
        <v>10</v>
      </c>
      <c r="K230" s="713">
        <v>273.7</v>
      </c>
    </row>
    <row r="231" spans="1:11" ht="14.4" customHeight="1" x14ac:dyDescent="0.3">
      <c r="A231" s="680" t="s">
        <v>527</v>
      </c>
      <c r="B231" s="671" t="s">
        <v>529</v>
      </c>
      <c r="C231" s="705" t="s">
        <v>553</v>
      </c>
      <c r="D231" s="723" t="s">
        <v>554</v>
      </c>
      <c r="E231" s="705" t="s">
        <v>3724</v>
      </c>
      <c r="F231" s="723" t="s">
        <v>3725</v>
      </c>
      <c r="G231" s="705" t="s">
        <v>4024</v>
      </c>
      <c r="H231" s="705" t="s">
        <v>4025</v>
      </c>
      <c r="I231" s="238">
        <v>1.43</v>
      </c>
      <c r="J231" s="238">
        <v>200</v>
      </c>
      <c r="K231" s="713">
        <v>286</v>
      </c>
    </row>
    <row r="232" spans="1:11" ht="14.4" customHeight="1" x14ac:dyDescent="0.3">
      <c r="A232" s="680" t="s">
        <v>527</v>
      </c>
      <c r="B232" s="671" t="s">
        <v>529</v>
      </c>
      <c r="C232" s="705" t="s">
        <v>553</v>
      </c>
      <c r="D232" s="723" t="s">
        <v>554</v>
      </c>
      <c r="E232" s="705" t="s">
        <v>3724</v>
      </c>
      <c r="F232" s="723" t="s">
        <v>3725</v>
      </c>
      <c r="G232" s="705" t="s">
        <v>4026</v>
      </c>
      <c r="H232" s="705" t="s">
        <v>4027</v>
      </c>
      <c r="I232" s="238">
        <v>6.7</v>
      </c>
      <c r="J232" s="238">
        <v>100</v>
      </c>
      <c r="K232" s="713">
        <v>669.65</v>
      </c>
    </row>
    <row r="233" spans="1:11" ht="14.4" customHeight="1" x14ac:dyDescent="0.3">
      <c r="A233" s="680" t="s">
        <v>527</v>
      </c>
      <c r="B233" s="671" t="s">
        <v>529</v>
      </c>
      <c r="C233" s="705" t="s">
        <v>553</v>
      </c>
      <c r="D233" s="723" t="s">
        <v>554</v>
      </c>
      <c r="E233" s="705" t="s">
        <v>3724</v>
      </c>
      <c r="F233" s="723" t="s">
        <v>3725</v>
      </c>
      <c r="G233" s="705" t="s">
        <v>3950</v>
      </c>
      <c r="H233" s="705" t="s">
        <v>3951</v>
      </c>
      <c r="I233" s="238">
        <v>0.99</v>
      </c>
      <c r="J233" s="238">
        <v>100</v>
      </c>
      <c r="K233" s="713">
        <v>99</v>
      </c>
    </row>
    <row r="234" spans="1:11" ht="14.4" customHeight="1" x14ac:dyDescent="0.3">
      <c r="A234" s="680" t="s">
        <v>527</v>
      </c>
      <c r="B234" s="671" t="s">
        <v>529</v>
      </c>
      <c r="C234" s="705" t="s">
        <v>553</v>
      </c>
      <c r="D234" s="723" t="s">
        <v>554</v>
      </c>
      <c r="E234" s="705" t="s">
        <v>3724</v>
      </c>
      <c r="F234" s="723" t="s">
        <v>3725</v>
      </c>
      <c r="G234" s="705" t="s">
        <v>3954</v>
      </c>
      <c r="H234" s="705" t="s">
        <v>3955</v>
      </c>
      <c r="I234" s="238">
        <v>22.15</v>
      </c>
      <c r="J234" s="238">
        <v>200</v>
      </c>
      <c r="K234" s="713">
        <v>4430</v>
      </c>
    </row>
    <row r="235" spans="1:11" ht="14.4" customHeight="1" x14ac:dyDescent="0.3">
      <c r="A235" s="680" t="s">
        <v>527</v>
      </c>
      <c r="B235" s="671" t="s">
        <v>529</v>
      </c>
      <c r="C235" s="705" t="s">
        <v>553</v>
      </c>
      <c r="D235" s="723" t="s">
        <v>554</v>
      </c>
      <c r="E235" s="705" t="s">
        <v>3724</v>
      </c>
      <c r="F235" s="723" t="s">
        <v>3725</v>
      </c>
      <c r="G235" s="705" t="s">
        <v>3756</v>
      </c>
      <c r="H235" s="705" t="s">
        <v>3757</v>
      </c>
      <c r="I235" s="238">
        <v>0.6</v>
      </c>
      <c r="J235" s="238">
        <v>1500</v>
      </c>
      <c r="K235" s="713">
        <v>900</v>
      </c>
    </row>
    <row r="236" spans="1:11" ht="14.4" customHeight="1" x14ac:dyDescent="0.3">
      <c r="A236" s="680" t="s">
        <v>527</v>
      </c>
      <c r="B236" s="671" t="s">
        <v>529</v>
      </c>
      <c r="C236" s="705" t="s">
        <v>553</v>
      </c>
      <c r="D236" s="723" t="s">
        <v>554</v>
      </c>
      <c r="E236" s="705" t="s">
        <v>3724</v>
      </c>
      <c r="F236" s="723" t="s">
        <v>3725</v>
      </c>
      <c r="G236" s="705" t="s">
        <v>3764</v>
      </c>
      <c r="H236" s="705" t="s">
        <v>3765</v>
      </c>
      <c r="I236" s="238">
        <v>0.93</v>
      </c>
      <c r="J236" s="238">
        <v>4000</v>
      </c>
      <c r="K236" s="713">
        <v>3720</v>
      </c>
    </row>
    <row r="237" spans="1:11" ht="14.4" customHeight="1" x14ac:dyDescent="0.3">
      <c r="A237" s="680" t="s">
        <v>527</v>
      </c>
      <c r="B237" s="671" t="s">
        <v>529</v>
      </c>
      <c r="C237" s="705" t="s">
        <v>553</v>
      </c>
      <c r="D237" s="723" t="s">
        <v>554</v>
      </c>
      <c r="E237" s="705" t="s">
        <v>3724</v>
      </c>
      <c r="F237" s="723" t="s">
        <v>3725</v>
      </c>
      <c r="G237" s="705" t="s">
        <v>3766</v>
      </c>
      <c r="H237" s="705" t="s">
        <v>3767</v>
      </c>
      <c r="I237" s="238">
        <v>9.5500000000000007</v>
      </c>
      <c r="J237" s="238">
        <v>250</v>
      </c>
      <c r="K237" s="713">
        <v>2387.5</v>
      </c>
    </row>
    <row r="238" spans="1:11" ht="14.4" customHeight="1" x14ac:dyDescent="0.3">
      <c r="A238" s="680" t="s">
        <v>527</v>
      </c>
      <c r="B238" s="671" t="s">
        <v>529</v>
      </c>
      <c r="C238" s="705" t="s">
        <v>553</v>
      </c>
      <c r="D238" s="723" t="s">
        <v>554</v>
      </c>
      <c r="E238" s="705" t="s">
        <v>3724</v>
      </c>
      <c r="F238" s="723" t="s">
        <v>3725</v>
      </c>
      <c r="G238" s="705" t="s">
        <v>3962</v>
      </c>
      <c r="H238" s="705" t="s">
        <v>3963</v>
      </c>
      <c r="I238" s="238">
        <v>2.66</v>
      </c>
      <c r="J238" s="238">
        <v>70</v>
      </c>
      <c r="K238" s="713">
        <v>186.34</v>
      </c>
    </row>
    <row r="239" spans="1:11" ht="14.4" customHeight="1" x14ac:dyDescent="0.3">
      <c r="A239" s="680" t="s">
        <v>527</v>
      </c>
      <c r="B239" s="671" t="s">
        <v>529</v>
      </c>
      <c r="C239" s="705" t="s">
        <v>553</v>
      </c>
      <c r="D239" s="723" t="s">
        <v>554</v>
      </c>
      <c r="E239" s="705" t="s">
        <v>3724</v>
      </c>
      <c r="F239" s="723" t="s">
        <v>3725</v>
      </c>
      <c r="G239" s="705" t="s">
        <v>3964</v>
      </c>
      <c r="H239" s="705" t="s">
        <v>3965</v>
      </c>
      <c r="I239" s="238">
        <v>0.85499999999999998</v>
      </c>
      <c r="J239" s="238">
        <v>200</v>
      </c>
      <c r="K239" s="713">
        <v>171</v>
      </c>
    </row>
    <row r="240" spans="1:11" ht="14.4" customHeight="1" x14ac:dyDescent="0.3">
      <c r="A240" s="680" t="s">
        <v>527</v>
      </c>
      <c r="B240" s="671" t="s">
        <v>529</v>
      </c>
      <c r="C240" s="705" t="s">
        <v>553</v>
      </c>
      <c r="D240" s="723" t="s">
        <v>554</v>
      </c>
      <c r="E240" s="705" t="s">
        <v>3724</v>
      </c>
      <c r="F240" s="723" t="s">
        <v>3725</v>
      </c>
      <c r="G240" s="705" t="s">
        <v>3772</v>
      </c>
      <c r="H240" s="705" t="s">
        <v>3773</v>
      </c>
      <c r="I240" s="238">
        <v>64.254999999999995</v>
      </c>
      <c r="J240" s="238">
        <v>60</v>
      </c>
      <c r="K240" s="713">
        <v>3855.11</v>
      </c>
    </row>
    <row r="241" spans="1:11" ht="14.4" customHeight="1" x14ac:dyDescent="0.3">
      <c r="A241" s="680" t="s">
        <v>527</v>
      </c>
      <c r="B241" s="671" t="s">
        <v>529</v>
      </c>
      <c r="C241" s="705" t="s">
        <v>553</v>
      </c>
      <c r="D241" s="723" t="s">
        <v>554</v>
      </c>
      <c r="E241" s="705" t="s">
        <v>3724</v>
      </c>
      <c r="F241" s="723" t="s">
        <v>3725</v>
      </c>
      <c r="G241" s="705" t="s">
        <v>4028</v>
      </c>
      <c r="H241" s="705" t="s">
        <v>4029</v>
      </c>
      <c r="I241" s="238">
        <v>186.24</v>
      </c>
      <c r="J241" s="238">
        <v>25</v>
      </c>
      <c r="K241" s="713">
        <v>4655.8999999999996</v>
      </c>
    </row>
    <row r="242" spans="1:11" ht="14.4" customHeight="1" x14ac:dyDescent="0.3">
      <c r="A242" s="680" t="s">
        <v>527</v>
      </c>
      <c r="B242" s="671" t="s">
        <v>529</v>
      </c>
      <c r="C242" s="705" t="s">
        <v>553</v>
      </c>
      <c r="D242" s="723" t="s">
        <v>554</v>
      </c>
      <c r="E242" s="705" t="s">
        <v>3724</v>
      </c>
      <c r="F242" s="723" t="s">
        <v>3725</v>
      </c>
      <c r="G242" s="705" t="s">
        <v>3774</v>
      </c>
      <c r="H242" s="705" t="s">
        <v>3775</v>
      </c>
      <c r="I242" s="238">
        <v>11.99</v>
      </c>
      <c r="J242" s="238">
        <v>300</v>
      </c>
      <c r="K242" s="713">
        <v>3597.95</v>
      </c>
    </row>
    <row r="243" spans="1:11" ht="14.4" customHeight="1" x14ac:dyDescent="0.3">
      <c r="A243" s="680" t="s">
        <v>527</v>
      </c>
      <c r="B243" s="671" t="s">
        <v>529</v>
      </c>
      <c r="C243" s="705" t="s">
        <v>553</v>
      </c>
      <c r="D243" s="723" t="s">
        <v>554</v>
      </c>
      <c r="E243" s="705" t="s">
        <v>3724</v>
      </c>
      <c r="F243" s="723" t="s">
        <v>3725</v>
      </c>
      <c r="G243" s="705" t="s">
        <v>4030</v>
      </c>
      <c r="H243" s="705" t="s">
        <v>4031</v>
      </c>
      <c r="I243" s="238">
        <v>123.05</v>
      </c>
      <c r="J243" s="238">
        <v>12</v>
      </c>
      <c r="K243" s="713">
        <v>1476.6</v>
      </c>
    </row>
    <row r="244" spans="1:11" ht="14.4" customHeight="1" x14ac:dyDescent="0.3">
      <c r="A244" s="680" t="s">
        <v>527</v>
      </c>
      <c r="B244" s="671" t="s">
        <v>529</v>
      </c>
      <c r="C244" s="705" t="s">
        <v>553</v>
      </c>
      <c r="D244" s="723" t="s">
        <v>554</v>
      </c>
      <c r="E244" s="705" t="s">
        <v>3724</v>
      </c>
      <c r="F244" s="723" t="s">
        <v>3725</v>
      </c>
      <c r="G244" s="705" t="s">
        <v>3776</v>
      </c>
      <c r="H244" s="705" t="s">
        <v>3777</v>
      </c>
      <c r="I244" s="238">
        <v>8.31</v>
      </c>
      <c r="J244" s="238">
        <v>50</v>
      </c>
      <c r="K244" s="713">
        <v>415.5</v>
      </c>
    </row>
    <row r="245" spans="1:11" ht="14.4" customHeight="1" x14ac:dyDescent="0.3">
      <c r="A245" s="680" t="s">
        <v>527</v>
      </c>
      <c r="B245" s="671" t="s">
        <v>529</v>
      </c>
      <c r="C245" s="705" t="s">
        <v>553</v>
      </c>
      <c r="D245" s="723" t="s">
        <v>554</v>
      </c>
      <c r="E245" s="705" t="s">
        <v>3726</v>
      </c>
      <c r="F245" s="723" t="s">
        <v>3727</v>
      </c>
      <c r="G245" s="705" t="s">
        <v>4032</v>
      </c>
      <c r="H245" s="705" t="s">
        <v>4033</v>
      </c>
      <c r="I245" s="238">
        <v>268.62</v>
      </c>
      <c r="J245" s="238">
        <v>6</v>
      </c>
      <c r="K245" s="713">
        <v>1611.7199999999998</v>
      </c>
    </row>
    <row r="246" spans="1:11" ht="14.4" customHeight="1" x14ac:dyDescent="0.3">
      <c r="A246" s="680" t="s">
        <v>527</v>
      </c>
      <c r="B246" s="671" t="s">
        <v>529</v>
      </c>
      <c r="C246" s="705" t="s">
        <v>553</v>
      </c>
      <c r="D246" s="723" t="s">
        <v>554</v>
      </c>
      <c r="E246" s="705" t="s">
        <v>3726</v>
      </c>
      <c r="F246" s="723" t="s">
        <v>3727</v>
      </c>
      <c r="G246" s="705" t="s">
        <v>3780</v>
      </c>
      <c r="H246" s="705" t="s">
        <v>3781</v>
      </c>
      <c r="I246" s="238">
        <v>3.51</v>
      </c>
      <c r="J246" s="238">
        <v>100</v>
      </c>
      <c r="K246" s="713">
        <v>351</v>
      </c>
    </row>
    <row r="247" spans="1:11" ht="14.4" customHeight="1" x14ac:dyDescent="0.3">
      <c r="A247" s="680" t="s">
        <v>527</v>
      </c>
      <c r="B247" s="671" t="s">
        <v>529</v>
      </c>
      <c r="C247" s="705" t="s">
        <v>553</v>
      </c>
      <c r="D247" s="723" t="s">
        <v>554</v>
      </c>
      <c r="E247" s="705" t="s">
        <v>3726</v>
      </c>
      <c r="F247" s="723" t="s">
        <v>3727</v>
      </c>
      <c r="G247" s="705" t="s">
        <v>3782</v>
      </c>
      <c r="H247" s="705" t="s">
        <v>3783</v>
      </c>
      <c r="I247" s="238">
        <v>15.93</v>
      </c>
      <c r="J247" s="238">
        <v>300</v>
      </c>
      <c r="K247" s="713">
        <v>4779</v>
      </c>
    </row>
    <row r="248" spans="1:11" ht="14.4" customHeight="1" x14ac:dyDescent="0.3">
      <c r="A248" s="680" t="s">
        <v>527</v>
      </c>
      <c r="B248" s="671" t="s">
        <v>529</v>
      </c>
      <c r="C248" s="705" t="s">
        <v>553</v>
      </c>
      <c r="D248" s="723" t="s">
        <v>554</v>
      </c>
      <c r="E248" s="705" t="s">
        <v>3726</v>
      </c>
      <c r="F248" s="723" t="s">
        <v>3727</v>
      </c>
      <c r="G248" s="705" t="s">
        <v>3784</v>
      </c>
      <c r="H248" s="705" t="s">
        <v>3785</v>
      </c>
      <c r="I248" s="238">
        <v>0.93500000000000005</v>
      </c>
      <c r="J248" s="238">
        <v>2400</v>
      </c>
      <c r="K248" s="713">
        <v>2244</v>
      </c>
    </row>
    <row r="249" spans="1:11" ht="14.4" customHeight="1" x14ac:dyDescent="0.3">
      <c r="A249" s="680" t="s">
        <v>527</v>
      </c>
      <c r="B249" s="671" t="s">
        <v>529</v>
      </c>
      <c r="C249" s="705" t="s">
        <v>553</v>
      </c>
      <c r="D249" s="723" t="s">
        <v>554</v>
      </c>
      <c r="E249" s="705" t="s">
        <v>3726</v>
      </c>
      <c r="F249" s="723" t="s">
        <v>3727</v>
      </c>
      <c r="G249" s="705" t="s">
        <v>3786</v>
      </c>
      <c r="H249" s="705" t="s">
        <v>3787</v>
      </c>
      <c r="I249" s="238">
        <v>1.43</v>
      </c>
      <c r="J249" s="238">
        <v>1600</v>
      </c>
      <c r="K249" s="713">
        <v>2288</v>
      </c>
    </row>
    <row r="250" spans="1:11" ht="14.4" customHeight="1" x14ac:dyDescent="0.3">
      <c r="A250" s="680" t="s">
        <v>527</v>
      </c>
      <c r="B250" s="671" t="s">
        <v>529</v>
      </c>
      <c r="C250" s="705" t="s">
        <v>553</v>
      </c>
      <c r="D250" s="723" t="s">
        <v>554</v>
      </c>
      <c r="E250" s="705" t="s">
        <v>3726</v>
      </c>
      <c r="F250" s="723" t="s">
        <v>3727</v>
      </c>
      <c r="G250" s="705" t="s">
        <v>3788</v>
      </c>
      <c r="H250" s="705" t="s">
        <v>3789</v>
      </c>
      <c r="I250" s="238">
        <v>0.42</v>
      </c>
      <c r="J250" s="238">
        <v>1000</v>
      </c>
      <c r="K250" s="713">
        <v>420</v>
      </c>
    </row>
    <row r="251" spans="1:11" ht="14.4" customHeight="1" x14ac:dyDescent="0.3">
      <c r="A251" s="680" t="s">
        <v>527</v>
      </c>
      <c r="B251" s="671" t="s">
        <v>529</v>
      </c>
      <c r="C251" s="705" t="s">
        <v>553</v>
      </c>
      <c r="D251" s="723" t="s">
        <v>554</v>
      </c>
      <c r="E251" s="705" t="s">
        <v>3726</v>
      </c>
      <c r="F251" s="723" t="s">
        <v>3727</v>
      </c>
      <c r="G251" s="705" t="s">
        <v>3790</v>
      </c>
      <c r="H251" s="705" t="s">
        <v>3791</v>
      </c>
      <c r="I251" s="238">
        <v>0.57999999999999996</v>
      </c>
      <c r="J251" s="238">
        <v>1700</v>
      </c>
      <c r="K251" s="713">
        <v>986</v>
      </c>
    </row>
    <row r="252" spans="1:11" ht="14.4" customHeight="1" x14ac:dyDescent="0.3">
      <c r="A252" s="680" t="s">
        <v>527</v>
      </c>
      <c r="B252" s="671" t="s">
        <v>529</v>
      </c>
      <c r="C252" s="705" t="s">
        <v>553</v>
      </c>
      <c r="D252" s="723" t="s">
        <v>554</v>
      </c>
      <c r="E252" s="705" t="s">
        <v>3726</v>
      </c>
      <c r="F252" s="723" t="s">
        <v>3727</v>
      </c>
      <c r="G252" s="705" t="s">
        <v>3792</v>
      </c>
      <c r="H252" s="705" t="s">
        <v>3793</v>
      </c>
      <c r="I252" s="238">
        <v>68.52</v>
      </c>
      <c r="J252" s="238">
        <v>10</v>
      </c>
      <c r="K252" s="713">
        <v>685.2</v>
      </c>
    </row>
    <row r="253" spans="1:11" ht="14.4" customHeight="1" x14ac:dyDescent="0.3">
      <c r="A253" s="680" t="s">
        <v>527</v>
      </c>
      <c r="B253" s="671" t="s">
        <v>529</v>
      </c>
      <c r="C253" s="705" t="s">
        <v>553</v>
      </c>
      <c r="D253" s="723" t="s">
        <v>554</v>
      </c>
      <c r="E253" s="705" t="s">
        <v>3726</v>
      </c>
      <c r="F253" s="723" t="s">
        <v>3727</v>
      </c>
      <c r="G253" s="705" t="s">
        <v>3796</v>
      </c>
      <c r="H253" s="705" t="s">
        <v>3797</v>
      </c>
      <c r="I253" s="238">
        <v>94.38</v>
      </c>
      <c r="J253" s="238">
        <v>8</v>
      </c>
      <c r="K253" s="713">
        <v>755.04</v>
      </c>
    </row>
    <row r="254" spans="1:11" ht="14.4" customHeight="1" x14ac:dyDescent="0.3">
      <c r="A254" s="680" t="s">
        <v>527</v>
      </c>
      <c r="B254" s="671" t="s">
        <v>529</v>
      </c>
      <c r="C254" s="705" t="s">
        <v>553</v>
      </c>
      <c r="D254" s="723" t="s">
        <v>554</v>
      </c>
      <c r="E254" s="705" t="s">
        <v>3726</v>
      </c>
      <c r="F254" s="723" t="s">
        <v>3727</v>
      </c>
      <c r="G254" s="705" t="s">
        <v>3798</v>
      </c>
      <c r="H254" s="705" t="s">
        <v>3799</v>
      </c>
      <c r="I254" s="238">
        <v>5.56</v>
      </c>
      <c r="J254" s="238">
        <v>40</v>
      </c>
      <c r="K254" s="713">
        <v>222.4</v>
      </c>
    </row>
    <row r="255" spans="1:11" ht="14.4" customHeight="1" x14ac:dyDescent="0.3">
      <c r="A255" s="680" t="s">
        <v>527</v>
      </c>
      <c r="B255" s="671" t="s">
        <v>529</v>
      </c>
      <c r="C255" s="705" t="s">
        <v>553</v>
      </c>
      <c r="D255" s="723" t="s">
        <v>554</v>
      </c>
      <c r="E255" s="705" t="s">
        <v>3726</v>
      </c>
      <c r="F255" s="723" t="s">
        <v>3727</v>
      </c>
      <c r="G255" s="705" t="s">
        <v>3912</v>
      </c>
      <c r="H255" s="705" t="s">
        <v>3913</v>
      </c>
      <c r="I255" s="238">
        <v>2.33</v>
      </c>
      <c r="J255" s="238">
        <v>100</v>
      </c>
      <c r="K255" s="713">
        <v>233</v>
      </c>
    </row>
    <row r="256" spans="1:11" ht="14.4" customHeight="1" x14ac:dyDescent="0.3">
      <c r="A256" s="680" t="s">
        <v>527</v>
      </c>
      <c r="B256" s="671" t="s">
        <v>529</v>
      </c>
      <c r="C256" s="705" t="s">
        <v>553</v>
      </c>
      <c r="D256" s="723" t="s">
        <v>554</v>
      </c>
      <c r="E256" s="705" t="s">
        <v>3726</v>
      </c>
      <c r="F256" s="723" t="s">
        <v>3727</v>
      </c>
      <c r="G256" s="705" t="s">
        <v>3802</v>
      </c>
      <c r="H256" s="705" t="s">
        <v>3803</v>
      </c>
      <c r="I256" s="238">
        <v>1.7749999999999999</v>
      </c>
      <c r="J256" s="238">
        <v>400</v>
      </c>
      <c r="K256" s="713">
        <v>710</v>
      </c>
    </row>
    <row r="257" spans="1:11" ht="14.4" customHeight="1" x14ac:dyDescent="0.3">
      <c r="A257" s="680" t="s">
        <v>527</v>
      </c>
      <c r="B257" s="671" t="s">
        <v>529</v>
      </c>
      <c r="C257" s="705" t="s">
        <v>553</v>
      </c>
      <c r="D257" s="723" t="s">
        <v>554</v>
      </c>
      <c r="E257" s="705" t="s">
        <v>3726</v>
      </c>
      <c r="F257" s="723" t="s">
        <v>3727</v>
      </c>
      <c r="G257" s="705" t="s">
        <v>3804</v>
      </c>
      <c r="H257" s="705" t="s">
        <v>3805</v>
      </c>
      <c r="I257" s="238">
        <v>1.79</v>
      </c>
      <c r="J257" s="238">
        <v>100</v>
      </c>
      <c r="K257" s="713">
        <v>179</v>
      </c>
    </row>
    <row r="258" spans="1:11" ht="14.4" customHeight="1" x14ac:dyDescent="0.3">
      <c r="A258" s="680" t="s">
        <v>527</v>
      </c>
      <c r="B258" s="671" t="s">
        <v>529</v>
      </c>
      <c r="C258" s="705" t="s">
        <v>553</v>
      </c>
      <c r="D258" s="723" t="s">
        <v>554</v>
      </c>
      <c r="E258" s="705" t="s">
        <v>3726</v>
      </c>
      <c r="F258" s="723" t="s">
        <v>3727</v>
      </c>
      <c r="G258" s="705" t="s">
        <v>3916</v>
      </c>
      <c r="H258" s="705" t="s">
        <v>3917</v>
      </c>
      <c r="I258" s="238">
        <v>1.91</v>
      </c>
      <c r="J258" s="238">
        <v>100</v>
      </c>
      <c r="K258" s="713">
        <v>191</v>
      </c>
    </row>
    <row r="259" spans="1:11" ht="14.4" customHeight="1" x14ac:dyDescent="0.3">
      <c r="A259" s="680" t="s">
        <v>527</v>
      </c>
      <c r="B259" s="671" t="s">
        <v>529</v>
      </c>
      <c r="C259" s="705" t="s">
        <v>553</v>
      </c>
      <c r="D259" s="723" t="s">
        <v>554</v>
      </c>
      <c r="E259" s="705" t="s">
        <v>3726</v>
      </c>
      <c r="F259" s="723" t="s">
        <v>3727</v>
      </c>
      <c r="G259" s="705" t="s">
        <v>3806</v>
      </c>
      <c r="H259" s="705" t="s">
        <v>3807</v>
      </c>
      <c r="I259" s="238">
        <v>2.82</v>
      </c>
      <c r="J259" s="238">
        <v>200</v>
      </c>
      <c r="K259" s="713">
        <v>564</v>
      </c>
    </row>
    <row r="260" spans="1:11" ht="14.4" customHeight="1" x14ac:dyDescent="0.3">
      <c r="A260" s="680" t="s">
        <v>527</v>
      </c>
      <c r="B260" s="671" t="s">
        <v>529</v>
      </c>
      <c r="C260" s="705" t="s">
        <v>553</v>
      </c>
      <c r="D260" s="723" t="s">
        <v>554</v>
      </c>
      <c r="E260" s="705" t="s">
        <v>3726</v>
      </c>
      <c r="F260" s="723" t="s">
        <v>3727</v>
      </c>
      <c r="G260" s="705" t="s">
        <v>4034</v>
      </c>
      <c r="H260" s="705" t="s">
        <v>4035</v>
      </c>
      <c r="I260" s="238">
        <v>1.76</v>
      </c>
      <c r="J260" s="238">
        <v>50</v>
      </c>
      <c r="K260" s="713">
        <v>88</v>
      </c>
    </row>
    <row r="261" spans="1:11" ht="14.4" customHeight="1" x14ac:dyDescent="0.3">
      <c r="A261" s="680" t="s">
        <v>527</v>
      </c>
      <c r="B261" s="671" t="s">
        <v>529</v>
      </c>
      <c r="C261" s="705" t="s">
        <v>553</v>
      </c>
      <c r="D261" s="723" t="s">
        <v>554</v>
      </c>
      <c r="E261" s="705" t="s">
        <v>3726</v>
      </c>
      <c r="F261" s="723" t="s">
        <v>3727</v>
      </c>
      <c r="G261" s="705" t="s">
        <v>3808</v>
      </c>
      <c r="H261" s="705" t="s">
        <v>3809</v>
      </c>
      <c r="I261" s="238">
        <v>1.76</v>
      </c>
      <c r="J261" s="238">
        <v>50</v>
      </c>
      <c r="K261" s="713">
        <v>88</v>
      </c>
    </row>
    <row r="262" spans="1:11" ht="14.4" customHeight="1" x14ac:dyDescent="0.3">
      <c r="A262" s="680" t="s">
        <v>527</v>
      </c>
      <c r="B262" s="671" t="s">
        <v>529</v>
      </c>
      <c r="C262" s="705" t="s">
        <v>553</v>
      </c>
      <c r="D262" s="723" t="s">
        <v>554</v>
      </c>
      <c r="E262" s="705" t="s">
        <v>3726</v>
      </c>
      <c r="F262" s="723" t="s">
        <v>3727</v>
      </c>
      <c r="G262" s="705" t="s">
        <v>4036</v>
      </c>
      <c r="H262" s="705" t="s">
        <v>4037</v>
      </c>
      <c r="I262" s="238">
        <v>1.76</v>
      </c>
      <c r="J262" s="238">
        <v>50</v>
      </c>
      <c r="K262" s="713">
        <v>88</v>
      </c>
    </row>
    <row r="263" spans="1:11" ht="14.4" customHeight="1" x14ac:dyDescent="0.3">
      <c r="A263" s="680" t="s">
        <v>527</v>
      </c>
      <c r="B263" s="671" t="s">
        <v>529</v>
      </c>
      <c r="C263" s="705" t="s">
        <v>553</v>
      </c>
      <c r="D263" s="723" t="s">
        <v>554</v>
      </c>
      <c r="E263" s="705" t="s">
        <v>3726</v>
      </c>
      <c r="F263" s="723" t="s">
        <v>3727</v>
      </c>
      <c r="G263" s="705" t="s">
        <v>3810</v>
      </c>
      <c r="H263" s="705" t="s">
        <v>3811</v>
      </c>
      <c r="I263" s="238">
        <v>4.8149999999999995</v>
      </c>
      <c r="J263" s="238">
        <v>300</v>
      </c>
      <c r="K263" s="713">
        <v>1444</v>
      </c>
    </row>
    <row r="264" spans="1:11" ht="14.4" customHeight="1" x14ac:dyDescent="0.3">
      <c r="A264" s="680" t="s">
        <v>527</v>
      </c>
      <c r="B264" s="671" t="s">
        <v>529</v>
      </c>
      <c r="C264" s="705" t="s">
        <v>553</v>
      </c>
      <c r="D264" s="723" t="s">
        <v>554</v>
      </c>
      <c r="E264" s="705" t="s">
        <v>3726</v>
      </c>
      <c r="F264" s="723" t="s">
        <v>3727</v>
      </c>
      <c r="G264" s="705" t="s">
        <v>3814</v>
      </c>
      <c r="H264" s="705" t="s">
        <v>3815</v>
      </c>
      <c r="I264" s="238">
        <v>1.9950000000000001</v>
      </c>
      <c r="J264" s="238">
        <v>100</v>
      </c>
      <c r="K264" s="713">
        <v>199.5</v>
      </c>
    </row>
    <row r="265" spans="1:11" ht="14.4" customHeight="1" x14ac:dyDescent="0.3">
      <c r="A265" s="680" t="s">
        <v>527</v>
      </c>
      <c r="B265" s="671" t="s">
        <v>529</v>
      </c>
      <c r="C265" s="705" t="s">
        <v>553</v>
      </c>
      <c r="D265" s="723" t="s">
        <v>554</v>
      </c>
      <c r="E265" s="705" t="s">
        <v>3726</v>
      </c>
      <c r="F265" s="723" t="s">
        <v>3727</v>
      </c>
      <c r="G265" s="705" t="s">
        <v>4038</v>
      </c>
      <c r="H265" s="705" t="s">
        <v>4039</v>
      </c>
      <c r="I265" s="238">
        <v>4.24</v>
      </c>
      <c r="J265" s="238">
        <v>100</v>
      </c>
      <c r="K265" s="713">
        <v>424</v>
      </c>
    </row>
    <row r="266" spans="1:11" ht="14.4" customHeight="1" x14ac:dyDescent="0.3">
      <c r="A266" s="680" t="s">
        <v>527</v>
      </c>
      <c r="B266" s="671" t="s">
        <v>529</v>
      </c>
      <c r="C266" s="705" t="s">
        <v>553</v>
      </c>
      <c r="D266" s="723" t="s">
        <v>554</v>
      </c>
      <c r="E266" s="705" t="s">
        <v>3726</v>
      </c>
      <c r="F266" s="723" t="s">
        <v>3727</v>
      </c>
      <c r="G266" s="705" t="s">
        <v>3818</v>
      </c>
      <c r="H266" s="705" t="s">
        <v>3819</v>
      </c>
      <c r="I266" s="238">
        <v>8.76</v>
      </c>
      <c r="J266" s="238">
        <v>500</v>
      </c>
      <c r="K266" s="713">
        <v>4380</v>
      </c>
    </row>
    <row r="267" spans="1:11" ht="14.4" customHeight="1" x14ac:dyDescent="0.3">
      <c r="A267" s="680" t="s">
        <v>527</v>
      </c>
      <c r="B267" s="671" t="s">
        <v>529</v>
      </c>
      <c r="C267" s="705" t="s">
        <v>553</v>
      </c>
      <c r="D267" s="723" t="s">
        <v>554</v>
      </c>
      <c r="E267" s="705" t="s">
        <v>3726</v>
      </c>
      <c r="F267" s="723" t="s">
        <v>3727</v>
      </c>
      <c r="G267" s="705" t="s">
        <v>4040</v>
      </c>
      <c r="H267" s="705" t="s">
        <v>4041</v>
      </c>
      <c r="I267" s="238">
        <v>148.71</v>
      </c>
      <c r="J267" s="238">
        <v>35</v>
      </c>
      <c r="K267" s="713">
        <v>5204.8500000000004</v>
      </c>
    </row>
    <row r="268" spans="1:11" ht="14.4" customHeight="1" x14ac:dyDescent="0.3">
      <c r="A268" s="680" t="s">
        <v>527</v>
      </c>
      <c r="B268" s="671" t="s">
        <v>529</v>
      </c>
      <c r="C268" s="705" t="s">
        <v>553</v>
      </c>
      <c r="D268" s="723" t="s">
        <v>554</v>
      </c>
      <c r="E268" s="705" t="s">
        <v>3726</v>
      </c>
      <c r="F268" s="723" t="s">
        <v>3727</v>
      </c>
      <c r="G268" s="705" t="s">
        <v>4042</v>
      </c>
      <c r="H268" s="705" t="s">
        <v>4043</v>
      </c>
      <c r="I268" s="238">
        <v>40.86</v>
      </c>
      <c r="J268" s="238">
        <v>20</v>
      </c>
      <c r="K268" s="713">
        <v>817.2</v>
      </c>
    </row>
    <row r="269" spans="1:11" ht="14.4" customHeight="1" x14ac:dyDescent="0.3">
      <c r="A269" s="680" t="s">
        <v>527</v>
      </c>
      <c r="B269" s="671" t="s">
        <v>529</v>
      </c>
      <c r="C269" s="705" t="s">
        <v>553</v>
      </c>
      <c r="D269" s="723" t="s">
        <v>554</v>
      </c>
      <c r="E269" s="705" t="s">
        <v>3726</v>
      </c>
      <c r="F269" s="723" t="s">
        <v>3727</v>
      </c>
      <c r="G269" s="705" t="s">
        <v>3826</v>
      </c>
      <c r="H269" s="705" t="s">
        <v>3827</v>
      </c>
      <c r="I269" s="238">
        <v>13.555</v>
      </c>
      <c r="J269" s="238">
        <v>1800</v>
      </c>
      <c r="K269" s="713">
        <v>24400</v>
      </c>
    </row>
    <row r="270" spans="1:11" ht="14.4" customHeight="1" x14ac:dyDescent="0.3">
      <c r="A270" s="680" t="s">
        <v>527</v>
      </c>
      <c r="B270" s="671" t="s">
        <v>529</v>
      </c>
      <c r="C270" s="705" t="s">
        <v>553</v>
      </c>
      <c r="D270" s="723" t="s">
        <v>554</v>
      </c>
      <c r="E270" s="705" t="s">
        <v>3726</v>
      </c>
      <c r="F270" s="723" t="s">
        <v>3727</v>
      </c>
      <c r="G270" s="705" t="s">
        <v>4044</v>
      </c>
      <c r="H270" s="705" t="s">
        <v>4045</v>
      </c>
      <c r="I270" s="238">
        <v>447.94</v>
      </c>
      <c r="J270" s="238">
        <v>10</v>
      </c>
      <c r="K270" s="713">
        <v>4479.43</v>
      </c>
    </row>
    <row r="271" spans="1:11" ht="14.4" customHeight="1" x14ac:dyDescent="0.3">
      <c r="A271" s="680" t="s">
        <v>527</v>
      </c>
      <c r="B271" s="671" t="s">
        <v>529</v>
      </c>
      <c r="C271" s="705" t="s">
        <v>553</v>
      </c>
      <c r="D271" s="723" t="s">
        <v>554</v>
      </c>
      <c r="E271" s="705" t="s">
        <v>3726</v>
      </c>
      <c r="F271" s="723" t="s">
        <v>3727</v>
      </c>
      <c r="G271" s="705" t="s">
        <v>3832</v>
      </c>
      <c r="H271" s="705" t="s">
        <v>3833</v>
      </c>
      <c r="I271" s="238">
        <v>1.68</v>
      </c>
      <c r="J271" s="238">
        <v>50</v>
      </c>
      <c r="K271" s="713">
        <v>84</v>
      </c>
    </row>
    <row r="272" spans="1:11" ht="14.4" customHeight="1" x14ac:dyDescent="0.3">
      <c r="A272" s="680" t="s">
        <v>527</v>
      </c>
      <c r="B272" s="671" t="s">
        <v>529</v>
      </c>
      <c r="C272" s="705" t="s">
        <v>553</v>
      </c>
      <c r="D272" s="723" t="s">
        <v>554</v>
      </c>
      <c r="E272" s="705" t="s">
        <v>3726</v>
      </c>
      <c r="F272" s="723" t="s">
        <v>3727</v>
      </c>
      <c r="G272" s="705" t="s">
        <v>4046</v>
      </c>
      <c r="H272" s="705" t="s">
        <v>4047</v>
      </c>
      <c r="I272" s="238">
        <v>12.08</v>
      </c>
      <c r="J272" s="238">
        <v>10</v>
      </c>
      <c r="K272" s="713">
        <v>120.8</v>
      </c>
    </row>
    <row r="273" spans="1:11" ht="14.4" customHeight="1" x14ac:dyDescent="0.3">
      <c r="A273" s="680" t="s">
        <v>527</v>
      </c>
      <c r="B273" s="671" t="s">
        <v>529</v>
      </c>
      <c r="C273" s="705" t="s">
        <v>553</v>
      </c>
      <c r="D273" s="723" t="s">
        <v>554</v>
      </c>
      <c r="E273" s="705" t="s">
        <v>3726</v>
      </c>
      <c r="F273" s="723" t="s">
        <v>3727</v>
      </c>
      <c r="G273" s="705" t="s">
        <v>3834</v>
      </c>
      <c r="H273" s="705" t="s">
        <v>3835</v>
      </c>
      <c r="I273" s="238">
        <v>15</v>
      </c>
      <c r="J273" s="238">
        <v>20</v>
      </c>
      <c r="K273" s="713">
        <v>300</v>
      </c>
    </row>
    <row r="274" spans="1:11" ht="14.4" customHeight="1" x14ac:dyDescent="0.3">
      <c r="A274" s="680" t="s">
        <v>527</v>
      </c>
      <c r="B274" s="671" t="s">
        <v>529</v>
      </c>
      <c r="C274" s="705" t="s">
        <v>553</v>
      </c>
      <c r="D274" s="723" t="s">
        <v>554</v>
      </c>
      <c r="E274" s="705" t="s">
        <v>3726</v>
      </c>
      <c r="F274" s="723" t="s">
        <v>3727</v>
      </c>
      <c r="G274" s="705" t="s">
        <v>3836</v>
      </c>
      <c r="H274" s="705" t="s">
        <v>3837</v>
      </c>
      <c r="I274" s="238">
        <v>12.105</v>
      </c>
      <c r="J274" s="238">
        <v>60</v>
      </c>
      <c r="K274" s="713">
        <v>726.3</v>
      </c>
    </row>
    <row r="275" spans="1:11" ht="14.4" customHeight="1" x14ac:dyDescent="0.3">
      <c r="A275" s="680" t="s">
        <v>527</v>
      </c>
      <c r="B275" s="671" t="s">
        <v>529</v>
      </c>
      <c r="C275" s="705" t="s">
        <v>553</v>
      </c>
      <c r="D275" s="723" t="s">
        <v>554</v>
      </c>
      <c r="E275" s="705" t="s">
        <v>3726</v>
      </c>
      <c r="F275" s="723" t="s">
        <v>3727</v>
      </c>
      <c r="G275" s="705" t="s">
        <v>3840</v>
      </c>
      <c r="H275" s="705" t="s">
        <v>3841</v>
      </c>
      <c r="I275" s="238">
        <v>2.8449999999999998</v>
      </c>
      <c r="J275" s="238">
        <v>200</v>
      </c>
      <c r="K275" s="713">
        <v>569</v>
      </c>
    </row>
    <row r="276" spans="1:11" ht="14.4" customHeight="1" x14ac:dyDescent="0.3">
      <c r="A276" s="680" t="s">
        <v>527</v>
      </c>
      <c r="B276" s="671" t="s">
        <v>529</v>
      </c>
      <c r="C276" s="705" t="s">
        <v>553</v>
      </c>
      <c r="D276" s="723" t="s">
        <v>554</v>
      </c>
      <c r="E276" s="705" t="s">
        <v>3726</v>
      </c>
      <c r="F276" s="723" t="s">
        <v>3727</v>
      </c>
      <c r="G276" s="705" t="s">
        <v>4048</v>
      </c>
      <c r="H276" s="705" t="s">
        <v>4049</v>
      </c>
      <c r="I276" s="238">
        <v>5.2</v>
      </c>
      <c r="J276" s="238">
        <v>50</v>
      </c>
      <c r="K276" s="713">
        <v>260</v>
      </c>
    </row>
    <row r="277" spans="1:11" ht="14.4" customHeight="1" x14ac:dyDescent="0.3">
      <c r="A277" s="680" t="s">
        <v>527</v>
      </c>
      <c r="B277" s="671" t="s">
        <v>529</v>
      </c>
      <c r="C277" s="705" t="s">
        <v>553</v>
      </c>
      <c r="D277" s="723" t="s">
        <v>554</v>
      </c>
      <c r="E277" s="705" t="s">
        <v>3726</v>
      </c>
      <c r="F277" s="723" t="s">
        <v>3727</v>
      </c>
      <c r="G277" s="705" t="s">
        <v>4050</v>
      </c>
      <c r="H277" s="705" t="s">
        <v>4051</v>
      </c>
      <c r="I277" s="238">
        <v>13.2</v>
      </c>
      <c r="J277" s="238">
        <v>10</v>
      </c>
      <c r="K277" s="713">
        <v>132</v>
      </c>
    </row>
    <row r="278" spans="1:11" ht="14.4" customHeight="1" x14ac:dyDescent="0.3">
      <c r="A278" s="680" t="s">
        <v>527</v>
      </c>
      <c r="B278" s="671" t="s">
        <v>529</v>
      </c>
      <c r="C278" s="705" t="s">
        <v>553</v>
      </c>
      <c r="D278" s="723" t="s">
        <v>554</v>
      </c>
      <c r="E278" s="705" t="s">
        <v>3726</v>
      </c>
      <c r="F278" s="723" t="s">
        <v>3727</v>
      </c>
      <c r="G278" s="705" t="s">
        <v>3842</v>
      </c>
      <c r="H278" s="705" t="s">
        <v>3843</v>
      </c>
      <c r="I278" s="238">
        <v>21.233333333333334</v>
      </c>
      <c r="J278" s="238">
        <v>550</v>
      </c>
      <c r="K278" s="713">
        <v>11678</v>
      </c>
    </row>
    <row r="279" spans="1:11" ht="14.4" customHeight="1" x14ac:dyDescent="0.3">
      <c r="A279" s="680" t="s">
        <v>527</v>
      </c>
      <c r="B279" s="671" t="s">
        <v>529</v>
      </c>
      <c r="C279" s="705" t="s">
        <v>553</v>
      </c>
      <c r="D279" s="723" t="s">
        <v>554</v>
      </c>
      <c r="E279" s="705" t="s">
        <v>3726</v>
      </c>
      <c r="F279" s="723" t="s">
        <v>3727</v>
      </c>
      <c r="G279" s="705" t="s">
        <v>3930</v>
      </c>
      <c r="H279" s="705" t="s">
        <v>3931</v>
      </c>
      <c r="I279" s="238">
        <v>21.24</v>
      </c>
      <c r="J279" s="238">
        <v>100</v>
      </c>
      <c r="K279" s="713">
        <v>2124</v>
      </c>
    </row>
    <row r="280" spans="1:11" ht="14.4" customHeight="1" x14ac:dyDescent="0.3">
      <c r="A280" s="680" t="s">
        <v>527</v>
      </c>
      <c r="B280" s="671" t="s">
        <v>529</v>
      </c>
      <c r="C280" s="705" t="s">
        <v>553</v>
      </c>
      <c r="D280" s="723" t="s">
        <v>554</v>
      </c>
      <c r="E280" s="705" t="s">
        <v>3726</v>
      </c>
      <c r="F280" s="723" t="s">
        <v>3727</v>
      </c>
      <c r="G280" s="705" t="s">
        <v>3932</v>
      </c>
      <c r="H280" s="705" t="s">
        <v>3933</v>
      </c>
      <c r="I280" s="238">
        <v>0.47</v>
      </c>
      <c r="J280" s="238">
        <v>2000</v>
      </c>
      <c r="K280" s="713">
        <v>940</v>
      </c>
    </row>
    <row r="281" spans="1:11" ht="14.4" customHeight="1" x14ac:dyDescent="0.3">
      <c r="A281" s="680" t="s">
        <v>527</v>
      </c>
      <c r="B281" s="671" t="s">
        <v>529</v>
      </c>
      <c r="C281" s="705" t="s">
        <v>553</v>
      </c>
      <c r="D281" s="723" t="s">
        <v>554</v>
      </c>
      <c r="E281" s="705" t="s">
        <v>3726</v>
      </c>
      <c r="F281" s="723" t="s">
        <v>3727</v>
      </c>
      <c r="G281" s="705" t="s">
        <v>3846</v>
      </c>
      <c r="H281" s="705" t="s">
        <v>3847</v>
      </c>
      <c r="I281" s="238">
        <v>9.1999999999999993</v>
      </c>
      <c r="J281" s="238">
        <v>600</v>
      </c>
      <c r="K281" s="713">
        <v>5520</v>
      </c>
    </row>
    <row r="282" spans="1:11" ht="14.4" customHeight="1" x14ac:dyDescent="0.3">
      <c r="A282" s="680" t="s">
        <v>527</v>
      </c>
      <c r="B282" s="671" t="s">
        <v>529</v>
      </c>
      <c r="C282" s="705" t="s">
        <v>553</v>
      </c>
      <c r="D282" s="723" t="s">
        <v>554</v>
      </c>
      <c r="E282" s="705" t="s">
        <v>3726</v>
      </c>
      <c r="F282" s="723" t="s">
        <v>3727</v>
      </c>
      <c r="G282" s="705" t="s">
        <v>3994</v>
      </c>
      <c r="H282" s="705" t="s">
        <v>3995</v>
      </c>
      <c r="I282" s="238">
        <v>24.2</v>
      </c>
      <c r="J282" s="238">
        <v>110</v>
      </c>
      <c r="K282" s="713">
        <v>2662</v>
      </c>
    </row>
    <row r="283" spans="1:11" ht="14.4" customHeight="1" x14ac:dyDescent="0.3">
      <c r="A283" s="680" t="s">
        <v>527</v>
      </c>
      <c r="B283" s="671" t="s">
        <v>529</v>
      </c>
      <c r="C283" s="705" t="s">
        <v>553</v>
      </c>
      <c r="D283" s="723" t="s">
        <v>554</v>
      </c>
      <c r="E283" s="705" t="s">
        <v>3726</v>
      </c>
      <c r="F283" s="723" t="s">
        <v>3727</v>
      </c>
      <c r="G283" s="705" t="s">
        <v>4052</v>
      </c>
      <c r="H283" s="705" t="s">
        <v>4053</v>
      </c>
      <c r="I283" s="238">
        <v>267.00666666666666</v>
      </c>
      <c r="J283" s="238">
        <v>4</v>
      </c>
      <c r="K283" s="713">
        <v>1073.28</v>
      </c>
    </row>
    <row r="284" spans="1:11" ht="14.4" customHeight="1" x14ac:dyDescent="0.3">
      <c r="A284" s="680" t="s">
        <v>527</v>
      </c>
      <c r="B284" s="671" t="s">
        <v>529</v>
      </c>
      <c r="C284" s="705" t="s">
        <v>553</v>
      </c>
      <c r="D284" s="723" t="s">
        <v>554</v>
      </c>
      <c r="E284" s="705" t="s">
        <v>3726</v>
      </c>
      <c r="F284" s="723" t="s">
        <v>3727</v>
      </c>
      <c r="G284" s="705" t="s">
        <v>4054</v>
      </c>
      <c r="H284" s="705" t="s">
        <v>4055</v>
      </c>
      <c r="I284" s="238">
        <v>786.5</v>
      </c>
      <c r="J284" s="238">
        <v>4</v>
      </c>
      <c r="K284" s="713">
        <v>3146</v>
      </c>
    </row>
    <row r="285" spans="1:11" ht="14.4" customHeight="1" x14ac:dyDescent="0.3">
      <c r="A285" s="680" t="s">
        <v>527</v>
      </c>
      <c r="B285" s="671" t="s">
        <v>529</v>
      </c>
      <c r="C285" s="705" t="s">
        <v>553</v>
      </c>
      <c r="D285" s="723" t="s">
        <v>554</v>
      </c>
      <c r="E285" s="705" t="s">
        <v>3726</v>
      </c>
      <c r="F285" s="723" t="s">
        <v>3727</v>
      </c>
      <c r="G285" s="705" t="s">
        <v>4056</v>
      </c>
      <c r="H285" s="705" t="s">
        <v>4057</v>
      </c>
      <c r="I285" s="238">
        <v>19.62</v>
      </c>
      <c r="J285" s="238">
        <v>10</v>
      </c>
      <c r="K285" s="713">
        <v>196.17</v>
      </c>
    </row>
    <row r="286" spans="1:11" ht="14.4" customHeight="1" x14ac:dyDescent="0.3">
      <c r="A286" s="680" t="s">
        <v>527</v>
      </c>
      <c r="B286" s="671" t="s">
        <v>529</v>
      </c>
      <c r="C286" s="705" t="s">
        <v>553</v>
      </c>
      <c r="D286" s="723" t="s">
        <v>554</v>
      </c>
      <c r="E286" s="705" t="s">
        <v>3728</v>
      </c>
      <c r="F286" s="723" t="s">
        <v>3729</v>
      </c>
      <c r="G286" s="705" t="s">
        <v>4058</v>
      </c>
      <c r="H286" s="705" t="s">
        <v>4059</v>
      </c>
      <c r="I286" s="238">
        <v>16.585000000000001</v>
      </c>
      <c r="J286" s="238">
        <v>18</v>
      </c>
      <c r="K286" s="713">
        <v>297.5</v>
      </c>
    </row>
    <row r="287" spans="1:11" ht="14.4" customHeight="1" x14ac:dyDescent="0.3">
      <c r="A287" s="680" t="s">
        <v>527</v>
      </c>
      <c r="B287" s="671" t="s">
        <v>529</v>
      </c>
      <c r="C287" s="705" t="s">
        <v>553</v>
      </c>
      <c r="D287" s="723" t="s">
        <v>554</v>
      </c>
      <c r="E287" s="705" t="s">
        <v>3730</v>
      </c>
      <c r="F287" s="723" t="s">
        <v>3731</v>
      </c>
      <c r="G287" s="705" t="s">
        <v>3852</v>
      </c>
      <c r="H287" s="705" t="s">
        <v>3853</v>
      </c>
      <c r="I287" s="238">
        <v>442.39</v>
      </c>
      <c r="J287" s="238">
        <v>10</v>
      </c>
      <c r="K287" s="713">
        <v>4423.8999999999996</v>
      </c>
    </row>
    <row r="288" spans="1:11" ht="14.4" customHeight="1" x14ac:dyDescent="0.3">
      <c r="A288" s="680" t="s">
        <v>527</v>
      </c>
      <c r="B288" s="671" t="s">
        <v>529</v>
      </c>
      <c r="C288" s="705" t="s">
        <v>553</v>
      </c>
      <c r="D288" s="723" t="s">
        <v>554</v>
      </c>
      <c r="E288" s="705" t="s">
        <v>3730</v>
      </c>
      <c r="F288" s="723" t="s">
        <v>3731</v>
      </c>
      <c r="G288" s="705" t="s">
        <v>3996</v>
      </c>
      <c r="H288" s="705" t="s">
        <v>3997</v>
      </c>
      <c r="I288" s="238">
        <v>568.79</v>
      </c>
      <c r="J288" s="238">
        <v>20</v>
      </c>
      <c r="K288" s="713">
        <v>11375.75</v>
      </c>
    </row>
    <row r="289" spans="1:11" ht="14.4" customHeight="1" x14ac:dyDescent="0.3">
      <c r="A289" s="680" t="s">
        <v>527</v>
      </c>
      <c r="B289" s="671" t="s">
        <v>529</v>
      </c>
      <c r="C289" s="705" t="s">
        <v>553</v>
      </c>
      <c r="D289" s="723" t="s">
        <v>554</v>
      </c>
      <c r="E289" s="705" t="s">
        <v>3732</v>
      </c>
      <c r="F289" s="723" t="s">
        <v>3733</v>
      </c>
      <c r="G289" s="705" t="s">
        <v>3856</v>
      </c>
      <c r="H289" s="705" t="s">
        <v>3857</v>
      </c>
      <c r="I289" s="238">
        <v>8.1649999999999991</v>
      </c>
      <c r="J289" s="238">
        <v>3500</v>
      </c>
      <c r="K289" s="713">
        <v>28575</v>
      </c>
    </row>
    <row r="290" spans="1:11" ht="14.4" customHeight="1" x14ac:dyDescent="0.3">
      <c r="A290" s="680" t="s">
        <v>527</v>
      </c>
      <c r="B290" s="671" t="s">
        <v>529</v>
      </c>
      <c r="C290" s="705" t="s">
        <v>553</v>
      </c>
      <c r="D290" s="723" t="s">
        <v>554</v>
      </c>
      <c r="E290" s="705" t="s">
        <v>3732</v>
      </c>
      <c r="F290" s="723" t="s">
        <v>3733</v>
      </c>
      <c r="G290" s="705" t="s">
        <v>3858</v>
      </c>
      <c r="H290" s="705" t="s">
        <v>3859</v>
      </c>
      <c r="I290" s="238">
        <v>7.01</v>
      </c>
      <c r="J290" s="238">
        <v>500</v>
      </c>
      <c r="K290" s="713">
        <v>3505</v>
      </c>
    </row>
    <row r="291" spans="1:11" ht="14.4" customHeight="1" x14ac:dyDescent="0.3">
      <c r="A291" s="680" t="s">
        <v>527</v>
      </c>
      <c r="B291" s="671" t="s">
        <v>529</v>
      </c>
      <c r="C291" s="705" t="s">
        <v>553</v>
      </c>
      <c r="D291" s="723" t="s">
        <v>554</v>
      </c>
      <c r="E291" s="705" t="s">
        <v>3732</v>
      </c>
      <c r="F291" s="723" t="s">
        <v>3733</v>
      </c>
      <c r="G291" s="705" t="s">
        <v>4060</v>
      </c>
      <c r="H291" s="705" t="s">
        <v>4061</v>
      </c>
      <c r="I291" s="238">
        <v>200.86</v>
      </c>
      <c r="J291" s="238">
        <v>20</v>
      </c>
      <c r="K291" s="713">
        <v>4017.2</v>
      </c>
    </row>
    <row r="292" spans="1:11" ht="14.4" customHeight="1" x14ac:dyDescent="0.3">
      <c r="A292" s="680" t="s">
        <v>527</v>
      </c>
      <c r="B292" s="671" t="s">
        <v>529</v>
      </c>
      <c r="C292" s="705" t="s">
        <v>553</v>
      </c>
      <c r="D292" s="723" t="s">
        <v>554</v>
      </c>
      <c r="E292" s="705" t="s">
        <v>3736</v>
      </c>
      <c r="F292" s="723" t="s">
        <v>3737</v>
      </c>
      <c r="G292" s="705" t="s">
        <v>3940</v>
      </c>
      <c r="H292" s="705" t="s">
        <v>3941</v>
      </c>
      <c r="I292" s="238">
        <v>399.3</v>
      </c>
      <c r="J292" s="238">
        <v>20</v>
      </c>
      <c r="K292" s="713">
        <v>7986</v>
      </c>
    </row>
    <row r="293" spans="1:11" ht="14.4" customHeight="1" x14ac:dyDescent="0.3">
      <c r="A293" s="680" t="s">
        <v>527</v>
      </c>
      <c r="B293" s="671" t="s">
        <v>529</v>
      </c>
      <c r="C293" s="705" t="s">
        <v>553</v>
      </c>
      <c r="D293" s="723" t="s">
        <v>554</v>
      </c>
      <c r="E293" s="705" t="s">
        <v>3736</v>
      </c>
      <c r="F293" s="723" t="s">
        <v>3737</v>
      </c>
      <c r="G293" s="705" t="s">
        <v>3864</v>
      </c>
      <c r="H293" s="705" t="s">
        <v>3865</v>
      </c>
      <c r="I293" s="238">
        <v>0.31</v>
      </c>
      <c r="J293" s="238">
        <v>200</v>
      </c>
      <c r="K293" s="713">
        <v>62</v>
      </c>
    </row>
    <row r="294" spans="1:11" ht="14.4" customHeight="1" x14ac:dyDescent="0.3">
      <c r="A294" s="680" t="s">
        <v>527</v>
      </c>
      <c r="B294" s="671" t="s">
        <v>529</v>
      </c>
      <c r="C294" s="705" t="s">
        <v>553</v>
      </c>
      <c r="D294" s="723" t="s">
        <v>554</v>
      </c>
      <c r="E294" s="705" t="s">
        <v>3736</v>
      </c>
      <c r="F294" s="723" t="s">
        <v>3737</v>
      </c>
      <c r="G294" s="705" t="s">
        <v>4008</v>
      </c>
      <c r="H294" s="705" t="s">
        <v>4009</v>
      </c>
      <c r="I294" s="238">
        <v>0.3</v>
      </c>
      <c r="J294" s="238">
        <v>500</v>
      </c>
      <c r="K294" s="713">
        <v>150</v>
      </c>
    </row>
    <row r="295" spans="1:11" ht="14.4" customHeight="1" x14ac:dyDescent="0.3">
      <c r="A295" s="680" t="s">
        <v>527</v>
      </c>
      <c r="B295" s="671" t="s">
        <v>529</v>
      </c>
      <c r="C295" s="705" t="s">
        <v>553</v>
      </c>
      <c r="D295" s="723" t="s">
        <v>554</v>
      </c>
      <c r="E295" s="705" t="s">
        <v>3736</v>
      </c>
      <c r="F295" s="723" t="s">
        <v>3737</v>
      </c>
      <c r="G295" s="705" t="s">
        <v>3872</v>
      </c>
      <c r="H295" s="705" t="s">
        <v>3873</v>
      </c>
      <c r="I295" s="238">
        <v>0.3</v>
      </c>
      <c r="J295" s="238">
        <v>5000</v>
      </c>
      <c r="K295" s="713">
        <v>1500</v>
      </c>
    </row>
    <row r="296" spans="1:11" ht="14.4" customHeight="1" x14ac:dyDescent="0.3">
      <c r="A296" s="680" t="s">
        <v>527</v>
      </c>
      <c r="B296" s="671" t="s">
        <v>529</v>
      </c>
      <c r="C296" s="705" t="s">
        <v>553</v>
      </c>
      <c r="D296" s="723" t="s">
        <v>554</v>
      </c>
      <c r="E296" s="705" t="s">
        <v>3738</v>
      </c>
      <c r="F296" s="723" t="s">
        <v>3739</v>
      </c>
      <c r="G296" s="705" t="s">
        <v>3876</v>
      </c>
      <c r="H296" s="705" t="s">
        <v>3877</v>
      </c>
      <c r="I296" s="238">
        <v>7.5</v>
      </c>
      <c r="J296" s="238">
        <v>50</v>
      </c>
      <c r="K296" s="713">
        <v>375</v>
      </c>
    </row>
    <row r="297" spans="1:11" ht="14.4" customHeight="1" x14ac:dyDescent="0.3">
      <c r="A297" s="680" t="s">
        <v>527</v>
      </c>
      <c r="B297" s="671" t="s">
        <v>529</v>
      </c>
      <c r="C297" s="705" t="s">
        <v>553</v>
      </c>
      <c r="D297" s="723" t="s">
        <v>554</v>
      </c>
      <c r="E297" s="705" t="s">
        <v>3738</v>
      </c>
      <c r="F297" s="723" t="s">
        <v>3739</v>
      </c>
      <c r="G297" s="705" t="s">
        <v>3878</v>
      </c>
      <c r="H297" s="705" t="s">
        <v>3879</v>
      </c>
      <c r="I297" s="238">
        <v>7.5</v>
      </c>
      <c r="J297" s="238">
        <v>250</v>
      </c>
      <c r="K297" s="713">
        <v>1875</v>
      </c>
    </row>
    <row r="298" spans="1:11" ht="14.4" customHeight="1" x14ac:dyDescent="0.3">
      <c r="A298" s="680" t="s">
        <v>527</v>
      </c>
      <c r="B298" s="671" t="s">
        <v>529</v>
      </c>
      <c r="C298" s="705" t="s">
        <v>553</v>
      </c>
      <c r="D298" s="723" t="s">
        <v>554</v>
      </c>
      <c r="E298" s="705" t="s">
        <v>3738</v>
      </c>
      <c r="F298" s="723" t="s">
        <v>3739</v>
      </c>
      <c r="G298" s="705" t="s">
        <v>3880</v>
      </c>
      <c r="H298" s="705" t="s">
        <v>3881</v>
      </c>
      <c r="I298" s="238">
        <v>7.5</v>
      </c>
      <c r="J298" s="238">
        <v>150</v>
      </c>
      <c r="K298" s="713">
        <v>1125</v>
      </c>
    </row>
    <row r="299" spans="1:11" ht="14.4" customHeight="1" x14ac:dyDescent="0.3">
      <c r="A299" s="680" t="s">
        <v>527</v>
      </c>
      <c r="B299" s="671" t="s">
        <v>529</v>
      </c>
      <c r="C299" s="705" t="s">
        <v>553</v>
      </c>
      <c r="D299" s="723" t="s">
        <v>554</v>
      </c>
      <c r="E299" s="705" t="s">
        <v>3738</v>
      </c>
      <c r="F299" s="723" t="s">
        <v>3739</v>
      </c>
      <c r="G299" s="705" t="s">
        <v>4016</v>
      </c>
      <c r="H299" s="705" t="s">
        <v>4017</v>
      </c>
      <c r="I299" s="238">
        <v>0.78</v>
      </c>
      <c r="J299" s="238">
        <v>1200</v>
      </c>
      <c r="K299" s="713">
        <v>936</v>
      </c>
    </row>
    <row r="300" spans="1:11" ht="14.4" customHeight="1" x14ac:dyDescent="0.3">
      <c r="A300" s="680" t="s">
        <v>527</v>
      </c>
      <c r="B300" s="671" t="s">
        <v>529</v>
      </c>
      <c r="C300" s="705" t="s">
        <v>553</v>
      </c>
      <c r="D300" s="723" t="s">
        <v>554</v>
      </c>
      <c r="E300" s="705" t="s">
        <v>3738</v>
      </c>
      <c r="F300" s="723" t="s">
        <v>3739</v>
      </c>
      <c r="G300" s="705" t="s">
        <v>3882</v>
      </c>
      <c r="H300" s="705" t="s">
        <v>3883</v>
      </c>
      <c r="I300" s="238">
        <v>0.77500000000000002</v>
      </c>
      <c r="J300" s="238">
        <v>11000</v>
      </c>
      <c r="K300" s="713">
        <v>8520</v>
      </c>
    </row>
    <row r="301" spans="1:11" ht="14.4" customHeight="1" x14ac:dyDescent="0.3">
      <c r="A301" s="680" t="s">
        <v>527</v>
      </c>
      <c r="B301" s="671" t="s">
        <v>529</v>
      </c>
      <c r="C301" s="705" t="s">
        <v>553</v>
      </c>
      <c r="D301" s="723" t="s">
        <v>554</v>
      </c>
      <c r="E301" s="705" t="s">
        <v>3738</v>
      </c>
      <c r="F301" s="723" t="s">
        <v>3739</v>
      </c>
      <c r="G301" s="705" t="s">
        <v>3884</v>
      </c>
      <c r="H301" s="705" t="s">
        <v>3885</v>
      </c>
      <c r="I301" s="238">
        <v>0.77</v>
      </c>
      <c r="J301" s="238">
        <v>10000</v>
      </c>
      <c r="K301" s="713">
        <v>7700</v>
      </c>
    </row>
    <row r="302" spans="1:11" ht="14.4" customHeight="1" x14ac:dyDescent="0.3">
      <c r="A302" s="680" t="s">
        <v>527</v>
      </c>
      <c r="B302" s="671" t="s">
        <v>529</v>
      </c>
      <c r="C302" s="705" t="s">
        <v>553</v>
      </c>
      <c r="D302" s="723" t="s">
        <v>554</v>
      </c>
      <c r="E302" s="705" t="s">
        <v>3722</v>
      </c>
      <c r="F302" s="723" t="s">
        <v>3723</v>
      </c>
      <c r="G302" s="705" t="s">
        <v>3892</v>
      </c>
      <c r="H302" s="705" t="s">
        <v>3893</v>
      </c>
      <c r="I302" s="238">
        <v>152.46</v>
      </c>
      <c r="J302" s="238">
        <v>5</v>
      </c>
      <c r="K302" s="713">
        <v>762.3</v>
      </c>
    </row>
    <row r="303" spans="1:11" ht="14.4" customHeight="1" x14ac:dyDescent="0.3">
      <c r="A303" s="680" t="s">
        <v>527</v>
      </c>
      <c r="B303" s="671" t="s">
        <v>529</v>
      </c>
      <c r="C303" s="705" t="s">
        <v>553</v>
      </c>
      <c r="D303" s="723" t="s">
        <v>554</v>
      </c>
      <c r="E303" s="705" t="s">
        <v>3722</v>
      </c>
      <c r="F303" s="723" t="s">
        <v>3723</v>
      </c>
      <c r="G303" s="705" t="s">
        <v>3894</v>
      </c>
      <c r="H303" s="705" t="s">
        <v>3895</v>
      </c>
      <c r="I303" s="238">
        <v>254.83</v>
      </c>
      <c r="J303" s="238">
        <v>10</v>
      </c>
      <c r="K303" s="713">
        <v>2548.2600000000002</v>
      </c>
    </row>
    <row r="304" spans="1:11" ht="14.4" customHeight="1" x14ac:dyDescent="0.3">
      <c r="A304" s="680" t="s">
        <v>527</v>
      </c>
      <c r="B304" s="671" t="s">
        <v>529</v>
      </c>
      <c r="C304" s="705" t="s">
        <v>553</v>
      </c>
      <c r="D304" s="723" t="s">
        <v>554</v>
      </c>
      <c r="E304" s="705" t="s">
        <v>3722</v>
      </c>
      <c r="F304" s="723" t="s">
        <v>3723</v>
      </c>
      <c r="G304" s="705" t="s">
        <v>4062</v>
      </c>
      <c r="H304" s="705" t="s">
        <v>4063</v>
      </c>
      <c r="I304" s="238">
        <v>834.9</v>
      </c>
      <c r="J304" s="238">
        <v>1</v>
      </c>
      <c r="K304" s="713">
        <v>834.9</v>
      </c>
    </row>
    <row r="305" spans="1:11" ht="14.4" customHeight="1" x14ac:dyDescent="0.3">
      <c r="A305" s="680" t="s">
        <v>527</v>
      </c>
      <c r="B305" s="671" t="s">
        <v>529</v>
      </c>
      <c r="C305" s="705" t="s">
        <v>553</v>
      </c>
      <c r="D305" s="723" t="s">
        <v>554</v>
      </c>
      <c r="E305" s="705" t="s">
        <v>3722</v>
      </c>
      <c r="F305" s="723" t="s">
        <v>3723</v>
      </c>
      <c r="G305" s="705" t="s">
        <v>4064</v>
      </c>
      <c r="H305" s="705" t="s">
        <v>4065</v>
      </c>
      <c r="I305" s="238">
        <v>883.29999999999984</v>
      </c>
      <c r="J305" s="238">
        <v>4</v>
      </c>
      <c r="K305" s="713">
        <v>3533.2</v>
      </c>
    </row>
    <row r="306" spans="1:11" ht="14.4" customHeight="1" x14ac:dyDescent="0.3">
      <c r="A306" s="680" t="s">
        <v>527</v>
      </c>
      <c r="B306" s="671" t="s">
        <v>529</v>
      </c>
      <c r="C306" s="705" t="s">
        <v>555</v>
      </c>
      <c r="D306" s="723" t="s">
        <v>556</v>
      </c>
      <c r="E306" s="705" t="s">
        <v>3724</v>
      </c>
      <c r="F306" s="723" t="s">
        <v>3725</v>
      </c>
      <c r="G306" s="705" t="s">
        <v>4066</v>
      </c>
      <c r="H306" s="705" t="s">
        <v>4067</v>
      </c>
      <c r="I306" s="238">
        <v>0.31</v>
      </c>
      <c r="J306" s="238">
        <v>15000</v>
      </c>
      <c r="K306" s="713">
        <v>4650</v>
      </c>
    </row>
    <row r="307" spans="1:11" ht="14.4" customHeight="1" x14ac:dyDescent="0.3">
      <c r="A307" s="680" t="s">
        <v>527</v>
      </c>
      <c r="B307" s="671" t="s">
        <v>529</v>
      </c>
      <c r="C307" s="705" t="s">
        <v>555</v>
      </c>
      <c r="D307" s="723" t="s">
        <v>556</v>
      </c>
      <c r="E307" s="705" t="s">
        <v>3724</v>
      </c>
      <c r="F307" s="723" t="s">
        <v>3725</v>
      </c>
      <c r="G307" s="705" t="s">
        <v>3752</v>
      </c>
      <c r="H307" s="705" t="s">
        <v>3753</v>
      </c>
      <c r="I307" s="238">
        <v>27.36</v>
      </c>
      <c r="J307" s="238">
        <v>10</v>
      </c>
      <c r="K307" s="713">
        <v>273.60000000000002</v>
      </c>
    </row>
    <row r="308" spans="1:11" ht="14.4" customHeight="1" x14ac:dyDescent="0.3">
      <c r="A308" s="680" t="s">
        <v>527</v>
      </c>
      <c r="B308" s="671" t="s">
        <v>529</v>
      </c>
      <c r="C308" s="705" t="s">
        <v>555</v>
      </c>
      <c r="D308" s="723" t="s">
        <v>556</v>
      </c>
      <c r="E308" s="705" t="s">
        <v>3724</v>
      </c>
      <c r="F308" s="723" t="s">
        <v>3725</v>
      </c>
      <c r="G308" s="705" t="s">
        <v>4068</v>
      </c>
      <c r="H308" s="705" t="s">
        <v>4069</v>
      </c>
      <c r="I308" s="238">
        <v>27.94</v>
      </c>
      <c r="J308" s="238">
        <v>20</v>
      </c>
      <c r="K308" s="713">
        <v>558.79999999999995</v>
      </c>
    </row>
    <row r="309" spans="1:11" ht="14.4" customHeight="1" x14ac:dyDescent="0.3">
      <c r="A309" s="680" t="s">
        <v>527</v>
      </c>
      <c r="B309" s="671" t="s">
        <v>529</v>
      </c>
      <c r="C309" s="705" t="s">
        <v>555</v>
      </c>
      <c r="D309" s="723" t="s">
        <v>556</v>
      </c>
      <c r="E309" s="705" t="s">
        <v>3726</v>
      </c>
      <c r="F309" s="723" t="s">
        <v>3727</v>
      </c>
      <c r="G309" s="705" t="s">
        <v>4070</v>
      </c>
      <c r="H309" s="705" t="s">
        <v>4071</v>
      </c>
      <c r="I309" s="238">
        <v>1.9</v>
      </c>
      <c r="J309" s="238">
        <v>40800</v>
      </c>
      <c r="K309" s="713">
        <v>77322.63</v>
      </c>
    </row>
    <row r="310" spans="1:11" ht="14.4" customHeight="1" x14ac:dyDescent="0.3">
      <c r="A310" s="680" t="s">
        <v>527</v>
      </c>
      <c r="B310" s="671" t="s">
        <v>529</v>
      </c>
      <c r="C310" s="705" t="s">
        <v>555</v>
      </c>
      <c r="D310" s="723" t="s">
        <v>556</v>
      </c>
      <c r="E310" s="705" t="s">
        <v>3726</v>
      </c>
      <c r="F310" s="723" t="s">
        <v>3727</v>
      </c>
      <c r="G310" s="705" t="s">
        <v>4072</v>
      </c>
      <c r="H310" s="705" t="s">
        <v>4073</v>
      </c>
      <c r="I310" s="238">
        <v>2.9</v>
      </c>
      <c r="J310" s="238">
        <v>100</v>
      </c>
      <c r="K310" s="713">
        <v>290</v>
      </c>
    </row>
    <row r="311" spans="1:11" ht="14.4" customHeight="1" x14ac:dyDescent="0.3">
      <c r="A311" s="680" t="s">
        <v>527</v>
      </c>
      <c r="B311" s="671" t="s">
        <v>529</v>
      </c>
      <c r="C311" s="705" t="s">
        <v>555</v>
      </c>
      <c r="D311" s="723" t="s">
        <v>556</v>
      </c>
      <c r="E311" s="705" t="s">
        <v>3726</v>
      </c>
      <c r="F311" s="723" t="s">
        <v>3727</v>
      </c>
      <c r="G311" s="705" t="s">
        <v>3834</v>
      </c>
      <c r="H311" s="705" t="s">
        <v>3835</v>
      </c>
      <c r="I311" s="238">
        <v>15.004999999999999</v>
      </c>
      <c r="J311" s="238">
        <v>30</v>
      </c>
      <c r="K311" s="713">
        <v>450.1</v>
      </c>
    </row>
    <row r="312" spans="1:11" ht="14.4" customHeight="1" x14ac:dyDescent="0.3">
      <c r="A312" s="680" t="s">
        <v>527</v>
      </c>
      <c r="B312" s="671" t="s">
        <v>529</v>
      </c>
      <c r="C312" s="705" t="s">
        <v>555</v>
      </c>
      <c r="D312" s="723" t="s">
        <v>556</v>
      </c>
      <c r="E312" s="705" t="s">
        <v>3726</v>
      </c>
      <c r="F312" s="723" t="s">
        <v>3727</v>
      </c>
      <c r="G312" s="705" t="s">
        <v>4074</v>
      </c>
      <c r="H312" s="705" t="s">
        <v>4075</v>
      </c>
      <c r="I312" s="238">
        <v>91.72</v>
      </c>
      <c r="J312" s="238">
        <v>25</v>
      </c>
      <c r="K312" s="713">
        <v>2292.9499999999998</v>
      </c>
    </row>
    <row r="313" spans="1:11" ht="14.4" customHeight="1" x14ac:dyDescent="0.3">
      <c r="A313" s="680" t="s">
        <v>527</v>
      </c>
      <c r="B313" s="671" t="s">
        <v>529</v>
      </c>
      <c r="C313" s="705" t="s">
        <v>555</v>
      </c>
      <c r="D313" s="723" t="s">
        <v>556</v>
      </c>
      <c r="E313" s="705" t="s">
        <v>3726</v>
      </c>
      <c r="F313" s="723" t="s">
        <v>3727</v>
      </c>
      <c r="G313" s="705" t="s">
        <v>3836</v>
      </c>
      <c r="H313" s="705" t="s">
        <v>3837</v>
      </c>
      <c r="I313" s="238">
        <v>12.1</v>
      </c>
      <c r="J313" s="238">
        <v>20</v>
      </c>
      <c r="K313" s="713">
        <v>242</v>
      </c>
    </row>
    <row r="314" spans="1:11" ht="14.4" customHeight="1" x14ac:dyDescent="0.3">
      <c r="A314" s="680" t="s">
        <v>527</v>
      </c>
      <c r="B314" s="671" t="s">
        <v>529</v>
      </c>
      <c r="C314" s="705" t="s">
        <v>555</v>
      </c>
      <c r="D314" s="723" t="s">
        <v>556</v>
      </c>
      <c r="E314" s="705" t="s">
        <v>3726</v>
      </c>
      <c r="F314" s="723" t="s">
        <v>3727</v>
      </c>
      <c r="G314" s="705" t="s">
        <v>4076</v>
      </c>
      <c r="H314" s="705" t="s">
        <v>4077</v>
      </c>
      <c r="I314" s="238">
        <v>1.53</v>
      </c>
      <c r="J314" s="238">
        <v>2500</v>
      </c>
      <c r="K314" s="713">
        <v>3836.14</v>
      </c>
    </row>
    <row r="315" spans="1:11" ht="14.4" customHeight="1" x14ac:dyDescent="0.3">
      <c r="A315" s="680" t="s">
        <v>527</v>
      </c>
      <c r="B315" s="671" t="s">
        <v>529</v>
      </c>
      <c r="C315" s="705" t="s">
        <v>555</v>
      </c>
      <c r="D315" s="723" t="s">
        <v>556</v>
      </c>
      <c r="E315" s="705" t="s">
        <v>3726</v>
      </c>
      <c r="F315" s="723" t="s">
        <v>3727</v>
      </c>
      <c r="G315" s="705" t="s">
        <v>4078</v>
      </c>
      <c r="H315" s="705" t="s">
        <v>4079</v>
      </c>
      <c r="I315" s="238">
        <v>1.74</v>
      </c>
      <c r="J315" s="238">
        <v>2000</v>
      </c>
      <c r="K315" s="713">
        <v>3473.92</v>
      </c>
    </row>
    <row r="316" spans="1:11" ht="14.4" customHeight="1" x14ac:dyDescent="0.3">
      <c r="A316" s="680" t="s">
        <v>527</v>
      </c>
      <c r="B316" s="671" t="s">
        <v>529</v>
      </c>
      <c r="C316" s="705" t="s">
        <v>555</v>
      </c>
      <c r="D316" s="723" t="s">
        <v>556</v>
      </c>
      <c r="E316" s="705" t="s">
        <v>3726</v>
      </c>
      <c r="F316" s="723" t="s">
        <v>3727</v>
      </c>
      <c r="G316" s="705" t="s">
        <v>4080</v>
      </c>
      <c r="H316" s="705" t="s">
        <v>4081</v>
      </c>
      <c r="I316" s="238">
        <v>2.34</v>
      </c>
      <c r="J316" s="238">
        <v>1500</v>
      </c>
      <c r="K316" s="713">
        <v>3513.86</v>
      </c>
    </row>
    <row r="317" spans="1:11" ht="14.4" customHeight="1" x14ac:dyDescent="0.3">
      <c r="A317" s="680" t="s">
        <v>527</v>
      </c>
      <c r="B317" s="671" t="s">
        <v>529</v>
      </c>
      <c r="C317" s="705" t="s">
        <v>555</v>
      </c>
      <c r="D317" s="723" t="s">
        <v>556</v>
      </c>
      <c r="E317" s="705" t="s">
        <v>3726</v>
      </c>
      <c r="F317" s="723" t="s">
        <v>3727</v>
      </c>
      <c r="G317" s="705" t="s">
        <v>4082</v>
      </c>
      <c r="H317" s="705" t="s">
        <v>4083</v>
      </c>
      <c r="I317" s="238">
        <v>4.59</v>
      </c>
      <c r="J317" s="238">
        <v>2000</v>
      </c>
      <c r="K317" s="713">
        <v>9171.7999999999993</v>
      </c>
    </row>
    <row r="318" spans="1:11" ht="14.4" customHeight="1" x14ac:dyDescent="0.3">
      <c r="A318" s="680" t="s">
        <v>527</v>
      </c>
      <c r="B318" s="671" t="s">
        <v>529</v>
      </c>
      <c r="C318" s="705" t="s">
        <v>555</v>
      </c>
      <c r="D318" s="723" t="s">
        <v>556</v>
      </c>
      <c r="E318" s="705" t="s">
        <v>3726</v>
      </c>
      <c r="F318" s="723" t="s">
        <v>3727</v>
      </c>
      <c r="G318" s="705" t="s">
        <v>4084</v>
      </c>
      <c r="H318" s="705" t="s">
        <v>4085</v>
      </c>
      <c r="I318" s="238">
        <v>33.4</v>
      </c>
      <c r="J318" s="238">
        <v>400</v>
      </c>
      <c r="K318" s="713">
        <v>13358.4</v>
      </c>
    </row>
    <row r="319" spans="1:11" ht="14.4" customHeight="1" x14ac:dyDescent="0.3">
      <c r="A319" s="680" t="s">
        <v>527</v>
      </c>
      <c r="B319" s="671" t="s">
        <v>529</v>
      </c>
      <c r="C319" s="705" t="s">
        <v>555</v>
      </c>
      <c r="D319" s="723" t="s">
        <v>556</v>
      </c>
      <c r="E319" s="705" t="s">
        <v>3726</v>
      </c>
      <c r="F319" s="723" t="s">
        <v>3727</v>
      </c>
      <c r="G319" s="705" t="s">
        <v>4086</v>
      </c>
      <c r="H319" s="705" t="s">
        <v>4087</v>
      </c>
      <c r="I319" s="238">
        <v>0.59</v>
      </c>
      <c r="J319" s="238">
        <v>2500</v>
      </c>
      <c r="K319" s="713">
        <v>1482.25</v>
      </c>
    </row>
    <row r="320" spans="1:11" ht="14.4" customHeight="1" x14ac:dyDescent="0.3">
      <c r="A320" s="680" t="s">
        <v>527</v>
      </c>
      <c r="B320" s="671" t="s">
        <v>529</v>
      </c>
      <c r="C320" s="705" t="s">
        <v>555</v>
      </c>
      <c r="D320" s="723" t="s">
        <v>556</v>
      </c>
      <c r="E320" s="705" t="s">
        <v>3726</v>
      </c>
      <c r="F320" s="723" t="s">
        <v>3727</v>
      </c>
      <c r="G320" s="705" t="s">
        <v>4088</v>
      </c>
      <c r="H320" s="705" t="s">
        <v>4089</v>
      </c>
      <c r="I320" s="238">
        <v>5.3</v>
      </c>
      <c r="J320" s="238">
        <v>1400</v>
      </c>
      <c r="K320" s="713">
        <v>7425.77</v>
      </c>
    </row>
    <row r="321" spans="1:11" ht="14.4" customHeight="1" x14ac:dyDescent="0.3">
      <c r="A321" s="680" t="s">
        <v>527</v>
      </c>
      <c r="B321" s="671" t="s">
        <v>529</v>
      </c>
      <c r="C321" s="705" t="s">
        <v>555</v>
      </c>
      <c r="D321" s="723" t="s">
        <v>556</v>
      </c>
      <c r="E321" s="705" t="s">
        <v>3726</v>
      </c>
      <c r="F321" s="723" t="s">
        <v>3727</v>
      </c>
      <c r="G321" s="705" t="s">
        <v>4090</v>
      </c>
      <c r="H321" s="705" t="s">
        <v>4091</v>
      </c>
      <c r="I321" s="238">
        <v>15.37</v>
      </c>
      <c r="J321" s="238">
        <v>200</v>
      </c>
      <c r="K321" s="713">
        <v>3073.4</v>
      </c>
    </row>
    <row r="322" spans="1:11" ht="14.4" customHeight="1" x14ac:dyDescent="0.3">
      <c r="A322" s="680" t="s">
        <v>527</v>
      </c>
      <c r="B322" s="671" t="s">
        <v>529</v>
      </c>
      <c r="C322" s="705" t="s">
        <v>555</v>
      </c>
      <c r="D322" s="723" t="s">
        <v>556</v>
      </c>
      <c r="E322" s="705" t="s">
        <v>3726</v>
      </c>
      <c r="F322" s="723" t="s">
        <v>3727</v>
      </c>
      <c r="G322" s="705" t="s">
        <v>4092</v>
      </c>
      <c r="H322" s="705" t="s">
        <v>4093</v>
      </c>
      <c r="I322" s="238">
        <v>218.87</v>
      </c>
      <c r="J322" s="238">
        <v>20</v>
      </c>
      <c r="K322" s="713">
        <v>4377.3</v>
      </c>
    </row>
    <row r="323" spans="1:11" ht="14.4" customHeight="1" x14ac:dyDescent="0.3">
      <c r="A323" s="680" t="s">
        <v>527</v>
      </c>
      <c r="B323" s="671" t="s">
        <v>529</v>
      </c>
      <c r="C323" s="705" t="s">
        <v>555</v>
      </c>
      <c r="D323" s="723" t="s">
        <v>556</v>
      </c>
      <c r="E323" s="705" t="s">
        <v>3726</v>
      </c>
      <c r="F323" s="723" t="s">
        <v>3727</v>
      </c>
      <c r="G323" s="705" t="s">
        <v>4094</v>
      </c>
      <c r="H323" s="705" t="s">
        <v>4095</v>
      </c>
      <c r="I323" s="238">
        <v>77.2</v>
      </c>
      <c r="J323" s="238">
        <v>50</v>
      </c>
      <c r="K323" s="713">
        <v>3859.9</v>
      </c>
    </row>
    <row r="324" spans="1:11" ht="14.4" customHeight="1" x14ac:dyDescent="0.3">
      <c r="A324" s="680" t="s">
        <v>527</v>
      </c>
      <c r="B324" s="671" t="s">
        <v>529</v>
      </c>
      <c r="C324" s="705" t="s">
        <v>555</v>
      </c>
      <c r="D324" s="723" t="s">
        <v>556</v>
      </c>
      <c r="E324" s="705" t="s">
        <v>3728</v>
      </c>
      <c r="F324" s="723" t="s">
        <v>3729</v>
      </c>
      <c r="G324" s="705" t="s">
        <v>4096</v>
      </c>
      <c r="H324" s="705" t="s">
        <v>4097</v>
      </c>
      <c r="I324" s="238">
        <v>0.34</v>
      </c>
      <c r="J324" s="238">
        <v>1500</v>
      </c>
      <c r="K324" s="713">
        <v>503.11</v>
      </c>
    </row>
    <row r="325" spans="1:11" ht="14.4" customHeight="1" x14ac:dyDescent="0.3">
      <c r="A325" s="680" t="s">
        <v>527</v>
      </c>
      <c r="B325" s="671" t="s">
        <v>529</v>
      </c>
      <c r="C325" s="705" t="s">
        <v>555</v>
      </c>
      <c r="D325" s="723" t="s">
        <v>556</v>
      </c>
      <c r="E325" s="705" t="s">
        <v>3728</v>
      </c>
      <c r="F325" s="723" t="s">
        <v>3729</v>
      </c>
      <c r="G325" s="705" t="s">
        <v>4098</v>
      </c>
      <c r="H325" s="705" t="s">
        <v>4099</v>
      </c>
      <c r="I325" s="238">
        <v>7.1449999999999996</v>
      </c>
      <c r="J325" s="238">
        <v>1440</v>
      </c>
      <c r="K325" s="713">
        <v>10285</v>
      </c>
    </row>
    <row r="326" spans="1:11" ht="14.4" customHeight="1" x14ac:dyDescent="0.3">
      <c r="A326" s="680" t="s">
        <v>527</v>
      </c>
      <c r="B326" s="671" t="s">
        <v>529</v>
      </c>
      <c r="C326" s="705" t="s">
        <v>555</v>
      </c>
      <c r="D326" s="723" t="s">
        <v>556</v>
      </c>
      <c r="E326" s="705" t="s">
        <v>3728</v>
      </c>
      <c r="F326" s="723" t="s">
        <v>3729</v>
      </c>
      <c r="G326" s="705" t="s">
        <v>4100</v>
      </c>
      <c r="H326" s="705" t="s">
        <v>4101</v>
      </c>
      <c r="I326" s="238">
        <v>0.27</v>
      </c>
      <c r="J326" s="238">
        <v>6000</v>
      </c>
      <c r="K326" s="713">
        <v>1593.4</v>
      </c>
    </row>
    <row r="327" spans="1:11" ht="14.4" customHeight="1" x14ac:dyDescent="0.3">
      <c r="A327" s="680" t="s">
        <v>527</v>
      </c>
      <c r="B327" s="671" t="s">
        <v>529</v>
      </c>
      <c r="C327" s="705" t="s">
        <v>555</v>
      </c>
      <c r="D327" s="723" t="s">
        <v>556</v>
      </c>
      <c r="E327" s="705" t="s">
        <v>3728</v>
      </c>
      <c r="F327" s="723" t="s">
        <v>3729</v>
      </c>
      <c r="G327" s="705" t="s">
        <v>3938</v>
      </c>
      <c r="H327" s="705" t="s">
        <v>3939</v>
      </c>
      <c r="I327" s="238">
        <v>0.43</v>
      </c>
      <c r="J327" s="238">
        <v>5000</v>
      </c>
      <c r="K327" s="713">
        <v>2150</v>
      </c>
    </row>
    <row r="328" spans="1:11" ht="14.4" customHeight="1" x14ac:dyDescent="0.3">
      <c r="A328" s="680" t="s">
        <v>527</v>
      </c>
      <c r="B328" s="671" t="s">
        <v>529</v>
      </c>
      <c r="C328" s="705" t="s">
        <v>555</v>
      </c>
      <c r="D328" s="723" t="s">
        <v>556</v>
      </c>
      <c r="E328" s="705" t="s">
        <v>3728</v>
      </c>
      <c r="F328" s="723" t="s">
        <v>3729</v>
      </c>
      <c r="G328" s="705" t="s">
        <v>4102</v>
      </c>
      <c r="H328" s="705" t="s">
        <v>4103</v>
      </c>
      <c r="I328" s="238">
        <v>3.12</v>
      </c>
      <c r="J328" s="238">
        <v>12480</v>
      </c>
      <c r="K328" s="713">
        <v>38931.75</v>
      </c>
    </row>
    <row r="329" spans="1:11" ht="14.4" customHeight="1" x14ac:dyDescent="0.3">
      <c r="A329" s="680" t="s">
        <v>527</v>
      </c>
      <c r="B329" s="671" t="s">
        <v>529</v>
      </c>
      <c r="C329" s="705" t="s">
        <v>555</v>
      </c>
      <c r="D329" s="723" t="s">
        <v>556</v>
      </c>
      <c r="E329" s="705" t="s">
        <v>3728</v>
      </c>
      <c r="F329" s="723" t="s">
        <v>3729</v>
      </c>
      <c r="G329" s="705" t="s">
        <v>4104</v>
      </c>
      <c r="H329" s="705" t="s">
        <v>4105</v>
      </c>
      <c r="I329" s="238">
        <v>2.73</v>
      </c>
      <c r="J329" s="238">
        <v>5000</v>
      </c>
      <c r="K329" s="713">
        <v>13644.08</v>
      </c>
    </row>
    <row r="330" spans="1:11" ht="14.4" customHeight="1" x14ac:dyDescent="0.3">
      <c r="A330" s="680" t="s">
        <v>527</v>
      </c>
      <c r="B330" s="671" t="s">
        <v>529</v>
      </c>
      <c r="C330" s="705" t="s">
        <v>555</v>
      </c>
      <c r="D330" s="723" t="s">
        <v>556</v>
      </c>
      <c r="E330" s="705" t="s">
        <v>3728</v>
      </c>
      <c r="F330" s="723" t="s">
        <v>3729</v>
      </c>
      <c r="G330" s="705" t="s">
        <v>4106</v>
      </c>
      <c r="H330" s="705" t="s">
        <v>4107</v>
      </c>
      <c r="I330" s="238">
        <v>1.93</v>
      </c>
      <c r="J330" s="238">
        <v>4800</v>
      </c>
      <c r="K330" s="713">
        <v>9256.5</v>
      </c>
    </row>
    <row r="331" spans="1:11" ht="14.4" customHeight="1" x14ac:dyDescent="0.3">
      <c r="A331" s="680" t="s">
        <v>527</v>
      </c>
      <c r="B331" s="671" t="s">
        <v>529</v>
      </c>
      <c r="C331" s="705" t="s">
        <v>555</v>
      </c>
      <c r="D331" s="723" t="s">
        <v>556</v>
      </c>
      <c r="E331" s="705" t="s">
        <v>3728</v>
      </c>
      <c r="F331" s="723" t="s">
        <v>3729</v>
      </c>
      <c r="G331" s="705" t="s">
        <v>4108</v>
      </c>
      <c r="H331" s="705" t="s">
        <v>4109</v>
      </c>
      <c r="I331" s="238">
        <v>3.33</v>
      </c>
      <c r="J331" s="238">
        <v>4800</v>
      </c>
      <c r="K331" s="713">
        <v>15972</v>
      </c>
    </row>
    <row r="332" spans="1:11" ht="14.4" customHeight="1" x14ac:dyDescent="0.3">
      <c r="A332" s="680" t="s">
        <v>527</v>
      </c>
      <c r="B332" s="671" t="s">
        <v>529</v>
      </c>
      <c r="C332" s="705" t="s">
        <v>555</v>
      </c>
      <c r="D332" s="723" t="s">
        <v>556</v>
      </c>
      <c r="E332" s="705" t="s">
        <v>3728</v>
      </c>
      <c r="F332" s="723" t="s">
        <v>3729</v>
      </c>
      <c r="G332" s="705" t="s">
        <v>4110</v>
      </c>
      <c r="H332" s="705" t="s">
        <v>4111</v>
      </c>
      <c r="I332" s="238">
        <v>0.77</v>
      </c>
      <c r="J332" s="238">
        <v>1000</v>
      </c>
      <c r="K332" s="713">
        <v>774.4</v>
      </c>
    </row>
    <row r="333" spans="1:11" ht="14.4" customHeight="1" x14ac:dyDescent="0.3">
      <c r="A333" s="680" t="s">
        <v>527</v>
      </c>
      <c r="B333" s="671" t="s">
        <v>529</v>
      </c>
      <c r="C333" s="705" t="s">
        <v>555</v>
      </c>
      <c r="D333" s="723" t="s">
        <v>556</v>
      </c>
      <c r="E333" s="705" t="s">
        <v>3728</v>
      </c>
      <c r="F333" s="723" t="s">
        <v>3729</v>
      </c>
      <c r="G333" s="705" t="s">
        <v>4112</v>
      </c>
      <c r="H333" s="705" t="s">
        <v>4113</v>
      </c>
      <c r="I333" s="238">
        <v>237.16</v>
      </c>
      <c r="J333" s="238">
        <v>10</v>
      </c>
      <c r="K333" s="713">
        <v>2371.6</v>
      </c>
    </row>
    <row r="334" spans="1:11" ht="14.4" customHeight="1" x14ac:dyDescent="0.3">
      <c r="A334" s="680" t="s">
        <v>527</v>
      </c>
      <c r="B334" s="671" t="s">
        <v>529</v>
      </c>
      <c r="C334" s="705" t="s">
        <v>555</v>
      </c>
      <c r="D334" s="723" t="s">
        <v>556</v>
      </c>
      <c r="E334" s="705" t="s">
        <v>3728</v>
      </c>
      <c r="F334" s="723" t="s">
        <v>3729</v>
      </c>
      <c r="G334" s="705" t="s">
        <v>4114</v>
      </c>
      <c r="H334" s="705" t="s">
        <v>4115</v>
      </c>
      <c r="I334" s="238">
        <v>117.37</v>
      </c>
      <c r="J334" s="238">
        <v>10</v>
      </c>
      <c r="K334" s="713">
        <v>1173.7</v>
      </c>
    </row>
    <row r="335" spans="1:11" ht="14.4" customHeight="1" x14ac:dyDescent="0.3">
      <c r="A335" s="680" t="s">
        <v>527</v>
      </c>
      <c r="B335" s="671" t="s">
        <v>529</v>
      </c>
      <c r="C335" s="705" t="s">
        <v>555</v>
      </c>
      <c r="D335" s="723" t="s">
        <v>556</v>
      </c>
      <c r="E335" s="705" t="s">
        <v>3736</v>
      </c>
      <c r="F335" s="723" t="s">
        <v>3737</v>
      </c>
      <c r="G335" s="705" t="s">
        <v>3872</v>
      </c>
      <c r="H335" s="705" t="s">
        <v>3873</v>
      </c>
      <c r="I335" s="238">
        <v>0.30499999999999999</v>
      </c>
      <c r="J335" s="238">
        <v>200</v>
      </c>
      <c r="K335" s="713">
        <v>61</v>
      </c>
    </row>
    <row r="336" spans="1:11" ht="14.4" customHeight="1" x14ac:dyDescent="0.3">
      <c r="A336" s="680" t="s">
        <v>527</v>
      </c>
      <c r="B336" s="671" t="s">
        <v>529</v>
      </c>
      <c r="C336" s="705" t="s">
        <v>555</v>
      </c>
      <c r="D336" s="723" t="s">
        <v>556</v>
      </c>
      <c r="E336" s="705" t="s">
        <v>3738</v>
      </c>
      <c r="F336" s="723" t="s">
        <v>3739</v>
      </c>
      <c r="G336" s="705" t="s">
        <v>3882</v>
      </c>
      <c r="H336" s="705" t="s">
        <v>3883</v>
      </c>
      <c r="I336" s="238">
        <v>0.77500000000000013</v>
      </c>
      <c r="J336" s="238">
        <v>5000</v>
      </c>
      <c r="K336" s="713">
        <v>3870</v>
      </c>
    </row>
    <row r="337" spans="1:11" ht="14.4" customHeight="1" x14ac:dyDescent="0.3">
      <c r="A337" s="680" t="s">
        <v>527</v>
      </c>
      <c r="B337" s="671" t="s">
        <v>529</v>
      </c>
      <c r="C337" s="705" t="s">
        <v>555</v>
      </c>
      <c r="D337" s="723" t="s">
        <v>556</v>
      </c>
      <c r="E337" s="705" t="s">
        <v>3738</v>
      </c>
      <c r="F337" s="723" t="s">
        <v>3739</v>
      </c>
      <c r="G337" s="705" t="s">
        <v>3884</v>
      </c>
      <c r="H337" s="705" t="s">
        <v>3885</v>
      </c>
      <c r="I337" s="238">
        <v>0.77666666666666673</v>
      </c>
      <c r="J337" s="238">
        <v>2500</v>
      </c>
      <c r="K337" s="713">
        <v>1940</v>
      </c>
    </row>
    <row r="338" spans="1:11" ht="14.4" customHeight="1" x14ac:dyDescent="0.3">
      <c r="A338" s="680" t="s">
        <v>527</v>
      </c>
      <c r="B338" s="671" t="s">
        <v>529</v>
      </c>
      <c r="C338" s="705" t="s">
        <v>555</v>
      </c>
      <c r="D338" s="723" t="s">
        <v>556</v>
      </c>
      <c r="E338" s="705" t="s">
        <v>3722</v>
      </c>
      <c r="F338" s="723" t="s">
        <v>3723</v>
      </c>
      <c r="G338" s="705" t="s">
        <v>4116</v>
      </c>
      <c r="H338" s="705" t="s">
        <v>4117</v>
      </c>
      <c r="I338" s="238">
        <v>89.54</v>
      </c>
      <c r="J338" s="238">
        <v>1</v>
      </c>
      <c r="K338" s="713">
        <v>89.54</v>
      </c>
    </row>
    <row r="339" spans="1:11" ht="14.4" customHeight="1" x14ac:dyDescent="0.3">
      <c r="A339" s="680" t="s">
        <v>527</v>
      </c>
      <c r="B339" s="671" t="s">
        <v>529</v>
      </c>
      <c r="C339" s="705" t="s">
        <v>555</v>
      </c>
      <c r="D339" s="723" t="s">
        <v>556</v>
      </c>
      <c r="E339" s="705" t="s">
        <v>3722</v>
      </c>
      <c r="F339" s="723" t="s">
        <v>3723</v>
      </c>
      <c r="G339" s="705" t="s">
        <v>4118</v>
      </c>
      <c r="H339" s="705" t="s">
        <v>4119</v>
      </c>
      <c r="I339" s="238">
        <v>139.77763216307611</v>
      </c>
      <c r="J339" s="238">
        <v>2</v>
      </c>
      <c r="K339" s="713">
        <v>279.55526432615221</v>
      </c>
    </row>
    <row r="340" spans="1:11" ht="14.4" customHeight="1" x14ac:dyDescent="0.3">
      <c r="A340" s="680" t="s">
        <v>527</v>
      </c>
      <c r="B340" s="671" t="s">
        <v>529</v>
      </c>
      <c r="C340" s="705" t="s">
        <v>555</v>
      </c>
      <c r="D340" s="723" t="s">
        <v>556</v>
      </c>
      <c r="E340" s="705" t="s">
        <v>3722</v>
      </c>
      <c r="F340" s="723" t="s">
        <v>3723</v>
      </c>
      <c r="G340" s="705" t="s">
        <v>4120</v>
      </c>
      <c r="H340" s="705" t="s">
        <v>4121</v>
      </c>
      <c r="I340" s="238">
        <v>163.35</v>
      </c>
      <c r="J340" s="238">
        <v>10</v>
      </c>
      <c r="K340" s="713">
        <v>1633.5</v>
      </c>
    </row>
    <row r="341" spans="1:11" ht="14.4" customHeight="1" x14ac:dyDescent="0.3">
      <c r="A341" s="680" t="s">
        <v>527</v>
      </c>
      <c r="B341" s="671" t="s">
        <v>529</v>
      </c>
      <c r="C341" s="705" t="s">
        <v>555</v>
      </c>
      <c r="D341" s="723" t="s">
        <v>556</v>
      </c>
      <c r="E341" s="705" t="s">
        <v>3722</v>
      </c>
      <c r="F341" s="723" t="s">
        <v>3723</v>
      </c>
      <c r="G341" s="705" t="s">
        <v>4122</v>
      </c>
      <c r="H341" s="705" t="s">
        <v>4123</v>
      </c>
      <c r="I341" s="238">
        <v>229.9</v>
      </c>
      <c r="J341" s="238">
        <v>0.1658</v>
      </c>
      <c r="K341" s="713">
        <v>38.117420000000003</v>
      </c>
    </row>
    <row r="342" spans="1:11" ht="14.4" customHeight="1" x14ac:dyDescent="0.3">
      <c r="A342" s="680" t="s">
        <v>527</v>
      </c>
      <c r="B342" s="671" t="s">
        <v>529</v>
      </c>
      <c r="C342" s="705" t="s">
        <v>555</v>
      </c>
      <c r="D342" s="723" t="s">
        <v>556</v>
      </c>
      <c r="E342" s="705" t="s">
        <v>3722</v>
      </c>
      <c r="F342" s="723" t="s">
        <v>3723</v>
      </c>
      <c r="G342" s="705" t="s">
        <v>4124</v>
      </c>
      <c r="H342" s="705" t="s">
        <v>4125</v>
      </c>
      <c r="I342" s="238">
        <v>2962.08</v>
      </c>
      <c r="J342" s="238">
        <v>6</v>
      </c>
      <c r="K342" s="713">
        <v>17772.48</v>
      </c>
    </row>
    <row r="343" spans="1:11" ht="14.4" customHeight="1" x14ac:dyDescent="0.3">
      <c r="A343" s="680" t="s">
        <v>527</v>
      </c>
      <c r="B343" s="671" t="s">
        <v>529</v>
      </c>
      <c r="C343" s="705" t="s">
        <v>555</v>
      </c>
      <c r="D343" s="723" t="s">
        <v>556</v>
      </c>
      <c r="E343" s="705" t="s">
        <v>3722</v>
      </c>
      <c r="F343" s="723" t="s">
        <v>3723</v>
      </c>
      <c r="G343" s="705" t="s">
        <v>4126</v>
      </c>
      <c r="H343" s="705" t="s">
        <v>4127</v>
      </c>
      <c r="I343" s="238">
        <v>2962.08</v>
      </c>
      <c r="J343" s="238">
        <v>4</v>
      </c>
      <c r="K343" s="713">
        <v>11848.32</v>
      </c>
    </row>
    <row r="344" spans="1:11" ht="14.4" customHeight="1" x14ac:dyDescent="0.3">
      <c r="A344" s="680" t="s">
        <v>527</v>
      </c>
      <c r="B344" s="671" t="s">
        <v>529</v>
      </c>
      <c r="C344" s="705" t="s">
        <v>555</v>
      </c>
      <c r="D344" s="723" t="s">
        <v>556</v>
      </c>
      <c r="E344" s="705" t="s">
        <v>3722</v>
      </c>
      <c r="F344" s="723" t="s">
        <v>3723</v>
      </c>
      <c r="G344" s="705" t="s">
        <v>4128</v>
      </c>
      <c r="H344" s="705" t="s">
        <v>4129</v>
      </c>
      <c r="I344" s="238">
        <v>6388.8</v>
      </c>
      <c r="J344" s="238">
        <v>1</v>
      </c>
      <c r="K344" s="713">
        <v>6388.8</v>
      </c>
    </row>
    <row r="345" spans="1:11" ht="14.4" customHeight="1" x14ac:dyDescent="0.3">
      <c r="A345" s="680" t="s">
        <v>527</v>
      </c>
      <c r="B345" s="671" t="s">
        <v>529</v>
      </c>
      <c r="C345" s="705" t="s">
        <v>555</v>
      </c>
      <c r="D345" s="723" t="s">
        <v>556</v>
      </c>
      <c r="E345" s="705" t="s">
        <v>3722</v>
      </c>
      <c r="F345" s="723" t="s">
        <v>3723</v>
      </c>
      <c r="G345" s="705" t="s">
        <v>4130</v>
      </c>
      <c r="H345" s="705" t="s">
        <v>4131</v>
      </c>
      <c r="I345" s="238">
        <v>267.52925148723261</v>
      </c>
      <c r="J345" s="238">
        <v>1</v>
      </c>
      <c r="K345" s="713">
        <v>267.52925148723261</v>
      </c>
    </row>
    <row r="346" spans="1:11" ht="14.4" customHeight="1" x14ac:dyDescent="0.3">
      <c r="A346" s="680" t="s">
        <v>527</v>
      </c>
      <c r="B346" s="671" t="s">
        <v>529</v>
      </c>
      <c r="C346" s="705" t="s">
        <v>555</v>
      </c>
      <c r="D346" s="723" t="s">
        <v>556</v>
      </c>
      <c r="E346" s="705" t="s">
        <v>3722</v>
      </c>
      <c r="F346" s="723" t="s">
        <v>3723</v>
      </c>
      <c r="G346" s="705" t="s">
        <v>4132</v>
      </c>
      <c r="H346" s="705" t="s">
        <v>4133</v>
      </c>
      <c r="I346" s="238">
        <v>1724.25</v>
      </c>
      <c r="J346" s="238">
        <v>24</v>
      </c>
      <c r="K346" s="713">
        <v>41382</v>
      </c>
    </row>
    <row r="347" spans="1:11" ht="14.4" customHeight="1" x14ac:dyDescent="0.3">
      <c r="A347" s="680" t="s">
        <v>527</v>
      </c>
      <c r="B347" s="671" t="s">
        <v>529</v>
      </c>
      <c r="C347" s="705" t="s">
        <v>555</v>
      </c>
      <c r="D347" s="723" t="s">
        <v>556</v>
      </c>
      <c r="E347" s="705" t="s">
        <v>3722</v>
      </c>
      <c r="F347" s="723" t="s">
        <v>3723</v>
      </c>
      <c r="G347" s="705" t="s">
        <v>4134</v>
      </c>
      <c r="H347" s="705" t="s">
        <v>4135</v>
      </c>
      <c r="I347" s="238">
        <v>4319.7</v>
      </c>
      <c r="J347" s="238">
        <v>1</v>
      </c>
      <c r="K347" s="713">
        <v>4319.7</v>
      </c>
    </row>
    <row r="348" spans="1:11" ht="14.4" customHeight="1" x14ac:dyDescent="0.3">
      <c r="A348" s="680" t="s">
        <v>527</v>
      </c>
      <c r="B348" s="671" t="s">
        <v>529</v>
      </c>
      <c r="C348" s="705" t="s">
        <v>555</v>
      </c>
      <c r="D348" s="723" t="s">
        <v>556</v>
      </c>
      <c r="E348" s="705" t="s">
        <v>3722</v>
      </c>
      <c r="F348" s="723" t="s">
        <v>3723</v>
      </c>
      <c r="G348" s="705" t="s">
        <v>4136</v>
      </c>
      <c r="H348" s="705" t="s">
        <v>4137</v>
      </c>
      <c r="I348" s="238">
        <v>1815</v>
      </c>
      <c r="J348" s="238">
        <v>4</v>
      </c>
      <c r="K348" s="713">
        <v>7260</v>
      </c>
    </row>
    <row r="349" spans="1:11" ht="14.4" customHeight="1" x14ac:dyDescent="0.3">
      <c r="A349" s="680" t="s">
        <v>527</v>
      </c>
      <c r="B349" s="671" t="s">
        <v>529</v>
      </c>
      <c r="C349" s="705" t="s">
        <v>555</v>
      </c>
      <c r="D349" s="723" t="s">
        <v>556</v>
      </c>
      <c r="E349" s="705" t="s">
        <v>3722</v>
      </c>
      <c r="F349" s="723" t="s">
        <v>3723</v>
      </c>
      <c r="G349" s="705" t="s">
        <v>4138</v>
      </c>
      <c r="H349" s="705" t="s">
        <v>4139</v>
      </c>
      <c r="I349" s="238">
        <v>360.00995109327118</v>
      </c>
      <c r="J349" s="238">
        <v>1</v>
      </c>
      <c r="K349" s="713">
        <v>360.00995109327118</v>
      </c>
    </row>
    <row r="350" spans="1:11" ht="14.4" customHeight="1" x14ac:dyDescent="0.3">
      <c r="A350" s="680" t="s">
        <v>527</v>
      </c>
      <c r="B350" s="671" t="s">
        <v>529</v>
      </c>
      <c r="C350" s="705" t="s">
        <v>555</v>
      </c>
      <c r="D350" s="723" t="s">
        <v>556</v>
      </c>
      <c r="E350" s="705" t="s">
        <v>3722</v>
      </c>
      <c r="F350" s="723" t="s">
        <v>3723</v>
      </c>
      <c r="G350" s="705" t="s">
        <v>4140</v>
      </c>
      <c r="H350" s="705" t="s">
        <v>4141</v>
      </c>
      <c r="I350" s="238">
        <v>13128.5</v>
      </c>
      <c r="J350" s="238">
        <v>4</v>
      </c>
      <c r="K350" s="713">
        <v>52514</v>
      </c>
    </row>
    <row r="351" spans="1:11" ht="14.4" customHeight="1" x14ac:dyDescent="0.3">
      <c r="A351" s="680" t="s">
        <v>527</v>
      </c>
      <c r="B351" s="671" t="s">
        <v>529</v>
      </c>
      <c r="C351" s="705" t="s">
        <v>555</v>
      </c>
      <c r="D351" s="723" t="s">
        <v>556</v>
      </c>
      <c r="E351" s="705" t="s">
        <v>3722</v>
      </c>
      <c r="F351" s="723" t="s">
        <v>3723</v>
      </c>
      <c r="G351" s="705" t="s">
        <v>4142</v>
      </c>
      <c r="H351" s="705" t="s">
        <v>4143</v>
      </c>
      <c r="I351" s="238">
        <v>13588.3</v>
      </c>
      <c r="J351" s="238">
        <v>3</v>
      </c>
      <c r="K351" s="713">
        <v>40764.899999999994</v>
      </c>
    </row>
    <row r="352" spans="1:11" ht="14.4" customHeight="1" x14ac:dyDescent="0.3">
      <c r="A352" s="680" t="s">
        <v>527</v>
      </c>
      <c r="B352" s="671" t="s">
        <v>529</v>
      </c>
      <c r="C352" s="705" t="s">
        <v>555</v>
      </c>
      <c r="D352" s="723" t="s">
        <v>556</v>
      </c>
      <c r="E352" s="705" t="s">
        <v>3722</v>
      </c>
      <c r="F352" s="723" t="s">
        <v>3723</v>
      </c>
      <c r="G352" s="705" t="s">
        <v>4144</v>
      </c>
      <c r="H352" s="705" t="s">
        <v>4145</v>
      </c>
      <c r="I352" s="238">
        <v>5009.3999999999996</v>
      </c>
      <c r="J352" s="238">
        <v>3</v>
      </c>
      <c r="K352" s="713">
        <v>15028.199999999999</v>
      </c>
    </row>
    <row r="353" spans="1:11" ht="14.4" customHeight="1" x14ac:dyDescent="0.3">
      <c r="A353" s="680" t="s">
        <v>527</v>
      </c>
      <c r="B353" s="671" t="s">
        <v>529</v>
      </c>
      <c r="C353" s="705" t="s">
        <v>555</v>
      </c>
      <c r="D353" s="723" t="s">
        <v>556</v>
      </c>
      <c r="E353" s="705" t="s">
        <v>3722</v>
      </c>
      <c r="F353" s="723" t="s">
        <v>3723</v>
      </c>
      <c r="G353" s="705" t="s">
        <v>4146</v>
      </c>
      <c r="H353" s="705" t="s">
        <v>4147</v>
      </c>
      <c r="I353" s="238">
        <v>6122.6000000000013</v>
      </c>
      <c r="J353" s="238">
        <v>5</v>
      </c>
      <c r="K353" s="713">
        <v>30613</v>
      </c>
    </row>
    <row r="354" spans="1:11" ht="14.4" customHeight="1" x14ac:dyDescent="0.3">
      <c r="A354" s="680" t="s">
        <v>527</v>
      </c>
      <c r="B354" s="671" t="s">
        <v>529</v>
      </c>
      <c r="C354" s="705" t="s">
        <v>555</v>
      </c>
      <c r="D354" s="723" t="s">
        <v>556</v>
      </c>
      <c r="E354" s="705" t="s">
        <v>3722</v>
      </c>
      <c r="F354" s="723" t="s">
        <v>3723</v>
      </c>
      <c r="G354" s="705" t="s">
        <v>4148</v>
      </c>
      <c r="H354" s="705" t="s">
        <v>4149</v>
      </c>
      <c r="I354" s="238">
        <v>8893.5</v>
      </c>
      <c r="J354" s="238">
        <v>2</v>
      </c>
      <c r="K354" s="713">
        <v>17787</v>
      </c>
    </row>
    <row r="355" spans="1:11" ht="14.4" customHeight="1" x14ac:dyDescent="0.3">
      <c r="A355" s="680" t="s">
        <v>527</v>
      </c>
      <c r="B355" s="671" t="s">
        <v>529</v>
      </c>
      <c r="C355" s="705" t="s">
        <v>555</v>
      </c>
      <c r="D355" s="723" t="s">
        <v>556</v>
      </c>
      <c r="E355" s="705" t="s">
        <v>3722</v>
      </c>
      <c r="F355" s="723" t="s">
        <v>3723</v>
      </c>
      <c r="G355" s="705" t="s">
        <v>4150</v>
      </c>
      <c r="H355" s="705" t="s">
        <v>4151</v>
      </c>
      <c r="I355" s="238">
        <v>0.51300000000000001</v>
      </c>
      <c r="J355" s="238">
        <v>7.44</v>
      </c>
      <c r="K355" s="713">
        <v>3.8167200000000001</v>
      </c>
    </row>
    <row r="356" spans="1:11" ht="14.4" customHeight="1" x14ac:dyDescent="0.3">
      <c r="A356" s="680" t="s">
        <v>527</v>
      </c>
      <c r="B356" s="671" t="s">
        <v>529</v>
      </c>
      <c r="C356" s="705" t="s">
        <v>555</v>
      </c>
      <c r="D356" s="723" t="s">
        <v>556</v>
      </c>
      <c r="E356" s="705" t="s">
        <v>3722</v>
      </c>
      <c r="F356" s="723" t="s">
        <v>3723</v>
      </c>
      <c r="G356" s="705" t="s">
        <v>4152</v>
      </c>
      <c r="H356" s="705" t="s">
        <v>4153</v>
      </c>
      <c r="I356" s="238">
        <v>14120.7</v>
      </c>
      <c r="J356" s="238">
        <v>-1</v>
      </c>
      <c r="K356" s="713">
        <v>-14120.7</v>
      </c>
    </row>
    <row r="357" spans="1:11" ht="14.4" customHeight="1" x14ac:dyDescent="0.3">
      <c r="A357" s="680" t="s">
        <v>527</v>
      </c>
      <c r="B357" s="671" t="s">
        <v>529</v>
      </c>
      <c r="C357" s="705" t="s">
        <v>555</v>
      </c>
      <c r="D357" s="723" t="s">
        <v>556</v>
      </c>
      <c r="E357" s="705" t="s">
        <v>3722</v>
      </c>
      <c r="F357" s="723" t="s">
        <v>3723</v>
      </c>
      <c r="G357" s="705" t="s">
        <v>4154</v>
      </c>
      <c r="H357" s="705" t="s">
        <v>4155</v>
      </c>
      <c r="I357" s="238">
        <v>235.13904539469195</v>
      </c>
      <c r="J357" s="238">
        <v>5</v>
      </c>
      <c r="K357" s="713">
        <v>1108.8739769734598</v>
      </c>
    </row>
    <row r="358" spans="1:11" ht="14.4" customHeight="1" x14ac:dyDescent="0.3">
      <c r="A358" s="680" t="s">
        <v>527</v>
      </c>
      <c r="B358" s="671" t="s">
        <v>529</v>
      </c>
      <c r="C358" s="705" t="s">
        <v>555</v>
      </c>
      <c r="D358" s="723" t="s">
        <v>556</v>
      </c>
      <c r="E358" s="705" t="s">
        <v>3722</v>
      </c>
      <c r="F358" s="723" t="s">
        <v>3723</v>
      </c>
      <c r="G358" s="705" t="s">
        <v>4156</v>
      </c>
      <c r="H358" s="705" t="s">
        <v>4157</v>
      </c>
      <c r="I358" s="238">
        <v>2962.08</v>
      </c>
      <c r="J358" s="238">
        <v>10</v>
      </c>
      <c r="K358" s="713">
        <v>29620.799999999999</v>
      </c>
    </row>
    <row r="359" spans="1:11" ht="14.4" customHeight="1" x14ac:dyDescent="0.3">
      <c r="A359" s="680" t="s">
        <v>527</v>
      </c>
      <c r="B359" s="671" t="s">
        <v>529</v>
      </c>
      <c r="C359" s="705" t="s">
        <v>555</v>
      </c>
      <c r="D359" s="723" t="s">
        <v>556</v>
      </c>
      <c r="E359" s="705" t="s">
        <v>3722</v>
      </c>
      <c r="F359" s="723" t="s">
        <v>3723</v>
      </c>
      <c r="G359" s="705" t="s">
        <v>4158</v>
      </c>
      <c r="H359" s="705" t="s">
        <v>4159</v>
      </c>
      <c r="I359" s="238">
        <v>0.18970000000000001</v>
      </c>
      <c r="J359" s="238">
        <v>15.8</v>
      </c>
      <c r="K359" s="713">
        <v>2.9972600000000003</v>
      </c>
    </row>
    <row r="360" spans="1:11" ht="14.4" customHeight="1" x14ac:dyDescent="0.3">
      <c r="A360" s="680" t="s">
        <v>527</v>
      </c>
      <c r="B360" s="671" t="s">
        <v>529</v>
      </c>
      <c r="C360" s="705" t="s">
        <v>555</v>
      </c>
      <c r="D360" s="723" t="s">
        <v>556</v>
      </c>
      <c r="E360" s="705" t="s">
        <v>3722</v>
      </c>
      <c r="F360" s="723" t="s">
        <v>3723</v>
      </c>
      <c r="G360" s="705" t="s">
        <v>4160</v>
      </c>
      <c r="H360" s="705" t="s">
        <v>4161</v>
      </c>
      <c r="I360" s="238">
        <v>262.98784296007898</v>
      </c>
      <c r="J360" s="238">
        <v>10</v>
      </c>
      <c r="K360" s="713">
        <v>2612.8827959702221</v>
      </c>
    </row>
    <row r="361" spans="1:11" ht="14.4" customHeight="1" x14ac:dyDescent="0.3">
      <c r="A361" s="680" t="s">
        <v>527</v>
      </c>
      <c r="B361" s="671" t="s">
        <v>529</v>
      </c>
      <c r="C361" s="705" t="s">
        <v>555</v>
      </c>
      <c r="D361" s="723" t="s">
        <v>556</v>
      </c>
      <c r="E361" s="705" t="s">
        <v>3722</v>
      </c>
      <c r="F361" s="723" t="s">
        <v>3723</v>
      </c>
      <c r="G361" s="705" t="s">
        <v>4162</v>
      </c>
      <c r="H361" s="705" t="s">
        <v>4163</v>
      </c>
      <c r="I361" s="238">
        <v>211.87128670123076</v>
      </c>
      <c r="J361" s="238">
        <v>2</v>
      </c>
      <c r="K361" s="713">
        <v>423.74257340246152</v>
      </c>
    </row>
    <row r="362" spans="1:11" ht="14.4" customHeight="1" x14ac:dyDescent="0.3">
      <c r="A362" s="680" t="s">
        <v>527</v>
      </c>
      <c r="B362" s="671" t="s">
        <v>529</v>
      </c>
      <c r="C362" s="705" t="s">
        <v>555</v>
      </c>
      <c r="D362" s="723" t="s">
        <v>556</v>
      </c>
      <c r="E362" s="705" t="s">
        <v>3722</v>
      </c>
      <c r="F362" s="723" t="s">
        <v>3723</v>
      </c>
      <c r="G362" s="705" t="s">
        <v>4164</v>
      </c>
      <c r="H362" s="705" t="s">
        <v>4165</v>
      </c>
      <c r="I362" s="238">
        <v>424.46357859915076</v>
      </c>
      <c r="J362" s="238">
        <v>2</v>
      </c>
      <c r="K362" s="713">
        <v>848.92715719830153</v>
      </c>
    </row>
    <row r="363" spans="1:11" ht="14.4" customHeight="1" x14ac:dyDescent="0.3">
      <c r="A363" s="680" t="s">
        <v>527</v>
      </c>
      <c r="B363" s="671" t="s">
        <v>529</v>
      </c>
      <c r="C363" s="705" t="s">
        <v>555</v>
      </c>
      <c r="D363" s="723" t="s">
        <v>556</v>
      </c>
      <c r="E363" s="705" t="s">
        <v>3722</v>
      </c>
      <c r="F363" s="723" t="s">
        <v>3723</v>
      </c>
      <c r="G363" s="705" t="s">
        <v>4166</v>
      </c>
      <c r="H363" s="705" t="s">
        <v>4167</v>
      </c>
      <c r="I363" s="238">
        <v>4411.66</v>
      </c>
      <c r="J363" s="238">
        <v>1</v>
      </c>
      <c r="K363" s="713">
        <v>4411.66</v>
      </c>
    </row>
    <row r="364" spans="1:11" ht="14.4" customHeight="1" x14ac:dyDescent="0.3">
      <c r="A364" s="680" t="s">
        <v>527</v>
      </c>
      <c r="B364" s="671" t="s">
        <v>529</v>
      </c>
      <c r="C364" s="705" t="s">
        <v>555</v>
      </c>
      <c r="D364" s="723" t="s">
        <v>556</v>
      </c>
      <c r="E364" s="705" t="s">
        <v>3722</v>
      </c>
      <c r="F364" s="723" t="s">
        <v>3723</v>
      </c>
      <c r="G364" s="705" t="s">
        <v>4168</v>
      </c>
      <c r="H364" s="705" t="s">
        <v>4169</v>
      </c>
      <c r="I364" s="238">
        <v>3388</v>
      </c>
      <c r="J364" s="238">
        <v>3</v>
      </c>
      <c r="K364" s="713">
        <v>10164</v>
      </c>
    </row>
    <row r="365" spans="1:11" ht="14.4" customHeight="1" x14ac:dyDescent="0.3">
      <c r="A365" s="680" t="s">
        <v>527</v>
      </c>
      <c r="B365" s="671" t="s">
        <v>529</v>
      </c>
      <c r="C365" s="705" t="s">
        <v>555</v>
      </c>
      <c r="D365" s="723" t="s">
        <v>556</v>
      </c>
      <c r="E365" s="705" t="s">
        <v>3722</v>
      </c>
      <c r="F365" s="723" t="s">
        <v>3723</v>
      </c>
      <c r="G365" s="705" t="s">
        <v>4170</v>
      </c>
      <c r="H365" s="705" t="s">
        <v>4171</v>
      </c>
      <c r="I365" s="238">
        <v>10164</v>
      </c>
      <c r="J365" s="238">
        <v>1</v>
      </c>
      <c r="K365" s="713">
        <v>10164</v>
      </c>
    </row>
    <row r="366" spans="1:11" ht="14.4" customHeight="1" x14ac:dyDescent="0.3">
      <c r="A366" s="680" t="s">
        <v>527</v>
      </c>
      <c r="B366" s="671" t="s">
        <v>529</v>
      </c>
      <c r="C366" s="705" t="s">
        <v>555</v>
      </c>
      <c r="D366" s="723" t="s">
        <v>556</v>
      </c>
      <c r="E366" s="705" t="s">
        <v>3722</v>
      </c>
      <c r="F366" s="723" t="s">
        <v>3723</v>
      </c>
      <c r="G366" s="705" t="s">
        <v>4172</v>
      </c>
      <c r="H366" s="705" t="s">
        <v>4173</v>
      </c>
      <c r="I366" s="238">
        <v>247.27756739469191</v>
      </c>
      <c r="J366" s="238">
        <v>2</v>
      </c>
      <c r="K366" s="713">
        <v>494.55513478938383</v>
      </c>
    </row>
    <row r="367" spans="1:11" ht="14.4" customHeight="1" x14ac:dyDescent="0.3">
      <c r="A367" s="680" t="s">
        <v>527</v>
      </c>
      <c r="B367" s="671" t="s">
        <v>529</v>
      </c>
      <c r="C367" s="705" t="s">
        <v>555</v>
      </c>
      <c r="D367" s="723" t="s">
        <v>556</v>
      </c>
      <c r="E367" s="705" t="s">
        <v>3722</v>
      </c>
      <c r="F367" s="723" t="s">
        <v>3723</v>
      </c>
      <c r="G367" s="705" t="s">
        <v>4174</v>
      </c>
      <c r="H367" s="705" t="s">
        <v>4175</v>
      </c>
      <c r="I367" s="238">
        <v>9997.02</v>
      </c>
      <c r="J367" s="238">
        <v>-1</v>
      </c>
      <c r="K367" s="713">
        <v>-9997.02</v>
      </c>
    </row>
    <row r="368" spans="1:11" ht="14.4" customHeight="1" x14ac:dyDescent="0.3">
      <c r="A368" s="680" t="s">
        <v>527</v>
      </c>
      <c r="B368" s="671" t="s">
        <v>529</v>
      </c>
      <c r="C368" s="705" t="s">
        <v>555</v>
      </c>
      <c r="D368" s="723" t="s">
        <v>556</v>
      </c>
      <c r="E368" s="705" t="s">
        <v>3722</v>
      </c>
      <c r="F368" s="723" t="s">
        <v>3723</v>
      </c>
      <c r="G368" s="705" t="s">
        <v>4176</v>
      </c>
      <c r="H368" s="705" t="s">
        <v>4177</v>
      </c>
      <c r="I368" s="238">
        <v>8518.4</v>
      </c>
      <c r="J368" s="238">
        <v>1</v>
      </c>
      <c r="K368" s="713">
        <v>8518.4</v>
      </c>
    </row>
    <row r="369" spans="1:11" ht="14.4" customHeight="1" x14ac:dyDescent="0.3">
      <c r="A369" s="680" t="s">
        <v>527</v>
      </c>
      <c r="B369" s="671" t="s">
        <v>529</v>
      </c>
      <c r="C369" s="705" t="s">
        <v>555</v>
      </c>
      <c r="D369" s="723" t="s">
        <v>556</v>
      </c>
      <c r="E369" s="705" t="s">
        <v>3722</v>
      </c>
      <c r="F369" s="723" t="s">
        <v>3723</v>
      </c>
      <c r="G369" s="705" t="s">
        <v>4178</v>
      </c>
      <c r="H369" s="705" t="s">
        <v>4179</v>
      </c>
      <c r="I369" s="238">
        <v>6969.6</v>
      </c>
      <c r="J369" s="238">
        <v>1</v>
      </c>
      <c r="K369" s="713">
        <v>6969.6</v>
      </c>
    </row>
    <row r="370" spans="1:11" ht="14.4" customHeight="1" x14ac:dyDescent="0.3">
      <c r="A370" s="680" t="s">
        <v>527</v>
      </c>
      <c r="B370" s="671" t="s">
        <v>529</v>
      </c>
      <c r="C370" s="705" t="s">
        <v>555</v>
      </c>
      <c r="D370" s="723" t="s">
        <v>556</v>
      </c>
      <c r="E370" s="705" t="s">
        <v>3722</v>
      </c>
      <c r="F370" s="723" t="s">
        <v>3723</v>
      </c>
      <c r="G370" s="705" t="s">
        <v>4180</v>
      </c>
      <c r="H370" s="705" t="s">
        <v>4181</v>
      </c>
      <c r="I370" s="238">
        <v>12282</v>
      </c>
      <c r="J370" s="238">
        <v>1</v>
      </c>
      <c r="K370" s="713">
        <v>12282</v>
      </c>
    </row>
    <row r="371" spans="1:11" ht="14.4" customHeight="1" x14ac:dyDescent="0.3">
      <c r="A371" s="680" t="s">
        <v>527</v>
      </c>
      <c r="B371" s="671" t="s">
        <v>529</v>
      </c>
      <c r="C371" s="705" t="s">
        <v>555</v>
      </c>
      <c r="D371" s="723" t="s">
        <v>556</v>
      </c>
      <c r="E371" s="705" t="s">
        <v>3722</v>
      </c>
      <c r="F371" s="723" t="s">
        <v>3723</v>
      </c>
      <c r="G371" s="705" t="s">
        <v>4182</v>
      </c>
      <c r="H371" s="705" t="s">
        <v>4183</v>
      </c>
      <c r="I371" s="238">
        <v>154.88</v>
      </c>
      <c r="J371" s="238">
        <v>3</v>
      </c>
      <c r="K371" s="713">
        <v>464.64</v>
      </c>
    </row>
    <row r="372" spans="1:11" ht="14.4" customHeight="1" x14ac:dyDescent="0.3">
      <c r="A372" s="680" t="s">
        <v>527</v>
      </c>
      <c r="B372" s="671" t="s">
        <v>529</v>
      </c>
      <c r="C372" s="705" t="s">
        <v>555</v>
      </c>
      <c r="D372" s="723" t="s">
        <v>556</v>
      </c>
      <c r="E372" s="705" t="s">
        <v>3722</v>
      </c>
      <c r="F372" s="723" t="s">
        <v>3723</v>
      </c>
      <c r="G372" s="705" t="s">
        <v>4184</v>
      </c>
      <c r="H372" s="705" t="s">
        <v>4185</v>
      </c>
      <c r="I372" s="238">
        <v>93.17</v>
      </c>
      <c r="J372" s="238">
        <v>7</v>
      </c>
      <c r="K372" s="713">
        <v>652.19000000000005</v>
      </c>
    </row>
    <row r="373" spans="1:11" ht="14.4" customHeight="1" x14ac:dyDescent="0.3">
      <c r="A373" s="680" t="s">
        <v>527</v>
      </c>
      <c r="B373" s="671" t="s">
        <v>529</v>
      </c>
      <c r="C373" s="705" t="s">
        <v>555</v>
      </c>
      <c r="D373" s="723" t="s">
        <v>556</v>
      </c>
      <c r="E373" s="705" t="s">
        <v>3722</v>
      </c>
      <c r="F373" s="723" t="s">
        <v>3723</v>
      </c>
      <c r="G373" s="705" t="s">
        <v>4186</v>
      </c>
      <c r="H373" s="705" t="s">
        <v>4187</v>
      </c>
      <c r="I373" s="238">
        <v>8518.4</v>
      </c>
      <c r="J373" s="238">
        <v>1</v>
      </c>
      <c r="K373" s="713">
        <v>8518.4</v>
      </c>
    </row>
    <row r="374" spans="1:11" ht="14.4" customHeight="1" x14ac:dyDescent="0.3">
      <c r="A374" s="680" t="s">
        <v>527</v>
      </c>
      <c r="B374" s="671" t="s">
        <v>529</v>
      </c>
      <c r="C374" s="705" t="s">
        <v>555</v>
      </c>
      <c r="D374" s="723" t="s">
        <v>556</v>
      </c>
      <c r="E374" s="705" t="s">
        <v>3722</v>
      </c>
      <c r="F374" s="723" t="s">
        <v>3723</v>
      </c>
      <c r="G374" s="705" t="s">
        <v>4188</v>
      </c>
      <c r="H374" s="705" t="s">
        <v>4189</v>
      </c>
      <c r="I374" s="238">
        <v>8518.4</v>
      </c>
      <c r="J374" s="238">
        <v>1</v>
      </c>
      <c r="K374" s="713">
        <v>8518.4</v>
      </c>
    </row>
    <row r="375" spans="1:11" ht="14.4" customHeight="1" x14ac:dyDescent="0.3">
      <c r="A375" s="680" t="s">
        <v>527</v>
      </c>
      <c r="B375" s="671" t="s">
        <v>529</v>
      </c>
      <c r="C375" s="705" t="s">
        <v>555</v>
      </c>
      <c r="D375" s="723" t="s">
        <v>556</v>
      </c>
      <c r="E375" s="705" t="s">
        <v>3722</v>
      </c>
      <c r="F375" s="723" t="s">
        <v>3723</v>
      </c>
      <c r="G375" s="705" t="s">
        <v>4190</v>
      </c>
      <c r="H375" s="705" t="s">
        <v>4191</v>
      </c>
      <c r="I375" s="238">
        <v>19446</v>
      </c>
      <c r="J375" s="238">
        <v>1</v>
      </c>
      <c r="K375" s="713">
        <v>19446</v>
      </c>
    </row>
    <row r="376" spans="1:11" ht="14.4" customHeight="1" x14ac:dyDescent="0.3">
      <c r="A376" s="680" t="s">
        <v>527</v>
      </c>
      <c r="B376" s="671" t="s">
        <v>529</v>
      </c>
      <c r="C376" s="705" t="s">
        <v>555</v>
      </c>
      <c r="D376" s="723" t="s">
        <v>556</v>
      </c>
      <c r="E376" s="705" t="s">
        <v>3722</v>
      </c>
      <c r="F376" s="723" t="s">
        <v>3723</v>
      </c>
      <c r="G376" s="705" t="s">
        <v>4192</v>
      </c>
      <c r="H376" s="705" t="s">
        <v>4193</v>
      </c>
      <c r="I376" s="238">
        <v>7579.44</v>
      </c>
      <c r="J376" s="238">
        <v>1</v>
      </c>
      <c r="K376" s="713">
        <v>7579.44</v>
      </c>
    </row>
    <row r="377" spans="1:11" ht="14.4" customHeight="1" x14ac:dyDescent="0.3">
      <c r="A377" s="680" t="s">
        <v>527</v>
      </c>
      <c r="B377" s="671" t="s">
        <v>529</v>
      </c>
      <c r="C377" s="705" t="s">
        <v>555</v>
      </c>
      <c r="D377" s="723" t="s">
        <v>556</v>
      </c>
      <c r="E377" s="705" t="s">
        <v>3722</v>
      </c>
      <c r="F377" s="723" t="s">
        <v>3723</v>
      </c>
      <c r="G377" s="705" t="s">
        <v>4194</v>
      </c>
      <c r="H377" s="705" t="s">
        <v>4195</v>
      </c>
      <c r="I377" s="238">
        <v>14088.0000000001</v>
      </c>
      <c r="J377" s="238">
        <v>1</v>
      </c>
      <c r="K377" s="713">
        <v>14088.0000000001</v>
      </c>
    </row>
    <row r="378" spans="1:11" ht="14.4" customHeight="1" x14ac:dyDescent="0.3">
      <c r="A378" s="680" t="s">
        <v>527</v>
      </c>
      <c r="B378" s="671" t="s">
        <v>529</v>
      </c>
      <c r="C378" s="705" t="s">
        <v>555</v>
      </c>
      <c r="D378" s="723" t="s">
        <v>556</v>
      </c>
      <c r="E378" s="705" t="s">
        <v>3722</v>
      </c>
      <c r="F378" s="723" t="s">
        <v>3723</v>
      </c>
      <c r="G378" s="705" t="s">
        <v>4196</v>
      </c>
      <c r="H378" s="705" t="s">
        <v>4197</v>
      </c>
      <c r="I378" s="238">
        <v>437.76</v>
      </c>
      <c r="J378" s="238">
        <v>11</v>
      </c>
      <c r="K378" s="713">
        <v>4815.32</v>
      </c>
    </row>
    <row r="379" spans="1:11" ht="14.4" customHeight="1" x14ac:dyDescent="0.3">
      <c r="A379" s="680" t="s">
        <v>527</v>
      </c>
      <c r="B379" s="671" t="s">
        <v>529</v>
      </c>
      <c r="C379" s="705" t="s">
        <v>555</v>
      </c>
      <c r="D379" s="723" t="s">
        <v>556</v>
      </c>
      <c r="E379" s="705" t="s">
        <v>3722</v>
      </c>
      <c r="F379" s="723" t="s">
        <v>3723</v>
      </c>
      <c r="G379" s="705" t="s">
        <v>4198</v>
      </c>
      <c r="H379" s="705" t="s">
        <v>4199</v>
      </c>
      <c r="I379" s="238">
        <v>622.95000000000005</v>
      </c>
      <c r="J379" s="238">
        <v>5</v>
      </c>
      <c r="K379" s="713">
        <v>3114.75</v>
      </c>
    </row>
    <row r="380" spans="1:11" ht="14.4" customHeight="1" x14ac:dyDescent="0.3">
      <c r="A380" s="680" t="s">
        <v>527</v>
      </c>
      <c r="B380" s="671" t="s">
        <v>529</v>
      </c>
      <c r="C380" s="705" t="s">
        <v>555</v>
      </c>
      <c r="D380" s="723" t="s">
        <v>556</v>
      </c>
      <c r="E380" s="705" t="s">
        <v>3722</v>
      </c>
      <c r="F380" s="723" t="s">
        <v>3723</v>
      </c>
      <c r="G380" s="705" t="s">
        <v>4200</v>
      </c>
      <c r="H380" s="705" t="s">
        <v>4201</v>
      </c>
      <c r="I380" s="238">
        <v>555.20000000000005</v>
      </c>
      <c r="J380" s="238">
        <v>2</v>
      </c>
      <c r="K380" s="713">
        <v>1110.4000000000001</v>
      </c>
    </row>
    <row r="381" spans="1:11" ht="14.4" customHeight="1" x14ac:dyDescent="0.3">
      <c r="A381" s="680" t="s">
        <v>527</v>
      </c>
      <c r="B381" s="671" t="s">
        <v>529</v>
      </c>
      <c r="C381" s="705" t="s">
        <v>555</v>
      </c>
      <c r="D381" s="723" t="s">
        <v>556</v>
      </c>
      <c r="E381" s="705" t="s">
        <v>3722</v>
      </c>
      <c r="F381" s="723" t="s">
        <v>3723</v>
      </c>
      <c r="G381" s="705" t="s">
        <v>4202</v>
      </c>
      <c r="H381" s="705" t="s">
        <v>4203</v>
      </c>
      <c r="I381" s="238">
        <v>26.14</v>
      </c>
      <c r="J381" s="238">
        <v>32</v>
      </c>
      <c r="K381" s="713">
        <v>829</v>
      </c>
    </row>
    <row r="382" spans="1:11" ht="14.4" customHeight="1" x14ac:dyDescent="0.3">
      <c r="A382" s="680" t="s">
        <v>527</v>
      </c>
      <c r="B382" s="671" t="s">
        <v>529</v>
      </c>
      <c r="C382" s="705" t="s">
        <v>555</v>
      </c>
      <c r="D382" s="723" t="s">
        <v>556</v>
      </c>
      <c r="E382" s="705" t="s">
        <v>3722</v>
      </c>
      <c r="F382" s="723" t="s">
        <v>3723</v>
      </c>
      <c r="G382" s="705" t="s">
        <v>4204</v>
      </c>
      <c r="H382" s="705" t="s">
        <v>4205</v>
      </c>
      <c r="I382" s="238">
        <v>290.66833333333335</v>
      </c>
      <c r="J382" s="238">
        <v>313</v>
      </c>
      <c r="K382" s="713">
        <v>14352.8</v>
      </c>
    </row>
    <row r="383" spans="1:11" ht="14.4" customHeight="1" x14ac:dyDescent="0.3">
      <c r="A383" s="680" t="s">
        <v>527</v>
      </c>
      <c r="B383" s="671" t="s">
        <v>529</v>
      </c>
      <c r="C383" s="705" t="s">
        <v>555</v>
      </c>
      <c r="D383" s="723" t="s">
        <v>556</v>
      </c>
      <c r="E383" s="705" t="s">
        <v>3722</v>
      </c>
      <c r="F383" s="723" t="s">
        <v>3723</v>
      </c>
      <c r="G383" s="705" t="s">
        <v>4206</v>
      </c>
      <c r="H383" s="705" t="s">
        <v>4207</v>
      </c>
      <c r="I383" s="238">
        <v>9399.7000000000007</v>
      </c>
      <c r="J383" s="238">
        <v>1</v>
      </c>
      <c r="K383" s="713">
        <v>9399.7000000000007</v>
      </c>
    </row>
    <row r="384" spans="1:11" ht="14.4" customHeight="1" x14ac:dyDescent="0.3">
      <c r="A384" s="680" t="s">
        <v>527</v>
      </c>
      <c r="B384" s="671" t="s">
        <v>529</v>
      </c>
      <c r="C384" s="705" t="s">
        <v>555</v>
      </c>
      <c r="D384" s="723" t="s">
        <v>556</v>
      </c>
      <c r="E384" s="705" t="s">
        <v>3722</v>
      </c>
      <c r="F384" s="723" t="s">
        <v>3723</v>
      </c>
      <c r="G384" s="705" t="s">
        <v>4208</v>
      </c>
      <c r="H384" s="705" t="s">
        <v>4209</v>
      </c>
      <c r="I384" s="238">
        <v>320.64999999999998</v>
      </c>
      <c r="J384" s="238">
        <v>2</v>
      </c>
      <c r="K384" s="713">
        <v>641.29999999999995</v>
      </c>
    </row>
    <row r="385" spans="1:11" ht="14.4" customHeight="1" x14ac:dyDescent="0.3">
      <c r="A385" s="680" t="s">
        <v>527</v>
      </c>
      <c r="B385" s="671" t="s">
        <v>529</v>
      </c>
      <c r="C385" s="705" t="s">
        <v>555</v>
      </c>
      <c r="D385" s="723" t="s">
        <v>556</v>
      </c>
      <c r="E385" s="705" t="s">
        <v>3722</v>
      </c>
      <c r="F385" s="723" t="s">
        <v>3723</v>
      </c>
      <c r="G385" s="705" t="s">
        <v>4210</v>
      </c>
      <c r="H385" s="705" t="s">
        <v>4211</v>
      </c>
      <c r="I385" s="238">
        <v>93.17</v>
      </c>
      <c r="J385" s="238">
        <v>5</v>
      </c>
      <c r="K385" s="713">
        <v>465.85</v>
      </c>
    </row>
    <row r="386" spans="1:11" ht="14.4" customHeight="1" x14ac:dyDescent="0.3">
      <c r="A386" s="680" t="s">
        <v>527</v>
      </c>
      <c r="B386" s="671" t="s">
        <v>529</v>
      </c>
      <c r="C386" s="705" t="s">
        <v>555</v>
      </c>
      <c r="D386" s="723" t="s">
        <v>556</v>
      </c>
      <c r="E386" s="705" t="s">
        <v>3722</v>
      </c>
      <c r="F386" s="723" t="s">
        <v>3723</v>
      </c>
      <c r="G386" s="705" t="s">
        <v>4212</v>
      </c>
      <c r="H386" s="705" t="s">
        <v>4213</v>
      </c>
      <c r="I386" s="238">
        <v>146.97902500377131</v>
      </c>
      <c r="J386" s="238">
        <v>1</v>
      </c>
      <c r="K386" s="713">
        <v>146.97902500377131</v>
      </c>
    </row>
    <row r="387" spans="1:11" ht="14.4" customHeight="1" x14ac:dyDescent="0.3">
      <c r="A387" s="680" t="s">
        <v>527</v>
      </c>
      <c r="B387" s="671" t="s">
        <v>529</v>
      </c>
      <c r="C387" s="705" t="s">
        <v>555</v>
      </c>
      <c r="D387" s="723" t="s">
        <v>556</v>
      </c>
      <c r="E387" s="705" t="s">
        <v>3722</v>
      </c>
      <c r="F387" s="723" t="s">
        <v>3723</v>
      </c>
      <c r="G387" s="705" t="s">
        <v>4214</v>
      </c>
      <c r="H387" s="705" t="s">
        <v>4215</v>
      </c>
      <c r="I387" s="238">
        <v>189.16287791050914</v>
      </c>
      <c r="J387" s="238">
        <v>1</v>
      </c>
      <c r="K387" s="713">
        <v>189.16287791050914</v>
      </c>
    </row>
    <row r="388" spans="1:11" ht="14.4" customHeight="1" x14ac:dyDescent="0.3">
      <c r="A388" s="680" t="s">
        <v>527</v>
      </c>
      <c r="B388" s="671" t="s">
        <v>529</v>
      </c>
      <c r="C388" s="705" t="s">
        <v>555</v>
      </c>
      <c r="D388" s="723" t="s">
        <v>556</v>
      </c>
      <c r="E388" s="705" t="s">
        <v>3722</v>
      </c>
      <c r="F388" s="723" t="s">
        <v>3723</v>
      </c>
      <c r="G388" s="705" t="s">
        <v>4216</v>
      </c>
      <c r="H388" s="705" t="s">
        <v>4217</v>
      </c>
      <c r="I388" s="238">
        <v>7414.5</v>
      </c>
      <c r="J388" s="238">
        <v>1</v>
      </c>
      <c r="K388" s="713">
        <v>7414.5</v>
      </c>
    </row>
    <row r="389" spans="1:11" ht="14.4" customHeight="1" x14ac:dyDescent="0.3">
      <c r="A389" s="680" t="s">
        <v>527</v>
      </c>
      <c r="B389" s="671" t="s">
        <v>529</v>
      </c>
      <c r="C389" s="705" t="s">
        <v>555</v>
      </c>
      <c r="D389" s="723" t="s">
        <v>556</v>
      </c>
      <c r="E389" s="705" t="s">
        <v>3722</v>
      </c>
      <c r="F389" s="723" t="s">
        <v>3723</v>
      </c>
      <c r="G389" s="705" t="s">
        <v>4218</v>
      </c>
      <c r="H389" s="705" t="s">
        <v>4219</v>
      </c>
      <c r="I389" s="238">
        <v>7414.5</v>
      </c>
      <c r="J389" s="238">
        <v>1</v>
      </c>
      <c r="K389" s="713">
        <v>7414.5</v>
      </c>
    </row>
    <row r="390" spans="1:11" ht="14.4" customHeight="1" x14ac:dyDescent="0.3">
      <c r="A390" s="680" t="s">
        <v>527</v>
      </c>
      <c r="B390" s="671" t="s">
        <v>529</v>
      </c>
      <c r="C390" s="705" t="s">
        <v>555</v>
      </c>
      <c r="D390" s="723" t="s">
        <v>556</v>
      </c>
      <c r="E390" s="705" t="s">
        <v>3722</v>
      </c>
      <c r="F390" s="723" t="s">
        <v>3723</v>
      </c>
      <c r="G390" s="705" t="s">
        <v>4062</v>
      </c>
      <c r="H390" s="705" t="s">
        <v>4063</v>
      </c>
      <c r="I390" s="238">
        <v>492.06666666666661</v>
      </c>
      <c r="J390" s="238">
        <v>9</v>
      </c>
      <c r="K390" s="713">
        <v>4428.5999999999995</v>
      </c>
    </row>
    <row r="391" spans="1:11" ht="14.4" customHeight="1" x14ac:dyDescent="0.3">
      <c r="A391" s="680" t="s">
        <v>527</v>
      </c>
      <c r="B391" s="671" t="s">
        <v>529</v>
      </c>
      <c r="C391" s="705" t="s">
        <v>555</v>
      </c>
      <c r="D391" s="723" t="s">
        <v>556</v>
      </c>
      <c r="E391" s="705" t="s">
        <v>3722</v>
      </c>
      <c r="F391" s="723" t="s">
        <v>3723</v>
      </c>
      <c r="G391" s="705" t="s">
        <v>4220</v>
      </c>
      <c r="H391" s="705" t="s">
        <v>4221</v>
      </c>
      <c r="I391" s="238">
        <v>1781.125</v>
      </c>
      <c r="J391" s="238">
        <v>5</v>
      </c>
      <c r="K391" s="713">
        <v>8906</v>
      </c>
    </row>
    <row r="392" spans="1:11" ht="14.4" customHeight="1" x14ac:dyDescent="0.3">
      <c r="A392" s="680" t="s">
        <v>527</v>
      </c>
      <c r="B392" s="671" t="s">
        <v>529</v>
      </c>
      <c r="C392" s="705" t="s">
        <v>555</v>
      </c>
      <c r="D392" s="723" t="s">
        <v>556</v>
      </c>
      <c r="E392" s="705" t="s">
        <v>3722</v>
      </c>
      <c r="F392" s="723" t="s">
        <v>3723</v>
      </c>
      <c r="G392" s="705" t="s">
        <v>4222</v>
      </c>
      <c r="H392" s="705" t="s">
        <v>4223</v>
      </c>
      <c r="I392" s="238">
        <v>487.63</v>
      </c>
      <c r="J392" s="238">
        <v>20</v>
      </c>
      <c r="K392" s="713">
        <v>9752.6</v>
      </c>
    </row>
    <row r="393" spans="1:11" ht="14.4" customHeight="1" x14ac:dyDescent="0.3">
      <c r="A393" s="680" t="s">
        <v>527</v>
      </c>
      <c r="B393" s="671" t="s">
        <v>529</v>
      </c>
      <c r="C393" s="705" t="s">
        <v>555</v>
      </c>
      <c r="D393" s="723" t="s">
        <v>556</v>
      </c>
      <c r="E393" s="705" t="s">
        <v>3722</v>
      </c>
      <c r="F393" s="723" t="s">
        <v>3723</v>
      </c>
      <c r="G393" s="705" t="s">
        <v>4224</v>
      </c>
      <c r="H393" s="705" t="s">
        <v>4225</v>
      </c>
      <c r="I393" s="238">
        <v>18341.2</v>
      </c>
      <c r="J393" s="238">
        <v>2</v>
      </c>
      <c r="K393" s="713">
        <v>36682.400000000001</v>
      </c>
    </row>
    <row r="394" spans="1:11" ht="14.4" customHeight="1" x14ac:dyDescent="0.3">
      <c r="A394" s="680" t="s">
        <v>527</v>
      </c>
      <c r="B394" s="671" t="s">
        <v>529</v>
      </c>
      <c r="C394" s="705" t="s">
        <v>555</v>
      </c>
      <c r="D394" s="723" t="s">
        <v>556</v>
      </c>
      <c r="E394" s="705" t="s">
        <v>3722</v>
      </c>
      <c r="F394" s="723" t="s">
        <v>3723</v>
      </c>
      <c r="G394" s="705" t="s">
        <v>4226</v>
      </c>
      <c r="H394" s="705" t="s">
        <v>4227</v>
      </c>
      <c r="I394" s="238">
        <v>25098</v>
      </c>
      <c r="J394" s="238">
        <v>1</v>
      </c>
      <c r="K394" s="713">
        <v>25098</v>
      </c>
    </row>
    <row r="395" spans="1:11" ht="14.4" customHeight="1" x14ac:dyDescent="0.3">
      <c r="A395" s="680" t="s">
        <v>527</v>
      </c>
      <c r="B395" s="671" t="s">
        <v>529</v>
      </c>
      <c r="C395" s="705" t="s">
        <v>555</v>
      </c>
      <c r="D395" s="723" t="s">
        <v>556</v>
      </c>
      <c r="E395" s="705" t="s">
        <v>3722</v>
      </c>
      <c r="F395" s="723" t="s">
        <v>3723</v>
      </c>
      <c r="G395" s="705" t="s">
        <v>4228</v>
      </c>
      <c r="H395" s="705" t="s">
        <v>4229</v>
      </c>
      <c r="I395" s="238">
        <v>30119</v>
      </c>
      <c r="J395" s="238">
        <v>1</v>
      </c>
      <c r="K395" s="713">
        <v>30119</v>
      </c>
    </row>
    <row r="396" spans="1:11" ht="14.4" customHeight="1" x14ac:dyDescent="0.3">
      <c r="A396" s="680" t="s">
        <v>527</v>
      </c>
      <c r="B396" s="671" t="s">
        <v>529</v>
      </c>
      <c r="C396" s="705" t="s">
        <v>555</v>
      </c>
      <c r="D396" s="723" t="s">
        <v>556</v>
      </c>
      <c r="E396" s="705" t="s">
        <v>3722</v>
      </c>
      <c r="F396" s="723" t="s">
        <v>3723</v>
      </c>
      <c r="G396" s="705" t="s">
        <v>4230</v>
      </c>
      <c r="H396" s="705" t="s">
        <v>4231</v>
      </c>
      <c r="I396" s="238">
        <v>21050</v>
      </c>
      <c r="J396" s="238">
        <v>1</v>
      </c>
      <c r="K396" s="713">
        <v>21050</v>
      </c>
    </row>
    <row r="397" spans="1:11" ht="14.4" customHeight="1" x14ac:dyDescent="0.3">
      <c r="A397" s="680" t="s">
        <v>527</v>
      </c>
      <c r="B397" s="671" t="s">
        <v>529</v>
      </c>
      <c r="C397" s="705" t="s">
        <v>555</v>
      </c>
      <c r="D397" s="723" t="s">
        <v>556</v>
      </c>
      <c r="E397" s="705" t="s">
        <v>3722</v>
      </c>
      <c r="F397" s="723" t="s">
        <v>3723</v>
      </c>
      <c r="G397" s="705" t="s">
        <v>4232</v>
      </c>
      <c r="H397" s="705" t="s">
        <v>4233</v>
      </c>
      <c r="I397" s="238">
        <v>14368.73</v>
      </c>
      <c r="J397" s="238">
        <v>2</v>
      </c>
      <c r="K397" s="713">
        <v>28737.46</v>
      </c>
    </row>
    <row r="398" spans="1:11" ht="14.4" customHeight="1" x14ac:dyDescent="0.3">
      <c r="A398" s="680" t="s">
        <v>527</v>
      </c>
      <c r="B398" s="671" t="s">
        <v>529</v>
      </c>
      <c r="C398" s="705" t="s">
        <v>555</v>
      </c>
      <c r="D398" s="723" t="s">
        <v>556</v>
      </c>
      <c r="E398" s="705" t="s">
        <v>3722</v>
      </c>
      <c r="F398" s="723" t="s">
        <v>3723</v>
      </c>
      <c r="G398" s="705" t="s">
        <v>4234</v>
      </c>
      <c r="H398" s="705" t="s">
        <v>4235</v>
      </c>
      <c r="I398" s="238">
        <v>14169.1</v>
      </c>
      <c r="J398" s="238">
        <v>1</v>
      </c>
      <c r="K398" s="713">
        <v>14169.1</v>
      </c>
    </row>
    <row r="399" spans="1:11" ht="14.4" customHeight="1" x14ac:dyDescent="0.3">
      <c r="A399" s="680" t="s">
        <v>527</v>
      </c>
      <c r="B399" s="671" t="s">
        <v>529</v>
      </c>
      <c r="C399" s="705" t="s">
        <v>555</v>
      </c>
      <c r="D399" s="723" t="s">
        <v>556</v>
      </c>
      <c r="E399" s="705" t="s">
        <v>3722</v>
      </c>
      <c r="F399" s="723" t="s">
        <v>3723</v>
      </c>
      <c r="G399" s="705" t="s">
        <v>4236</v>
      </c>
      <c r="H399" s="705" t="s">
        <v>4237</v>
      </c>
      <c r="I399" s="238">
        <v>457.38</v>
      </c>
      <c r="J399" s="238">
        <v>2</v>
      </c>
      <c r="K399" s="713">
        <v>914.76</v>
      </c>
    </row>
    <row r="400" spans="1:11" ht="14.4" customHeight="1" x14ac:dyDescent="0.3">
      <c r="A400" s="680" t="s">
        <v>527</v>
      </c>
      <c r="B400" s="671" t="s">
        <v>529</v>
      </c>
      <c r="C400" s="705" t="s">
        <v>555</v>
      </c>
      <c r="D400" s="723" t="s">
        <v>556</v>
      </c>
      <c r="E400" s="705" t="s">
        <v>3722</v>
      </c>
      <c r="F400" s="723" t="s">
        <v>3723</v>
      </c>
      <c r="G400" s="705" t="s">
        <v>4238</v>
      </c>
      <c r="H400" s="705" t="s">
        <v>4239</v>
      </c>
      <c r="I400" s="238">
        <v>10230.540000000001</v>
      </c>
      <c r="J400" s="238">
        <v>1</v>
      </c>
      <c r="K400" s="713">
        <v>10230.540000000001</v>
      </c>
    </row>
    <row r="401" spans="1:11" ht="14.4" customHeight="1" x14ac:dyDescent="0.3">
      <c r="A401" s="680" t="s">
        <v>527</v>
      </c>
      <c r="B401" s="671" t="s">
        <v>529</v>
      </c>
      <c r="C401" s="705" t="s">
        <v>555</v>
      </c>
      <c r="D401" s="723" t="s">
        <v>556</v>
      </c>
      <c r="E401" s="705" t="s">
        <v>3722</v>
      </c>
      <c r="F401" s="723" t="s">
        <v>3723</v>
      </c>
      <c r="G401" s="705" t="s">
        <v>4240</v>
      </c>
      <c r="H401" s="705" t="s">
        <v>4241</v>
      </c>
      <c r="I401" s="238">
        <v>13449</v>
      </c>
      <c r="J401" s="238">
        <v>1</v>
      </c>
      <c r="K401" s="713">
        <v>13449</v>
      </c>
    </row>
    <row r="402" spans="1:11" ht="14.4" customHeight="1" x14ac:dyDescent="0.3">
      <c r="A402" s="680" t="s">
        <v>527</v>
      </c>
      <c r="B402" s="671" t="s">
        <v>529</v>
      </c>
      <c r="C402" s="705" t="s">
        <v>555</v>
      </c>
      <c r="D402" s="723" t="s">
        <v>556</v>
      </c>
      <c r="E402" s="705" t="s">
        <v>3722</v>
      </c>
      <c r="F402" s="723" t="s">
        <v>3723</v>
      </c>
      <c r="G402" s="705" t="s">
        <v>4242</v>
      </c>
      <c r="H402" s="705" t="s">
        <v>4243</v>
      </c>
      <c r="I402" s="238">
        <v>14169.1</v>
      </c>
      <c r="J402" s="238">
        <v>2</v>
      </c>
      <c r="K402" s="713">
        <v>28338.2</v>
      </c>
    </row>
    <row r="403" spans="1:11" ht="14.4" customHeight="1" x14ac:dyDescent="0.3">
      <c r="A403" s="680" t="s">
        <v>527</v>
      </c>
      <c r="B403" s="671" t="s">
        <v>529</v>
      </c>
      <c r="C403" s="705" t="s">
        <v>555</v>
      </c>
      <c r="D403" s="723" t="s">
        <v>556</v>
      </c>
      <c r="E403" s="705" t="s">
        <v>3722</v>
      </c>
      <c r="F403" s="723" t="s">
        <v>3723</v>
      </c>
      <c r="G403" s="705" t="s">
        <v>4244</v>
      </c>
      <c r="H403" s="705" t="s">
        <v>4245</v>
      </c>
      <c r="I403" s="238">
        <v>3121.8</v>
      </c>
      <c r="J403" s="238">
        <v>1</v>
      </c>
      <c r="K403" s="713">
        <v>3121.8</v>
      </c>
    </row>
    <row r="404" spans="1:11" ht="14.4" customHeight="1" x14ac:dyDescent="0.3">
      <c r="A404" s="680" t="s">
        <v>527</v>
      </c>
      <c r="B404" s="671" t="s">
        <v>529</v>
      </c>
      <c r="C404" s="705" t="s">
        <v>555</v>
      </c>
      <c r="D404" s="723" t="s">
        <v>556</v>
      </c>
      <c r="E404" s="705" t="s">
        <v>3722</v>
      </c>
      <c r="F404" s="723" t="s">
        <v>3723</v>
      </c>
      <c r="G404" s="705" t="s">
        <v>4246</v>
      </c>
      <c r="H404" s="705" t="s">
        <v>4247</v>
      </c>
      <c r="I404" s="238">
        <v>12100</v>
      </c>
      <c r="J404" s="238">
        <v>1</v>
      </c>
      <c r="K404" s="713">
        <v>12100</v>
      </c>
    </row>
    <row r="405" spans="1:11" ht="14.4" customHeight="1" x14ac:dyDescent="0.3">
      <c r="A405" s="680" t="s">
        <v>527</v>
      </c>
      <c r="B405" s="671" t="s">
        <v>529</v>
      </c>
      <c r="C405" s="705" t="s">
        <v>555</v>
      </c>
      <c r="D405" s="723" t="s">
        <v>556</v>
      </c>
      <c r="E405" s="705" t="s">
        <v>3722</v>
      </c>
      <c r="F405" s="723" t="s">
        <v>3723</v>
      </c>
      <c r="G405" s="705" t="s">
        <v>4248</v>
      </c>
      <c r="H405" s="705" t="s">
        <v>4249</v>
      </c>
      <c r="I405" s="238">
        <v>7610.9</v>
      </c>
      <c r="J405" s="238">
        <v>1</v>
      </c>
      <c r="K405" s="713">
        <v>7610.9</v>
      </c>
    </row>
    <row r="406" spans="1:11" ht="14.4" customHeight="1" x14ac:dyDescent="0.3">
      <c r="A406" s="680" t="s">
        <v>527</v>
      </c>
      <c r="B406" s="671" t="s">
        <v>529</v>
      </c>
      <c r="C406" s="705" t="s">
        <v>555</v>
      </c>
      <c r="D406" s="723" t="s">
        <v>556</v>
      </c>
      <c r="E406" s="705" t="s">
        <v>3722</v>
      </c>
      <c r="F406" s="723" t="s">
        <v>3723</v>
      </c>
      <c r="G406" s="705" t="s">
        <v>4250</v>
      </c>
      <c r="H406" s="705" t="s">
        <v>4251</v>
      </c>
      <c r="I406" s="238">
        <v>14169.1</v>
      </c>
      <c r="J406" s="238">
        <v>1</v>
      </c>
      <c r="K406" s="713">
        <v>14169.1</v>
      </c>
    </row>
    <row r="407" spans="1:11" ht="14.4" customHeight="1" x14ac:dyDescent="0.3">
      <c r="A407" s="680" t="s">
        <v>527</v>
      </c>
      <c r="B407" s="671" t="s">
        <v>529</v>
      </c>
      <c r="C407" s="705" t="s">
        <v>555</v>
      </c>
      <c r="D407" s="723" t="s">
        <v>556</v>
      </c>
      <c r="E407" s="705" t="s">
        <v>3722</v>
      </c>
      <c r="F407" s="723" t="s">
        <v>3723</v>
      </c>
      <c r="G407" s="705" t="s">
        <v>4252</v>
      </c>
      <c r="H407" s="705" t="s">
        <v>4253</v>
      </c>
      <c r="I407" s="238">
        <v>7610.9</v>
      </c>
      <c r="J407" s="238">
        <v>1</v>
      </c>
      <c r="K407" s="713">
        <v>7610.9</v>
      </c>
    </row>
    <row r="408" spans="1:11" ht="14.4" customHeight="1" x14ac:dyDescent="0.3">
      <c r="A408" s="680" t="s">
        <v>527</v>
      </c>
      <c r="B408" s="671" t="s">
        <v>529</v>
      </c>
      <c r="C408" s="705" t="s">
        <v>555</v>
      </c>
      <c r="D408" s="723" t="s">
        <v>556</v>
      </c>
      <c r="E408" s="705" t="s">
        <v>3722</v>
      </c>
      <c r="F408" s="723" t="s">
        <v>3723</v>
      </c>
      <c r="G408" s="705" t="s">
        <v>4254</v>
      </c>
      <c r="H408" s="705" t="s">
        <v>4255</v>
      </c>
      <c r="I408" s="238">
        <v>3121.8</v>
      </c>
      <c r="J408" s="238">
        <v>1</v>
      </c>
      <c r="K408" s="713">
        <v>3121.8</v>
      </c>
    </row>
    <row r="409" spans="1:11" ht="14.4" customHeight="1" x14ac:dyDescent="0.3">
      <c r="A409" s="680" t="s">
        <v>527</v>
      </c>
      <c r="B409" s="671" t="s">
        <v>529</v>
      </c>
      <c r="C409" s="705" t="s">
        <v>555</v>
      </c>
      <c r="D409" s="723" t="s">
        <v>556</v>
      </c>
      <c r="E409" s="705" t="s">
        <v>3722</v>
      </c>
      <c r="F409" s="723" t="s">
        <v>3723</v>
      </c>
      <c r="G409" s="705" t="s">
        <v>4256</v>
      </c>
      <c r="H409" s="705" t="s">
        <v>4257</v>
      </c>
      <c r="I409" s="238">
        <v>7610.9</v>
      </c>
      <c r="J409" s="238">
        <v>1</v>
      </c>
      <c r="K409" s="713">
        <v>7610.9</v>
      </c>
    </row>
    <row r="410" spans="1:11" ht="14.4" customHeight="1" x14ac:dyDescent="0.3">
      <c r="A410" s="680" t="s">
        <v>527</v>
      </c>
      <c r="B410" s="671" t="s">
        <v>529</v>
      </c>
      <c r="C410" s="705" t="s">
        <v>555</v>
      </c>
      <c r="D410" s="723" t="s">
        <v>556</v>
      </c>
      <c r="E410" s="705" t="s">
        <v>3722</v>
      </c>
      <c r="F410" s="723" t="s">
        <v>3723</v>
      </c>
      <c r="G410" s="705" t="s">
        <v>4258</v>
      </c>
      <c r="H410" s="705" t="s">
        <v>4259</v>
      </c>
      <c r="I410" s="238">
        <v>7610.9</v>
      </c>
      <c r="J410" s="238">
        <v>1</v>
      </c>
      <c r="K410" s="713">
        <v>7610.9</v>
      </c>
    </row>
    <row r="411" spans="1:11" ht="14.4" customHeight="1" x14ac:dyDescent="0.3">
      <c r="A411" s="680" t="s">
        <v>527</v>
      </c>
      <c r="B411" s="671" t="s">
        <v>529</v>
      </c>
      <c r="C411" s="705" t="s">
        <v>555</v>
      </c>
      <c r="D411" s="723" t="s">
        <v>556</v>
      </c>
      <c r="E411" s="705" t="s">
        <v>3722</v>
      </c>
      <c r="F411" s="723" t="s">
        <v>3723</v>
      </c>
      <c r="G411" s="705" t="s">
        <v>4260</v>
      </c>
      <c r="H411" s="705" t="s">
        <v>4261</v>
      </c>
      <c r="I411" s="238">
        <v>12100</v>
      </c>
      <c r="J411" s="238">
        <v>1</v>
      </c>
      <c r="K411" s="713">
        <v>12100</v>
      </c>
    </row>
    <row r="412" spans="1:11" ht="14.4" customHeight="1" x14ac:dyDescent="0.3">
      <c r="A412" s="680" t="s">
        <v>527</v>
      </c>
      <c r="B412" s="671" t="s">
        <v>529</v>
      </c>
      <c r="C412" s="705" t="s">
        <v>555</v>
      </c>
      <c r="D412" s="723" t="s">
        <v>556</v>
      </c>
      <c r="E412" s="705" t="s">
        <v>3722</v>
      </c>
      <c r="F412" s="723" t="s">
        <v>3723</v>
      </c>
      <c r="G412" s="705" t="s">
        <v>4262</v>
      </c>
      <c r="H412" s="705" t="s">
        <v>4263</v>
      </c>
      <c r="I412" s="238">
        <v>7610.9</v>
      </c>
      <c r="J412" s="238">
        <v>1</v>
      </c>
      <c r="K412" s="713">
        <v>7610.9</v>
      </c>
    </row>
    <row r="413" spans="1:11" ht="14.4" customHeight="1" x14ac:dyDescent="0.3">
      <c r="A413" s="680" t="s">
        <v>527</v>
      </c>
      <c r="B413" s="671" t="s">
        <v>529</v>
      </c>
      <c r="C413" s="705" t="s">
        <v>555</v>
      </c>
      <c r="D413" s="723" t="s">
        <v>556</v>
      </c>
      <c r="E413" s="705" t="s">
        <v>3722</v>
      </c>
      <c r="F413" s="723" t="s">
        <v>3723</v>
      </c>
      <c r="G413" s="705" t="s">
        <v>4264</v>
      </c>
      <c r="H413" s="705" t="s">
        <v>4265</v>
      </c>
      <c r="I413" s="238">
        <v>49452.7</v>
      </c>
      <c r="J413" s="238">
        <v>1</v>
      </c>
      <c r="K413" s="713">
        <v>49452.7</v>
      </c>
    </row>
    <row r="414" spans="1:11" ht="14.4" customHeight="1" x14ac:dyDescent="0.3">
      <c r="A414" s="680" t="s">
        <v>527</v>
      </c>
      <c r="B414" s="671" t="s">
        <v>529</v>
      </c>
      <c r="C414" s="705" t="s">
        <v>555</v>
      </c>
      <c r="D414" s="723" t="s">
        <v>556</v>
      </c>
      <c r="E414" s="705" t="s">
        <v>3722</v>
      </c>
      <c r="F414" s="723" t="s">
        <v>3723</v>
      </c>
      <c r="G414" s="705" t="s">
        <v>4266</v>
      </c>
      <c r="H414" s="705" t="s">
        <v>4267</v>
      </c>
      <c r="I414" s="238">
        <v>7610.9</v>
      </c>
      <c r="J414" s="238">
        <v>1</v>
      </c>
      <c r="K414" s="713">
        <v>7610.9</v>
      </c>
    </row>
    <row r="415" spans="1:11" ht="14.4" customHeight="1" x14ac:dyDescent="0.3">
      <c r="A415" s="680" t="s">
        <v>527</v>
      </c>
      <c r="B415" s="671" t="s">
        <v>529</v>
      </c>
      <c r="C415" s="705" t="s">
        <v>555</v>
      </c>
      <c r="D415" s="723" t="s">
        <v>556</v>
      </c>
      <c r="E415" s="705" t="s">
        <v>3722</v>
      </c>
      <c r="F415" s="723" t="s">
        <v>3723</v>
      </c>
      <c r="G415" s="705" t="s">
        <v>4268</v>
      </c>
      <c r="H415" s="705" t="s">
        <v>4269</v>
      </c>
      <c r="I415" s="238">
        <v>7610.9</v>
      </c>
      <c r="J415" s="238">
        <v>1</v>
      </c>
      <c r="K415" s="713">
        <v>7610.9</v>
      </c>
    </row>
    <row r="416" spans="1:11" ht="14.4" customHeight="1" x14ac:dyDescent="0.3">
      <c r="A416" s="680" t="s">
        <v>527</v>
      </c>
      <c r="B416" s="671" t="s">
        <v>529</v>
      </c>
      <c r="C416" s="705" t="s">
        <v>555</v>
      </c>
      <c r="D416" s="723" t="s">
        <v>556</v>
      </c>
      <c r="E416" s="705" t="s">
        <v>3722</v>
      </c>
      <c r="F416" s="723" t="s">
        <v>3723</v>
      </c>
      <c r="G416" s="705" t="s">
        <v>4270</v>
      </c>
      <c r="H416" s="705" t="s">
        <v>4271</v>
      </c>
      <c r="I416" s="238">
        <v>13588.3</v>
      </c>
      <c r="J416" s="238">
        <v>12</v>
      </c>
      <c r="K416" s="713">
        <v>163059.6</v>
      </c>
    </row>
    <row r="417" spans="1:11" ht="14.4" customHeight="1" x14ac:dyDescent="0.3">
      <c r="A417" s="680" t="s">
        <v>527</v>
      </c>
      <c r="B417" s="671" t="s">
        <v>529</v>
      </c>
      <c r="C417" s="705" t="s">
        <v>555</v>
      </c>
      <c r="D417" s="723" t="s">
        <v>556</v>
      </c>
      <c r="E417" s="705" t="s">
        <v>3722</v>
      </c>
      <c r="F417" s="723" t="s">
        <v>3723</v>
      </c>
      <c r="G417" s="705" t="s">
        <v>4272</v>
      </c>
      <c r="H417" s="705" t="s">
        <v>4273</v>
      </c>
      <c r="I417" s="238">
        <v>1724.25</v>
      </c>
      <c r="J417" s="238">
        <v>48</v>
      </c>
      <c r="K417" s="713">
        <v>82764</v>
      </c>
    </row>
    <row r="418" spans="1:11" ht="14.4" customHeight="1" x14ac:dyDescent="0.3">
      <c r="A418" s="680" t="s">
        <v>527</v>
      </c>
      <c r="B418" s="671" t="s">
        <v>529</v>
      </c>
      <c r="C418" s="705" t="s">
        <v>555</v>
      </c>
      <c r="D418" s="723" t="s">
        <v>556</v>
      </c>
      <c r="E418" s="705" t="s">
        <v>3722</v>
      </c>
      <c r="F418" s="723" t="s">
        <v>3723</v>
      </c>
      <c r="G418" s="705" t="s">
        <v>4274</v>
      </c>
      <c r="H418" s="705" t="s">
        <v>4275</v>
      </c>
      <c r="I418" s="238">
        <v>1815</v>
      </c>
      <c r="J418" s="238">
        <v>16</v>
      </c>
      <c r="K418" s="713">
        <v>29040</v>
      </c>
    </row>
    <row r="419" spans="1:11" ht="14.4" customHeight="1" x14ac:dyDescent="0.3">
      <c r="A419" s="680" t="s">
        <v>527</v>
      </c>
      <c r="B419" s="671" t="s">
        <v>529</v>
      </c>
      <c r="C419" s="705" t="s">
        <v>555</v>
      </c>
      <c r="D419" s="723" t="s">
        <v>556</v>
      </c>
      <c r="E419" s="705" t="s">
        <v>3722</v>
      </c>
      <c r="F419" s="723" t="s">
        <v>3723</v>
      </c>
      <c r="G419" s="705" t="s">
        <v>4276</v>
      </c>
      <c r="H419" s="705" t="s">
        <v>4277</v>
      </c>
      <c r="I419" s="238">
        <v>13128.5</v>
      </c>
      <c r="J419" s="238">
        <v>13</v>
      </c>
      <c r="K419" s="713">
        <v>170670.5</v>
      </c>
    </row>
    <row r="420" spans="1:11" ht="14.4" customHeight="1" x14ac:dyDescent="0.3">
      <c r="A420" s="680" t="s">
        <v>527</v>
      </c>
      <c r="B420" s="671" t="s">
        <v>529</v>
      </c>
      <c r="C420" s="705" t="s">
        <v>555</v>
      </c>
      <c r="D420" s="723" t="s">
        <v>556</v>
      </c>
      <c r="E420" s="705" t="s">
        <v>3722</v>
      </c>
      <c r="F420" s="723" t="s">
        <v>3723</v>
      </c>
      <c r="G420" s="705" t="s">
        <v>4278</v>
      </c>
      <c r="H420" s="705" t="s">
        <v>4279</v>
      </c>
      <c r="I420" s="238">
        <v>6122.6000000000013</v>
      </c>
      <c r="J420" s="238">
        <v>7</v>
      </c>
      <c r="K420" s="713">
        <v>42858.2</v>
      </c>
    </row>
    <row r="421" spans="1:11" ht="14.4" customHeight="1" x14ac:dyDescent="0.3">
      <c r="A421" s="680" t="s">
        <v>527</v>
      </c>
      <c r="B421" s="671" t="s">
        <v>529</v>
      </c>
      <c r="C421" s="705" t="s">
        <v>555</v>
      </c>
      <c r="D421" s="723" t="s">
        <v>556</v>
      </c>
      <c r="E421" s="705" t="s">
        <v>3722</v>
      </c>
      <c r="F421" s="723" t="s">
        <v>3723</v>
      </c>
      <c r="G421" s="705" t="s">
        <v>4280</v>
      </c>
      <c r="H421" s="705" t="s">
        <v>4281</v>
      </c>
      <c r="I421" s="238">
        <v>5009.3999999999996</v>
      </c>
      <c r="J421" s="238">
        <v>12</v>
      </c>
      <c r="K421" s="713">
        <v>60112.800000000003</v>
      </c>
    </row>
    <row r="422" spans="1:11" ht="14.4" customHeight="1" x14ac:dyDescent="0.3">
      <c r="A422" s="680" t="s">
        <v>527</v>
      </c>
      <c r="B422" s="671" t="s">
        <v>529</v>
      </c>
      <c r="C422" s="705" t="s">
        <v>555</v>
      </c>
      <c r="D422" s="723" t="s">
        <v>556</v>
      </c>
      <c r="E422" s="705" t="s">
        <v>3722</v>
      </c>
      <c r="F422" s="723" t="s">
        <v>3723</v>
      </c>
      <c r="G422" s="705" t="s">
        <v>4282</v>
      </c>
      <c r="H422" s="705" t="s">
        <v>4283</v>
      </c>
      <c r="I422" s="238">
        <v>10164</v>
      </c>
      <c r="J422" s="238">
        <v>5</v>
      </c>
      <c r="K422" s="713">
        <v>50820</v>
      </c>
    </row>
    <row r="423" spans="1:11" ht="14.4" customHeight="1" x14ac:dyDescent="0.3">
      <c r="A423" s="680" t="s">
        <v>527</v>
      </c>
      <c r="B423" s="671" t="s">
        <v>529</v>
      </c>
      <c r="C423" s="705" t="s">
        <v>555</v>
      </c>
      <c r="D423" s="723" t="s">
        <v>556</v>
      </c>
      <c r="E423" s="705" t="s">
        <v>3722</v>
      </c>
      <c r="F423" s="723" t="s">
        <v>3723</v>
      </c>
      <c r="G423" s="705" t="s">
        <v>4284</v>
      </c>
      <c r="H423" s="705" t="s">
        <v>4285</v>
      </c>
      <c r="I423" s="238">
        <v>3388</v>
      </c>
      <c r="J423" s="238">
        <v>15</v>
      </c>
      <c r="K423" s="713">
        <v>50820</v>
      </c>
    </row>
    <row r="424" spans="1:11" ht="14.4" customHeight="1" x14ac:dyDescent="0.3">
      <c r="A424" s="680" t="s">
        <v>527</v>
      </c>
      <c r="B424" s="671" t="s">
        <v>529</v>
      </c>
      <c r="C424" s="705" t="s">
        <v>555</v>
      </c>
      <c r="D424" s="723" t="s">
        <v>556</v>
      </c>
      <c r="E424" s="705" t="s">
        <v>3722</v>
      </c>
      <c r="F424" s="723" t="s">
        <v>3723</v>
      </c>
      <c r="G424" s="705" t="s">
        <v>4286</v>
      </c>
      <c r="H424" s="705" t="s">
        <v>4287</v>
      </c>
      <c r="I424" s="238">
        <v>14120.7</v>
      </c>
      <c r="J424" s="238">
        <v>5</v>
      </c>
      <c r="K424" s="713">
        <v>70603.5</v>
      </c>
    </row>
    <row r="425" spans="1:11" ht="14.4" customHeight="1" x14ac:dyDescent="0.3">
      <c r="A425" s="680" t="s">
        <v>527</v>
      </c>
      <c r="B425" s="671" t="s">
        <v>529</v>
      </c>
      <c r="C425" s="705" t="s">
        <v>555</v>
      </c>
      <c r="D425" s="723" t="s">
        <v>556</v>
      </c>
      <c r="E425" s="705" t="s">
        <v>3722</v>
      </c>
      <c r="F425" s="723" t="s">
        <v>3723</v>
      </c>
      <c r="G425" s="705" t="s">
        <v>4288</v>
      </c>
      <c r="H425" s="705" t="s">
        <v>4289</v>
      </c>
      <c r="I425" s="238">
        <v>14907.2</v>
      </c>
      <c r="J425" s="238">
        <v>1</v>
      </c>
      <c r="K425" s="713">
        <v>14907.2</v>
      </c>
    </row>
    <row r="426" spans="1:11" ht="14.4" customHeight="1" x14ac:dyDescent="0.3">
      <c r="A426" s="680" t="s">
        <v>527</v>
      </c>
      <c r="B426" s="671" t="s">
        <v>529</v>
      </c>
      <c r="C426" s="705" t="s">
        <v>555</v>
      </c>
      <c r="D426" s="723" t="s">
        <v>556</v>
      </c>
      <c r="E426" s="705" t="s">
        <v>3722</v>
      </c>
      <c r="F426" s="723" t="s">
        <v>3723</v>
      </c>
      <c r="G426" s="705" t="s">
        <v>4290</v>
      </c>
      <c r="H426" s="705" t="s">
        <v>4291</v>
      </c>
      <c r="I426" s="238">
        <v>2962.08</v>
      </c>
      <c r="J426" s="238">
        <v>6</v>
      </c>
      <c r="K426" s="713">
        <v>17772.48</v>
      </c>
    </row>
    <row r="427" spans="1:11" ht="14.4" customHeight="1" x14ac:dyDescent="0.3">
      <c r="A427" s="680" t="s">
        <v>527</v>
      </c>
      <c r="B427" s="671" t="s">
        <v>529</v>
      </c>
      <c r="C427" s="705" t="s">
        <v>555</v>
      </c>
      <c r="D427" s="723" t="s">
        <v>556</v>
      </c>
      <c r="E427" s="705" t="s">
        <v>3722</v>
      </c>
      <c r="F427" s="723" t="s">
        <v>3723</v>
      </c>
      <c r="G427" s="705" t="s">
        <v>4292</v>
      </c>
      <c r="H427" s="705" t="s">
        <v>4293</v>
      </c>
      <c r="I427" s="238">
        <v>7623</v>
      </c>
      <c r="J427" s="238">
        <v>10</v>
      </c>
      <c r="K427" s="713">
        <v>80041.5</v>
      </c>
    </row>
    <row r="428" spans="1:11" ht="14.4" customHeight="1" x14ac:dyDescent="0.3">
      <c r="A428" s="680" t="s">
        <v>527</v>
      </c>
      <c r="B428" s="671" t="s">
        <v>529</v>
      </c>
      <c r="C428" s="705" t="s">
        <v>555</v>
      </c>
      <c r="D428" s="723" t="s">
        <v>556</v>
      </c>
      <c r="E428" s="705" t="s">
        <v>3722</v>
      </c>
      <c r="F428" s="723" t="s">
        <v>3723</v>
      </c>
      <c r="G428" s="705" t="s">
        <v>4294</v>
      </c>
      <c r="H428" s="705" t="s">
        <v>4295</v>
      </c>
      <c r="I428" s="238">
        <v>4319.7</v>
      </c>
      <c r="J428" s="238">
        <v>4</v>
      </c>
      <c r="K428" s="713">
        <v>17278.8</v>
      </c>
    </row>
    <row r="429" spans="1:11" ht="14.4" customHeight="1" x14ac:dyDescent="0.3">
      <c r="A429" s="680" t="s">
        <v>527</v>
      </c>
      <c r="B429" s="671" t="s">
        <v>529</v>
      </c>
      <c r="C429" s="705" t="s">
        <v>555</v>
      </c>
      <c r="D429" s="723" t="s">
        <v>556</v>
      </c>
      <c r="E429" s="705" t="s">
        <v>3722</v>
      </c>
      <c r="F429" s="723" t="s">
        <v>3723</v>
      </c>
      <c r="G429" s="705" t="s">
        <v>4296</v>
      </c>
      <c r="H429" s="705" t="s">
        <v>4297</v>
      </c>
      <c r="I429" s="238">
        <v>2962.08</v>
      </c>
      <c r="J429" s="238">
        <v>13</v>
      </c>
      <c r="K429" s="713">
        <v>38507.040000000001</v>
      </c>
    </row>
    <row r="430" spans="1:11" ht="14.4" customHeight="1" x14ac:dyDescent="0.3">
      <c r="A430" s="680" t="s">
        <v>527</v>
      </c>
      <c r="B430" s="671" t="s">
        <v>529</v>
      </c>
      <c r="C430" s="705" t="s">
        <v>555</v>
      </c>
      <c r="D430" s="723" t="s">
        <v>556</v>
      </c>
      <c r="E430" s="705" t="s">
        <v>3722</v>
      </c>
      <c r="F430" s="723" t="s">
        <v>3723</v>
      </c>
      <c r="G430" s="705" t="s">
        <v>4298</v>
      </c>
      <c r="H430" s="705" t="s">
        <v>4299</v>
      </c>
      <c r="I430" s="238">
        <v>2962.08</v>
      </c>
      <c r="J430" s="238">
        <v>8</v>
      </c>
      <c r="K430" s="713">
        <v>23696.639999999999</v>
      </c>
    </row>
    <row r="431" spans="1:11" ht="14.4" customHeight="1" x14ac:dyDescent="0.3">
      <c r="A431" s="680" t="s">
        <v>527</v>
      </c>
      <c r="B431" s="671" t="s">
        <v>529</v>
      </c>
      <c r="C431" s="705" t="s">
        <v>555</v>
      </c>
      <c r="D431" s="723" t="s">
        <v>556</v>
      </c>
      <c r="E431" s="705" t="s">
        <v>3722</v>
      </c>
      <c r="F431" s="723" t="s">
        <v>3723</v>
      </c>
      <c r="G431" s="705" t="s">
        <v>4300</v>
      </c>
      <c r="H431" s="705" t="s">
        <v>4301</v>
      </c>
      <c r="I431" s="238">
        <v>6388.8</v>
      </c>
      <c r="J431" s="238">
        <v>4</v>
      </c>
      <c r="K431" s="713">
        <v>25555.200000000001</v>
      </c>
    </row>
    <row r="432" spans="1:11" ht="14.4" customHeight="1" x14ac:dyDescent="0.3">
      <c r="A432" s="680" t="s">
        <v>527</v>
      </c>
      <c r="B432" s="671" t="s">
        <v>529</v>
      </c>
      <c r="C432" s="705" t="s">
        <v>555</v>
      </c>
      <c r="D432" s="723" t="s">
        <v>556</v>
      </c>
      <c r="E432" s="705" t="s">
        <v>3722</v>
      </c>
      <c r="F432" s="723" t="s">
        <v>3723</v>
      </c>
      <c r="G432" s="705" t="s">
        <v>4302</v>
      </c>
      <c r="H432" s="705" t="s">
        <v>4303</v>
      </c>
      <c r="I432" s="238">
        <v>21054</v>
      </c>
      <c r="J432" s="238">
        <v>3</v>
      </c>
      <c r="K432" s="713">
        <v>63162</v>
      </c>
    </row>
    <row r="433" spans="1:11" ht="14.4" customHeight="1" x14ac:dyDescent="0.3">
      <c r="A433" s="680" t="s">
        <v>527</v>
      </c>
      <c r="B433" s="671" t="s">
        <v>529</v>
      </c>
      <c r="C433" s="705" t="s">
        <v>555</v>
      </c>
      <c r="D433" s="723" t="s">
        <v>556</v>
      </c>
      <c r="E433" s="705" t="s">
        <v>3722</v>
      </c>
      <c r="F433" s="723" t="s">
        <v>3723</v>
      </c>
      <c r="G433" s="705" t="s">
        <v>4304</v>
      </c>
      <c r="H433" s="705" t="s">
        <v>4305</v>
      </c>
      <c r="I433" s="238">
        <v>4493.9399999999996</v>
      </c>
      <c r="J433" s="238">
        <v>19</v>
      </c>
      <c r="K433" s="713">
        <v>85384.859999999986</v>
      </c>
    </row>
    <row r="434" spans="1:11" ht="14.4" customHeight="1" x14ac:dyDescent="0.3">
      <c r="A434" s="680" t="s">
        <v>527</v>
      </c>
      <c r="B434" s="671" t="s">
        <v>529</v>
      </c>
      <c r="C434" s="705" t="s">
        <v>555</v>
      </c>
      <c r="D434" s="723" t="s">
        <v>556</v>
      </c>
      <c r="E434" s="705" t="s">
        <v>3722</v>
      </c>
      <c r="F434" s="723" t="s">
        <v>3723</v>
      </c>
      <c r="G434" s="705" t="s">
        <v>4306</v>
      </c>
      <c r="H434" s="705" t="s">
        <v>4307</v>
      </c>
      <c r="I434" s="238">
        <v>1657.7</v>
      </c>
      <c r="J434" s="238">
        <v>1</v>
      </c>
      <c r="K434" s="713">
        <v>1657.7</v>
      </c>
    </row>
    <row r="435" spans="1:11" ht="14.4" customHeight="1" x14ac:dyDescent="0.3">
      <c r="A435" s="680" t="s">
        <v>527</v>
      </c>
      <c r="B435" s="671" t="s">
        <v>529</v>
      </c>
      <c r="C435" s="705" t="s">
        <v>555</v>
      </c>
      <c r="D435" s="723" t="s">
        <v>556</v>
      </c>
      <c r="E435" s="705" t="s">
        <v>3722</v>
      </c>
      <c r="F435" s="723" t="s">
        <v>3723</v>
      </c>
      <c r="G435" s="705" t="s">
        <v>4308</v>
      </c>
      <c r="H435" s="705" t="s">
        <v>4309</v>
      </c>
      <c r="I435" s="238">
        <v>267.41000000000003</v>
      </c>
      <c r="J435" s="238">
        <v>2</v>
      </c>
      <c r="K435" s="713">
        <v>534.82000000000005</v>
      </c>
    </row>
    <row r="436" spans="1:11" ht="14.4" customHeight="1" x14ac:dyDescent="0.3">
      <c r="A436" s="680" t="s">
        <v>527</v>
      </c>
      <c r="B436" s="671" t="s">
        <v>529</v>
      </c>
      <c r="C436" s="705" t="s">
        <v>555</v>
      </c>
      <c r="D436" s="723" t="s">
        <v>556</v>
      </c>
      <c r="E436" s="705" t="s">
        <v>3722</v>
      </c>
      <c r="F436" s="723" t="s">
        <v>3723</v>
      </c>
      <c r="G436" s="705" t="s">
        <v>4310</v>
      </c>
      <c r="H436" s="705" t="s">
        <v>4311</v>
      </c>
      <c r="I436" s="238">
        <v>8305.44</v>
      </c>
      <c r="J436" s="238">
        <v>3</v>
      </c>
      <c r="K436" s="713">
        <v>24916.32</v>
      </c>
    </row>
    <row r="437" spans="1:11" ht="14.4" customHeight="1" x14ac:dyDescent="0.3">
      <c r="A437" s="680" t="s">
        <v>527</v>
      </c>
      <c r="B437" s="671" t="s">
        <v>529</v>
      </c>
      <c r="C437" s="705" t="s">
        <v>555</v>
      </c>
      <c r="D437" s="723" t="s">
        <v>556</v>
      </c>
      <c r="E437" s="705" t="s">
        <v>3722</v>
      </c>
      <c r="F437" s="723" t="s">
        <v>3723</v>
      </c>
      <c r="G437" s="705" t="s">
        <v>4312</v>
      </c>
      <c r="H437" s="705" t="s">
        <v>4313</v>
      </c>
      <c r="I437" s="238">
        <v>2445.41</v>
      </c>
      <c r="J437" s="238">
        <v>18</v>
      </c>
      <c r="K437" s="713">
        <v>44017.37999999999</v>
      </c>
    </row>
    <row r="438" spans="1:11" ht="14.4" customHeight="1" x14ac:dyDescent="0.3">
      <c r="A438" s="680" t="s">
        <v>527</v>
      </c>
      <c r="B438" s="671" t="s">
        <v>529</v>
      </c>
      <c r="C438" s="705" t="s">
        <v>555</v>
      </c>
      <c r="D438" s="723" t="s">
        <v>556</v>
      </c>
      <c r="E438" s="705" t="s">
        <v>3722</v>
      </c>
      <c r="F438" s="723" t="s">
        <v>3723</v>
      </c>
      <c r="G438" s="705" t="s">
        <v>4314</v>
      </c>
      <c r="H438" s="705" t="s">
        <v>4315</v>
      </c>
      <c r="I438" s="238">
        <v>4549.6000000000004</v>
      </c>
      <c r="J438" s="238">
        <v>2</v>
      </c>
      <c r="K438" s="713">
        <v>9099.2000000000007</v>
      </c>
    </row>
    <row r="439" spans="1:11" ht="14.4" customHeight="1" x14ac:dyDescent="0.3">
      <c r="A439" s="680" t="s">
        <v>527</v>
      </c>
      <c r="B439" s="671" t="s">
        <v>529</v>
      </c>
      <c r="C439" s="705" t="s">
        <v>555</v>
      </c>
      <c r="D439" s="723" t="s">
        <v>556</v>
      </c>
      <c r="E439" s="705" t="s">
        <v>3722</v>
      </c>
      <c r="F439" s="723" t="s">
        <v>3723</v>
      </c>
      <c r="G439" s="705" t="s">
        <v>4316</v>
      </c>
      <c r="H439" s="705" t="s">
        <v>4317</v>
      </c>
      <c r="I439" s="238">
        <v>11253</v>
      </c>
      <c r="J439" s="238">
        <v>26</v>
      </c>
      <c r="K439" s="713">
        <v>292578</v>
      </c>
    </row>
    <row r="440" spans="1:11" ht="14.4" customHeight="1" x14ac:dyDescent="0.3">
      <c r="A440" s="680" t="s">
        <v>527</v>
      </c>
      <c r="B440" s="671" t="s">
        <v>529</v>
      </c>
      <c r="C440" s="705" t="s">
        <v>555</v>
      </c>
      <c r="D440" s="723" t="s">
        <v>556</v>
      </c>
      <c r="E440" s="705" t="s">
        <v>3722</v>
      </c>
      <c r="F440" s="723" t="s">
        <v>3723</v>
      </c>
      <c r="G440" s="705" t="s">
        <v>4318</v>
      </c>
      <c r="H440" s="705" t="s">
        <v>4319</v>
      </c>
      <c r="I440" s="238">
        <v>1210</v>
      </c>
      <c r="J440" s="238">
        <v>2</v>
      </c>
      <c r="K440" s="713">
        <v>2420</v>
      </c>
    </row>
    <row r="441" spans="1:11" ht="14.4" customHeight="1" x14ac:dyDescent="0.3">
      <c r="A441" s="680" t="s">
        <v>527</v>
      </c>
      <c r="B441" s="671" t="s">
        <v>529</v>
      </c>
      <c r="C441" s="705" t="s">
        <v>555</v>
      </c>
      <c r="D441" s="723" t="s">
        <v>556</v>
      </c>
      <c r="E441" s="705" t="s">
        <v>3722</v>
      </c>
      <c r="F441" s="723" t="s">
        <v>3723</v>
      </c>
      <c r="G441" s="705" t="s">
        <v>4320</v>
      </c>
      <c r="H441" s="705" t="s">
        <v>4321</v>
      </c>
      <c r="I441" s="238">
        <v>2213.09</v>
      </c>
      <c r="J441" s="238">
        <v>2</v>
      </c>
      <c r="K441" s="713">
        <v>4426.18</v>
      </c>
    </row>
    <row r="442" spans="1:11" ht="14.4" customHeight="1" x14ac:dyDescent="0.3">
      <c r="A442" s="680" t="s">
        <v>527</v>
      </c>
      <c r="B442" s="671" t="s">
        <v>529</v>
      </c>
      <c r="C442" s="705" t="s">
        <v>555</v>
      </c>
      <c r="D442" s="723" t="s">
        <v>556</v>
      </c>
      <c r="E442" s="705" t="s">
        <v>3722</v>
      </c>
      <c r="F442" s="723" t="s">
        <v>3723</v>
      </c>
      <c r="G442" s="705" t="s">
        <v>4322</v>
      </c>
      <c r="H442" s="705" t="s">
        <v>4323</v>
      </c>
      <c r="I442" s="238">
        <v>488.84</v>
      </c>
      <c r="J442" s="238">
        <v>4</v>
      </c>
      <c r="K442" s="713">
        <v>1955.36</v>
      </c>
    </row>
    <row r="443" spans="1:11" ht="14.4" customHeight="1" x14ac:dyDescent="0.3">
      <c r="A443" s="680" t="s">
        <v>527</v>
      </c>
      <c r="B443" s="671" t="s">
        <v>529</v>
      </c>
      <c r="C443" s="705" t="s">
        <v>555</v>
      </c>
      <c r="D443" s="723" t="s">
        <v>556</v>
      </c>
      <c r="E443" s="705" t="s">
        <v>3722</v>
      </c>
      <c r="F443" s="723" t="s">
        <v>3723</v>
      </c>
      <c r="G443" s="705" t="s">
        <v>4324</v>
      </c>
      <c r="H443" s="705" t="s">
        <v>4325</v>
      </c>
      <c r="I443" s="238">
        <v>1815</v>
      </c>
      <c r="J443" s="238">
        <v>45</v>
      </c>
      <c r="K443" s="713">
        <v>81675</v>
      </c>
    </row>
    <row r="444" spans="1:11" ht="14.4" customHeight="1" x14ac:dyDescent="0.3">
      <c r="A444" s="680" t="s">
        <v>527</v>
      </c>
      <c r="B444" s="671" t="s">
        <v>529</v>
      </c>
      <c r="C444" s="705" t="s">
        <v>555</v>
      </c>
      <c r="D444" s="723" t="s">
        <v>556</v>
      </c>
      <c r="E444" s="705" t="s">
        <v>3722</v>
      </c>
      <c r="F444" s="723" t="s">
        <v>3723</v>
      </c>
      <c r="G444" s="705" t="s">
        <v>4326</v>
      </c>
      <c r="H444" s="705" t="s">
        <v>4327</v>
      </c>
      <c r="I444" s="238">
        <v>5759.6</v>
      </c>
      <c r="J444" s="238">
        <v>1</v>
      </c>
      <c r="K444" s="713">
        <v>5759.6</v>
      </c>
    </row>
    <row r="445" spans="1:11" ht="14.4" customHeight="1" x14ac:dyDescent="0.3">
      <c r="A445" s="680" t="s">
        <v>527</v>
      </c>
      <c r="B445" s="671" t="s">
        <v>529</v>
      </c>
      <c r="C445" s="705" t="s">
        <v>555</v>
      </c>
      <c r="D445" s="723" t="s">
        <v>556</v>
      </c>
      <c r="E445" s="705" t="s">
        <v>3722</v>
      </c>
      <c r="F445" s="723" t="s">
        <v>3723</v>
      </c>
      <c r="G445" s="705" t="s">
        <v>4328</v>
      </c>
      <c r="H445" s="705" t="s">
        <v>4329</v>
      </c>
      <c r="I445" s="238">
        <v>10012.75</v>
      </c>
      <c r="J445" s="238">
        <v>3</v>
      </c>
      <c r="K445" s="713">
        <v>30038.25</v>
      </c>
    </row>
    <row r="446" spans="1:11" ht="14.4" customHeight="1" x14ac:dyDescent="0.3">
      <c r="A446" s="680" t="s">
        <v>527</v>
      </c>
      <c r="B446" s="671" t="s">
        <v>529</v>
      </c>
      <c r="C446" s="705" t="s">
        <v>555</v>
      </c>
      <c r="D446" s="723" t="s">
        <v>556</v>
      </c>
      <c r="E446" s="705" t="s">
        <v>3722</v>
      </c>
      <c r="F446" s="723" t="s">
        <v>3723</v>
      </c>
      <c r="G446" s="705" t="s">
        <v>4330</v>
      </c>
      <c r="H446" s="705" t="s">
        <v>4331</v>
      </c>
      <c r="I446" s="238">
        <v>10527</v>
      </c>
      <c r="J446" s="238">
        <v>5</v>
      </c>
      <c r="K446" s="713">
        <v>52635</v>
      </c>
    </row>
    <row r="447" spans="1:11" ht="14.4" customHeight="1" x14ac:dyDescent="0.3">
      <c r="A447" s="680" t="s">
        <v>527</v>
      </c>
      <c r="B447" s="671" t="s">
        <v>529</v>
      </c>
      <c r="C447" s="705" t="s">
        <v>555</v>
      </c>
      <c r="D447" s="723" t="s">
        <v>556</v>
      </c>
      <c r="E447" s="705" t="s">
        <v>3722</v>
      </c>
      <c r="F447" s="723" t="s">
        <v>3723</v>
      </c>
      <c r="G447" s="705" t="s">
        <v>4332</v>
      </c>
      <c r="H447" s="705" t="s">
        <v>4333</v>
      </c>
      <c r="I447" s="238">
        <v>3928.87</v>
      </c>
      <c r="J447" s="238">
        <v>4</v>
      </c>
      <c r="K447" s="713">
        <v>15715.48</v>
      </c>
    </row>
    <row r="448" spans="1:11" ht="14.4" customHeight="1" x14ac:dyDescent="0.3">
      <c r="A448" s="680" t="s">
        <v>527</v>
      </c>
      <c r="B448" s="671" t="s">
        <v>529</v>
      </c>
      <c r="C448" s="705" t="s">
        <v>555</v>
      </c>
      <c r="D448" s="723" t="s">
        <v>556</v>
      </c>
      <c r="E448" s="705" t="s">
        <v>3722</v>
      </c>
      <c r="F448" s="723" t="s">
        <v>3723</v>
      </c>
      <c r="G448" s="705" t="s">
        <v>4334</v>
      </c>
      <c r="H448" s="705" t="s">
        <v>4335</v>
      </c>
      <c r="I448" s="238">
        <v>2323.1999999999998</v>
      </c>
      <c r="J448" s="238">
        <v>15</v>
      </c>
      <c r="K448" s="713">
        <v>34848</v>
      </c>
    </row>
    <row r="449" spans="1:11" ht="14.4" customHeight="1" x14ac:dyDescent="0.3">
      <c r="A449" s="680" t="s">
        <v>527</v>
      </c>
      <c r="B449" s="671" t="s">
        <v>529</v>
      </c>
      <c r="C449" s="705" t="s">
        <v>555</v>
      </c>
      <c r="D449" s="723" t="s">
        <v>556</v>
      </c>
      <c r="E449" s="705" t="s">
        <v>3722</v>
      </c>
      <c r="F449" s="723" t="s">
        <v>3723</v>
      </c>
      <c r="G449" s="705" t="s">
        <v>4336</v>
      </c>
      <c r="H449" s="705" t="s">
        <v>4337</v>
      </c>
      <c r="I449" s="238">
        <v>1815</v>
      </c>
      <c r="J449" s="238">
        <v>2</v>
      </c>
      <c r="K449" s="713">
        <v>3630</v>
      </c>
    </row>
    <row r="450" spans="1:11" ht="14.4" customHeight="1" x14ac:dyDescent="0.3">
      <c r="A450" s="680" t="s">
        <v>527</v>
      </c>
      <c r="B450" s="671" t="s">
        <v>529</v>
      </c>
      <c r="C450" s="705" t="s">
        <v>555</v>
      </c>
      <c r="D450" s="723" t="s">
        <v>556</v>
      </c>
      <c r="E450" s="705" t="s">
        <v>3722</v>
      </c>
      <c r="F450" s="723" t="s">
        <v>3723</v>
      </c>
      <c r="G450" s="705" t="s">
        <v>4338</v>
      </c>
      <c r="H450" s="705" t="s">
        <v>4339</v>
      </c>
      <c r="I450" s="238">
        <v>1028.5</v>
      </c>
      <c r="J450" s="238">
        <v>1</v>
      </c>
      <c r="K450" s="713">
        <v>1028.5</v>
      </c>
    </row>
    <row r="451" spans="1:11" ht="14.4" customHeight="1" x14ac:dyDescent="0.3">
      <c r="A451" s="680" t="s">
        <v>527</v>
      </c>
      <c r="B451" s="671" t="s">
        <v>529</v>
      </c>
      <c r="C451" s="705" t="s">
        <v>555</v>
      </c>
      <c r="D451" s="723" t="s">
        <v>556</v>
      </c>
      <c r="E451" s="705" t="s">
        <v>3722</v>
      </c>
      <c r="F451" s="723" t="s">
        <v>3723</v>
      </c>
      <c r="G451" s="705" t="s">
        <v>4340</v>
      </c>
      <c r="H451" s="705" t="s">
        <v>4341</v>
      </c>
      <c r="I451" s="238">
        <v>21259.7</v>
      </c>
      <c r="J451" s="238">
        <v>2</v>
      </c>
      <c r="K451" s="713">
        <v>42519.4</v>
      </c>
    </row>
    <row r="452" spans="1:11" ht="14.4" customHeight="1" x14ac:dyDescent="0.3">
      <c r="A452" s="680" t="s">
        <v>527</v>
      </c>
      <c r="B452" s="671" t="s">
        <v>529</v>
      </c>
      <c r="C452" s="705" t="s">
        <v>555</v>
      </c>
      <c r="D452" s="723" t="s">
        <v>556</v>
      </c>
      <c r="E452" s="705" t="s">
        <v>3722</v>
      </c>
      <c r="F452" s="723" t="s">
        <v>3723</v>
      </c>
      <c r="G452" s="705" t="s">
        <v>4342</v>
      </c>
      <c r="H452" s="705" t="s">
        <v>4343</v>
      </c>
      <c r="I452" s="238">
        <v>12087.9</v>
      </c>
      <c r="J452" s="238">
        <v>3</v>
      </c>
      <c r="K452" s="713">
        <v>36263.699999999997</v>
      </c>
    </row>
    <row r="453" spans="1:11" ht="14.4" customHeight="1" x14ac:dyDescent="0.3">
      <c r="A453" s="680" t="s">
        <v>527</v>
      </c>
      <c r="B453" s="671" t="s">
        <v>529</v>
      </c>
      <c r="C453" s="705" t="s">
        <v>555</v>
      </c>
      <c r="D453" s="723" t="s">
        <v>556</v>
      </c>
      <c r="E453" s="705" t="s">
        <v>3722</v>
      </c>
      <c r="F453" s="723" t="s">
        <v>3723</v>
      </c>
      <c r="G453" s="705" t="s">
        <v>4344</v>
      </c>
      <c r="H453" s="705" t="s">
        <v>4345</v>
      </c>
      <c r="I453" s="238">
        <v>11480.48</v>
      </c>
      <c r="J453" s="238">
        <v>2</v>
      </c>
      <c r="K453" s="713">
        <v>22960.959999999999</v>
      </c>
    </row>
    <row r="454" spans="1:11" ht="14.4" customHeight="1" x14ac:dyDescent="0.3">
      <c r="A454" s="680" t="s">
        <v>527</v>
      </c>
      <c r="B454" s="671" t="s">
        <v>529</v>
      </c>
      <c r="C454" s="705" t="s">
        <v>555</v>
      </c>
      <c r="D454" s="723" t="s">
        <v>556</v>
      </c>
      <c r="E454" s="705" t="s">
        <v>3722</v>
      </c>
      <c r="F454" s="723" t="s">
        <v>3723</v>
      </c>
      <c r="G454" s="705" t="s">
        <v>4346</v>
      </c>
      <c r="H454" s="705" t="s">
        <v>4347</v>
      </c>
      <c r="I454" s="238">
        <v>10769</v>
      </c>
      <c r="J454" s="238">
        <v>2</v>
      </c>
      <c r="K454" s="713">
        <v>21538</v>
      </c>
    </row>
    <row r="455" spans="1:11" ht="14.4" customHeight="1" x14ac:dyDescent="0.3">
      <c r="A455" s="680" t="s">
        <v>527</v>
      </c>
      <c r="B455" s="671" t="s">
        <v>529</v>
      </c>
      <c r="C455" s="705" t="s">
        <v>555</v>
      </c>
      <c r="D455" s="723" t="s">
        <v>556</v>
      </c>
      <c r="E455" s="705" t="s">
        <v>3722</v>
      </c>
      <c r="F455" s="723" t="s">
        <v>3723</v>
      </c>
      <c r="G455" s="705" t="s">
        <v>4348</v>
      </c>
      <c r="H455" s="705" t="s">
        <v>4349</v>
      </c>
      <c r="I455" s="238">
        <v>5154.6000000000004</v>
      </c>
      <c r="J455" s="238">
        <v>1</v>
      </c>
      <c r="K455" s="713">
        <v>5154.6000000000004</v>
      </c>
    </row>
    <row r="456" spans="1:11" ht="14.4" customHeight="1" x14ac:dyDescent="0.3">
      <c r="A456" s="680" t="s">
        <v>527</v>
      </c>
      <c r="B456" s="671" t="s">
        <v>529</v>
      </c>
      <c r="C456" s="705" t="s">
        <v>555</v>
      </c>
      <c r="D456" s="723" t="s">
        <v>556</v>
      </c>
      <c r="E456" s="705" t="s">
        <v>3722</v>
      </c>
      <c r="F456" s="723" t="s">
        <v>3723</v>
      </c>
      <c r="G456" s="705" t="s">
        <v>4350</v>
      </c>
      <c r="H456" s="705" t="s">
        <v>4351</v>
      </c>
      <c r="I456" s="238">
        <v>16583.05</v>
      </c>
      <c r="J456" s="238">
        <v>1</v>
      </c>
      <c r="K456" s="713">
        <v>16583.05</v>
      </c>
    </row>
    <row r="457" spans="1:11" ht="14.4" customHeight="1" x14ac:dyDescent="0.3">
      <c r="A457" s="680" t="s">
        <v>527</v>
      </c>
      <c r="B457" s="671" t="s">
        <v>529</v>
      </c>
      <c r="C457" s="705" t="s">
        <v>555</v>
      </c>
      <c r="D457" s="723" t="s">
        <v>556</v>
      </c>
      <c r="E457" s="705" t="s">
        <v>3722</v>
      </c>
      <c r="F457" s="723" t="s">
        <v>3723</v>
      </c>
      <c r="G457" s="705" t="s">
        <v>4352</v>
      </c>
      <c r="H457" s="705" t="s">
        <v>4353</v>
      </c>
      <c r="I457" s="238">
        <v>5616.82</v>
      </c>
      <c r="J457" s="238">
        <v>1</v>
      </c>
      <c r="K457" s="713">
        <v>5616.82</v>
      </c>
    </row>
    <row r="458" spans="1:11" ht="14.4" customHeight="1" x14ac:dyDescent="0.3">
      <c r="A458" s="680" t="s">
        <v>527</v>
      </c>
      <c r="B458" s="671" t="s">
        <v>529</v>
      </c>
      <c r="C458" s="705" t="s">
        <v>555</v>
      </c>
      <c r="D458" s="723" t="s">
        <v>556</v>
      </c>
      <c r="E458" s="705" t="s">
        <v>3722</v>
      </c>
      <c r="F458" s="723" t="s">
        <v>3723</v>
      </c>
      <c r="G458" s="705" t="s">
        <v>4354</v>
      </c>
      <c r="H458" s="705" t="s">
        <v>4355</v>
      </c>
      <c r="I458" s="238">
        <v>8288.5</v>
      </c>
      <c r="J458" s="238">
        <v>3</v>
      </c>
      <c r="K458" s="713">
        <v>24865.5</v>
      </c>
    </row>
    <row r="459" spans="1:11" ht="14.4" customHeight="1" x14ac:dyDescent="0.3">
      <c r="A459" s="680" t="s">
        <v>527</v>
      </c>
      <c r="B459" s="671" t="s">
        <v>529</v>
      </c>
      <c r="C459" s="705" t="s">
        <v>555</v>
      </c>
      <c r="D459" s="723" t="s">
        <v>556</v>
      </c>
      <c r="E459" s="705" t="s">
        <v>3722</v>
      </c>
      <c r="F459" s="723" t="s">
        <v>3723</v>
      </c>
      <c r="G459" s="705" t="s">
        <v>4356</v>
      </c>
      <c r="H459" s="705" t="s">
        <v>4357</v>
      </c>
      <c r="I459" s="238">
        <v>3327.5</v>
      </c>
      <c r="J459" s="238">
        <v>2</v>
      </c>
      <c r="K459" s="713">
        <v>6655</v>
      </c>
    </row>
    <row r="460" spans="1:11" ht="14.4" customHeight="1" x14ac:dyDescent="0.3">
      <c r="A460" s="680" t="s">
        <v>527</v>
      </c>
      <c r="B460" s="671" t="s">
        <v>529</v>
      </c>
      <c r="C460" s="705" t="s">
        <v>555</v>
      </c>
      <c r="D460" s="723" t="s">
        <v>556</v>
      </c>
      <c r="E460" s="705" t="s">
        <v>3722</v>
      </c>
      <c r="F460" s="723" t="s">
        <v>3723</v>
      </c>
      <c r="G460" s="705" t="s">
        <v>4358</v>
      </c>
      <c r="H460" s="705" t="s">
        <v>4359</v>
      </c>
      <c r="I460" s="238">
        <v>2754.25</v>
      </c>
      <c r="J460" s="238">
        <v>6</v>
      </c>
      <c r="K460" s="713">
        <v>16525.5</v>
      </c>
    </row>
    <row r="461" spans="1:11" ht="14.4" customHeight="1" x14ac:dyDescent="0.3">
      <c r="A461" s="680" t="s">
        <v>527</v>
      </c>
      <c r="B461" s="671" t="s">
        <v>529</v>
      </c>
      <c r="C461" s="705" t="s">
        <v>555</v>
      </c>
      <c r="D461" s="723" t="s">
        <v>556</v>
      </c>
      <c r="E461" s="705" t="s">
        <v>3722</v>
      </c>
      <c r="F461" s="723" t="s">
        <v>3723</v>
      </c>
      <c r="G461" s="705" t="s">
        <v>4360</v>
      </c>
      <c r="H461" s="705" t="s">
        <v>4361</v>
      </c>
      <c r="I461" s="238">
        <v>5154.6000000000004</v>
      </c>
      <c r="J461" s="238">
        <v>1</v>
      </c>
      <c r="K461" s="713">
        <v>5154.6000000000004</v>
      </c>
    </row>
    <row r="462" spans="1:11" ht="14.4" customHeight="1" x14ac:dyDescent="0.3">
      <c r="A462" s="680" t="s">
        <v>527</v>
      </c>
      <c r="B462" s="671" t="s">
        <v>529</v>
      </c>
      <c r="C462" s="705" t="s">
        <v>555</v>
      </c>
      <c r="D462" s="723" t="s">
        <v>556</v>
      </c>
      <c r="E462" s="705" t="s">
        <v>3722</v>
      </c>
      <c r="F462" s="723" t="s">
        <v>3723</v>
      </c>
      <c r="G462" s="705" t="s">
        <v>4362</v>
      </c>
      <c r="H462" s="705" t="s">
        <v>4363</v>
      </c>
      <c r="I462" s="238">
        <v>18566.240000000002</v>
      </c>
      <c r="J462" s="238">
        <v>2</v>
      </c>
      <c r="K462" s="713">
        <v>37132.480000000003</v>
      </c>
    </row>
    <row r="463" spans="1:11" ht="14.4" customHeight="1" x14ac:dyDescent="0.3">
      <c r="A463" s="680" t="s">
        <v>527</v>
      </c>
      <c r="B463" s="671" t="s">
        <v>529</v>
      </c>
      <c r="C463" s="705" t="s">
        <v>555</v>
      </c>
      <c r="D463" s="723" t="s">
        <v>556</v>
      </c>
      <c r="E463" s="705" t="s">
        <v>3722</v>
      </c>
      <c r="F463" s="723" t="s">
        <v>3723</v>
      </c>
      <c r="G463" s="705" t="s">
        <v>4364</v>
      </c>
      <c r="H463" s="705" t="s">
        <v>4365</v>
      </c>
      <c r="I463" s="238">
        <v>7550.4</v>
      </c>
      <c r="J463" s="238">
        <v>2</v>
      </c>
      <c r="K463" s="713">
        <v>15100.8</v>
      </c>
    </row>
    <row r="464" spans="1:11" ht="14.4" customHeight="1" x14ac:dyDescent="0.3">
      <c r="A464" s="680" t="s">
        <v>527</v>
      </c>
      <c r="B464" s="671" t="s">
        <v>529</v>
      </c>
      <c r="C464" s="705" t="s">
        <v>555</v>
      </c>
      <c r="D464" s="723" t="s">
        <v>556</v>
      </c>
      <c r="E464" s="705" t="s">
        <v>3722</v>
      </c>
      <c r="F464" s="723" t="s">
        <v>3723</v>
      </c>
      <c r="G464" s="705" t="s">
        <v>4366</v>
      </c>
      <c r="H464" s="705" t="s">
        <v>4367</v>
      </c>
      <c r="I464" s="238">
        <v>3030.25</v>
      </c>
      <c r="J464" s="238">
        <v>3</v>
      </c>
      <c r="K464" s="713">
        <v>9090.75</v>
      </c>
    </row>
    <row r="465" spans="1:11" ht="14.4" customHeight="1" x14ac:dyDescent="0.3">
      <c r="A465" s="680" t="s">
        <v>527</v>
      </c>
      <c r="B465" s="671" t="s">
        <v>529</v>
      </c>
      <c r="C465" s="705" t="s">
        <v>555</v>
      </c>
      <c r="D465" s="723" t="s">
        <v>556</v>
      </c>
      <c r="E465" s="705" t="s">
        <v>3722</v>
      </c>
      <c r="F465" s="723" t="s">
        <v>3723</v>
      </c>
      <c r="G465" s="705" t="s">
        <v>4368</v>
      </c>
      <c r="H465" s="705" t="s">
        <v>4369</v>
      </c>
      <c r="I465" s="238">
        <v>15558.18</v>
      </c>
      <c r="J465" s="238">
        <v>1</v>
      </c>
      <c r="K465" s="713">
        <v>15558.18</v>
      </c>
    </row>
    <row r="466" spans="1:11" ht="14.4" customHeight="1" x14ac:dyDescent="0.3">
      <c r="A466" s="680" t="s">
        <v>527</v>
      </c>
      <c r="B466" s="671" t="s">
        <v>529</v>
      </c>
      <c r="C466" s="705" t="s">
        <v>555</v>
      </c>
      <c r="D466" s="723" t="s">
        <v>556</v>
      </c>
      <c r="E466" s="705" t="s">
        <v>3722</v>
      </c>
      <c r="F466" s="723" t="s">
        <v>3723</v>
      </c>
      <c r="G466" s="705" t="s">
        <v>4370</v>
      </c>
      <c r="H466" s="705" t="s">
        <v>4371</v>
      </c>
      <c r="I466" s="238">
        <v>49400.67</v>
      </c>
      <c r="J466" s="238">
        <v>1</v>
      </c>
      <c r="K466" s="713">
        <v>49400.67</v>
      </c>
    </row>
    <row r="467" spans="1:11" ht="14.4" customHeight="1" x14ac:dyDescent="0.3">
      <c r="A467" s="680" t="s">
        <v>527</v>
      </c>
      <c r="B467" s="671" t="s">
        <v>529</v>
      </c>
      <c r="C467" s="705" t="s">
        <v>555</v>
      </c>
      <c r="D467" s="723" t="s">
        <v>556</v>
      </c>
      <c r="E467" s="705" t="s">
        <v>3722</v>
      </c>
      <c r="F467" s="723" t="s">
        <v>3723</v>
      </c>
      <c r="G467" s="705" t="s">
        <v>4372</v>
      </c>
      <c r="H467" s="705" t="s">
        <v>4373</v>
      </c>
      <c r="I467" s="238">
        <v>2578.5100000000002</v>
      </c>
      <c r="J467" s="238">
        <v>2</v>
      </c>
      <c r="K467" s="713">
        <v>5157.0200000000004</v>
      </c>
    </row>
    <row r="468" spans="1:11" ht="14.4" customHeight="1" x14ac:dyDescent="0.3">
      <c r="A468" s="680" t="s">
        <v>527</v>
      </c>
      <c r="B468" s="671" t="s">
        <v>529</v>
      </c>
      <c r="C468" s="705" t="s">
        <v>555</v>
      </c>
      <c r="D468" s="723" t="s">
        <v>556</v>
      </c>
      <c r="E468" s="705" t="s">
        <v>3722</v>
      </c>
      <c r="F468" s="723" t="s">
        <v>3723</v>
      </c>
      <c r="G468" s="705" t="s">
        <v>4374</v>
      </c>
      <c r="H468" s="705" t="s">
        <v>4375</v>
      </c>
      <c r="I468" s="238">
        <v>8261.8799999999992</v>
      </c>
      <c r="J468" s="238">
        <v>2</v>
      </c>
      <c r="K468" s="713">
        <v>16523.759999999998</v>
      </c>
    </row>
    <row r="469" spans="1:11" ht="14.4" customHeight="1" x14ac:dyDescent="0.3">
      <c r="A469" s="680" t="s">
        <v>527</v>
      </c>
      <c r="B469" s="671" t="s">
        <v>529</v>
      </c>
      <c r="C469" s="705" t="s">
        <v>555</v>
      </c>
      <c r="D469" s="723" t="s">
        <v>556</v>
      </c>
      <c r="E469" s="705" t="s">
        <v>3722</v>
      </c>
      <c r="F469" s="723" t="s">
        <v>3723</v>
      </c>
      <c r="G469" s="705" t="s">
        <v>4376</v>
      </c>
      <c r="H469" s="705" t="s">
        <v>4377</v>
      </c>
      <c r="I469" s="238">
        <v>8312.7000000000007</v>
      </c>
      <c r="J469" s="238">
        <v>2</v>
      </c>
      <c r="K469" s="713">
        <v>16625.400000000001</v>
      </c>
    </row>
    <row r="470" spans="1:11" ht="14.4" customHeight="1" x14ac:dyDescent="0.3">
      <c r="A470" s="680" t="s">
        <v>527</v>
      </c>
      <c r="B470" s="671" t="s">
        <v>529</v>
      </c>
      <c r="C470" s="705" t="s">
        <v>555</v>
      </c>
      <c r="D470" s="723" t="s">
        <v>556</v>
      </c>
      <c r="E470" s="705" t="s">
        <v>3722</v>
      </c>
      <c r="F470" s="723" t="s">
        <v>3723</v>
      </c>
      <c r="G470" s="705" t="s">
        <v>4378</v>
      </c>
      <c r="H470" s="705" t="s">
        <v>4379</v>
      </c>
      <c r="I470" s="238">
        <v>16262.4</v>
      </c>
      <c r="J470" s="238">
        <v>1</v>
      </c>
      <c r="K470" s="713">
        <v>16262.4</v>
      </c>
    </row>
    <row r="471" spans="1:11" ht="14.4" customHeight="1" x14ac:dyDescent="0.3">
      <c r="A471" s="680" t="s">
        <v>527</v>
      </c>
      <c r="B471" s="671" t="s">
        <v>529</v>
      </c>
      <c r="C471" s="705" t="s">
        <v>555</v>
      </c>
      <c r="D471" s="723" t="s">
        <v>556</v>
      </c>
      <c r="E471" s="705" t="s">
        <v>3722</v>
      </c>
      <c r="F471" s="723" t="s">
        <v>3723</v>
      </c>
      <c r="G471" s="705" t="s">
        <v>4380</v>
      </c>
      <c r="H471" s="705" t="s">
        <v>4381</v>
      </c>
      <c r="I471" s="238">
        <v>4625.83</v>
      </c>
      <c r="J471" s="238">
        <v>1</v>
      </c>
      <c r="K471" s="713">
        <v>4625.83</v>
      </c>
    </row>
    <row r="472" spans="1:11" ht="14.4" customHeight="1" x14ac:dyDescent="0.3">
      <c r="A472" s="680" t="s">
        <v>527</v>
      </c>
      <c r="B472" s="671" t="s">
        <v>529</v>
      </c>
      <c r="C472" s="705" t="s">
        <v>555</v>
      </c>
      <c r="D472" s="723" t="s">
        <v>556</v>
      </c>
      <c r="E472" s="705" t="s">
        <v>3722</v>
      </c>
      <c r="F472" s="723" t="s">
        <v>3723</v>
      </c>
      <c r="G472" s="705" t="s">
        <v>4382</v>
      </c>
      <c r="H472" s="705" t="s">
        <v>4383</v>
      </c>
      <c r="I472" s="238">
        <v>26862</v>
      </c>
      <c r="J472" s="238">
        <v>7</v>
      </c>
      <c r="K472" s="713">
        <v>188034</v>
      </c>
    </row>
    <row r="473" spans="1:11" ht="14.4" customHeight="1" x14ac:dyDescent="0.3">
      <c r="A473" s="680" t="s">
        <v>527</v>
      </c>
      <c r="B473" s="671" t="s">
        <v>529</v>
      </c>
      <c r="C473" s="705" t="s">
        <v>555</v>
      </c>
      <c r="D473" s="723" t="s">
        <v>556</v>
      </c>
      <c r="E473" s="705" t="s">
        <v>3722</v>
      </c>
      <c r="F473" s="723" t="s">
        <v>3723</v>
      </c>
      <c r="G473" s="705" t="s">
        <v>4384</v>
      </c>
      <c r="H473" s="705" t="s">
        <v>4385</v>
      </c>
      <c r="I473" s="238">
        <v>14036</v>
      </c>
      <c r="J473" s="238">
        <v>1</v>
      </c>
      <c r="K473" s="713">
        <v>14036</v>
      </c>
    </row>
    <row r="474" spans="1:11" ht="14.4" customHeight="1" x14ac:dyDescent="0.3">
      <c r="A474" s="680" t="s">
        <v>527</v>
      </c>
      <c r="B474" s="671" t="s">
        <v>529</v>
      </c>
      <c r="C474" s="705" t="s">
        <v>555</v>
      </c>
      <c r="D474" s="723" t="s">
        <v>556</v>
      </c>
      <c r="E474" s="705" t="s">
        <v>3722</v>
      </c>
      <c r="F474" s="723" t="s">
        <v>3723</v>
      </c>
      <c r="G474" s="705" t="s">
        <v>4386</v>
      </c>
      <c r="H474" s="705" t="s">
        <v>4387</v>
      </c>
      <c r="I474" s="238">
        <v>6969.6</v>
      </c>
      <c r="J474" s="238">
        <v>1</v>
      </c>
      <c r="K474" s="713">
        <v>6969.6</v>
      </c>
    </row>
    <row r="475" spans="1:11" ht="14.4" customHeight="1" x14ac:dyDescent="0.3">
      <c r="A475" s="680" t="s">
        <v>527</v>
      </c>
      <c r="B475" s="671" t="s">
        <v>529</v>
      </c>
      <c r="C475" s="705" t="s">
        <v>555</v>
      </c>
      <c r="D475" s="723" t="s">
        <v>556</v>
      </c>
      <c r="E475" s="705" t="s">
        <v>3722</v>
      </c>
      <c r="F475" s="723" t="s">
        <v>3723</v>
      </c>
      <c r="G475" s="705" t="s">
        <v>4388</v>
      </c>
      <c r="H475" s="705" t="s">
        <v>4389</v>
      </c>
      <c r="I475" s="238">
        <v>8518.4</v>
      </c>
      <c r="J475" s="238">
        <v>2</v>
      </c>
      <c r="K475" s="713">
        <v>17036.8</v>
      </c>
    </row>
    <row r="476" spans="1:11" ht="14.4" customHeight="1" x14ac:dyDescent="0.3">
      <c r="A476" s="680" t="s">
        <v>527</v>
      </c>
      <c r="B476" s="671" t="s">
        <v>529</v>
      </c>
      <c r="C476" s="705" t="s">
        <v>555</v>
      </c>
      <c r="D476" s="723" t="s">
        <v>556</v>
      </c>
      <c r="E476" s="705" t="s">
        <v>3722</v>
      </c>
      <c r="F476" s="723" t="s">
        <v>3723</v>
      </c>
      <c r="G476" s="705" t="s">
        <v>4390</v>
      </c>
      <c r="H476" s="705" t="s">
        <v>4391</v>
      </c>
      <c r="I476" s="238">
        <v>8518.4</v>
      </c>
      <c r="J476" s="238">
        <v>1</v>
      </c>
      <c r="K476" s="713">
        <v>8518.4</v>
      </c>
    </row>
    <row r="477" spans="1:11" ht="14.4" customHeight="1" x14ac:dyDescent="0.3">
      <c r="A477" s="680" t="s">
        <v>527</v>
      </c>
      <c r="B477" s="671" t="s">
        <v>529</v>
      </c>
      <c r="C477" s="705" t="s">
        <v>555</v>
      </c>
      <c r="D477" s="723" t="s">
        <v>556</v>
      </c>
      <c r="E477" s="705" t="s">
        <v>3722</v>
      </c>
      <c r="F477" s="723" t="s">
        <v>3723</v>
      </c>
      <c r="G477" s="705" t="s">
        <v>4392</v>
      </c>
      <c r="H477" s="705" t="s">
        <v>4393</v>
      </c>
      <c r="I477" s="238">
        <v>4434.5</v>
      </c>
      <c r="J477" s="238">
        <v>1</v>
      </c>
      <c r="K477" s="713">
        <v>4434.5</v>
      </c>
    </row>
    <row r="478" spans="1:11" ht="14.4" customHeight="1" x14ac:dyDescent="0.3">
      <c r="A478" s="680" t="s">
        <v>527</v>
      </c>
      <c r="B478" s="671" t="s">
        <v>529</v>
      </c>
      <c r="C478" s="705" t="s">
        <v>555</v>
      </c>
      <c r="D478" s="723" t="s">
        <v>556</v>
      </c>
      <c r="E478" s="705" t="s">
        <v>3722</v>
      </c>
      <c r="F478" s="723" t="s">
        <v>3723</v>
      </c>
      <c r="G478" s="705" t="s">
        <v>4394</v>
      </c>
      <c r="H478" s="705" t="s">
        <v>4395</v>
      </c>
      <c r="I478" s="238">
        <v>1537.9650000000001</v>
      </c>
      <c r="J478" s="238">
        <v>7</v>
      </c>
      <c r="K478" s="713">
        <v>10765.8</v>
      </c>
    </row>
    <row r="479" spans="1:11" ht="14.4" customHeight="1" x14ac:dyDescent="0.3">
      <c r="A479" s="680" t="s">
        <v>527</v>
      </c>
      <c r="B479" s="671" t="s">
        <v>529</v>
      </c>
      <c r="C479" s="705" t="s">
        <v>555</v>
      </c>
      <c r="D479" s="723" t="s">
        <v>556</v>
      </c>
      <c r="E479" s="705" t="s">
        <v>3722</v>
      </c>
      <c r="F479" s="723" t="s">
        <v>3723</v>
      </c>
      <c r="G479" s="705" t="s">
        <v>4396</v>
      </c>
      <c r="H479" s="705" t="s">
        <v>4397</v>
      </c>
      <c r="I479" s="238">
        <v>7579.49</v>
      </c>
      <c r="J479" s="238">
        <v>1</v>
      </c>
      <c r="K479" s="713">
        <v>7579.49</v>
      </c>
    </row>
    <row r="480" spans="1:11" ht="14.4" customHeight="1" x14ac:dyDescent="0.3">
      <c r="A480" s="680" t="s">
        <v>527</v>
      </c>
      <c r="B480" s="671" t="s">
        <v>529</v>
      </c>
      <c r="C480" s="705" t="s">
        <v>555</v>
      </c>
      <c r="D480" s="723" t="s">
        <v>556</v>
      </c>
      <c r="E480" s="705" t="s">
        <v>3722</v>
      </c>
      <c r="F480" s="723" t="s">
        <v>3723</v>
      </c>
      <c r="G480" s="705" t="s">
        <v>4398</v>
      </c>
      <c r="H480" s="705" t="s">
        <v>4399</v>
      </c>
      <c r="I480" s="238">
        <v>6195.2</v>
      </c>
      <c r="J480" s="238">
        <v>1</v>
      </c>
      <c r="K480" s="713">
        <v>6195.2</v>
      </c>
    </row>
    <row r="481" spans="1:11" ht="14.4" customHeight="1" x14ac:dyDescent="0.3">
      <c r="A481" s="680" t="s">
        <v>527</v>
      </c>
      <c r="B481" s="671" t="s">
        <v>529</v>
      </c>
      <c r="C481" s="705" t="s">
        <v>555</v>
      </c>
      <c r="D481" s="723" t="s">
        <v>556</v>
      </c>
      <c r="E481" s="705" t="s">
        <v>3722</v>
      </c>
      <c r="F481" s="723" t="s">
        <v>3723</v>
      </c>
      <c r="G481" s="705" t="s">
        <v>4400</v>
      </c>
      <c r="H481" s="705" t="s">
        <v>4401</v>
      </c>
      <c r="I481" s="238">
        <v>15194.2</v>
      </c>
      <c r="J481" s="238">
        <v>1</v>
      </c>
      <c r="K481" s="713">
        <v>15194.2</v>
      </c>
    </row>
    <row r="482" spans="1:11" ht="14.4" customHeight="1" x14ac:dyDescent="0.3">
      <c r="A482" s="680" t="s">
        <v>527</v>
      </c>
      <c r="B482" s="671" t="s">
        <v>529</v>
      </c>
      <c r="C482" s="705" t="s">
        <v>555</v>
      </c>
      <c r="D482" s="723" t="s">
        <v>556</v>
      </c>
      <c r="E482" s="705" t="s">
        <v>3722</v>
      </c>
      <c r="F482" s="723" t="s">
        <v>3723</v>
      </c>
      <c r="G482" s="705" t="s">
        <v>4402</v>
      </c>
      <c r="H482" s="705" t="s">
        <v>4403</v>
      </c>
      <c r="I482" s="238">
        <v>7579</v>
      </c>
      <c r="J482" s="238">
        <v>1</v>
      </c>
      <c r="K482" s="713">
        <v>7579</v>
      </c>
    </row>
    <row r="483" spans="1:11" ht="14.4" customHeight="1" x14ac:dyDescent="0.3">
      <c r="A483" s="680" t="s">
        <v>527</v>
      </c>
      <c r="B483" s="671" t="s">
        <v>529</v>
      </c>
      <c r="C483" s="705" t="s">
        <v>555</v>
      </c>
      <c r="D483" s="723" t="s">
        <v>556</v>
      </c>
      <c r="E483" s="705" t="s">
        <v>3722</v>
      </c>
      <c r="F483" s="723" t="s">
        <v>3723</v>
      </c>
      <c r="G483" s="705" t="s">
        <v>4404</v>
      </c>
      <c r="H483" s="705" t="s">
        <v>4405</v>
      </c>
      <c r="I483" s="238">
        <v>6969.6</v>
      </c>
      <c r="J483" s="238">
        <v>1</v>
      </c>
      <c r="K483" s="713">
        <v>6969.6</v>
      </c>
    </row>
    <row r="484" spans="1:11" ht="14.4" customHeight="1" x14ac:dyDescent="0.3">
      <c r="A484" s="680" t="s">
        <v>527</v>
      </c>
      <c r="B484" s="671" t="s">
        <v>529</v>
      </c>
      <c r="C484" s="705" t="s">
        <v>555</v>
      </c>
      <c r="D484" s="723" t="s">
        <v>556</v>
      </c>
      <c r="E484" s="705" t="s">
        <v>3722</v>
      </c>
      <c r="F484" s="723" t="s">
        <v>3723</v>
      </c>
      <c r="G484" s="705" t="s">
        <v>4406</v>
      </c>
      <c r="H484" s="705" t="s">
        <v>4407</v>
      </c>
      <c r="I484" s="238">
        <v>8518.4</v>
      </c>
      <c r="J484" s="238">
        <v>1</v>
      </c>
      <c r="K484" s="713">
        <v>8518.4</v>
      </c>
    </row>
    <row r="485" spans="1:11" ht="14.4" customHeight="1" x14ac:dyDescent="0.3">
      <c r="A485" s="680" t="s">
        <v>527</v>
      </c>
      <c r="B485" s="671" t="s">
        <v>529</v>
      </c>
      <c r="C485" s="705" t="s">
        <v>555</v>
      </c>
      <c r="D485" s="723" t="s">
        <v>556</v>
      </c>
      <c r="E485" s="705" t="s">
        <v>3722</v>
      </c>
      <c r="F485" s="723" t="s">
        <v>3723</v>
      </c>
      <c r="G485" s="705" t="s">
        <v>4408</v>
      </c>
      <c r="H485" s="705" t="s">
        <v>4409</v>
      </c>
      <c r="I485" s="238">
        <v>8518.4</v>
      </c>
      <c r="J485" s="238">
        <v>1</v>
      </c>
      <c r="K485" s="713">
        <v>8518.4</v>
      </c>
    </row>
    <row r="486" spans="1:11" ht="14.4" customHeight="1" x14ac:dyDescent="0.3">
      <c r="A486" s="680" t="s">
        <v>527</v>
      </c>
      <c r="B486" s="671" t="s">
        <v>529</v>
      </c>
      <c r="C486" s="705" t="s">
        <v>555</v>
      </c>
      <c r="D486" s="723" t="s">
        <v>556</v>
      </c>
      <c r="E486" s="705" t="s">
        <v>3722</v>
      </c>
      <c r="F486" s="723" t="s">
        <v>3723</v>
      </c>
      <c r="G486" s="705" t="s">
        <v>4410</v>
      </c>
      <c r="H486" s="705" t="s">
        <v>4411</v>
      </c>
      <c r="I486" s="238">
        <v>8518.4</v>
      </c>
      <c r="J486" s="238">
        <v>1</v>
      </c>
      <c r="K486" s="713">
        <v>8518.4</v>
      </c>
    </row>
    <row r="487" spans="1:11" ht="14.4" customHeight="1" x14ac:dyDescent="0.3">
      <c r="A487" s="680" t="s">
        <v>527</v>
      </c>
      <c r="B487" s="671" t="s">
        <v>529</v>
      </c>
      <c r="C487" s="705" t="s">
        <v>555</v>
      </c>
      <c r="D487" s="723" t="s">
        <v>556</v>
      </c>
      <c r="E487" s="705" t="s">
        <v>3722</v>
      </c>
      <c r="F487" s="723" t="s">
        <v>3723</v>
      </c>
      <c r="G487" s="705" t="s">
        <v>4412</v>
      </c>
      <c r="H487" s="705" t="s">
        <v>4413</v>
      </c>
      <c r="I487" s="238">
        <v>4235</v>
      </c>
      <c r="J487" s="238">
        <v>1</v>
      </c>
      <c r="K487" s="713">
        <v>4235</v>
      </c>
    </row>
    <row r="488" spans="1:11" ht="14.4" customHeight="1" x14ac:dyDescent="0.3">
      <c r="A488" s="680" t="s">
        <v>527</v>
      </c>
      <c r="B488" s="671" t="s">
        <v>529</v>
      </c>
      <c r="C488" s="705" t="s">
        <v>555</v>
      </c>
      <c r="D488" s="723" t="s">
        <v>556</v>
      </c>
      <c r="E488" s="705" t="s">
        <v>3722</v>
      </c>
      <c r="F488" s="723" t="s">
        <v>3723</v>
      </c>
      <c r="G488" s="705" t="s">
        <v>4414</v>
      </c>
      <c r="H488" s="705" t="s">
        <v>4415</v>
      </c>
      <c r="I488" s="238">
        <v>6969.6</v>
      </c>
      <c r="J488" s="238">
        <v>1</v>
      </c>
      <c r="K488" s="713">
        <v>6969.6</v>
      </c>
    </row>
    <row r="489" spans="1:11" ht="14.4" customHeight="1" x14ac:dyDescent="0.3">
      <c r="A489" s="680" t="s">
        <v>527</v>
      </c>
      <c r="B489" s="671" t="s">
        <v>529</v>
      </c>
      <c r="C489" s="705" t="s">
        <v>555</v>
      </c>
      <c r="D489" s="723" t="s">
        <v>556</v>
      </c>
      <c r="E489" s="705" t="s">
        <v>3722</v>
      </c>
      <c r="F489" s="723" t="s">
        <v>3723</v>
      </c>
      <c r="G489" s="705" t="s">
        <v>4416</v>
      </c>
      <c r="H489" s="705" t="s">
        <v>4417</v>
      </c>
      <c r="I489" s="238">
        <v>8518.4</v>
      </c>
      <c r="J489" s="238">
        <v>1</v>
      </c>
      <c r="K489" s="713">
        <v>8518.4</v>
      </c>
    </row>
    <row r="490" spans="1:11" ht="14.4" customHeight="1" x14ac:dyDescent="0.3">
      <c r="A490" s="680" t="s">
        <v>527</v>
      </c>
      <c r="B490" s="671" t="s">
        <v>529</v>
      </c>
      <c r="C490" s="705" t="s">
        <v>555</v>
      </c>
      <c r="D490" s="723" t="s">
        <v>556</v>
      </c>
      <c r="E490" s="705" t="s">
        <v>3722</v>
      </c>
      <c r="F490" s="723" t="s">
        <v>3723</v>
      </c>
      <c r="G490" s="705" t="s">
        <v>4418</v>
      </c>
      <c r="H490" s="705" t="s">
        <v>4419</v>
      </c>
      <c r="I490" s="238">
        <v>9404</v>
      </c>
      <c r="J490" s="238">
        <v>1</v>
      </c>
      <c r="K490" s="713">
        <v>9404</v>
      </c>
    </row>
    <row r="491" spans="1:11" ht="14.4" customHeight="1" x14ac:dyDescent="0.3">
      <c r="A491" s="680" t="s">
        <v>527</v>
      </c>
      <c r="B491" s="671" t="s">
        <v>529</v>
      </c>
      <c r="C491" s="705" t="s">
        <v>555</v>
      </c>
      <c r="D491" s="723" t="s">
        <v>556</v>
      </c>
      <c r="E491" s="705" t="s">
        <v>3722</v>
      </c>
      <c r="F491" s="723" t="s">
        <v>3723</v>
      </c>
      <c r="G491" s="705" t="s">
        <v>4420</v>
      </c>
      <c r="H491" s="705" t="s">
        <v>4421</v>
      </c>
      <c r="I491" s="238">
        <v>14666.51</v>
      </c>
      <c r="J491" s="238">
        <v>1</v>
      </c>
      <c r="K491" s="713">
        <v>14666.51</v>
      </c>
    </row>
    <row r="492" spans="1:11" ht="14.4" customHeight="1" x14ac:dyDescent="0.3">
      <c r="A492" s="680" t="s">
        <v>527</v>
      </c>
      <c r="B492" s="671" t="s">
        <v>529</v>
      </c>
      <c r="C492" s="705" t="s">
        <v>555</v>
      </c>
      <c r="D492" s="723" t="s">
        <v>556</v>
      </c>
      <c r="E492" s="705" t="s">
        <v>3722</v>
      </c>
      <c r="F492" s="723" t="s">
        <v>3723</v>
      </c>
      <c r="G492" s="705" t="s">
        <v>4422</v>
      </c>
      <c r="H492" s="705" t="s">
        <v>4423</v>
      </c>
      <c r="I492" s="238">
        <v>5627</v>
      </c>
      <c r="J492" s="238">
        <v>1</v>
      </c>
      <c r="K492" s="713">
        <v>5627</v>
      </c>
    </row>
    <row r="493" spans="1:11" ht="14.4" customHeight="1" x14ac:dyDescent="0.3">
      <c r="A493" s="680" t="s">
        <v>527</v>
      </c>
      <c r="B493" s="671" t="s">
        <v>529</v>
      </c>
      <c r="C493" s="705" t="s">
        <v>555</v>
      </c>
      <c r="D493" s="723" t="s">
        <v>556</v>
      </c>
      <c r="E493" s="705" t="s">
        <v>3722</v>
      </c>
      <c r="F493" s="723" t="s">
        <v>3723</v>
      </c>
      <c r="G493" s="705" t="s">
        <v>4424</v>
      </c>
      <c r="H493" s="705" t="s">
        <v>4425</v>
      </c>
      <c r="I493" s="238">
        <v>30291.63</v>
      </c>
      <c r="J493" s="238">
        <v>1</v>
      </c>
      <c r="K493" s="713">
        <v>30291.63</v>
      </c>
    </row>
    <row r="494" spans="1:11" ht="14.4" customHeight="1" x14ac:dyDescent="0.3">
      <c r="A494" s="680" t="s">
        <v>527</v>
      </c>
      <c r="B494" s="671" t="s">
        <v>529</v>
      </c>
      <c r="C494" s="705" t="s">
        <v>555</v>
      </c>
      <c r="D494" s="723" t="s">
        <v>556</v>
      </c>
      <c r="E494" s="705" t="s">
        <v>3722</v>
      </c>
      <c r="F494" s="723" t="s">
        <v>3723</v>
      </c>
      <c r="G494" s="705" t="s">
        <v>4426</v>
      </c>
      <c r="H494" s="705" t="s">
        <v>4427</v>
      </c>
      <c r="I494" s="238">
        <v>8990.2999999999993</v>
      </c>
      <c r="J494" s="238">
        <v>3</v>
      </c>
      <c r="K494" s="713">
        <v>26970.9</v>
      </c>
    </row>
    <row r="495" spans="1:11" ht="14.4" customHeight="1" x14ac:dyDescent="0.3">
      <c r="A495" s="680" t="s">
        <v>527</v>
      </c>
      <c r="B495" s="671" t="s">
        <v>529</v>
      </c>
      <c r="C495" s="705" t="s">
        <v>555</v>
      </c>
      <c r="D495" s="723" t="s">
        <v>556</v>
      </c>
      <c r="E495" s="705" t="s">
        <v>3722</v>
      </c>
      <c r="F495" s="723" t="s">
        <v>3723</v>
      </c>
      <c r="G495" s="705" t="s">
        <v>4428</v>
      </c>
      <c r="H495" s="705" t="s">
        <v>4429</v>
      </c>
      <c r="I495" s="238">
        <v>8990.2999999999993</v>
      </c>
      <c r="J495" s="238">
        <v>3</v>
      </c>
      <c r="K495" s="713">
        <v>26970.9</v>
      </c>
    </row>
    <row r="496" spans="1:11" ht="14.4" customHeight="1" x14ac:dyDescent="0.3">
      <c r="A496" s="680" t="s">
        <v>527</v>
      </c>
      <c r="B496" s="671" t="s">
        <v>529</v>
      </c>
      <c r="C496" s="705" t="s">
        <v>555</v>
      </c>
      <c r="D496" s="723" t="s">
        <v>556</v>
      </c>
      <c r="E496" s="705" t="s">
        <v>3722</v>
      </c>
      <c r="F496" s="723" t="s">
        <v>3723</v>
      </c>
      <c r="G496" s="705" t="s">
        <v>4430</v>
      </c>
      <c r="H496" s="705" t="s">
        <v>4431</v>
      </c>
      <c r="I496" s="238">
        <v>28364.33</v>
      </c>
      <c r="J496" s="238">
        <v>1</v>
      </c>
      <c r="K496" s="713">
        <v>28364.33</v>
      </c>
    </row>
    <row r="497" spans="1:11" ht="14.4" customHeight="1" x14ac:dyDescent="0.3">
      <c r="A497" s="680" t="s">
        <v>527</v>
      </c>
      <c r="B497" s="671" t="s">
        <v>529</v>
      </c>
      <c r="C497" s="705" t="s">
        <v>555</v>
      </c>
      <c r="D497" s="723" t="s">
        <v>556</v>
      </c>
      <c r="E497" s="705" t="s">
        <v>3722</v>
      </c>
      <c r="F497" s="723" t="s">
        <v>3723</v>
      </c>
      <c r="G497" s="705" t="s">
        <v>4432</v>
      </c>
      <c r="H497" s="705" t="s">
        <v>4433</v>
      </c>
      <c r="I497" s="238">
        <v>1505.26</v>
      </c>
      <c r="J497" s="238">
        <v>10</v>
      </c>
      <c r="K497" s="713">
        <v>15052.57</v>
      </c>
    </row>
    <row r="498" spans="1:11" ht="14.4" customHeight="1" x14ac:dyDescent="0.3">
      <c r="A498" s="680" t="s">
        <v>527</v>
      </c>
      <c r="B498" s="671" t="s">
        <v>529</v>
      </c>
      <c r="C498" s="705" t="s">
        <v>555</v>
      </c>
      <c r="D498" s="723" t="s">
        <v>556</v>
      </c>
      <c r="E498" s="705" t="s">
        <v>3722</v>
      </c>
      <c r="F498" s="723" t="s">
        <v>3723</v>
      </c>
      <c r="G498" s="705" t="s">
        <v>4434</v>
      </c>
      <c r="H498" s="705" t="s">
        <v>4435</v>
      </c>
      <c r="I498" s="238">
        <v>2723.7349999999997</v>
      </c>
      <c r="J498" s="238">
        <v>10</v>
      </c>
      <c r="K498" s="713">
        <v>27237.360000000001</v>
      </c>
    </row>
    <row r="499" spans="1:11" ht="14.4" customHeight="1" x14ac:dyDescent="0.3">
      <c r="A499" s="680" t="s">
        <v>527</v>
      </c>
      <c r="B499" s="671" t="s">
        <v>529</v>
      </c>
      <c r="C499" s="705" t="s">
        <v>555</v>
      </c>
      <c r="D499" s="723" t="s">
        <v>556</v>
      </c>
      <c r="E499" s="705" t="s">
        <v>3722</v>
      </c>
      <c r="F499" s="723" t="s">
        <v>3723</v>
      </c>
      <c r="G499" s="705" t="s">
        <v>4436</v>
      </c>
      <c r="H499" s="705" t="s">
        <v>4437</v>
      </c>
      <c r="I499" s="238">
        <v>29210.37</v>
      </c>
      <c r="J499" s="238">
        <v>1</v>
      </c>
      <c r="K499" s="713">
        <v>29210.37</v>
      </c>
    </row>
    <row r="500" spans="1:11" ht="14.4" customHeight="1" x14ac:dyDescent="0.3">
      <c r="A500" s="680" t="s">
        <v>527</v>
      </c>
      <c r="B500" s="671" t="s">
        <v>529</v>
      </c>
      <c r="C500" s="705" t="s">
        <v>555</v>
      </c>
      <c r="D500" s="723" t="s">
        <v>556</v>
      </c>
      <c r="E500" s="705" t="s">
        <v>3722</v>
      </c>
      <c r="F500" s="723" t="s">
        <v>3723</v>
      </c>
      <c r="G500" s="705" t="s">
        <v>4438</v>
      </c>
      <c r="H500" s="705" t="s">
        <v>4439</v>
      </c>
      <c r="I500" s="238">
        <v>5015.45</v>
      </c>
      <c r="J500" s="238">
        <v>10</v>
      </c>
      <c r="K500" s="713">
        <v>50154.5</v>
      </c>
    </row>
    <row r="501" spans="1:11" ht="14.4" customHeight="1" x14ac:dyDescent="0.3">
      <c r="A501" s="680" t="s">
        <v>527</v>
      </c>
      <c r="B501" s="671" t="s">
        <v>529</v>
      </c>
      <c r="C501" s="705" t="s">
        <v>555</v>
      </c>
      <c r="D501" s="723" t="s">
        <v>556</v>
      </c>
      <c r="E501" s="705" t="s">
        <v>3722</v>
      </c>
      <c r="F501" s="723" t="s">
        <v>3723</v>
      </c>
      <c r="G501" s="705" t="s">
        <v>4440</v>
      </c>
      <c r="H501" s="705" t="s">
        <v>4441</v>
      </c>
      <c r="I501" s="238">
        <v>38567.54</v>
      </c>
      <c r="J501" s="238">
        <v>1</v>
      </c>
      <c r="K501" s="713">
        <v>38567.54</v>
      </c>
    </row>
    <row r="502" spans="1:11" ht="14.4" customHeight="1" x14ac:dyDescent="0.3">
      <c r="A502" s="680" t="s">
        <v>527</v>
      </c>
      <c r="B502" s="671" t="s">
        <v>529</v>
      </c>
      <c r="C502" s="705" t="s">
        <v>555</v>
      </c>
      <c r="D502" s="723" t="s">
        <v>556</v>
      </c>
      <c r="E502" s="705" t="s">
        <v>3722</v>
      </c>
      <c r="F502" s="723" t="s">
        <v>3723</v>
      </c>
      <c r="G502" s="705" t="s">
        <v>4442</v>
      </c>
      <c r="H502" s="705" t="s">
        <v>4443</v>
      </c>
      <c r="I502" s="238">
        <v>726</v>
      </c>
      <c r="J502" s="238">
        <v>1</v>
      </c>
      <c r="K502" s="713">
        <v>726</v>
      </c>
    </row>
    <row r="503" spans="1:11" ht="14.4" customHeight="1" x14ac:dyDescent="0.3">
      <c r="A503" s="680" t="s">
        <v>527</v>
      </c>
      <c r="B503" s="671" t="s">
        <v>529</v>
      </c>
      <c r="C503" s="705" t="s">
        <v>555</v>
      </c>
      <c r="D503" s="723" t="s">
        <v>556</v>
      </c>
      <c r="E503" s="705" t="s">
        <v>3722</v>
      </c>
      <c r="F503" s="723" t="s">
        <v>3723</v>
      </c>
      <c r="G503" s="705" t="s">
        <v>4444</v>
      </c>
      <c r="H503" s="705" t="s">
        <v>4445</v>
      </c>
      <c r="I503" s="238">
        <v>7873.53</v>
      </c>
      <c r="J503" s="238">
        <v>2</v>
      </c>
      <c r="K503" s="713">
        <v>15747.07</v>
      </c>
    </row>
    <row r="504" spans="1:11" ht="14.4" customHeight="1" x14ac:dyDescent="0.3">
      <c r="A504" s="680" t="s">
        <v>527</v>
      </c>
      <c r="B504" s="671" t="s">
        <v>529</v>
      </c>
      <c r="C504" s="705" t="s">
        <v>555</v>
      </c>
      <c r="D504" s="723" t="s">
        <v>556</v>
      </c>
      <c r="E504" s="705" t="s">
        <v>3722</v>
      </c>
      <c r="F504" s="723" t="s">
        <v>3723</v>
      </c>
      <c r="G504" s="705" t="s">
        <v>4446</v>
      </c>
      <c r="H504" s="705" t="s">
        <v>4447</v>
      </c>
      <c r="I504" s="238">
        <v>13120.03</v>
      </c>
      <c r="J504" s="238">
        <v>2</v>
      </c>
      <c r="K504" s="713">
        <v>26240.06</v>
      </c>
    </row>
    <row r="505" spans="1:11" ht="14.4" customHeight="1" x14ac:dyDescent="0.3">
      <c r="A505" s="680" t="s">
        <v>527</v>
      </c>
      <c r="B505" s="671" t="s">
        <v>529</v>
      </c>
      <c r="C505" s="705" t="s">
        <v>555</v>
      </c>
      <c r="D505" s="723" t="s">
        <v>556</v>
      </c>
      <c r="E505" s="705" t="s">
        <v>3722</v>
      </c>
      <c r="F505" s="723" t="s">
        <v>3723</v>
      </c>
      <c r="G505" s="705" t="s">
        <v>4448</v>
      </c>
      <c r="H505" s="705" t="s">
        <v>4449</v>
      </c>
      <c r="I505" s="238">
        <v>15017</v>
      </c>
      <c r="J505" s="238">
        <v>1</v>
      </c>
      <c r="K505" s="713">
        <v>15017</v>
      </c>
    </row>
    <row r="506" spans="1:11" ht="14.4" customHeight="1" x14ac:dyDescent="0.3">
      <c r="A506" s="680" t="s">
        <v>527</v>
      </c>
      <c r="B506" s="671" t="s">
        <v>529</v>
      </c>
      <c r="C506" s="705" t="s">
        <v>555</v>
      </c>
      <c r="D506" s="723" t="s">
        <v>556</v>
      </c>
      <c r="E506" s="705" t="s">
        <v>3722</v>
      </c>
      <c r="F506" s="723" t="s">
        <v>3723</v>
      </c>
      <c r="G506" s="705" t="s">
        <v>4450</v>
      </c>
      <c r="H506" s="705" t="s">
        <v>4451</v>
      </c>
      <c r="I506" s="238">
        <v>239.2</v>
      </c>
      <c r="J506" s="238">
        <v>4</v>
      </c>
      <c r="K506" s="713">
        <v>956.8</v>
      </c>
    </row>
    <row r="507" spans="1:11" ht="14.4" customHeight="1" x14ac:dyDescent="0.3">
      <c r="A507" s="680" t="s">
        <v>527</v>
      </c>
      <c r="B507" s="671" t="s">
        <v>529</v>
      </c>
      <c r="C507" s="705" t="s">
        <v>555</v>
      </c>
      <c r="D507" s="723" t="s">
        <v>556</v>
      </c>
      <c r="E507" s="705" t="s">
        <v>3722</v>
      </c>
      <c r="F507" s="723" t="s">
        <v>3723</v>
      </c>
      <c r="G507" s="705" t="s">
        <v>4452</v>
      </c>
      <c r="H507" s="705" t="s">
        <v>4453</v>
      </c>
      <c r="I507" s="238">
        <v>16819</v>
      </c>
      <c r="J507" s="238">
        <v>4</v>
      </c>
      <c r="K507" s="713">
        <v>67276</v>
      </c>
    </row>
    <row r="508" spans="1:11" ht="14.4" customHeight="1" x14ac:dyDescent="0.3">
      <c r="A508" s="680" t="s">
        <v>527</v>
      </c>
      <c r="B508" s="671" t="s">
        <v>529</v>
      </c>
      <c r="C508" s="705" t="s">
        <v>3740</v>
      </c>
      <c r="D508" s="723" t="s">
        <v>3741</v>
      </c>
      <c r="E508" s="705" t="s">
        <v>3726</v>
      </c>
      <c r="F508" s="723" t="s">
        <v>3727</v>
      </c>
      <c r="G508" s="705" t="s">
        <v>4454</v>
      </c>
      <c r="H508" s="705" t="s">
        <v>4455</v>
      </c>
      <c r="I508" s="238">
        <v>9.15</v>
      </c>
      <c r="J508" s="238">
        <v>100</v>
      </c>
      <c r="K508" s="713">
        <v>914.65</v>
      </c>
    </row>
    <row r="509" spans="1:11" ht="14.4" customHeight="1" x14ac:dyDescent="0.3">
      <c r="A509" s="680" t="s">
        <v>527</v>
      </c>
      <c r="B509" s="671" t="s">
        <v>529</v>
      </c>
      <c r="C509" s="705" t="s">
        <v>3740</v>
      </c>
      <c r="D509" s="723" t="s">
        <v>3741</v>
      </c>
      <c r="E509" s="705" t="s">
        <v>3726</v>
      </c>
      <c r="F509" s="723" t="s">
        <v>3727</v>
      </c>
      <c r="G509" s="705" t="s">
        <v>4456</v>
      </c>
      <c r="H509" s="705" t="s">
        <v>4457</v>
      </c>
      <c r="I509" s="238">
        <v>645.84</v>
      </c>
      <c r="J509" s="238">
        <v>24</v>
      </c>
      <c r="K509" s="713">
        <v>15500.16</v>
      </c>
    </row>
    <row r="510" spans="1:11" ht="14.4" customHeight="1" x14ac:dyDescent="0.3">
      <c r="A510" s="680" t="s">
        <v>527</v>
      </c>
      <c r="B510" s="671" t="s">
        <v>529</v>
      </c>
      <c r="C510" s="705" t="s">
        <v>3740</v>
      </c>
      <c r="D510" s="723" t="s">
        <v>3741</v>
      </c>
      <c r="E510" s="705" t="s">
        <v>3726</v>
      </c>
      <c r="F510" s="723" t="s">
        <v>3727</v>
      </c>
      <c r="G510" s="705" t="s">
        <v>4458</v>
      </c>
      <c r="H510" s="705" t="s">
        <v>4459</v>
      </c>
      <c r="I510" s="238">
        <v>81.19</v>
      </c>
      <c r="J510" s="238">
        <v>50</v>
      </c>
      <c r="K510" s="713">
        <v>4059.55</v>
      </c>
    </row>
    <row r="511" spans="1:11" ht="14.4" customHeight="1" x14ac:dyDescent="0.3">
      <c r="A511" s="680" t="s">
        <v>527</v>
      </c>
      <c r="B511" s="671" t="s">
        <v>529</v>
      </c>
      <c r="C511" s="705" t="s">
        <v>3740</v>
      </c>
      <c r="D511" s="723" t="s">
        <v>3741</v>
      </c>
      <c r="E511" s="705" t="s">
        <v>3726</v>
      </c>
      <c r="F511" s="723" t="s">
        <v>3727</v>
      </c>
      <c r="G511" s="705" t="s">
        <v>4460</v>
      </c>
      <c r="H511" s="705" t="s">
        <v>4461</v>
      </c>
      <c r="I511" s="238">
        <v>157.87</v>
      </c>
      <c r="J511" s="238">
        <v>10</v>
      </c>
      <c r="K511" s="713">
        <v>1578.72</v>
      </c>
    </row>
    <row r="512" spans="1:11" ht="14.4" customHeight="1" x14ac:dyDescent="0.3">
      <c r="A512" s="680" t="s">
        <v>527</v>
      </c>
      <c r="B512" s="671" t="s">
        <v>529</v>
      </c>
      <c r="C512" s="705" t="s">
        <v>3740</v>
      </c>
      <c r="D512" s="723" t="s">
        <v>3741</v>
      </c>
      <c r="E512" s="705" t="s">
        <v>3732</v>
      </c>
      <c r="F512" s="723" t="s">
        <v>3733</v>
      </c>
      <c r="G512" s="705" t="s">
        <v>4462</v>
      </c>
      <c r="H512" s="705" t="s">
        <v>4463</v>
      </c>
      <c r="I512" s="238">
        <v>1114.21</v>
      </c>
      <c r="J512" s="238">
        <v>12</v>
      </c>
      <c r="K512" s="713">
        <v>13370.5</v>
      </c>
    </row>
    <row r="513" spans="1:11" ht="14.4" customHeight="1" thickBot="1" x14ac:dyDescent="0.35">
      <c r="A513" s="637" t="s">
        <v>527</v>
      </c>
      <c r="B513" s="673" t="s">
        <v>529</v>
      </c>
      <c r="C513" s="709" t="s">
        <v>3740</v>
      </c>
      <c r="D513" s="724" t="s">
        <v>3741</v>
      </c>
      <c r="E513" s="709" t="s">
        <v>3732</v>
      </c>
      <c r="F513" s="724" t="s">
        <v>3733</v>
      </c>
      <c r="G513" s="709" t="s">
        <v>4464</v>
      </c>
      <c r="H513" s="709" t="s">
        <v>4465</v>
      </c>
      <c r="I513" s="674">
        <v>6715.5</v>
      </c>
      <c r="J513" s="674">
        <v>18</v>
      </c>
      <c r="K513" s="714">
        <v>120879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4" width="12.21875" customWidth="1"/>
    <col min="5" max="5" width="12.21875" hidden="1" customWidth="1"/>
    <col min="6" max="11" width="12.21875" customWidth="1"/>
    <col min="12" max="12" width="12.21875" hidden="1" customWidth="1"/>
  </cols>
  <sheetData>
    <row r="1" spans="1:12" ht="18.600000000000001" thickBot="1" x14ac:dyDescent="0.4">
      <c r="A1" s="520" t="s">
        <v>134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 ht="15" thickBot="1" x14ac:dyDescent="0.35">
      <c r="A2" s="389" t="s">
        <v>298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1:12" x14ac:dyDescent="0.3">
      <c r="A3" s="410" t="s">
        <v>292</v>
      </c>
      <c r="B3" s="522" t="s">
        <v>270</v>
      </c>
      <c r="C3" s="391">
        <v>0</v>
      </c>
      <c r="D3" s="392">
        <v>101</v>
      </c>
      <c r="E3" s="413">
        <v>203</v>
      </c>
      <c r="F3" s="392" t="s">
        <v>250</v>
      </c>
      <c r="G3" s="392" t="s">
        <v>251</v>
      </c>
      <c r="H3" s="392" t="s">
        <v>252</v>
      </c>
      <c r="I3" s="392" t="s">
        <v>253</v>
      </c>
      <c r="J3" s="392" t="s">
        <v>254</v>
      </c>
      <c r="K3" s="392">
        <v>930</v>
      </c>
      <c r="L3" s="393">
        <v>940</v>
      </c>
    </row>
    <row r="4" spans="1:12" ht="60.6" outlineLevel="1" thickBot="1" x14ac:dyDescent="0.35">
      <c r="A4" s="411">
        <v>2014</v>
      </c>
      <c r="B4" s="523"/>
      <c r="C4" s="394" t="s">
        <v>271</v>
      </c>
      <c r="D4" s="395" t="s">
        <v>272</v>
      </c>
      <c r="E4" s="414" t="s">
        <v>273</v>
      </c>
      <c r="F4" s="395" t="s">
        <v>274</v>
      </c>
      <c r="G4" s="395" t="s">
        <v>275</v>
      </c>
      <c r="H4" s="395" t="s">
        <v>276</v>
      </c>
      <c r="I4" s="395" t="s">
        <v>277</v>
      </c>
      <c r="J4" s="395" t="s">
        <v>278</v>
      </c>
      <c r="K4" s="395" t="s">
        <v>279</v>
      </c>
      <c r="L4" s="396" t="s">
        <v>280</v>
      </c>
    </row>
    <row r="5" spans="1:12" x14ac:dyDescent="0.3">
      <c r="A5" s="397" t="s">
        <v>281</v>
      </c>
      <c r="B5" s="441"/>
      <c r="C5" s="442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" collapsed="1" thickBot="1" x14ac:dyDescent="0.35">
      <c r="A6" s="398" t="s">
        <v>97</v>
      </c>
      <c r="B6" s="445">
        <f xml:space="preserve">
TRUNC(IF($A$4&lt;=12,SUMIFS('ON Data'!D:D,'ON Data'!$B:$B,$A$4,'ON Data'!$C:$C,1),SUMIFS('ON Data'!D:D,'ON Data'!$C:$C,1)/'ON Data'!$B$3),1)</f>
        <v>129.9</v>
      </c>
      <c r="C6" s="446">
        <f xml:space="preserve">
TRUNC(IF($A$4&lt;=12,SUMIFS('ON Data'!E:E,'ON Data'!$B:$B,$A$4,'ON Data'!$C:$C,1),SUMIFS('ON Data'!E:E,'ON Data'!$C:$C,1)/'ON Data'!$B$3),1)</f>
        <v>0</v>
      </c>
      <c r="D6" s="447">
        <f xml:space="preserve">
TRUNC(IF($A$4&lt;=12,SUMIFS('ON Data'!F:F,'ON Data'!$B:$B,$A$4,'ON Data'!$C:$C,1),SUMIFS('ON Data'!F:F,'ON Data'!$C:$C,1)/'ON Data'!$B$3),1)</f>
        <v>20</v>
      </c>
      <c r="E6" s="447">
        <f xml:space="preserve">
TRUNC(IF($A$4&lt;=12,SUMIFS('ON Data'!H:H,'ON Data'!$B:$B,$A$4,'ON Data'!$C:$C,1),SUMIFS('ON Data'!H:H,'ON Data'!$C:$C,1)/'ON Data'!$B$3),1)</f>
        <v>0</v>
      </c>
      <c r="F6" s="447">
        <f xml:space="preserve">
TRUNC(IF($A$4&lt;=12,SUMIFS('ON Data'!I:I,'ON Data'!$B:$B,$A$4,'ON Data'!$C:$C,1),SUMIFS('ON Data'!I:I,'ON Data'!$C:$C,1)/'ON Data'!$B$3),1)</f>
        <v>46.5</v>
      </c>
      <c r="G6" s="447">
        <f xml:space="preserve">
TRUNC(IF($A$4&lt;=12,SUMIFS('ON Data'!J:J,'ON Data'!$B:$B,$A$4,'ON Data'!$C:$C,1),SUMIFS('ON Data'!J:J,'ON Data'!$C:$C,1)/'ON Data'!$B$3),1)</f>
        <v>29</v>
      </c>
      <c r="H6" s="447">
        <f xml:space="preserve">
TRUNC(IF($A$4&lt;=12,SUMIFS('ON Data'!K:K,'ON Data'!$B:$B,$A$4,'ON Data'!$C:$C,1),SUMIFS('ON Data'!K:K,'ON Data'!$C:$C,1)/'ON Data'!$B$3),1)</f>
        <v>9.8000000000000007</v>
      </c>
      <c r="I6" s="447">
        <f xml:space="preserve">
TRUNC(IF($A$4&lt;=12,SUMIFS('ON Data'!L:L,'ON Data'!$B:$B,$A$4,'ON Data'!$C:$C,1),SUMIFS('ON Data'!L:L,'ON Data'!$C:$C,1)/'ON Data'!$B$3),1)</f>
        <v>13</v>
      </c>
      <c r="J6" s="447">
        <f xml:space="preserve">
TRUNC(IF($A$4&lt;=12,SUMIFS('ON Data'!M:M,'ON Data'!$B:$B,$A$4,'ON Data'!$C:$C,1),SUMIFS('ON Data'!M:M,'ON Data'!$C:$C,1)/'ON Data'!$B$3),1)</f>
        <v>3.7</v>
      </c>
      <c r="K6" s="447">
        <f xml:space="preserve">
TRUNC(IF($A$4&lt;=12,SUMIFS('ON Data'!N:N,'ON Data'!$B:$B,$A$4,'ON Data'!$C:$C,1),SUMIFS('ON Data'!N:N,'ON Data'!$C:$C,1)/'ON Data'!$B$3),1)</f>
        <v>7.9</v>
      </c>
      <c r="L6" s="448">
        <f xml:space="preserve">
TRUNC(IF($A$4&lt;=12,SUMIFS('ON Data'!O:O,'ON Data'!$B:$B,$A$4,'ON Data'!$C:$C,1),SUMIFS('ON Data'!O:O,'ON Data'!$C:$C,1)/'ON Data'!$B$3),1)</f>
        <v>0</v>
      </c>
    </row>
    <row r="7" spans="1:12" ht="15" hidden="1" outlineLevel="1" thickBot="1" x14ac:dyDescent="0.35">
      <c r="A7" s="398" t="s">
        <v>135</v>
      </c>
      <c r="B7" s="445"/>
      <c r="C7" s="449"/>
      <c r="D7" s="447"/>
      <c r="E7" s="447"/>
      <c r="F7" s="447"/>
      <c r="G7" s="447"/>
      <c r="H7" s="447"/>
      <c r="I7" s="447"/>
      <c r="J7" s="447"/>
      <c r="K7" s="447"/>
      <c r="L7" s="448"/>
    </row>
    <row r="8" spans="1:12" ht="15" hidden="1" outlineLevel="1" thickBot="1" x14ac:dyDescent="0.35">
      <c r="A8" s="398" t="s">
        <v>99</v>
      </c>
      <c r="B8" s="445"/>
      <c r="C8" s="449"/>
      <c r="D8" s="447"/>
      <c r="E8" s="447"/>
      <c r="F8" s="447"/>
      <c r="G8" s="447"/>
      <c r="H8" s="447"/>
      <c r="I8" s="447"/>
      <c r="J8" s="447"/>
      <c r="K8" s="447"/>
      <c r="L8" s="448"/>
    </row>
    <row r="9" spans="1:12" ht="15" hidden="1" outlineLevel="1" thickBot="1" x14ac:dyDescent="0.35">
      <c r="A9" s="399" t="s">
        <v>72</v>
      </c>
      <c r="B9" s="450"/>
      <c r="C9" s="451"/>
      <c r="D9" s="452"/>
      <c r="E9" s="452"/>
      <c r="F9" s="452"/>
      <c r="G9" s="452"/>
      <c r="H9" s="452"/>
      <c r="I9" s="452"/>
      <c r="J9" s="452"/>
      <c r="K9" s="452"/>
      <c r="L9" s="453"/>
    </row>
    <row r="10" spans="1:12" x14ac:dyDescent="0.3">
      <c r="A10" s="400" t="s">
        <v>282</v>
      </c>
      <c r="B10" s="415"/>
      <c r="C10" s="416"/>
      <c r="D10" s="417"/>
      <c r="E10" s="417"/>
      <c r="F10" s="417"/>
      <c r="G10" s="417"/>
      <c r="H10" s="417"/>
      <c r="I10" s="417"/>
      <c r="J10" s="417"/>
      <c r="K10" s="417"/>
      <c r="L10" s="418"/>
    </row>
    <row r="11" spans="1:12" x14ac:dyDescent="0.3">
      <c r="A11" s="401" t="s">
        <v>283</v>
      </c>
      <c r="B11" s="419">
        <f xml:space="preserve">
IF($A$4&lt;=12,SUMIFS('ON Data'!D:D,'ON Data'!$B:$B,$A$4,'ON Data'!$C:$C,2),SUMIFS('ON Data'!D:D,'ON Data'!$C:$C,2))</f>
        <v>38639.019999999997</v>
      </c>
      <c r="C11" s="420">
        <f xml:space="preserve">
IF($A$4&lt;=12,SUMIFS('ON Data'!E:E,'ON Data'!$B:$B,$A$4,'ON Data'!$C:$C,2),SUMIFS('ON Data'!E:E,'ON Data'!$C:$C,2))</f>
        <v>0</v>
      </c>
      <c r="D11" s="421">
        <f xml:space="preserve">
IF($A$4&lt;=12,SUMIFS('ON Data'!F:F,'ON Data'!$B:$B,$A$4,'ON Data'!$C:$C,2),SUMIFS('ON Data'!F:F,'ON Data'!$C:$C,2))</f>
        <v>6299.2</v>
      </c>
      <c r="E11" s="421">
        <f xml:space="preserve">
IF($A$4&lt;=12,SUMIFS('ON Data'!H:H,'ON Data'!$B:$B,$A$4,'ON Data'!$C:$C,2),SUMIFS('ON Data'!H:H,'ON Data'!$C:$C,2))</f>
        <v>0</v>
      </c>
      <c r="F11" s="421">
        <f xml:space="preserve">
IF($A$4&lt;=12,SUMIFS('ON Data'!I:I,'ON Data'!$B:$B,$A$4,'ON Data'!$C:$C,2),SUMIFS('ON Data'!I:I,'ON Data'!$C:$C,2))</f>
        <v>12601.5</v>
      </c>
      <c r="G11" s="421">
        <f xml:space="preserve">
IF($A$4&lt;=12,SUMIFS('ON Data'!J:J,'ON Data'!$B:$B,$A$4,'ON Data'!$C:$C,2),SUMIFS('ON Data'!J:J,'ON Data'!$C:$C,2))</f>
        <v>9156</v>
      </c>
      <c r="H11" s="421">
        <f xml:space="preserve">
IF($A$4&lt;=12,SUMIFS('ON Data'!K:K,'ON Data'!$B:$B,$A$4,'ON Data'!$C:$C,2),SUMIFS('ON Data'!K:K,'ON Data'!$C:$C,2))</f>
        <v>3159.2</v>
      </c>
      <c r="I11" s="421">
        <f xml:space="preserve">
IF($A$4&lt;=12,SUMIFS('ON Data'!L:L,'ON Data'!$B:$B,$A$4,'ON Data'!$C:$C,2),SUMIFS('ON Data'!L:L,'ON Data'!$C:$C,2))</f>
        <v>3949.13</v>
      </c>
      <c r="J11" s="421">
        <f xml:space="preserve">
IF($A$4&lt;=12,SUMIFS('ON Data'!M:M,'ON Data'!$B:$B,$A$4,'ON Data'!$C:$C,2),SUMIFS('ON Data'!M:M,'ON Data'!$C:$C,2))</f>
        <v>1211.5999999999999</v>
      </c>
      <c r="K11" s="421">
        <f xml:space="preserve">
IF($A$4&lt;=12,SUMIFS('ON Data'!N:N,'ON Data'!$B:$B,$A$4,'ON Data'!$C:$C,2),SUMIFS('ON Data'!N:N,'ON Data'!$C:$C,2))</f>
        <v>2262.3999999999996</v>
      </c>
      <c r="L11" s="422">
        <f xml:space="preserve">
IF($A$4&lt;=12,SUMIFS('ON Data'!O:O,'ON Data'!$B:$B,$A$4,'ON Data'!$C:$C,2),SUMIFS('ON Data'!O:O,'ON Data'!$C:$C,2))</f>
        <v>0</v>
      </c>
    </row>
    <row r="12" spans="1:12" x14ac:dyDescent="0.3">
      <c r="A12" s="401" t="s">
        <v>284</v>
      </c>
      <c r="B12" s="419">
        <f xml:space="preserve">
IF($A$4&lt;=12,SUMIFS('ON Data'!D:D,'ON Data'!$B:$B,$A$4,'ON Data'!$C:$C,3),SUMIFS('ON Data'!D:D,'ON Data'!$C:$C,3))</f>
        <v>239</v>
      </c>
      <c r="C12" s="420">
        <f xml:space="preserve">
IF($A$4&lt;=12,SUMIFS('ON Data'!E:E,'ON Data'!$B:$B,$A$4,'ON Data'!$C:$C,3),SUMIFS('ON Data'!E:E,'ON Data'!$C:$C,3))</f>
        <v>0</v>
      </c>
      <c r="D12" s="421">
        <f xml:space="preserve">
IF($A$4&lt;=12,SUMIFS('ON Data'!F:F,'ON Data'!$B:$B,$A$4,'ON Data'!$C:$C,3),SUMIFS('ON Data'!F:F,'ON Data'!$C:$C,3))</f>
        <v>17</v>
      </c>
      <c r="E12" s="421">
        <f xml:space="preserve">
IF($A$4&lt;=12,SUMIFS('ON Data'!H:H,'ON Data'!$B:$B,$A$4,'ON Data'!$C:$C,3),SUMIFS('ON Data'!H:H,'ON Data'!$C:$C,3))</f>
        <v>0</v>
      </c>
      <c r="F12" s="421">
        <f xml:space="preserve">
IF($A$4&lt;=12,SUMIFS('ON Data'!I:I,'ON Data'!$B:$B,$A$4,'ON Data'!$C:$C,3),SUMIFS('ON Data'!I:I,'ON Data'!$C:$C,3))</f>
        <v>72</v>
      </c>
      <c r="G12" s="421">
        <f xml:space="preserve">
IF($A$4&lt;=12,SUMIFS('ON Data'!J:J,'ON Data'!$B:$B,$A$4,'ON Data'!$C:$C,3),SUMIFS('ON Data'!J:J,'ON Data'!$C:$C,3))</f>
        <v>0</v>
      </c>
      <c r="H12" s="421">
        <f xml:space="preserve">
IF($A$4&lt;=12,SUMIFS('ON Data'!K:K,'ON Data'!$B:$B,$A$4,'ON Data'!$C:$C,3),SUMIFS('ON Data'!K:K,'ON Data'!$C:$C,3))</f>
        <v>64</v>
      </c>
      <c r="I12" s="421">
        <f xml:space="preserve">
IF($A$4&lt;=12,SUMIFS('ON Data'!L:L,'ON Data'!$B:$B,$A$4,'ON Data'!$C:$C,3),SUMIFS('ON Data'!L:L,'ON Data'!$C:$C,3))</f>
        <v>0</v>
      </c>
      <c r="J12" s="421">
        <f xml:space="preserve">
IF($A$4&lt;=12,SUMIFS('ON Data'!M:M,'ON Data'!$B:$B,$A$4,'ON Data'!$C:$C,3),SUMIFS('ON Data'!M:M,'ON Data'!$C:$C,3))</f>
        <v>86</v>
      </c>
      <c r="K12" s="421">
        <f xml:space="preserve">
IF($A$4&lt;=12,SUMIFS('ON Data'!N:N,'ON Data'!$B:$B,$A$4,'ON Data'!$C:$C,3),SUMIFS('ON Data'!N:N,'ON Data'!$C:$C,3))</f>
        <v>0</v>
      </c>
      <c r="L12" s="422">
        <f xml:space="preserve">
IF($A$4&lt;=12,SUMIFS('ON Data'!O:O,'ON Data'!$B:$B,$A$4,'ON Data'!$C:$C,3),SUMIFS('ON Data'!O:O,'ON Data'!$C:$C,3))</f>
        <v>0</v>
      </c>
    </row>
    <row r="13" spans="1:12" x14ac:dyDescent="0.3">
      <c r="A13" s="401" t="s">
        <v>293</v>
      </c>
      <c r="B13" s="419">
        <f xml:space="preserve">
IF($A$4&lt;=12,SUMIFS('ON Data'!D:D,'ON Data'!$B:$B,$A$4,'ON Data'!$C:$C,4),SUMIFS('ON Data'!D:D,'ON Data'!$C:$C,4))</f>
        <v>2035</v>
      </c>
      <c r="C13" s="420">
        <f xml:space="preserve">
IF($A$4&lt;=12,SUMIFS('ON Data'!E:E,'ON Data'!$B:$B,$A$4,'ON Data'!$C:$C,4),SUMIFS('ON Data'!E:E,'ON Data'!$C:$C,4))</f>
        <v>0</v>
      </c>
      <c r="D13" s="421">
        <f xml:space="preserve">
IF($A$4&lt;=12,SUMIFS('ON Data'!F:F,'ON Data'!$B:$B,$A$4,'ON Data'!$C:$C,4),SUMIFS('ON Data'!F:F,'ON Data'!$C:$C,4))</f>
        <v>843</v>
      </c>
      <c r="E13" s="421">
        <f xml:space="preserve">
IF($A$4&lt;=12,SUMIFS('ON Data'!H:H,'ON Data'!$B:$B,$A$4,'ON Data'!$C:$C,4),SUMIFS('ON Data'!H:H,'ON Data'!$C:$C,4))</f>
        <v>0</v>
      </c>
      <c r="F13" s="421">
        <f xml:space="preserve">
IF($A$4&lt;=12,SUMIFS('ON Data'!I:I,'ON Data'!$B:$B,$A$4,'ON Data'!$C:$C,4),SUMIFS('ON Data'!I:I,'ON Data'!$C:$C,4))</f>
        <v>196</v>
      </c>
      <c r="G13" s="421">
        <f xml:space="preserve">
IF($A$4&lt;=12,SUMIFS('ON Data'!J:J,'ON Data'!$B:$B,$A$4,'ON Data'!$C:$C,4),SUMIFS('ON Data'!J:J,'ON Data'!$C:$C,4))</f>
        <v>773</v>
      </c>
      <c r="H13" s="421">
        <f xml:space="preserve">
IF($A$4&lt;=12,SUMIFS('ON Data'!K:K,'ON Data'!$B:$B,$A$4,'ON Data'!$C:$C,4),SUMIFS('ON Data'!K:K,'ON Data'!$C:$C,4))</f>
        <v>77</v>
      </c>
      <c r="I13" s="421">
        <f xml:space="preserve">
IF($A$4&lt;=12,SUMIFS('ON Data'!L:L,'ON Data'!$B:$B,$A$4,'ON Data'!$C:$C,4),SUMIFS('ON Data'!L:L,'ON Data'!$C:$C,4))</f>
        <v>96</v>
      </c>
      <c r="J13" s="421">
        <f xml:space="preserve">
IF($A$4&lt;=12,SUMIFS('ON Data'!M:M,'ON Data'!$B:$B,$A$4,'ON Data'!$C:$C,4),SUMIFS('ON Data'!M:M,'ON Data'!$C:$C,4))</f>
        <v>50</v>
      </c>
      <c r="K13" s="421">
        <f xml:space="preserve">
IF($A$4&lt;=12,SUMIFS('ON Data'!N:N,'ON Data'!$B:$B,$A$4,'ON Data'!$C:$C,4),SUMIFS('ON Data'!N:N,'ON Data'!$C:$C,4))</f>
        <v>0</v>
      </c>
      <c r="L13" s="422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402" t="s">
        <v>285</v>
      </c>
      <c r="B14" s="423">
        <f xml:space="preserve">
IF($A$4&lt;=12,SUMIFS('ON Data'!D:D,'ON Data'!$B:$B,$A$4,'ON Data'!$C:$C,5),SUMIFS('ON Data'!D:D,'ON Data'!$C:$C,5))</f>
        <v>64</v>
      </c>
      <c r="C14" s="424">
        <f xml:space="preserve">
IF($A$4&lt;=12,SUMIFS('ON Data'!E:E,'ON Data'!$B:$B,$A$4,'ON Data'!$C:$C,5),SUMIFS('ON Data'!E:E,'ON Data'!$C:$C,5))</f>
        <v>64</v>
      </c>
      <c r="D14" s="425">
        <f xml:space="preserve">
IF($A$4&lt;=12,SUMIFS('ON Data'!F:F,'ON Data'!$B:$B,$A$4,'ON Data'!$C:$C,5),SUMIFS('ON Data'!F:F,'ON Data'!$C:$C,5))</f>
        <v>0</v>
      </c>
      <c r="E14" s="425">
        <f xml:space="preserve">
IF($A$4&lt;=12,SUMIFS('ON Data'!H:H,'ON Data'!$B:$B,$A$4,'ON Data'!$C:$C,5),SUMIFS('ON Data'!H:H,'ON Data'!$C:$C,5))</f>
        <v>0</v>
      </c>
      <c r="F14" s="425">
        <f xml:space="preserve">
IF($A$4&lt;=12,SUMIFS('ON Data'!I:I,'ON Data'!$B:$B,$A$4,'ON Data'!$C:$C,5),SUMIFS('ON Data'!I:I,'ON Data'!$C:$C,5))</f>
        <v>0</v>
      </c>
      <c r="G14" s="425">
        <f xml:space="preserve">
IF($A$4&lt;=12,SUMIFS('ON Data'!J:J,'ON Data'!$B:$B,$A$4,'ON Data'!$C:$C,5),SUMIFS('ON Data'!J:J,'ON Data'!$C:$C,5))</f>
        <v>0</v>
      </c>
      <c r="H14" s="425">
        <f xml:space="preserve">
IF($A$4&lt;=12,SUMIFS('ON Data'!K:K,'ON Data'!$B:$B,$A$4,'ON Data'!$C:$C,5),SUMIFS('ON Data'!K:K,'ON Data'!$C:$C,5))</f>
        <v>0</v>
      </c>
      <c r="I14" s="425">
        <f xml:space="preserve">
IF($A$4&lt;=12,SUMIFS('ON Data'!L:L,'ON Data'!$B:$B,$A$4,'ON Data'!$C:$C,5),SUMIFS('ON Data'!L:L,'ON Data'!$C:$C,5))</f>
        <v>0</v>
      </c>
      <c r="J14" s="425">
        <f xml:space="preserve">
IF($A$4&lt;=12,SUMIFS('ON Data'!M:M,'ON Data'!$B:$B,$A$4,'ON Data'!$C:$C,5),SUMIFS('ON Data'!M:M,'ON Data'!$C:$C,5))</f>
        <v>0</v>
      </c>
      <c r="K14" s="425">
        <f xml:space="preserve">
IF($A$4&lt;=12,SUMIFS('ON Data'!N:N,'ON Data'!$B:$B,$A$4,'ON Data'!$C:$C,5),SUMIFS('ON Data'!N:N,'ON Data'!$C:$C,5))</f>
        <v>0</v>
      </c>
      <c r="L14" s="426">
        <f xml:space="preserve">
IF($A$4&lt;=12,SUMIFS('ON Data'!O:O,'ON Data'!$B:$B,$A$4,'ON Data'!$C:$C,5),SUMIFS('ON Data'!O:O,'ON Data'!$C:$C,5))</f>
        <v>0</v>
      </c>
    </row>
    <row r="15" spans="1:12" x14ac:dyDescent="0.3">
      <c r="A15" s="295" t="s">
        <v>297</v>
      </c>
      <c r="B15" s="427"/>
      <c r="C15" s="428"/>
      <c r="D15" s="429"/>
      <c r="E15" s="429"/>
      <c r="F15" s="429"/>
      <c r="G15" s="429"/>
      <c r="H15" s="429"/>
      <c r="I15" s="429"/>
      <c r="J15" s="429"/>
      <c r="K15" s="429"/>
      <c r="L15" s="430"/>
    </row>
    <row r="16" spans="1:12" x14ac:dyDescent="0.3">
      <c r="A16" s="403" t="s">
        <v>286</v>
      </c>
      <c r="B16" s="419">
        <f xml:space="preserve">
IF($A$4&lt;=12,SUMIFS('ON Data'!D:D,'ON Data'!$B:$B,$A$4,'ON Data'!$C:$C,7),SUMIFS('ON Data'!D:D,'ON Data'!$C:$C,7))</f>
        <v>22926</v>
      </c>
      <c r="C16" s="420">
        <f xml:space="preserve">
IF($A$4&lt;=12,SUMIFS('ON Data'!E:E,'ON Data'!$B:$B,$A$4,'ON Data'!$C:$C,7),SUMIFS('ON Data'!E:E,'ON Data'!$C:$C,7))</f>
        <v>0</v>
      </c>
      <c r="D16" s="421">
        <f xml:space="preserve">
IF($A$4&lt;=12,SUMIFS('ON Data'!F:F,'ON Data'!$B:$B,$A$4,'ON Data'!$C:$C,7),SUMIFS('ON Data'!F:F,'ON Data'!$C:$C,7))</f>
        <v>18300</v>
      </c>
      <c r="E16" s="421">
        <f xml:space="preserve">
IF($A$4&lt;=12,SUMIFS('ON Data'!H:H,'ON Data'!$B:$B,$A$4,'ON Data'!$C:$C,7),SUMIFS('ON Data'!H:H,'ON Data'!$C:$C,7))</f>
        <v>0</v>
      </c>
      <c r="F16" s="421">
        <f xml:space="preserve">
IF($A$4&lt;=12,SUMIFS('ON Data'!I:I,'ON Data'!$B:$B,$A$4,'ON Data'!$C:$C,7),SUMIFS('ON Data'!I:I,'ON Data'!$C:$C,7))</f>
        <v>4626</v>
      </c>
      <c r="G16" s="421">
        <f xml:space="preserve">
IF($A$4&lt;=12,SUMIFS('ON Data'!J:J,'ON Data'!$B:$B,$A$4,'ON Data'!$C:$C,7),SUMIFS('ON Data'!J:J,'ON Data'!$C:$C,7))</f>
        <v>0</v>
      </c>
      <c r="H16" s="421">
        <f xml:space="preserve">
IF($A$4&lt;=12,SUMIFS('ON Data'!K:K,'ON Data'!$B:$B,$A$4,'ON Data'!$C:$C,7),SUMIFS('ON Data'!K:K,'ON Data'!$C:$C,7))</f>
        <v>0</v>
      </c>
      <c r="I16" s="421">
        <f xml:space="preserve">
IF($A$4&lt;=12,SUMIFS('ON Data'!L:L,'ON Data'!$B:$B,$A$4,'ON Data'!$C:$C,7),SUMIFS('ON Data'!L:L,'ON Data'!$C:$C,7))</f>
        <v>0</v>
      </c>
      <c r="J16" s="421">
        <f xml:space="preserve">
IF($A$4&lt;=12,SUMIFS('ON Data'!M:M,'ON Data'!$B:$B,$A$4,'ON Data'!$C:$C,7),SUMIFS('ON Data'!M:M,'ON Data'!$C:$C,7))</f>
        <v>0</v>
      </c>
      <c r="K16" s="421">
        <f xml:space="preserve">
IF($A$4&lt;=12,SUMIFS('ON Data'!N:N,'ON Data'!$B:$B,$A$4,'ON Data'!$C:$C,7),SUMIFS('ON Data'!N:N,'ON Data'!$C:$C,7))</f>
        <v>0</v>
      </c>
      <c r="L16" s="422">
        <f xml:space="preserve">
IF($A$4&lt;=12,SUMIFS('ON Data'!O:O,'ON Data'!$B:$B,$A$4,'ON Data'!$C:$C,7),SUMIFS('ON Data'!O:O,'ON Data'!$C:$C,7))</f>
        <v>0</v>
      </c>
    </row>
    <row r="17" spans="1:12" x14ac:dyDescent="0.3">
      <c r="A17" s="403" t="s">
        <v>287</v>
      </c>
      <c r="B17" s="419">
        <f xml:space="preserve">
IF($A$4&lt;=12,SUMIFS('ON Data'!D:D,'ON Data'!$B:$B,$A$4,'ON Data'!$C:$C,8),SUMIFS('ON Data'!D:D,'ON Data'!$C:$C,8))</f>
        <v>0</v>
      </c>
      <c r="C17" s="420">
        <f xml:space="preserve">
IF($A$4&lt;=12,SUMIFS('ON Data'!E:E,'ON Data'!$B:$B,$A$4,'ON Data'!$C:$C,8),SUMIFS('ON Data'!E:E,'ON Data'!$C:$C,8))</f>
        <v>0</v>
      </c>
      <c r="D17" s="421">
        <f xml:space="preserve">
IF($A$4&lt;=12,SUMIFS('ON Data'!F:F,'ON Data'!$B:$B,$A$4,'ON Data'!$C:$C,8),SUMIFS('ON Data'!F:F,'ON Data'!$C:$C,8))</f>
        <v>0</v>
      </c>
      <c r="E17" s="421">
        <f xml:space="preserve">
IF($A$4&lt;=12,SUMIFS('ON Data'!H:H,'ON Data'!$B:$B,$A$4,'ON Data'!$C:$C,8),SUMIFS('ON Data'!H:H,'ON Data'!$C:$C,8))</f>
        <v>0</v>
      </c>
      <c r="F17" s="421">
        <f xml:space="preserve">
IF($A$4&lt;=12,SUMIFS('ON Data'!I:I,'ON Data'!$B:$B,$A$4,'ON Data'!$C:$C,8),SUMIFS('ON Data'!I:I,'ON Data'!$C:$C,8))</f>
        <v>0</v>
      </c>
      <c r="G17" s="421">
        <f xml:space="preserve">
IF($A$4&lt;=12,SUMIFS('ON Data'!J:J,'ON Data'!$B:$B,$A$4,'ON Data'!$C:$C,8),SUMIFS('ON Data'!J:J,'ON Data'!$C:$C,8))</f>
        <v>0</v>
      </c>
      <c r="H17" s="421">
        <f xml:space="preserve">
IF($A$4&lt;=12,SUMIFS('ON Data'!K:K,'ON Data'!$B:$B,$A$4,'ON Data'!$C:$C,8),SUMIFS('ON Data'!K:K,'ON Data'!$C:$C,8))</f>
        <v>0</v>
      </c>
      <c r="I17" s="421">
        <f xml:space="preserve">
IF($A$4&lt;=12,SUMIFS('ON Data'!L:L,'ON Data'!$B:$B,$A$4,'ON Data'!$C:$C,8),SUMIFS('ON Data'!L:L,'ON Data'!$C:$C,8))</f>
        <v>0</v>
      </c>
      <c r="J17" s="421">
        <f xml:space="preserve">
IF($A$4&lt;=12,SUMIFS('ON Data'!M:M,'ON Data'!$B:$B,$A$4,'ON Data'!$C:$C,8),SUMIFS('ON Data'!M:M,'ON Data'!$C:$C,8))</f>
        <v>0</v>
      </c>
      <c r="K17" s="421">
        <f xml:space="preserve">
IF($A$4&lt;=12,SUMIFS('ON Data'!N:N,'ON Data'!$B:$B,$A$4,'ON Data'!$C:$C,8),SUMIFS('ON Data'!N:N,'ON Data'!$C:$C,8))</f>
        <v>0</v>
      </c>
      <c r="L17" s="422">
        <f xml:space="preserve">
IF($A$4&lt;=12,SUMIFS('ON Data'!O:O,'ON Data'!$B:$B,$A$4,'ON Data'!$C:$C,8),SUMIFS('ON Data'!O:O,'ON Data'!$C:$C,8))</f>
        <v>0</v>
      </c>
    </row>
    <row r="18" spans="1:12" x14ac:dyDescent="0.3">
      <c r="A18" s="403" t="s">
        <v>288</v>
      </c>
      <c r="B18" s="419">
        <f xml:space="preserve">
B19-B16-B17</f>
        <v>51484</v>
      </c>
      <c r="C18" s="420">
        <f t="shared" ref="C18:L18" si="0" xml:space="preserve">
C19-C16-C17</f>
        <v>0</v>
      </c>
      <c r="D18" s="421">
        <f t="shared" si="0"/>
        <v>0</v>
      </c>
      <c r="E18" s="421">
        <f t="shared" si="0"/>
        <v>0</v>
      </c>
      <c r="F18" s="421">
        <f t="shared" si="0"/>
        <v>44524</v>
      </c>
      <c r="G18" s="421">
        <f t="shared" si="0"/>
        <v>0</v>
      </c>
      <c r="H18" s="421">
        <f t="shared" si="0"/>
        <v>0</v>
      </c>
      <c r="I18" s="421">
        <f t="shared" si="0"/>
        <v>0</v>
      </c>
      <c r="J18" s="421">
        <f t="shared" si="0"/>
        <v>0</v>
      </c>
      <c r="K18" s="421">
        <f t="shared" si="0"/>
        <v>6960</v>
      </c>
      <c r="L18" s="422">
        <f t="shared" si="0"/>
        <v>0</v>
      </c>
    </row>
    <row r="19" spans="1:12" ht="15" thickBot="1" x14ac:dyDescent="0.35">
      <c r="A19" s="404" t="s">
        <v>289</v>
      </c>
      <c r="B19" s="431">
        <f xml:space="preserve">
IF($A$4&lt;=12,SUMIFS('ON Data'!D:D,'ON Data'!$B:$B,$A$4,'ON Data'!$C:$C,9),SUMIFS('ON Data'!D:D,'ON Data'!$C:$C,9))</f>
        <v>74410</v>
      </c>
      <c r="C19" s="432">
        <f xml:space="preserve">
IF($A$4&lt;=12,SUMIFS('ON Data'!E:E,'ON Data'!$B:$B,$A$4,'ON Data'!$C:$C,9),SUMIFS('ON Data'!E:E,'ON Data'!$C:$C,9))</f>
        <v>0</v>
      </c>
      <c r="D19" s="433">
        <f xml:space="preserve">
IF($A$4&lt;=12,SUMIFS('ON Data'!F:F,'ON Data'!$B:$B,$A$4,'ON Data'!$C:$C,9),SUMIFS('ON Data'!F:F,'ON Data'!$C:$C,9))</f>
        <v>18300</v>
      </c>
      <c r="E19" s="433">
        <f xml:space="preserve">
IF($A$4&lt;=12,SUMIFS('ON Data'!H:H,'ON Data'!$B:$B,$A$4,'ON Data'!$C:$C,9),SUMIFS('ON Data'!H:H,'ON Data'!$C:$C,9))</f>
        <v>0</v>
      </c>
      <c r="F19" s="433">
        <f xml:space="preserve">
IF($A$4&lt;=12,SUMIFS('ON Data'!I:I,'ON Data'!$B:$B,$A$4,'ON Data'!$C:$C,9),SUMIFS('ON Data'!I:I,'ON Data'!$C:$C,9))</f>
        <v>49150</v>
      </c>
      <c r="G19" s="433">
        <f xml:space="preserve">
IF($A$4&lt;=12,SUMIFS('ON Data'!J:J,'ON Data'!$B:$B,$A$4,'ON Data'!$C:$C,9),SUMIFS('ON Data'!J:J,'ON Data'!$C:$C,9))</f>
        <v>0</v>
      </c>
      <c r="H19" s="433">
        <f xml:space="preserve">
IF($A$4&lt;=12,SUMIFS('ON Data'!K:K,'ON Data'!$B:$B,$A$4,'ON Data'!$C:$C,9),SUMIFS('ON Data'!K:K,'ON Data'!$C:$C,9))</f>
        <v>0</v>
      </c>
      <c r="I19" s="433">
        <f xml:space="preserve">
IF($A$4&lt;=12,SUMIFS('ON Data'!L:L,'ON Data'!$B:$B,$A$4,'ON Data'!$C:$C,9),SUMIFS('ON Data'!L:L,'ON Data'!$C:$C,9))</f>
        <v>0</v>
      </c>
      <c r="J19" s="433">
        <f xml:space="preserve">
IF($A$4&lt;=12,SUMIFS('ON Data'!M:M,'ON Data'!$B:$B,$A$4,'ON Data'!$C:$C,9),SUMIFS('ON Data'!M:M,'ON Data'!$C:$C,9))</f>
        <v>0</v>
      </c>
      <c r="K19" s="433">
        <f xml:space="preserve">
IF($A$4&lt;=12,SUMIFS('ON Data'!N:N,'ON Data'!$B:$B,$A$4,'ON Data'!$C:$C,9),SUMIFS('ON Data'!N:N,'ON Data'!$C:$C,9))</f>
        <v>6960</v>
      </c>
      <c r="L19" s="434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405" t="s">
        <v>97</v>
      </c>
      <c r="B20" s="435">
        <f xml:space="preserve">
IF($A$4&lt;=12,SUMIFS('ON Data'!D:D,'ON Data'!$B:$B,$A$4,'ON Data'!$C:$C,6),SUMIFS('ON Data'!D:D,'ON Data'!$C:$C,6))</f>
        <v>8276092</v>
      </c>
      <c r="C20" s="436">
        <f xml:space="preserve">
IF($A$4&lt;=12,SUMIFS('ON Data'!E:E,'ON Data'!$B:$B,$A$4,'ON Data'!$C:$C,6),SUMIFS('ON Data'!E:E,'ON Data'!$C:$C,6))</f>
        <v>12800</v>
      </c>
      <c r="D20" s="437">
        <f xml:space="preserve">
IF($A$4&lt;=12,SUMIFS('ON Data'!F:F,'ON Data'!$B:$B,$A$4,'ON Data'!$C:$C,6),SUMIFS('ON Data'!F:F,'ON Data'!$C:$C,6))</f>
        <v>2545774</v>
      </c>
      <c r="E20" s="437">
        <f xml:space="preserve">
IF($A$4&lt;=12,SUMIFS('ON Data'!H:H,'ON Data'!$B:$B,$A$4,'ON Data'!$C:$C,6),SUMIFS('ON Data'!H:H,'ON Data'!$C:$C,6))</f>
        <v>0</v>
      </c>
      <c r="F20" s="437">
        <f xml:space="preserve">
IF($A$4&lt;=12,SUMIFS('ON Data'!I:I,'ON Data'!$B:$B,$A$4,'ON Data'!$C:$C,6),SUMIFS('ON Data'!I:I,'ON Data'!$C:$C,6))</f>
        <v>2449887</v>
      </c>
      <c r="G20" s="437">
        <f xml:space="preserve">
IF($A$4&lt;=12,SUMIFS('ON Data'!J:J,'ON Data'!$B:$B,$A$4,'ON Data'!$C:$C,6),SUMIFS('ON Data'!J:J,'ON Data'!$C:$C,6))</f>
        <v>1583380</v>
      </c>
      <c r="H20" s="437">
        <f xml:space="preserve">
IF($A$4&lt;=12,SUMIFS('ON Data'!K:K,'ON Data'!$B:$B,$A$4,'ON Data'!$C:$C,6),SUMIFS('ON Data'!K:K,'ON Data'!$C:$C,6))</f>
        <v>669341</v>
      </c>
      <c r="I20" s="437">
        <f xml:space="preserve">
IF($A$4&lt;=12,SUMIFS('ON Data'!L:L,'ON Data'!$B:$B,$A$4,'ON Data'!$C:$C,6),SUMIFS('ON Data'!L:L,'ON Data'!$C:$C,6))</f>
        <v>445267</v>
      </c>
      <c r="J20" s="437">
        <f xml:space="preserve">
IF($A$4&lt;=12,SUMIFS('ON Data'!M:M,'ON Data'!$B:$B,$A$4,'ON Data'!$C:$C,6),SUMIFS('ON Data'!M:M,'ON Data'!$C:$C,6))</f>
        <v>271079</v>
      </c>
      <c r="K20" s="437">
        <f xml:space="preserve">
IF($A$4&lt;=12,SUMIFS('ON Data'!N:N,'ON Data'!$B:$B,$A$4,'ON Data'!$C:$C,6),SUMIFS('ON Data'!N:N,'ON Data'!$C:$C,6))</f>
        <v>298564</v>
      </c>
      <c r="L20" s="438">
        <f xml:space="preserve">
IF($A$4&lt;=12,SUMIFS('ON Data'!O:O,'ON Data'!$B:$B,$A$4,'ON Data'!$C:$C,6),SUMIFS('ON Data'!O:O,'ON Data'!$C:$C,6))</f>
        <v>0</v>
      </c>
    </row>
    <row r="21" spans="1:12" ht="15" hidden="1" outlineLevel="1" thickBot="1" x14ac:dyDescent="0.35">
      <c r="A21" s="398" t="s">
        <v>135</v>
      </c>
      <c r="B21" s="419"/>
      <c r="C21" s="420"/>
      <c r="D21" s="421"/>
      <c r="E21" s="421"/>
      <c r="F21" s="421"/>
      <c r="G21" s="421"/>
      <c r="H21" s="421"/>
      <c r="I21" s="421"/>
      <c r="J21" s="421"/>
      <c r="K21" s="421"/>
      <c r="L21" s="422"/>
    </row>
    <row r="22" spans="1:12" ht="15" hidden="1" outlineLevel="1" thickBot="1" x14ac:dyDescent="0.35">
      <c r="A22" s="398" t="s">
        <v>99</v>
      </c>
      <c r="B22" s="419"/>
      <c r="C22" s="420"/>
      <c r="D22" s="421"/>
      <c r="E22" s="421"/>
      <c r="F22" s="421"/>
      <c r="G22" s="421"/>
      <c r="H22" s="421"/>
      <c r="I22" s="421"/>
      <c r="J22" s="421"/>
      <c r="K22" s="421"/>
      <c r="L22" s="422"/>
    </row>
    <row r="23" spans="1:12" ht="15" hidden="1" outlineLevel="1" thickBot="1" x14ac:dyDescent="0.35">
      <c r="A23" s="406" t="s">
        <v>72</v>
      </c>
      <c r="B23" s="423"/>
      <c r="C23" s="424"/>
      <c r="D23" s="425"/>
      <c r="E23" s="425"/>
      <c r="F23" s="425"/>
      <c r="G23" s="425"/>
      <c r="H23" s="425"/>
      <c r="I23" s="425"/>
      <c r="J23" s="425"/>
      <c r="K23" s="425"/>
      <c r="L23" s="426"/>
    </row>
    <row r="24" spans="1:12" x14ac:dyDescent="0.3">
      <c r="A24" s="400" t="s">
        <v>290</v>
      </c>
      <c r="B24" s="415"/>
      <c r="C24" s="416"/>
      <c r="D24" s="725" t="s">
        <v>272</v>
      </c>
      <c r="E24" s="525" t="s">
        <v>291</v>
      </c>
      <c r="F24" s="525"/>
      <c r="G24" s="525"/>
      <c r="H24" s="525"/>
      <c r="I24" s="417"/>
      <c r="J24" s="417"/>
      <c r="K24" s="417"/>
      <c r="L24" s="418"/>
    </row>
    <row r="25" spans="1:12" ht="15" collapsed="1" thickBot="1" x14ac:dyDescent="0.35">
      <c r="A25" s="401" t="s">
        <v>97</v>
      </c>
      <c r="B25" s="419">
        <f>SUM(D25:H25)</f>
        <v>0</v>
      </c>
      <c r="C25" s="439">
        <v>0</v>
      </c>
      <c r="D25" s="726">
        <v>0</v>
      </c>
      <c r="E25" s="524">
        <v>0</v>
      </c>
      <c r="F25" s="524"/>
      <c r="G25" s="524"/>
      <c r="H25" s="524"/>
      <c r="I25" s="421">
        <v>0</v>
      </c>
      <c r="J25" s="421">
        <v>0</v>
      </c>
      <c r="K25" s="421">
        <v>0</v>
      </c>
      <c r="L25" s="422">
        <v>0</v>
      </c>
    </row>
    <row r="26" spans="1:12" ht="14.4" hidden="1" customHeight="1" outlineLevel="1" x14ac:dyDescent="0.35">
      <c r="A26" s="407" t="s">
        <v>135</v>
      </c>
      <c r="B26" s="431">
        <f t="shared" ref="B26:B28" si="1">SUM(D26:H26)</f>
        <v>0</v>
      </c>
      <c r="C26" s="439">
        <v>0</v>
      </c>
      <c r="D26" s="726">
        <v>0</v>
      </c>
      <c r="E26" s="524">
        <v>0</v>
      </c>
      <c r="F26" s="524"/>
      <c r="G26" s="524"/>
      <c r="H26" s="524"/>
      <c r="I26" s="421">
        <v>0</v>
      </c>
      <c r="J26" s="421">
        <v>0</v>
      </c>
      <c r="K26" s="421">
        <v>0</v>
      </c>
      <c r="L26" s="422">
        <v>0</v>
      </c>
    </row>
    <row r="27" spans="1:12" ht="14.4" hidden="1" customHeight="1" outlineLevel="1" x14ac:dyDescent="0.35">
      <c r="A27" s="407" t="s">
        <v>99</v>
      </c>
      <c r="B27" s="431">
        <f t="shared" si="1"/>
        <v>0</v>
      </c>
      <c r="C27" s="439">
        <v>0</v>
      </c>
      <c r="D27" s="726">
        <v>0</v>
      </c>
      <c r="E27" s="524">
        <v>0</v>
      </c>
      <c r="F27" s="524"/>
      <c r="G27" s="524"/>
      <c r="H27" s="524"/>
      <c r="I27" s="421">
        <v>0</v>
      </c>
      <c r="J27" s="421">
        <v>0</v>
      </c>
      <c r="K27" s="421">
        <v>0</v>
      </c>
      <c r="L27" s="422">
        <v>0</v>
      </c>
    </row>
    <row r="28" spans="1:12" ht="15" hidden="1" customHeight="1" outlineLevel="1" thickBot="1" x14ac:dyDescent="0.35">
      <c r="A28" s="407" t="s">
        <v>72</v>
      </c>
      <c r="B28" s="431">
        <f t="shared" si="1"/>
        <v>0</v>
      </c>
      <c r="C28" s="440">
        <v>0</v>
      </c>
      <c r="D28" s="727">
        <v>0</v>
      </c>
      <c r="E28" s="519">
        <v>0</v>
      </c>
      <c r="F28" s="519"/>
      <c r="G28" s="519"/>
      <c r="H28" s="519"/>
      <c r="I28" s="425">
        <v>0</v>
      </c>
      <c r="J28" s="425">
        <v>0</v>
      </c>
      <c r="K28" s="425">
        <v>0</v>
      </c>
      <c r="L28" s="426">
        <v>0</v>
      </c>
    </row>
    <row r="29" spans="1:12" x14ac:dyDescent="0.3">
      <c r="A29" s="408"/>
      <c r="B29" s="408"/>
      <c r="C29" s="409"/>
      <c r="D29" s="408"/>
      <c r="E29" s="409"/>
      <c r="F29" s="408"/>
      <c r="G29" s="408"/>
      <c r="H29" s="408"/>
      <c r="I29" s="408"/>
      <c r="J29" s="408"/>
      <c r="K29" s="408"/>
      <c r="L29" s="408"/>
    </row>
    <row r="30" spans="1:12" x14ac:dyDescent="0.3">
      <c r="A30" s="232" t="s">
        <v>207</v>
      </c>
      <c r="B30" s="260"/>
      <c r="C30" s="260"/>
      <c r="D30" s="260"/>
      <c r="E30" s="260"/>
      <c r="F30" s="260"/>
      <c r="G30" s="260"/>
      <c r="H30" s="283"/>
      <c r="I30" s="283"/>
      <c r="J30" s="283"/>
      <c r="K30" s="283"/>
      <c r="L30" s="283"/>
    </row>
    <row r="31" spans="1:12" ht="14.4" customHeight="1" x14ac:dyDescent="0.3">
      <c r="A31" s="456" t="s">
        <v>296</v>
      </c>
      <c r="B31" s="457"/>
      <c r="C31" s="457"/>
      <c r="D31" s="457"/>
      <c r="E31" s="457"/>
      <c r="F31" s="457"/>
      <c r="G31" s="457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9"/>
  <sheetViews>
    <sheetView showGridLines="0" showRowColHeaders="0" workbookViewId="0"/>
  </sheetViews>
  <sheetFormatPr defaultRowHeight="14.4" x14ac:dyDescent="0.3"/>
  <cols>
    <col min="1" max="16384" width="8.88671875" style="385"/>
  </cols>
  <sheetData>
    <row r="1" spans="1:18" x14ac:dyDescent="0.3">
      <c r="A1" s="385" t="s">
        <v>4467</v>
      </c>
    </row>
    <row r="2" spans="1:18" x14ac:dyDescent="0.3">
      <c r="A2" s="389" t="s">
        <v>298</v>
      </c>
    </row>
    <row r="3" spans="1:18" x14ac:dyDescent="0.3">
      <c r="B3" s="386">
        <f>MAX(B5:B1048576)</f>
        <v>2</v>
      </c>
      <c r="D3" s="386">
        <f t="shared" ref="D3:G3" si="0">SUM(D5:D1048576)</f>
        <v>8414664.879999999</v>
      </c>
      <c r="E3" s="386">
        <f t="shared" si="0"/>
        <v>12864</v>
      </c>
      <c r="F3" s="386">
        <f t="shared" si="0"/>
        <v>2589573.2599999998</v>
      </c>
      <c r="G3" s="386">
        <f t="shared" si="0"/>
        <v>0</v>
      </c>
      <c r="H3" s="386">
        <f t="shared" ref="H3:O3" si="1">SUM(H5:H1048576)</f>
        <v>0</v>
      </c>
      <c r="I3" s="386">
        <f t="shared" si="1"/>
        <v>2516625.5</v>
      </c>
      <c r="J3" s="386">
        <f t="shared" si="1"/>
        <v>1593367</v>
      </c>
      <c r="K3" s="386">
        <f t="shared" si="1"/>
        <v>672660.8</v>
      </c>
      <c r="L3" s="386">
        <f t="shared" si="1"/>
        <v>449338.13</v>
      </c>
      <c r="M3" s="386">
        <f t="shared" si="1"/>
        <v>272434</v>
      </c>
      <c r="N3" s="386">
        <f t="shared" si="1"/>
        <v>307802.2</v>
      </c>
      <c r="O3" s="386">
        <f t="shared" si="1"/>
        <v>0</v>
      </c>
      <c r="Q3" s="385" t="s">
        <v>257</v>
      </c>
      <c r="R3" s="412">
        <v>2014</v>
      </c>
    </row>
    <row r="4" spans="1:18" x14ac:dyDescent="0.3">
      <c r="A4" s="387" t="s">
        <v>8</v>
      </c>
      <c r="B4" s="388" t="s">
        <v>71</v>
      </c>
      <c r="C4" s="388" t="s">
        <v>245</v>
      </c>
      <c r="D4" s="388" t="s">
        <v>6</v>
      </c>
      <c r="E4" s="388" t="s">
        <v>246</v>
      </c>
      <c r="F4" s="388" t="s">
        <v>247</v>
      </c>
      <c r="G4" s="388" t="s">
        <v>248</v>
      </c>
      <c r="H4" s="388" t="s">
        <v>249</v>
      </c>
      <c r="I4" s="388" t="s">
        <v>250</v>
      </c>
      <c r="J4" s="388" t="s">
        <v>251</v>
      </c>
      <c r="K4" s="388" t="s">
        <v>252</v>
      </c>
      <c r="L4" s="388" t="s">
        <v>253</v>
      </c>
      <c r="M4" s="388" t="s">
        <v>254</v>
      </c>
      <c r="N4" s="388" t="s">
        <v>255</v>
      </c>
      <c r="O4" s="388" t="s">
        <v>256</v>
      </c>
      <c r="Q4" s="385" t="s">
        <v>258</v>
      </c>
      <c r="R4" s="412">
        <v>1</v>
      </c>
    </row>
    <row r="5" spans="1:18" x14ac:dyDescent="0.3">
      <c r="A5" s="385">
        <v>32</v>
      </c>
      <c r="B5" s="385">
        <v>1</v>
      </c>
      <c r="C5" s="385">
        <v>1</v>
      </c>
      <c r="D5" s="385">
        <v>128.38</v>
      </c>
      <c r="E5" s="385">
        <v>0</v>
      </c>
      <c r="F5" s="385">
        <v>20.03</v>
      </c>
      <c r="G5" s="385">
        <v>0</v>
      </c>
      <c r="H5" s="385">
        <v>0</v>
      </c>
      <c r="I5" s="385">
        <v>46</v>
      </c>
      <c r="J5" s="385">
        <v>29</v>
      </c>
      <c r="K5" s="385">
        <v>9.3000000000000007</v>
      </c>
      <c r="L5" s="385">
        <v>13</v>
      </c>
      <c r="M5" s="385">
        <v>3.65</v>
      </c>
      <c r="N5" s="385">
        <v>7.4</v>
      </c>
      <c r="O5" s="385">
        <v>0</v>
      </c>
      <c r="Q5" s="385" t="s">
        <v>259</v>
      </c>
      <c r="R5" s="412">
        <v>2</v>
      </c>
    </row>
    <row r="6" spans="1:18" x14ac:dyDescent="0.3">
      <c r="A6" s="385">
        <v>32</v>
      </c>
      <c r="B6" s="385">
        <v>1</v>
      </c>
      <c r="C6" s="385">
        <v>2</v>
      </c>
      <c r="D6" s="385">
        <v>20536.419999999998</v>
      </c>
      <c r="E6" s="385">
        <v>0</v>
      </c>
      <c r="F6" s="385">
        <v>3521.2</v>
      </c>
      <c r="G6" s="385">
        <v>0</v>
      </c>
      <c r="H6" s="385">
        <v>0</v>
      </c>
      <c r="I6" s="385">
        <v>6624</v>
      </c>
      <c r="J6" s="385">
        <v>4915.25</v>
      </c>
      <c r="K6" s="385">
        <v>1675.2</v>
      </c>
      <c r="L6" s="385">
        <v>2012.38</v>
      </c>
      <c r="M6" s="385">
        <v>639.6</v>
      </c>
      <c r="N6" s="385">
        <v>1148.8</v>
      </c>
      <c r="O6" s="385">
        <v>0</v>
      </c>
      <c r="Q6" s="385" t="s">
        <v>260</v>
      </c>
      <c r="R6" s="412">
        <v>3</v>
      </c>
    </row>
    <row r="7" spans="1:18" x14ac:dyDescent="0.3">
      <c r="A7" s="385">
        <v>32</v>
      </c>
      <c r="B7" s="385">
        <v>1</v>
      </c>
      <c r="C7" s="385">
        <v>3</v>
      </c>
      <c r="D7" s="385">
        <v>114</v>
      </c>
      <c r="E7" s="385">
        <v>0</v>
      </c>
      <c r="F7" s="385">
        <v>17</v>
      </c>
      <c r="G7" s="385">
        <v>0</v>
      </c>
      <c r="H7" s="385">
        <v>0</v>
      </c>
      <c r="I7" s="385">
        <v>24</v>
      </c>
      <c r="J7" s="385">
        <v>0</v>
      </c>
      <c r="K7" s="385">
        <v>30</v>
      </c>
      <c r="L7" s="385">
        <v>0</v>
      </c>
      <c r="M7" s="385">
        <v>43</v>
      </c>
      <c r="N7" s="385">
        <v>0</v>
      </c>
      <c r="O7" s="385">
        <v>0</v>
      </c>
      <c r="Q7" s="385" t="s">
        <v>261</v>
      </c>
      <c r="R7" s="412">
        <v>4</v>
      </c>
    </row>
    <row r="8" spans="1:18" x14ac:dyDescent="0.3">
      <c r="A8" s="385">
        <v>32</v>
      </c>
      <c r="B8" s="385">
        <v>1</v>
      </c>
      <c r="C8" s="385">
        <v>4</v>
      </c>
      <c r="D8" s="385">
        <v>1025</v>
      </c>
      <c r="E8" s="385">
        <v>0</v>
      </c>
      <c r="F8" s="385">
        <v>423</v>
      </c>
      <c r="G8" s="385">
        <v>0</v>
      </c>
      <c r="H8" s="385">
        <v>0</v>
      </c>
      <c r="I8" s="385">
        <v>88</v>
      </c>
      <c r="J8" s="385">
        <v>408</v>
      </c>
      <c r="K8" s="385">
        <v>33</v>
      </c>
      <c r="L8" s="385">
        <v>48</v>
      </c>
      <c r="M8" s="385">
        <v>25</v>
      </c>
      <c r="N8" s="385">
        <v>0</v>
      </c>
      <c r="O8" s="385">
        <v>0</v>
      </c>
      <c r="Q8" s="385" t="s">
        <v>262</v>
      </c>
      <c r="R8" s="412">
        <v>5</v>
      </c>
    </row>
    <row r="9" spans="1:18" x14ac:dyDescent="0.3">
      <c r="A9" s="385">
        <v>32</v>
      </c>
      <c r="B9" s="385">
        <v>1</v>
      </c>
      <c r="C9" s="385">
        <v>5</v>
      </c>
      <c r="D9" s="385">
        <v>32</v>
      </c>
      <c r="E9" s="385">
        <v>32</v>
      </c>
      <c r="F9" s="385">
        <v>0</v>
      </c>
      <c r="G9" s="385">
        <v>0</v>
      </c>
      <c r="H9" s="385">
        <v>0</v>
      </c>
      <c r="I9" s="385">
        <v>0</v>
      </c>
      <c r="J9" s="385">
        <v>0</v>
      </c>
      <c r="K9" s="385">
        <v>0</v>
      </c>
      <c r="L9" s="385">
        <v>0</v>
      </c>
      <c r="M9" s="385">
        <v>0</v>
      </c>
      <c r="N9" s="385">
        <v>0</v>
      </c>
      <c r="O9" s="385">
        <v>0</v>
      </c>
      <c r="Q9" s="385" t="s">
        <v>263</v>
      </c>
      <c r="R9" s="412">
        <v>6</v>
      </c>
    </row>
    <row r="10" spans="1:18" x14ac:dyDescent="0.3">
      <c r="A10" s="385">
        <v>32</v>
      </c>
      <c r="B10" s="385">
        <v>1</v>
      </c>
      <c r="C10" s="385">
        <v>6</v>
      </c>
      <c r="D10" s="385">
        <v>4169192</v>
      </c>
      <c r="E10" s="385">
        <v>6400</v>
      </c>
      <c r="F10" s="385">
        <v>1272018</v>
      </c>
      <c r="G10" s="385">
        <v>0</v>
      </c>
      <c r="H10" s="385">
        <v>0</v>
      </c>
      <c r="I10" s="385">
        <v>1251415</v>
      </c>
      <c r="J10" s="385">
        <v>803190</v>
      </c>
      <c r="K10" s="385">
        <v>330220</v>
      </c>
      <c r="L10" s="385">
        <v>224114</v>
      </c>
      <c r="M10" s="385">
        <v>135333</v>
      </c>
      <c r="N10" s="385">
        <v>146502</v>
      </c>
      <c r="O10" s="385">
        <v>0</v>
      </c>
      <c r="Q10" s="385" t="s">
        <v>264</v>
      </c>
      <c r="R10" s="412">
        <v>7</v>
      </c>
    </row>
    <row r="11" spans="1:18" x14ac:dyDescent="0.3">
      <c r="A11" s="385">
        <v>32</v>
      </c>
      <c r="B11" s="385">
        <v>1</v>
      </c>
      <c r="C11" s="385">
        <v>7</v>
      </c>
      <c r="D11" s="385">
        <v>22926</v>
      </c>
      <c r="E11" s="385">
        <v>0</v>
      </c>
      <c r="F11" s="385">
        <v>18300</v>
      </c>
      <c r="G11" s="385">
        <v>0</v>
      </c>
      <c r="H11" s="385">
        <v>0</v>
      </c>
      <c r="I11" s="385">
        <v>4626</v>
      </c>
      <c r="J11" s="385">
        <v>0</v>
      </c>
      <c r="K11" s="385">
        <v>0</v>
      </c>
      <c r="L11" s="385">
        <v>0</v>
      </c>
      <c r="M11" s="385">
        <v>0</v>
      </c>
      <c r="N11" s="385">
        <v>0</v>
      </c>
      <c r="O11" s="385">
        <v>0</v>
      </c>
      <c r="Q11" s="385" t="s">
        <v>265</v>
      </c>
      <c r="R11" s="412">
        <v>8</v>
      </c>
    </row>
    <row r="12" spans="1:18" x14ac:dyDescent="0.3">
      <c r="A12" s="385">
        <v>32</v>
      </c>
      <c r="B12" s="385">
        <v>1</v>
      </c>
      <c r="C12" s="385">
        <v>9</v>
      </c>
      <c r="D12" s="385">
        <v>43986</v>
      </c>
      <c r="E12" s="385">
        <v>0</v>
      </c>
      <c r="F12" s="385">
        <v>18300</v>
      </c>
      <c r="G12" s="385">
        <v>0</v>
      </c>
      <c r="H12" s="385">
        <v>0</v>
      </c>
      <c r="I12" s="385">
        <v>18726</v>
      </c>
      <c r="J12" s="385">
        <v>0</v>
      </c>
      <c r="K12" s="385">
        <v>0</v>
      </c>
      <c r="L12" s="385">
        <v>0</v>
      </c>
      <c r="M12" s="385">
        <v>0</v>
      </c>
      <c r="N12" s="385">
        <v>6960</v>
      </c>
      <c r="O12" s="385">
        <v>0</v>
      </c>
      <c r="Q12" s="385" t="s">
        <v>266</v>
      </c>
      <c r="R12" s="412">
        <v>9</v>
      </c>
    </row>
    <row r="13" spans="1:18" x14ac:dyDescent="0.3">
      <c r="A13" s="385">
        <v>32</v>
      </c>
      <c r="B13" s="385">
        <v>2</v>
      </c>
      <c r="C13" s="385">
        <v>1</v>
      </c>
      <c r="D13" s="385">
        <v>131.47999999999999</v>
      </c>
      <c r="E13" s="385">
        <v>0</v>
      </c>
      <c r="F13" s="385">
        <v>20.03</v>
      </c>
      <c r="G13" s="385">
        <v>0</v>
      </c>
      <c r="H13" s="385">
        <v>0</v>
      </c>
      <c r="I13" s="385">
        <v>47</v>
      </c>
      <c r="J13" s="385">
        <v>29</v>
      </c>
      <c r="K13" s="385">
        <v>10.3</v>
      </c>
      <c r="L13" s="385">
        <v>13</v>
      </c>
      <c r="M13" s="385">
        <v>3.75</v>
      </c>
      <c r="N13" s="385">
        <v>8.4</v>
      </c>
      <c r="O13" s="385">
        <v>0</v>
      </c>
      <c r="Q13" s="385" t="s">
        <v>267</v>
      </c>
      <c r="R13" s="412">
        <v>10</v>
      </c>
    </row>
    <row r="14" spans="1:18" x14ac:dyDescent="0.3">
      <c r="A14" s="385">
        <v>32</v>
      </c>
      <c r="B14" s="385">
        <v>2</v>
      </c>
      <c r="C14" s="385">
        <v>2</v>
      </c>
      <c r="D14" s="385">
        <v>18102.599999999999</v>
      </c>
      <c r="E14" s="385">
        <v>0</v>
      </c>
      <c r="F14" s="385">
        <v>2778</v>
      </c>
      <c r="G14" s="385">
        <v>0</v>
      </c>
      <c r="H14" s="385">
        <v>0</v>
      </c>
      <c r="I14" s="385">
        <v>5977.5</v>
      </c>
      <c r="J14" s="385">
        <v>4240.75</v>
      </c>
      <c r="K14" s="385">
        <v>1484</v>
      </c>
      <c r="L14" s="385">
        <v>1936.75</v>
      </c>
      <c r="M14" s="385">
        <v>572</v>
      </c>
      <c r="N14" s="385">
        <v>1113.5999999999999</v>
      </c>
      <c r="O14" s="385">
        <v>0</v>
      </c>
      <c r="Q14" s="385" t="s">
        <v>268</v>
      </c>
      <c r="R14" s="412">
        <v>11</v>
      </c>
    </row>
    <row r="15" spans="1:18" x14ac:dyDescent="0.3">
      <c r="A15" s="385">
        <v>32</v>
      </c>
      <c r="B15" s="385">
        <v>2</v>
      </c>
      <c r="C15" s="385">
        <v>3</v>
      </c>
      <c r="D15" s="385">
        <v>125</v>
      </c>
      <c r="E15" s="385">
        <v>0</v>
      </c>
      <c r="F15" s="385">
        <v>0</v>
      </c>
      <c r="G15" s="385">
        <v>0</v>
      </c>
      <c r="H15" s="385">
        <v>0</v>
      </c>
      <c r="I15" s="385">
        <v>48</v>
      </c>
      <c r="J15" s="385">
        <v>0</v>
      </c>
      <c r="K15" s="385">
        <v>34</v>
      </c>
      <c r="L15" s="385">
        <v>0</v>
      </c>
      <c r="M15" s="385">
        <v>43</v>
      </c>
      <c r="N15" s="385">
        <v>0</v>
      </c>
      <c r="O15" s="385">
        <v>0</v>
      </c>
      <c r="Q15" s="385" t="s">
        <v>269</v>
      </c>
      <c r="R15" s="412">
        <v>12</v>
      </c>
    </row>
    <row r="16" spans="1:18" x14ac:dyDescent="0.3">
      <c r="A16" s="385">
        <v>32</v>
      </c>
      <c r="B16" s="385">
        <v>2</v>
      </c>
      <c r="C16" s="385">
        <v>4</v>
      </c>
      <c r="D16" s="385">
        <v>1010</v>
      </c>
      <c r="E16" s="385">
        <v>0</v>
      </c>
      <c r="F16" s="385">
        <v>420</v>
      </c>
      <c r="G16" s="385">
        <v>0</v>
      </c>
      <c r="H16" s="385">
        <v>0</v>
      </c>
      <c r="I16" s="385">
        <v>108</v>
      </c>
      <c r="J16" s="385">
        <v>365</v>
      </c>
      <c r="K16" s="385">
        <v>44</v>
      </c>
      <c r="L16" s="385">
        <v>48</v>
      </c>
      <c r="M16" s="385">
        <v>25</v>
      </c>
      <c r="N16" s="385">
        <v>0</v>
      </c>
      <c r="O16" s="385">
        <v>0</v>
      </c>
      <c r="Q16" s="385" t="s">
        <v>257</v>
      </c>
      <c r="R16" s="412">
        <v>2014</v>
      </c>
    </row>
    <row r="17" spans="1:15" x14ac:dyDescent="0.3">
      <c r="A17" s="385">
        <v>32</v>
      </c>
      <c r="B17" s="385">
        <v>2</v>
      </c>
      <c r="C17" s="385">
        <v>5</v>
      </c>
      <c r="D17" s="385">
        <v>32</v>
      </c>
      <c r="E17" s="385">
        <v>32</v>
      </c>
      <c r="F17" s="385">
        <v>0</v>
      </c>
      <c r="G17" s="385">
        <v>0</v>
      </c>
      <c r="H17" s="385">
        <v>0</v>
      </c>
      <c r="I17" s="385">
        <v>0</v>
      </c>
      <c r="J17" s="385">
        <v>0</v>
      </c>
      <c r="K17" s="385">
        <v>0</v>
      </c>
      <c r="L17" s="385">
        <v>0</v>
      </c>
      <c r="M17" s="385">
        <v>0</v>
      </c>
      <c r="N17" s="385">
        <v>0</v>
      </c>
      <c r="O17" s="385">
        <v>0</v>
      </c>
    </row>
    <row r="18" spans="1:15" x14ac:dyDescent="0.3">
      <c r="A18" s="385">
        <v>32</v>
      </c>
      <c r="B18" s="385">
        <v>2</v>
      </c>
      <c r="C18" s="385">
        <v>6</v>
      </c>
      <c r="D18" s="385">
        <v>4106900</v>
      </c>
      <c r="E18" s="385">
        <v>6400</v>
      </c>
      <c r="F18" s="385">
        <v>1273756</v>
      </c>
      <c r="G18" s="385">
        <v>0</v>
      </c>
      <c r="H18" s="385">
        <v>0</v>
      </c>
      <c r="I18" s="385">
        <v>1198472</v>
      </c>
      <c r="J18" s="385">
        <v>780190</v>
      </c>
      <c r="K18" s="385">
        <v>339121</v>
      </c>
      <c r="L18" s="385">
        <v>221153</v>
      </c>
      <c r="M18" s="385">
        <v>135746</v>
      </c>
      <c r="N18" s="385">
        <v>152062</v>
      </c>
      <c r="O18" s="385">
        <v>0</v>
      </c>
    </row>
    <row r="19" spans="1:15" x14ac:dyDescent="0.3">
      <c r="A19" s="385">
        <v>32</v>
      </c>
      <c r="B19" s="385">
        <v>2</v>
      </c>
      <c r="C19" s="385">
        <v>9</v>
      </c>
      <c r="D19" s="385">
        <v>30424</v>
      </c>
      <c r="E19" s="385">
        <v>0</v>
      </c>
      <c r="F19" s="385">
        <v>0</v>
      </c>
      <c r="G19" s="385">
        <v>0</v>
      </c>
      <c r="H19" s="385">
        <v>0</v>
      </c>
      <c r="I19" s="385">
        <v>30424</v>
      </c>
      <c r="J19" s="385">
        <v>0</v>
      </c>
      <c r="K19" s="385">
        <v>0</v>
      </c>
      <c r="L19" s="385">
        <v>0</v>
      </c>
      <c r="M19" s="385">
        <v>0</v>
      </c>
      <c r="N19" s="385">
        <v>0</v>
      </c>
      <c r="O19" s="38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5.4414062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527" t="s">
        <v>4473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4.4" customHeight="1" thickBot="1" x14ac:dyDescent="0.35">
      <c r="A3" s="356" t="s">
        <v>163</v>
      </c>
      <c r="B3" s="357">
        <f>SUBTOTAL(9,B6:B1048576)</f>
        <v>8922903</v>
      </c>
      <c r="C3" s="358">
        <f t="shared" ref="C3:R3" si="0">SUBTOTAL(9,C6:C1048576)</f>
        <v>3</v>
      </c>
      <c r="D3" s="358">
        <f t="shared" si="0"/>
        <v>11365928</v>
      </c>
      <c r="E3" s="358">
        <f t="shared" si="0"/>
        <v>3.5708255775248485</v>
      </c>
      <c r="F3" s="358">
        <f t="shared" si="0"/>
        <v>10995894</v>
      </c>
      <c r="G3" s="359">
        <f>IF(B3&lt;&gt;0,F3/B3,"")</f>
        <v>1.2323224851822328</v>
      </c>
      <c r="H3" s="360">
        <f t="shared" si="0"/>
        <v>5704839.4800000023</v>
      </c>
      <c r="I3" s="358">
        <f t="shared" si="0"/>
        <v>1</v>
      </c>
      <c r="J3" s="358">
        <f t="shared" si="0"/>
        <v>5220385.989999989</v>
      </c>
      <c r="K3" s="358">
        <f t="shared" si="0"/>
        <v>0.91508025919074365</v>
      </c>
      <c r="L3" s="358">
        <f t="shared" si="0"/>
        <v>6850810.2400000086</v>
      </c>
      <c r="M3" s="361">
        <f>IF(H3&lt;&gt;0,L3/H3,"")</f>
        <v>1.2008769508796076</v>
      </c>
      <c r="N3" s="357">
        <f t="shared" si="0"/>
        <v>6833462.1499999994</v>
      </c>
      <c r="O3" s="358">
        <f t="shared" si="0"/>
        <v>1</v>
      </c>
      <c r="P3" s="358">
        <f t="shared" si="0"/>
        <v>22896407.710000001</v>
      </c>
      <c r="Q3" s="358">
        <f t="shared" si="0"/>
        <v>3.3506306477456675</v>
      </c>
      <c r="R3" s="358">
        <f t="shared" si="0"/>
        <v>22394489.350000005</v>
      </c>
      <c r="S3" s="359">
        <f>IF(N3&lt;&gt;0,R3/N3,"")</f>
        <v>3.2771805650522272</v>
      </c>
    </row>
    <row r="4" spans="1:19" ht="14.4" customHeight="1" x14ac:dyDescent="0.3">
      <c r="A4" s="528" t="s">
        <v>126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8"/>
      <c r="B5" s="729">
        <v>2012</v>
      </c>
      <c r="C5" s="730"/>
      <c r="D5" s="730">
        <v>2013</v>
      </c>
      <c r="E5" s="730"/>
      <c r="F5" s="730">
        <v>2014</v>
      </c>
      <c r="G5" s="731" t="s">
        <v>5</v>
      </c>
      <c r="H5" s="729">
        <v>2012</v>
      </c>
      <c r="I5" s="730"/>
      <c r="J5" s="730">
        <v>2013</v>
      </c>
      <c r="K5" s="730"/>
      <c r="L5" s="730">
        <v>2014</v>
      </c>
      <c r="M5" s="731" t="s">
        <v>5</v>
      </c>
      <c r="N5" s="729">
        <v>2012</v>
      </c>
      <c r="O5" s="730"/>
      <c r="P5" s="730">
        <v>2013</v>
      </c>
      <c r="Q5" s="730"/>
      <c r="R5" s="730">
        <v>2014</v>
      </c>
      <c r="S5" s="731" t="s">
        <v>5</v>
      </c>
    </row>
    <row r="6" spans="1:19" ht="14.4" customHeight="1" x14ac:dyDescent="0.3">
      <c r="A6" s="716" t="s">
        <v>4468</v>
      </c>
      <c r="B6" s="732">
        <v>616752</v>
      </c>
      <c r="C6" s="697">
        <v>1</v>
      </c>
      <c r="D6" s="732">
        <v>639749</v>
      </c>
      <c r="E6" s="697">
        <v>1.0372872726801048</v>
      </c>
      <c r="F6" s="732">
        <v>699811</v>
      </c>
      <c r="G6" s="702">
        <v>1.1346716346278569</v>
      </c>
      <c r="H6" s="732">
        <v>5704839.4800000023</v>
      </c>
      <c r="I6" s="697">
        <v>1</v>
      </c>
      <c r="J6" s="732">
        <v>5220385.989999989</v>
      </c>
      <c r="K6" s="697">
        <v>0.91508025919074365</v>
      </c>
      <c r="L6" s="732">
        <v>6850810.2400000086</v>
      </c>
      <c r="M6" s="702">
        <v>1.2008769508796076</v>
      </c>
      <c r="N6" s="732">
        <v>6833462.1499999994</v>
      </c>
      <c r="O6" s="697">
        <v>1</v>
      </c>
      <c r="P6" s="732">
        <v>22896407.710000001</v>
      </c>
      <c r="Q6" s="697">
        <v>3.3506306477456675</v>
      </c>
      <c r="R6" s="732">
        <v>22394489.350000005</v>
      </c>
      <c r="S6" s="241">
        <v>3.2771805650522272</v>
      </c>
    </row>
    <row r="7" spans="1:19" ht="14.4" customHeight="1" x14ac:dyDescent="0.3">
      <c r="A7" s="717" t="s">
        <v>4469</v>
      </c>
      <c r="B7" s="733">
        <v>5137926</v>
      </c>
      <c r="C7" s="671">
        <v>1</v>
      </c>
      <c r="D7" s="733">
        <v>7041226</v>
      </c>
      <c r="E7" s="671">
        <v>1.3704413025800684</v>
      </c>
      <c r="F7" s="733">
        <v>6579095</v>
      </c>
      <c r="G7" s="682">
        <v>1.2804962547144509</v>
      </c>
      <c r="H7" s="733"/>
      <c r="I7" s="671"/>
      <c r="J7" s="733"/>
      <c r="K7" s="671"/>
      <c r="L7" s="733"/>
      <c r="M7" s="682"/>
      <c r="N7" s="733"/>
      <c r="O7" s="671"/>
      <c r="P7" s="733"/>
      <c r="Q7" s="671"/>
      <c r="R7" s="733"/>
      <c r="S7" s="242"/>
    </row>
    <row r="8" spans="1:19" ht="14.4" customHeight="1" thickBot="1" x14ac:dyDescent="0.35">
      <c r="A8" s="735" t="s">
        <v>4470</v>
      </c>
      <c r="B8" s="734">
        <v>3168225</v>
      </c>
      <c r="C8" s="673">
        <v>1</v>
      </c>
      <c r="D8" s="734">
        <v>3684953</v>
      </c>
      <c r="E8" s="673">
        <v>1.1630970022646749</v>
      </c>
      <c r="F8" s="734">
        <v>3716988</v>
      </c>
      <c r="G8" s="683">
        <v>1.1732083422105437</v>
      </c>
      <c r="H8" s="734"/>
      <c r="I8" s="673"/>
      <c r="J8" s="734"/>
      <c r="K8" s="673"/>
      <c r="L8" s="734"/>
      <c r="M8" s="683"/>
      <c r="N8" s="734"/>
      <c r="O8" s="673"/>
      <c r="P8" s="734"/>
      <c r="Q8" s="673"/>
      <c r="R8" s="734"/>
      <c r="S8" s="684"/>
    </row>
    <row r="9" spans="1:19" ht="14.4" customHeight="1" x14ac:dyDescent="0.3">
      <c r="A9" s="736" t="s">
        <v>4471</v>
      </c>
    </row>
    <row r="10" spans="1:19" ht="14.4" customHeight="1" x14ac:dyDescent="0.3">
      <c r="A10" s="737" t="s">
        <v>239</v>
      </c>
    </row>
    <row r="11" spans="1:19" ht="14.4" customHeight="1" x14ac:dyDescent="0.3">
      <c r="A11" s="736" t="s">
        <v>4472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0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60" bestFit="1" customWidth="1"/>
    <col min="2" max="2" width="2.109375" style="260" bestFit="1" customWidth="1"/>
    <col min="3" max="3" width="8" style="260" bestFit="1" customWidth="1"/>
    <col min="4" max="4" width="50.88671875" style="260" bestFit="1" customWidth="1"/>
    <col min="5" max="6" width="11.109375" style="343" customWidth="1"/>
    <col min="7" max="8" width="9.33203125" style="260" hidden="1" customWidth="1"/>
    <col min="9" max="10" width="11.109375" style="343" customWidth="1"/>
    <col min="11" max="12" width="9.33203125" style="260" hidden="1" customWidth="1"/>
    <col min="13" max="14" width="11.109375" style="343" customWidth="1"/>
    <col min="15" max="15" width="11.109375" style="346" customWidth="1"/>
    <col min="16" max="16" width="11.109375" style="343" customWidth="1"/>
    <col min="17" max="16384" width="8.88671875" style="260"/>
  </cols>
  <sheetData>
    <row r="1" spans="1:16" ht="18.600000000000001" customHeight="1" thickBot="1" x14ac:dyDescent="0.4">
      <c r="A1" s="462" t="s">
        <v>4818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16" ht="14.4" customHeight="1" thickBot="1" x14ac:dyDescent="0.35">
      <c r="A2" s="389" t="s">
        <v>298</v>
      </c>
      <c r="B2" s="261"/>
      <c r="C2" s="261"/>
      <c r="D2" s="261"/>
      <c r="E2" s="364"/>
      <c r="F2" s="364"/>
      <c r="G2" s="261"/>
      <c r="H2" s="261"/>
      <c r="I2" s="364"/>
      <c r="J2" s="364"/>
      <c r="K2" s="261"/>
      <c r="L2" s="261"/>
      <c r="M2" s="364"/>
      <c r="N2" s="364"/>
      <c r="O2" s="365"/>
      <c r="P2" s="364"/>
    </row>
    <row r="3" spans="1:16" ht="14.4" customHeight="1" thickBot="1" x14ac:dyDescent="0.35">
      <c r="D3" s="112" t="s">
        <v>163</v>
      </c>
      <c r="E3" s="217">
        <f t="shared" ref="E3:N3" si="0">SUBTOTAL(9,E6:E1048576)</f>
        <v>46679.8</v>
      </c>
      <c r="F3" s="218">
        <f t="shared" si="0"/>
        <v>21461204.630000006</v>
      </c>
      <c r="G3" s="78"/>
      <c r="H3" s="78"/>
      <c r="I3" s="218">
        <f t="shared" si="0"/>
        <v>50475.6</v>
      </c>
      <c r="J3" s="218">
        <f t="shared" si="0"/>
        <v>39482721.699999996</v>
      </c>
      <c r="K3" s="78"/>
      <c r="L3" s="78"/>
      <c r="M3" s="218">
        <f t="shared" si="0"/>
        <v>53186.04</v>
      </c>
      <c r="N3" s="218">
        <f t="shared" si="0"/>
        <v>40241193.590000004</v>
      </c>
      <c r="O3" s="79">
        <f>IF(F3=0,0,N3/F3)</f>
        <v>1.8750668605874987</v>
      </c>
      <c r="P3" s="219">
        <f>IF(M3=0,0,N3/M3)</f>
        <v>756.61195287334806</v>
      </c>
    </row>
    <row r="4" spans="1:16" ht="14.4" customHeight="1" x14ac:dyDescent="0.3">
      <c r="A4" s="533" t="s">
        <v>122</v>
      </c>
      <c r="B4" s="534" t="s">
        <v>123</v>
      </c>
      <c r="C4" s="535" t="s">
        <v>124</v>
      </c>
      <c r="D4" s="536" t="s">
        <v>84</v>
      </c>
      <c r="E4" s="537">
        <v>2012</v>
      </c>
      <c r="F4" s="538"/>
      <c r="G4" s="216"/>
      <c r="H4" s="216"/>
      <c r="I4" s="537">
        <v>2013</v>
      </c>
      <c r="J4" s="538"/>
      <c r="K4" s="216"/>
      <c r="L4" s="216"/>
      <c r="M4" s="537">
        <v>2014</v>
      </c>
      <c r="N4" s="538"/>
      <c r="O4" s="539" t="s">
        <v>5</v>
      </c>
      <c r="P4" s="532" t="s">
        <v>125</v>
      </c>
    </row>
    <row r="5" spans="1:16" ht="14.4" customHeight="1" thickBot="1" x14ac:dyDescent="0.35">
      <c r="A5" s="738"/>
      <c r="B5" s="739"/>
      <c r="C5" s="740"/>
      <c r="D5" s="741"/>
      <c r="E5" s="742" t="s">
        <v>94</v>
      </c>
      <c r="F5" s="743" t="s">
        <v>17</v>
      </c>
      <c r="G5" s="744"/>
      <c r="H5" s="744"/>
      <c r="I5" s="742" t="s">
        <v>94</v>
      </c>
      <c r="J5" s="743" t="s">
        <v>17</v>
      </c>
      <c r="K5" s="744"/>
      <c r="L5" s="744"/>
      <c r="M5" s="742" t="s">
        <v>94</v>
      </c>
      <c r="N5" s="743" t="s">
        <v>17</v>
      </c>
      <c r="O5" s="745"/>
      <c r="P5" s="746"/>
    </row>
    <row r="6" spans="1:16" ht="14.4" customHeight="1" x14ac:dyDescent="0.3">
      <c r="A6" s="696" t="s">
        <v>4474</v>
      </c>
      <c r="B6" s="697" t="s">
        <v>1260</v>
      </c>
      <c r="C6" s="697" t="s">
        <v>4475</v>
      </c>
      <c r="D6" s="697" t="s">
        <v>4476</v>
      </c>
      <c r="E6" s="235"/>
      <c r="F6" s="235"/>
      <c r="G6" s="697"/>
      <c r="H6" s="697"/>
      <c r="I6" s="235">
        <v>2.2000000000000002</v>
      </c>
      <c r="J6" s="235">
        <v>8078.86</v>
      </c>
      <c r="K6" s="697"/>
      <c r="L6" s="697">
        <v>3672.2090909090903</v>
      </c>
      <c r="M6" s="235"/>
      <c r="N6" s="235"/>
      <c r="O6" s="702"/>
      <c r="P6" s="712"/>
    </row>
    <row r="7" spans="1:16" ht="14.4" customHeight="1" x14ac:dyDescent="0.3">
      <c r="A7" s="680" t="s">
        <v>4474</v>
      </c>
      <c r="B7" s="671" t="s">
        <v>1260</v>
      </c>
      <c r="C7" s="671" t="s">
        <v>4477</v>
      </c>
      <c r="D7" s="671" t="s">
        <v>4478</v>
      </c>
      <c r="E7" s="238">
        <v>99.5</v>
      </c>
      <c r="F7" s="238">
        <v>13712.79</v>
      </c>
      <c r="G7" s="671">
        <v>1</v>
      </c>
      <c r="H7" s="671">
        <v>137.81698492462311</v>
      </c>
      <c r="I7" s="238">
        <v>85</v>
      </c>
      <c r="J7" s="238">
        <v>11803.949999999999</v>
      </c>
      <c r="K7" s="671">
        <v>0.86079856834385982</v>
      </c>
      <c r="L7" s="671">
        <v>138.86999999999998</v>
      </c>
      <c r="M7" s="238">
        <v>35.29</v>
      </c>
      <c r="N7" s="238">
        <v>4943.17</v>
      </c>
      <c r="O7" s="682">
        <v>0.36047879388512477</v>
      </c>
      <c r="P7" s="713">
        <v>140.07282516293569</v>
      </c>
    </row>
    <row r="8" spans="1:16" ht="14.4" customHeight="1" x14ac:dyDescent="0.3">
      <c r="A8" s="680" t="s">
        <v>4474</v>
      </c>
      <c r="B8" s="671" t="s">
        <v>1260</v>
      </c>
      <c r="C8" s="671" t="s">
        <v>4479</v>
      </c>
      <c r="D8" s="671" t="s">
        <v>4478</v>
      </c>
      <c r="E8" s="238"/>
      <c r="F8" s="238"/>
      <c r="G8" s="671"/>
      <c r="H8" s="671"/>
      <c r="I8" s="238">
        <v>33</v>
      </c>
      <c r="J8" s="238">
        <v>9245.94</v>
      </c>
      <c r="K8" s="671"/>
      <c r="L8" s="671">
        <v>280.18</v>
      </c>
      <c r="M8" s="238">
        <v>66.5</v>
      </c>
      <c r="N8" s="238">
        <v>18631.97</v>
      </c>
      <c r="O8" s="682"/>
      <c r="P8" s="713">
        <v>280.18</v>
      </c>
    </row>
    <row r="9" spans="1:16" ht="14.4" customHeight="1" x14ac:dyDescent="0.3">
      <c r="A9" s="680" t="s">
        <v>4474</v>
      </c>
      <c r="B9" s="671" t="s">
        <v>1260</v>
      </c>
      <c r="C9" s="671" t="s">
        <v>4480</v>
      </c>
      <c r="D9" s="671" t="s">
        <v>4481</v>
      </c>
      <c r="E9" s="238">
        <v>28.55</v>
      </c>
      <c r="F9" s="238">
        <v>7232.5599999999995</v>
      </c>
      <c r="G9" s="671">
        <v>1</v>
      </c>
      <c r="H9" s="671">
        <v>253.32959719789841</v>
      </c>
      <c r="I9" s="238">
        <v>77.03</v>
      </c>
      <c r="J9" s="238">
        <v>19512.68</v>
      </c>
      <c r="K9" s="671">
        <v>2.6978939683874037</v>
      </c>
      <c r="L9" s="671">
        <v>253.31273529793586</v>
      </c>
      <c r="M9" s="238">
        <v>62.1</v>
      </c>
      <c r="N9" s="238">
        <v>15870.230000000003</v>
      </c>
      <c r="O9" s="682">
        <v>2.1942756091895546</v>
      </c>
      <c r="P9" s="713">
        <v>255.55925925925931</v>
      </c>
    </row>
    <row r="10" spans="1:16" ht="14.4" customHeight="1" x14ac:dyDescent="0.3">
      <c r="A10" s="680" t="s">
        <v>4474</v>
      </c>
      <c r="B10" s="671" t="s">
        <v>1260</v>
      </c>
      <c r="C10" s="671" t="s">
        <v>4482</v>
      </c>
      <c r="D10" s="671" t="s">
        <v>4483</v>
      </c>
      <c r="E10" s="238">
        <v>69</v>
      </c>
      <c r="F10" s="238">
        <v>637355</v>
      </c>
      <c r="G10" s="671">
        <v>1</v>
      </c>
      <c r="H10" s="671">
        <v>9237.028985507246</v>
      </c>
      <c r="I10" s="238"/>
      <c r="J10" s="238"/>
      <c r="K10" s="671"/>
      <c r="L10" s="671"/>
      <c r="M10" s="238"/>
      <c r="N10" s="238"/>
      <c r="O10" s="682"/>
      <c r="P10" s="713"/>
    </row>
    <row r="11" spans="1:16" ht="14.4" customHeight="1" x14ac:dyDescent="0.3">
      <c r="A11" s="680" t="s">
        <v>4474</v>
      </c>
      <c r="B11" s="671" t="s">
        <v>1260</v>
      </c>
      <c r="C11" s="671" t="s">
        <v>4484</v>
      </c>
      <c r="D11" s="671" t="s">
        <v>1650</v>
      </c>
      <c r="E11" s="238">
        <v>6</v>
      </c>
      <c r="F11" s="238">
        <v>5144.2999999999993</v>
      </c>
      <c r="G11" s="671">
        <v>1</v>
      </c>
      <c r="H11" s="671">
        <v>857.38333333333321</v>
      </c>
      <c r="I11" s="238">
        <v>4.2</v>
      </c>
      <c r="J11" s="238">
        <v>3687.1799999999994</v>
      </c>
      <c r="K11" s="671">
        <v>0.71675057830997413</v>
      </c>
      <c r="L11" s="671">
        <v>877.89999999999986</v>
      </c>
      <c r="M11" s="238">
        <v>3.4000000000000004</v>
      </c>
      <c r="N11" s="238">
        <v>2984.86</v>
      </c>
      <c r="O11" s="682">
        <v>0.58022665863188394</v>
      </c>
      <c r="P11" s="713">
        <v>877.9</v>
      </c>
    </row>
    <row r="12" spans="1:16" ht="14.4" customHeight="1" x14ac:dyDescent="0.3">
      <c r="A12" s="680" t="s">
        <v>4474</v>
      </c>
      <c r="B12" s="671" t="s">
        <v>1260</v>
      </c>
      <c r="C12" s="671" t="s">
        <v>4485</v>
      </c>
      <c r="D12" s="671" t="s">
        <v>4486</v>
      </c>
      <c r="E12" s="238">
        <v>1</v>
      </c>
      <c r="F12" s="238">
        <v>14162.12</v>
      </c>
      <c r="G12" s="671">
        <v>1</v>
      </c>
      <c r="H12" s="671">
        <v>14162.12</v>
      </c>
      <c r="I12" s="238"/>
      <c r="J12" s="238"/>
      <c r="K12" s="671"/>
      <c r="L12" s="671"/>
      <c r="M12" s="238"/>
      <c r="N12" s="238"/>
      <c r="O12" s="682"/>
      <c r="P12" s="713"/>
    </row>
    <row r="13" spans="1:16" ht="14.4" customHeight="1" x14ac:dyDescent="0.3">
      <c r="A13" s="680" t="s">
        <v>4474</v>
      </c>
      <c r="B13" s="671" t="s">
        <v>1260</v>
      </c>
      <c r="C13" s="671" t="s">
        <v>4487</v>
      </c>
      <c r="D13" s="671" t="s">
        <v>4486</v>
      </c>
      <c r="E13" s="238">
        <v>1</v>
      </c>
      <c r="F13" s="238">
        <v>7081.06</v>
      </c>
      <c r="G13" s="671">
        <v>1</v>
      </c>
      <c r="H13" s="671">
        <v>7081.06</v>
      </c>
      <c r="I13" s="238"/>
      <c r="J13" s="238"/>
      <c r="K13" s="671"/>
      <c r="L13" s="671"/>
      <c r="M13" s="238"/>
      <c r="N13" s="238"/>
      <c r="O13" s="682"/>
      <c r="P13" s="713"/>
    </row>
    <row r="14" spans="1:16" ht="14.4" customHeight="1" x14ac:dyDescent="0.3">
      <c r="A14" s="680" t="s">
        <v>4474</v>
      </c>
      <c r="B14" s="671" t="s">
        <v>1260</v>
      </c>
      <c r="C14" s="671" t="s">
        <v>4488</v>
      </c>
      <c r="D14" s="671" t="s">
        <v>4489</v>
      </c>
      <c r="E14" s="238"/>
      <c r="F14" s="238"/>
      <c r="G14" s="671"/>
      <c r="H14" s="671"/>
      <c r="I14" s="238">
        <v>5</v>
      </c>
      <c r="J14" s="238">
        <v>35715.9</v>
      </c>
      <c r="K14" s="671"/>
      <c r="L14" s="671">
        <v>7143.18</v>
      </c>
      <c r="M14" s="238">
        <v>2</v>
      </c>
      <c r="N14" s="238">
        <v>12942.86</v>
      </c>
      <c r="O14" s="682"/>
      <c r="P14" s="713">
        <v>6471.43</v>
      </c>
    </row>
    <row r="15" spans="1:16" ht="14.4" customHeight="1" x14ac:dyDescent="0.3">
      <c r="A15" s="680" t="s">
        <v>4474</v>
      </c>
      <c r="B15" s="671" t="s">
        <v>1260</v>
      </c>
      <c r="C15" s="671" t="s">
        <v>4490</v>
      </c>
      <c r="D15" s="671" t="s">
        <v>4489</v>
      </c>
      <c r="E15" s="238">
        <v>3</v>
      </c>
      <c r="F15" s="238">
        <v>42486.36</v>
      </c>
      <c r="G15" s="671">
        <v>1</v>
      </c>
      <c r="H15" s="671">
        <v>14162.12</v>
      </c>
      <c r="I15" s="238">
        <v>11</v>
      </c>
      <c r="J15" s="238">
        <v>157149.85</v>
      </c>
      <c r="K15" s="671">
        <v>3.6988306364677981</v>
      </c>
      <c r="L15" s="671">
        <v>14286.35</v>
      </c>
      <c r="M15" s="238">
        <v>6</v>
      </c>
      <c r="N15" s="238">
        <v>77657.100000000006</v>
      </c>
      <c r="O15" s="682">
        <v>1.8278125026479088</v>
      </c>
      <c r="P15" s="713">
        <v>12942.85</v>
      </c>
    </row>
    <row r="16" spans="1:16" ht="14.4" customHeight="1" x14ac:dyDescent="0.3">
      <c r="A16" s="680" t="s">
        <v>4474</v>
      </c>
      <c r="B16" s="671" t="s">
        <v>1260</v>
      </c>
      <c r="C16" s="671" t="s">
        <v>4491</v>
      </c>
      <c r="D16" s="671" t="s">
        <v>4492</v>
      </c>
      <c r="E16" s="238">
        <v>0</v>
      </c>
      <c r="F16" s="238">
        <v>1.4551915228366852E-10</v>
      </c>
      <c r="G16" s="671">
        <v>1</v>
      </c>
      <c r="H16" s="671"/>
      <c r="I16" s="238">
        <v>0</v>
      </c>
      <c r="J16" s="238">
        <v>5.8207660913467407E-11</v>
      </c>
      <c r="K16" s="671">
        <v>0.4</v>
      </c>
      <c r="L16" s="671"/>
      <c r="M16" s="238">
        <v>1.7763568394002505E-14</v>
      </c>
      <c r="N16" s="238">
        <v>-8.7311491370201111E-11</v>
      </c>
      <c r="O16" s="682">
        <v>-0.6</v>
      </c>
      <c r="P16" s="713">
        <v>-4915.2</v>
      </c>
    </row>
    <row r="17" spans="1:16" ht="14.4" customHeight="1" x14ac:dyDescent="0.3">
      <c r="A17" s="680" t="s">
        <v>4474</v>
      </c>
      <c r="B17" s="671" t="s">
        <v>1260</v>
      </c>
      <c r="C17" s="671" t="s">
        <v>4491</v>
      </c>
      <c r="D17" s="671" t="s">
        <v>2308</v>
      </c>
      <c r="E17" s="238">
        <v>101.5</v>
      </c>
      <c r="F17" s="238">
        <v>1307163.5099999998</v>
      </c>
      <c r="G17" s="671">
        <v>1</v>
      </c>
      <c r="H17" s="671">
        <v>12878.458226600984</v>
      </c>
      <c r="I17" s="238">
        <v>125.08</v>
      </c>
      <c r="J17" s="238">
        <v>1619786.94</v>
      </c>
      <c r="K17" s="671">
        <v>1.2391616868191189</v>
      </c>
      <c r="L17" s="671">
        <v>12950.007515190278</v>
      </c>
      <c r="M17" s="238">
        <v>151.13</v>
      </c>
      <c r="N17" s="238">
        <v>1974237.64</v>
      </c>
      <c r="O17" s="682">
        <v>1.5103218724335414</v>
      </c>
      <c r="P17" s="713">
        <v>13063.175014887845</v>
      </c>
    </row>
    <row r="18" spans="1:16" ht="14.4" customHeight="1" x14ac:dyDescent="0.3">
      <c r="A18" s="680" t="s">
        <v>4474</v>
      </c>
      <c r="B18" s="671" t="s">
        <v>1260</v>
      </c>
      <c r="C18" s="671" t="s">
        <v>4493</v>
      </c>
      <c r="D18" s="671" t="s">
        <v>4492</v>
      </c>
      <c r="E18" s="238">
        <v>0</v>
      </c>
      <c r="F18" s="238">
        <v>-1.1641532182693481E-10</v>
      </c>
      <c r="G18" s="671">
        <v>1</v>
      </c>
      <c r="H18" s="671"/>
      <c r="I18" s="238">
        <v>0</v>
      </c>
      <c r="J18" s="238">
        <v>-2.3283064365386963E-10</v>
      </c>
      <c r="K18" s="671">
        <v>2</v>
      </c>
      <c r="L18" s="671"/>
      <c r="M18" s="238">
        <v>0</v>
      </c>
      <c r="N18" s="238">
        <v>-4.6566128730773926E-10</v>
      </c>
      <c r="O18" s="682">
        <v>4</v>
      </c>
      <c r="P18" s="713"/>
    </row>
    <row r="19" spans="1:16" ht="14.4" customHeight="1" x14ac:dyDescent="0.3">
      <c r="A19" s="680" t="s">
        <v>4474</v>
      </c>
      <c r="B19" s="671" t="s">
        <v>1260</v>
      </c>
      <c r="C19" s="671" t="s">
        <v>4493</v>
      </c>
      <c r="D19" s="671" t="s">
        <v>4494</v>
      </c>
      <c r="E19" s="238">
        <v>124.5</v>
      </c>
      <c r="F19" s="238">
        <v>4011401.5599999996</v>
      </c>
      <c r="G19" s="671">
        <v>1</v>
      </c>
      <c r="H19" s="671">
        <v>32220.092851405618</v>
      </c>
      <c r="I19" s="238">
        <v>149</v>
      </c>
      <c r="J19" s="238">
        <v>4823880.96</v>
      </c>
      <c r="K19" s="671">
        <v>1.2025425248126993</v>
      </c>
      <c r="L19" s="671">
        <v>32375.040000000001</v>
      </c>
      <c r="M19" s="238">
        <v>169</v>
      </c>
      <c r="N19" s="238">
        <v>5519376.0700000003</v>
      </c>
      <c r="O19" s="682">
        <v>1.3759221028971234</v>
      </c>
      <c r="P19" s="713">
        <v>32659.030000000002</v>
      </c>
    </row>
    <row r="20" spans="1:16" ht="14.4" customHeight="1" x14ac:dyDescent="0.3">
      <c r="A20" s="680" t="s">
        <v>4474</v>
      </c>
      <c r="B20" s="671" t="s">
        <v>1260</v>
      </c>
      <c r="C20" s="671" t="s">
        <v>4495</v>
      </c>
      <c r="D20" s="671" t="s">
        <v>4496</v>
      </c>
      <c r="E20" s="238">
        <v>0</v>
      </c>
      <c r="F20" s="238">
        <v>0</v>
      </c>
      <c r="G20" s="671"/>
      <c r="H20" s="671"/>
      <c r="I20" s="238"/>
      <c r="J20" s="238"/>
      <c r="K20" s="671"/>
      <c r="L20" s="671"/>
      <c r="M20" s="238">
        <v>0</v>
      </c>
      <c r="N20" s="238">
        <v>0</v>
      </c>
      <c r="O20" s="682"/>
      <c r="P20" s="713"/>
    </row>
    <row r="21" spans="1:16" ht="14.4" customHeight="1" x14ac:dyDescent="0.3">
      <c r="A21" s="680" t="s">
        <v>4474</v>
      </c>
      <c r="B21" s="671" t="s">
        <v>1260</v>
      </c>
      <c r="C21" s="671" t="s">
        <v>4495</v>
      </c>
      <c r="D21" s="671" t="s">
        <v>1688</v>
      </c>
      <c r="E21" s="238">
        <v>11</v>
      </c>
      <c r="F21" s="238">
        <v>218120.97999999998</v>
      </c>
      <c r="G21" s="671">
        <v>1</v>
      </c>
      <c r="H21" s="671">
        <v>19829.179999999997</v>
      </c>
      <c r="I21" s="238"/>
      <c r="J21" s="238"/>
      <c r="K21" s="671"/>
      <c r="L21" s="671"/>
      <c r="M21" s="238">
        <v>4</v>
      </c>
      <c r="N21" s="238">
        <v>71048.36</v>
      </c>
      <c r="O21" s="682">
        <v>0.32572914352392879</v>
      </c>
      <c r="P21" s="713">
        <v>17762.09</v>
      </c>
    </row>
    <row r="22" spans="1:16" ht="14.4" customHeight="1" x14ac:dyDescent="0.3">
      <c r="A22" s="680" t="s">
        <v>4474</v>
      </c>
      <c r="B22" s="671" t="s">
        <v>1260</v>
      </c>
      <c r="C22" s="671" t="s">
        <v>4497</v>
      </c>
      <c r="D22" s="671" t="s">
        <v>2316</v>
      </c>
      <c r="E22" s="238"/>
      <c r="F22" s="238"/>
      <c r="G22" s="671"/>
      <c r="H22" s="671"/>
      <c r="I22" s="238">
        <v>2</v>
      </c>
      <c r="J22" s="238">
        <v>178551.34</v>
      </c>
      <c r="K22" s="671"/>
      <c r="L22" s="671">
        <v>89275.67</v>
      </c>
      <c r="M22" s="238">
        <v>14</v>
      </c>
      <c r="N22" s="238">
        <v>1249859.3799999999</v>
      </c>
      <c r="O22" s="682"/>
      <c r="P22" s="713">
        <v>89275.67</v>
      </c>
    </row>
    <row r="23" spans="1:16" ht="14.4" customHeight="1" x14ac:dyDescent="0.3">
      <c r="A23" s="680" t="s">
        <v>4474</v>
      </c>
      <c r="B23" s="671" t="s">
        <v>1260</v>
      </c>
      <c r="C23" s="671" t="s">
        <v>4497</v>
      </c>
      <c r="D23" s="671" t="s">
        <v>4498</v>
      </c>
      <c r="E23" s="238"/>
      <c r="F23" s="238"/>
      <c r="G23" s="671"/>
      <c r="H23" s="671"/>
      <c r="I23" s="238">
        <v>0</v>
      </c>
      <c r="J23" s="238">
        <v>0</v>
      </c>
      <c r="K23" s="671"/>
      <c r="L23" s="671"/>
      <c r="M23" s="238">
        <v>0</v>
      </c>
      <c r="N23" s="238">
        <v>-5.8207660913467407E-11</v>
      </c>
      <c r="O23" s="682"/>
      <c r="P23" s="713"/>
    </row>
    <row r="24" spans="1:16" ht="14.4" customHeight="1" x14ac:dyDescent="0.3">
      <c r="A24" s="680" t="s">
        <v>4474</v>
      </c>
      <c r="B24" s="671" t="s">
        <v>1260</v>
      </c>
      <c r="C24" s="671" t="s">
        <v>4499</v>
      </c>
      <c r="D24" s="671" t="s">
        <v>4500</v>
      </c>
      <c r="E24" s="238"/>
      <c r="F24" s="238"/>
      <c r="G24" s="671"/>
      <c r="H24" s="671"/>
      <c r="I24" s="238">
        <v>0</v>
      </c>
      <c r="J24" s="238">
        <v>5.8207660913467407E-10</v>
      </c>
      <c r="K24" s="671"/>
      <c r="L24" s="671"/>
      <c r="M24" s="238">
        <v>0</v>
      </c>
      <c r="N24" s="238">
        <v>4.3655745685100555E-11</v>
      </c>
      <c r="O24" s="682"/>
      <c r="P24" s="713"/>
    </row>
    <row r="25" spans="1:16" ht="14.4" customHeight="1" x14ac:dyDescent="0.3">
      <c r="A25" s="680" t="s">
        <v>4474</v>
      </c>
      <c r="B25" s="671" t="s">
        <v>1260</v>
      </c>
      <c r="C25" s="671" t="s">
        <v>4499</v>
      </c>
      <c r="D25" s="671" t="s">
        <v>2323</v>
      </c>
      <c r="E25" s="238"/>
      <c r="F25" s="238"/>
      <c r="G25" s="671"/>
      <c r="H25" s="671"/>
      <c r="I25" s="238">
        <v>150</v>
      </c>
      <c r="J25" s="238">
        <v>4432011</v>
      </c>
      <c r="K25" s="671"/>
      <c r="L25" s="671">
        <v>29546.74</v>
      </c>
      <c r="M25" s="238">
        <v>94</v>
      </c>
      <c r="N25" s="238">
        <v>2777393.56</v>
      </c>
      <c r="O25" s="682"/>
      <c r="P25" s="713">
        <v>29546.74</v>
      </c>
    </row>
    <row r="26" spans="1:16" ht="14.4" customHeight="1" x14ac:dyDescent="0.3">
      <c r="A26" s="680" t="s">
        <v>4474</v>
      </c>
      <c r="B26" s="671" t="s">
        <v>1260</v>
      </c>
      <c r="C26" s="671" t="s">
        <v>4501</v>
      </c>
      <c r="D26" s="671" t="s">
        <v>4500</v>
      </c>
      <c r="E26" s="238"/>
      <c r="F26" s="238"/>
      <c r="G26" s="671"/>
      <c r="H26" s="671"/>
      <c r="I26" s="238">
        <v>0</v>
      </c>
      <c r="J26" s="238">
        <v>4.6566128730773926E-10</v>
      </c>
      <c r="K26" s="671"/>
      <c r="L26" s="671"/>
      <c r="M26" s="238">
        <v>0</v>
      </c>
      <c r="N26" s="238">
        <v>-2.3283064365386963E-10</v>
      </c>
      <c r="O26" s="682"/>
      <c r="P26" s="713"/>
    </row>
    <row r="27" spans="1:16" ht="14.4" customHeight="1" x14ac:dyDescent="0.3">
      <c r="A27" s="680" t="s">
        <v>4474</v>
      </c>
      <c r="B27" s="671" t="s">
        <v>1260</v>
      </c>
      <c r="C27" s="671" t="s">
        <v>4501</v>
      </c>
      <c r="D27" s="671" t="s">
        <v>2327</v>
      </c>
      <c r="E27" s="238"/>
      <c r="F27" s="238"/>
      <c r="G27" s="671"/>
      <c r="H27" s="671"/>
      <c r="I27" s="238">
        <v>137</v>
      </c>
      <c r="J27" s="238">
        <v>8095805.3899999997</v>
      </c>
      <c r="K27" s="671"/>
      <c r="L27" s="671">
        <v>59093.47</v>
      </c>
      <c r="M27" s="238">
        <v>128</v>
      </c>
      <c r="N27" s="238">
        <v>7563964.1600000001</v>
      </c>
      <c r="O27" s="682"/>
      <c r="P27" s="713">
        <v>59093.47</v>
      </c>
    </row>
    <row r="28" spans="1:16" ht="14.4" customHeight="1" x14ac:dyDescent="0.3">
      <c r="A28" s="680" t="s">
        <v>4474</v>
      </c>
      <c r="B28" s="671" t="s">
        <v>1260</v>
      </c>
      <c r="C28" s="671" t="s">
        <v>4502</v>
      </c>
      <c r="D28" s="671" t="s">
        <v>1684</v>
      </c>
      <c r="E28" s="238"/>
      <c r="F28" s="238"/>
      <c r="G28" s="671"/>
      <c r="H28" s="671"/>
      <c r="I28" s="238">
        <v>10.25</v>
      </c>
      <c r="J28" s="238">
        <v>287418.23999999999</v>
      </c>
      <c r="K28" s="671"/>
      <c r="L28" s="671">
        <v>28040.803902439024</v>
      </c>
      <c r="M28" s="238">
        <v>23.25</v>
      </c>
      <c r="N28" s="238">
        <v>571915.04</v>
      </c>
      <c r="O28" s="682"/>
      <c r="P28" s="713">
        <v>24598.496344086023</v>
      </c>
    </row>
    <row r="29" spans="1:16" ht="14.4" customHeight="1" x14ac:dyDescent="0.3">
      <c r="A29" s="680" t="s">
        <v>4474</v>
      </c>
      <c r="B29" s="671" t="s">
        <v>1260</v>
      </c>
      <c r="C29" s="671" t="s">
        <v>4503</v>
      </c>
      <c r="D29" s="671" t="s">
        <v>4504</v>
      </c>
      <c r="E29" s="238">
        <v>17</v>
      </c>
      <c r="F29" s="238">
        <v>436330.13</v>
      </c>
      <c r="G29" s="671">
        <v>1</v>
      </c>
      <c r="H29" s="671">
        <v>25666.478235294118</v>
      </c>
      <c r="I29" s="238">
        <v>7</v>
      </c>
      <c r="J29" s="238">
        <v>166461.96</v>
      </c>
      <c r="K29" s="671">
        <v>0.38150461899112947</v>
      </c>
      <c r="L29" s="671">
        <v>23780.28</v>
      </c>
      <c r="M29" s="238">
        <v>14</v>
      </c>
      <c r="N29" s="238">
        <v>318869.45999999996</v>
      </c>
      <c r="O29" s="682">
        <v>0.7307986271770871</v>
      </c>
      <c r="P29" s="713">
        <v>22776.389999999996</v>
      </c>
    </row>
    <row r="30" spans="1:16" ht="14.4" customHeight="1" x14ac:dyDescent="0.3">
      <c r="A30" s="680" t="s">
        <v>4474</v>
      </c>
      <c r="B30" s="671" t="s">
        <v>1260</v>
      </c>
      <c r="C30" s="671" t="s">
        <v>4505</v>
      </c>
      <c r="D30" s="671" t="s">
        <v>4506</v>
      </c>
      <c r="E30" s="238">
        <v>25</v>
      </c>
      <c r="F30" s="238">
        <v>611032.16999999993</v>
      </c>
      <c r="G30" s="671">
        <v>1</v>
      </c>
      <c r="H30" s="671">
        <v>24441.286799999998</v>
      </c>
      <c r="I30" s="238">
        <v>17</v>
      </c>
      <c r="J30" s="238">
        <v>420178.45999999996</v>
      </c>
      <c r="K30" s="671">
        <v>0.68765358131634868</v>
      </c>
      <c r="L30" s="671">
        <v>24716.379999999997</v>
      </c>
      <c r="M30" s="238">
        <v>26</v>
      </c>
      <c r="N30" s="238">
        <v>642625.88</v>
      </c>
      <c r="O30" s="682">
        <v>1.0517054773073569</v>
      </c>
      <c r="P30" s="713">
        <v>24716.38</v>
      </c>
    </row>
    <row r="31" spans="1:16" ht="14.4" customHeight="1" x14ac:dyDescent="0.3">
      <c r="A31" s="680" t="s">
        <v>4474</v>
      </c>
      <c r="B31" s="671" t="s">
        <v>1260</v>
      </c>
      <c r="C31" s="671" t="s">
        <v>4507</v>
      </c>
      <c r="D31" s="671" t="s">
        <v>4508</v>
      </c>
      <c r="E31" s="238">
        <v>-2.2204460492503131E-16</v>
      </c>
      <c r="F31" s="238">
        <v>0</v>
      </c>
      <c r="G31" s="671"/>
      <c r="H31" s="671">
        <v>0</v>
      </c>
      <c r="I31" s="238"/>
      <c r="J31" s="238"/>
      <c r="K31" s="671"/>
      <c r="L31" s="671"/>
      <c r="M31" s="238"/>
      <c r="N31" s="238"/>
      <c r="O31" s="682"/>
      <c r="P31" s="713"/>
    </row>
    <row r="32" spans="1:16" ht="14.4" customHeight="1" x14ac:dyDescent="0.3">
      <c r="A32" s="680" t="s">
        <v>4474</v>
      </c>
      <c r="B32" s="671" t="s">
        <v>1260</v>
      </c>
      <c r="C32" s="671" t="s">
        <v>4507</v>
      </c>
      <c r="D32" s="671" t="s">
        <v>4471</v>
      </c>
      <c r="E32" s="238">
        <v>2.21</v>
      </c>
      <c r="F32" s="238">
        <v>72469.23</v>
      </c>
      <c r="G32" s="671">
        <v>1</v>
      </c>
      <c r="H32" s="671">
        <v>32791.506787330312</v>
      </c>
      <c r="I32" s="238"/>
      <c r="J32" s="238"/>
      <c r="K32" s="671"/>
      <c r="L32" s="671"/>
      <c r="M32" s="238"/>
      <c r="N32" s="238"/>
      <c r="O32" s="682"/>
      <c r="P32" s="713"/>
    </row>
    <row r="33" spans="1:16" ht="14.4" customHeight="1" x14ac:dyDescent="0.3">
      <c r="A33" s="680" t="s">
        <v>4474</v>
      </c>
      <c r="B33" s="671" t="s">
        <v>1260</v>
      </c>
      <c r="C33" s="671" t="s">
        <v>4509</v>
      </c>
      <c r="D33" s="671" t="s">
        <v>4510</v>
      </c>
      <c r="E33" s="238"/>
      <c r="F33" s="238"/>
      <c r="G33" s="671"/>
      <c r="H33" s="671"/>
      <c r="I33" s="238">
        <v>1</v>
      </c>
      <c r="J33" s="238">
        <v>153165.48000000001</v>
      </c>
      <c r="K33" s="671"/>
      <c r="L33" s="671">
        <v>153165.48000000001</v>
      </c>
      <c r="M33" s="238"/>
      <c r="N33" s="238"/>
      <c r="O33" s="682"/>
      <c r="P33" s="713"/>
    </row>
    <row r="34" spans="1:16" ht="14.4" customHeight="1" x14ac:dyDescent="0.3">
      <c r="A34" s="680" t="s">
        <v>4474</v>
      </c>
      <c r="B34" s="671" t="s">
        <v>1260</v>
      </c>
      <c r="C34" s="671" t="s">
        <v>4511</v>
      </c>
      <c r="D34" s="671" t="s">
        <v>4512</v>
      </c>
      <c r="E34" s="238">
        <v>2.4</v>
      </c>
      <c r="F34" s="238">
        <v>53123.56</v>
      </c>
      <c r="G34" s="671">
        <v>1</v>
      </c>
      <c r="H34" s="671">
        <v>22134.816666666666</v>
      </c>
      <c r="I34" s="238"/>
      <c r="J34" s="238"/>
      <c r="K34" s="671"/>
      <c r="L34" s="671"/>
      <c r="M34" s="238"/>
      <c r="N34" s="238"/>
      <c r="O34" s="682"/>
      <c r="P34" s="713"/>
    </row>
    <row r="35" spans="1:16" ht="14.4" customHeight="1" x14ac:dyDescent="0.3">
      <c r="A35" s="680" t="s">
        <v>4474</v>
      </c>
      <c r="B35" s="671" t="s">
        <v>1260</v>
      </c>
      <c r="C35" s="671" t="s">
        <v>4513</v>
      </c>
      <c r="D35" s="671" t="s">
        <v>4514</v>
      </c>
      <c r="E35" s="238">
        <v>0</v>
      </c>
      <c r="F35" s="238">
        <v>2.9103830456733704E-11</v>
      </c>
      <c r="G35" s="671">
        <v>1</v>
      </c>
      <c r="H35" s="671"/>
      <c r="I35" s="238">
        <v>0</v>
      </c>
      <c r="J35" s="238">
        <v>1.1641532182693481E-10</v>
      </c>
      <c r="K35" s="671">
        <v>4</v>
      </c>
      <c r="L35" s="671"/>
      <c r="M35" s="238">
        <v>0</v>
      </c>
      <c r="N35" s="238">
        <v>2.9103830456733704E-11</v>
      </c>
      <c r="O35" s="682">
        <v>1</v>
      </c>
      <c r="P35" s="713"/>
    </row>
    <row r="36" spans="1:16" ht="14.4" customHeight="1" x14ac:dyDescent="0.3">
      <c r="A36" s="680" t="s">
        <v>4474</v>
      </c>
      <c r="B36" s="671" t="s">
        <v>1260</v>
      </c>
      <c r="C36" s="671" t="s">
        <v>4513</v>
      </c>
      <c r="D36" s="671" t="s">
        <v>4515</v>
      </c>
      <c r="E36" s="238">
        <v>11</v>
      </c>
      <c r="F36" s="238">
        <v>1112660.81</v>
      </c>
      <c r="G36" s="671">
        <v>1</v>
      </c>
      <c r="H36" s="671">
        <v>101150.98272727273</v>
      </c>
      <c r="I36" s="238">
        <v>25</v>
      </c>
      <c r="J36" s="238">
        <v>2319280.75</v>
      </c>
      <c r="K36" s="671">
        <v>2.0844454384980091</v>
      </c>
      <c r="L36" s="671">
        <v>92771.23</v>
      </c>
      <c r="M36" s="238">
        <v>10</v>
      </c>
      <c r="N36" s="238">
        <v>927712.3</v>
      </c>
      <c r="O36" s="682">
        <v>0.83377817539920362</v>
      </c>
      <c r="P36" s="713">
        <v>92771.23000000001</v>
      </c>
    </row>
    <row r="37" spans="1:16" ht="14.4" customHeight="1" x14ac:dyDescent="0.3">
      <c r="A37" s="680" t="s">
        <v>4474</v>
      </c>
      <c r="B37" s="671" t="s">
        <v>1260</v>
      </c>
      <c r="C37" s="671" t="s">
        <v>4516</v>
      </c>
      <c r="D37" s="671" t="s">
        <v>4517</v>
      </c>
      <c r="E37" s="238"/>
      <c r="F37" s="238"/>
      <c r="G37" s="671"/>
      <c r="H37" s="671"/>
      <c r="I37" s="238">
        <v>9</v>
      </c>
      <c r="J37" s="238">
        <v>64288.62</v>
      </c>
      <c r="K37" s="671"/>
      <c r="L37" s="671">
        <v>7143.18</v>
      </c>
      <c r="M37" s="238">
        <v>7</v>
      </c>
      <c r="N37" s="238">
        <v>45300.01</v>
      </c>
      <c r="O37" s="682"/>
      <c r="P37" s="713">
        <v>6471.43</v>
      </c>
    </row>
    <row r="38" spans="1:16" ht="14.4" customHeight="1" x14ac:dyDescent="0.3">
      <c r="A38" s="680" t="s">
        <v>4474</v>
      </c>
      <c r="B38" s="671" t="s">
        <v>1260</v>
      </c>
      <c r="C38" s="671" t="s">
        <v>4518</v>
      </c>
      <c r="D38" s="671" t="s">
        <v>4517</v>
      </c>
      <c r="E38" s="238"/>
      <c r="F38" s="238"/>
      <c r="G38" s="671"/>
      <c r="H38" s="671"/>
      <c r="I38" s="238">
        <v>24</v>
      </c>
      <c r="J38" s="238">
        <v>342872.4</v>
      </c>
      <c r="K38" s="671"/>
      <c r="L38" s="671">
        <v>14286.35</v>
      </c>
      <c r="M38" s="238">
        <v>56.5</v>
      </c>
      <c r="N38" s="238">
        <v>731271.02</v>
      </c>
      <c r="O38" s="682"/>
      <c r="P38" s="713">
        <v>12942.849911504425</v>
      </c>
    </row>
    <row r="39" spans="1:16" ht="14.4" customHeight="1" x14ac:dyDescent="0.3">
      <c r="A39" s="680" t="s">
        <v>4474</v>
      </c>
      <c r="B39" s="671" t="s">
        <v>1260</v>
      </c>
      <c r="C39" s="671" t="s">
        <v>4519</v>
      </c>
      <c r="D39" s="671" t="s">
        <v>4520</v>
      </c>
      <c r="E39" s="238">
        <v>6.26</v>
      </c>
      <c r="F39" s="238">
        <v>10351.82</v>
      </c>
      <c r="G39" s="671">
        <v>1</v>
      </c>
      <c r="H39" s="671">
        <v>1653.6453674121406</v>
      </c>
      <c r="I39" s="238">
        <v>6.49</v>
      </c>
      <c r="J39" s="238">
        <v>10768.929999999998</v>
      </c>
      <c r="K39" s="671">
        <v>1.0402933976827262</v>
      </c>
      <c r="L39" s="671">
        <v>1659.3112480739596</v>
      </c>
      <c r="M39" s="238">
        <v>2.4</v>
      </c>
      <c r="N39" s="238">
        <v>4015.24</v>
      </c>
      <c r="O39" s="682">
        <v>0.38787768720862609</v>
      </c>
      <c r="P39" s="713">
        <v>1673.0166666666667</v>
      </c>
    </row>
    <row r="40" spans="1:16" ht="14.4" customHeight="1" x14ac:dyDescent="0.3">
      <c r="A40" s="680" t="s">
        <v>4474</v>
      </c>
      <c r="B40" s="671" t="s">
        <v>1260</v>
      </c>
      <c r="C40" s="671" t="s">
        <v>4521</v>
      </c>
      <c r="D40" s="671" t="s">
        <v>1426</v>
      </c>
      <c r="E40" s="238"/>
      <c r="F40" s="238"/>
      <c r="G40" s="671"/>
      <c r="H40" s="671"/>
      <c r="I40" s="238">
        <v>6.27</v>
      </c>
      <c r="J40" s="238">
        <v>699.79000000000008</v>
      </c>
      <c r="K40" s="671"/>
      <c r="L40" s="671">
        <v>111.6092503987241</v>
      </c>
      <c r="M40" s="238">
        <v>9.6</v>
      </c>
      <c r="N40" s="238">
        <v>706.27</v>
      </c>
      <c r="O40" s="682"/>
      <c r="P40" s="713">
        <v>73.569791666666674</v>
      </c>
    </row>
    <row r="41" spans="1:16" ht="14.4" customHeight="1" x14ac:dyDescent="0.3">
      <c r="A41" s="680" t="s">
        <v>4474</v>
      </c>
      <c r="B41" s="671" t="s">
        <v>1260</v>
      </c>
      <c r="C41" s="671" t="s">
        <v>4522</v>
      </c>
      <c r="D41" s="671" t="s">
        <v>1430</v>
      </c>
      <c r="E41" s="238"/>
      <c r="F41" s="238"/>
      <c r="G41" s="671"/>
      <c r="H41" s="671"/>
      <c r="I41" s="238"/>
      <c r="J41" s="238"/>
      <c r="K41" s="671"/>
      <c r="L41" s="671"/>
      <c r="M41" s="238">
        <v>3.5</v>
      </c>
      <c r="N41" s="238">
        <v>2232.23</v>
      </c>
      <c r="O41" s="682"/>
      <c r="P41" s="713">
        <v>637.78</v>
      </c>
    </row>
    <row r="42" spans="1:16" ht="14.4" customHeight="1" x14ac:dyDescent="0.3">
      <c r="A42" s="680" t="s">
        <v>4474</v>
      </c>
      <c r="B42" s="671" t="s">
        <v>1260</v>
      </c>
      <c r="C42" s="671" t="s">
        <v>4523</v>
      </c>
      <c r="D42" s="671" t="s">
        <v>1173</v>
      </c>
      <c r="E42" s="238">
        <v>19.5</v>
      </c>
      <c r="F42" s="238">
        <v>5441.48</v>
      </c>
      <c r="G42" s="671">
        <v>1</v>
      </c>
      <c r="H42" s="671">
        <v>279.0502564102564</v>
      </c>
      <c r="I42" s="238">
        <v>184.5</v>
      </c>
      <c r="J42" s="238">
        <v>55361.07</v>
      </c>
      <c r="K42" s="671">
        <v>10.17389938031565</v>
      </c>
      <c r="L42" s="671">
        <v>300.06</v>
      </c>
      <c r="M42" s="238">
        <v>130.30000000000001</v>
      </c>
      <c r="N42" s="238">
        <v>39440.5</v>
      </c>
      <c r="O42" s="682">
        <v>7.2481199967655865</v>
      </c>
      <c r="P42" s="713">
        <v>302.68994627782041</v>
      </c>
    </row>
    <row r="43" spans="1:16" ht="14.4" customHeight="1" x14ac:dyDescent="0.3">
      <c r="A43" s="680" t="s">
        <v>4474</v>
      </c>
      <c r="B43" s="671" t="s">
        <v>1260</v>
      </c>
      <c r="C43" s="671" t="s">
        <v>4524</v>
      </c>
      <c r="D43" s="671" t="s">
        <v>1173</v>
      </c>
      <c r="E43" s="238">
        <v>35.5</v>
      </c>
      <c r="F43" s="238">
        <v>48527.89</v>
      </c>
      <c r="G43" s="671">
        <v>1</v>
      </c>
      <c r="H43" s="671">
        <v>1366.9828169014083</v>
      </c>
      <c r="I43" s="238">
        <v>23.2</v>
      </c>
      <c r="J43" s="238">
        <v>34806.71</v>
      </c>
      <c r="K43" s="671">
        <v>0.71725166703106191</v>
      </c>
      <c r="L43" s="671">
        <v>1500.2892241379311</v>
      </c>
      <c r="M43" s="238">
        <v>6.5</v>
      </c>
      <c r="N43" s="238">
        <v>9837.41</v>
      </c>
      <c r="O43" s="682">
        <v>0.20271662336854127</v>
      </c>
      <c r="P43" s="713">
        <v>1513.4476923076923</v>
      </c>
    </row>
    <row r="44" spans="1:16" ht="14.4" customHeight="1" x14ac:dyDescent="0.3">
      <c r="A44" s="680" t="s">
        <v>4474</v>
      </c>
      <c r="B44" s="671" t="s">
        <v>1260</v>
      </c>
      <c r="C44" s="671" t="s">
        <v>4525</v>
      </c>
      <c r="D44" s="671" t="s">
        <v>4526</v>
      </c>
      <c r="E44" s="238"/>
      <c r="F44" s="238"/>
      <c r="G44" s="671"/>
      <c r="H44" s="671"/>
      <c r="I44" s="238">
        <v>27.4</v>
      </c>
      <c r="J44" s="238">
        <v>418201.13</v>
      </c>
      <c r="K44" s="671"/>
      <c r="L44" s="671">
        <v>15262.81496350365</v>
      </c>
      <c r="M44" s="238">
        <v>4.2</v>
      </c>
      <c r="N44" s="238">
        <v>64103.83</v>
      </c>
      <c r="O44" s="682"/>
      <c r="P44" s="713">
        <v>15262.816666666666</v>
      </c>
    </row>
    <row r="45" spans="1:16" ht="14.4" customHeight="1" x14ac:dyDescent="0.3">
      <c r="A45" s="680" t="s">
        <v>4474</v>
      </c>
      <c r="B45" s="671" t="s">
        <v>1260</v>
      </c>
      <c r="C45" s="671" t="s">
        <v>4527</v>
      </c>
      <c r="D45" s="671" t="s">
        <v>4528</v>
      </c>
      <c r="E45" s="238"/>
      <c r="F45" s="238"/>
      <c r="G45" s="671"/>
      <c r="H45" s="671"/>
      <c r="I45" s="238">
        <v>17</v>
      </c>
      <c r="J45" s="238">
        <v>159057.49999999997</v>
      </c>
      <c r="K45" s="671"/>
      <c r="L45" s="671">
        <v>9356.3235294117621</v>
      </c>
      <c r="M45" s="238">
        <v>0.6</v>
      </c>
      <c r="N45" s="238">
        <v>5613.79</v>
      </c>
      <c r="O45" s="682"/>
      <c r="P45" s="713">
        <v>9356.3166666666675</v>
      </c>
    </row>
    <row r="46" spans="1:16" ht="14.4" customHeight="1" x14ac:dyDescent="0.3">
      <c r="A46" s="680" t="s">
        <v>4474</v>
      </c>
      <c r="B46" s="671" t="s">
        <v>1260</v>
      </c>
      <c r="C46" s="671" t="s">
        <v>4529</v>
      </c>
      <c r="D46" s="671" t="s">
        <v>753</v>
      </c>
      <c r="E46" s="238">
        <v>29.810000000000002</v>
      </c>
      <c r="F46" s="238">
        <v>2282.71</v>
      </c>
      <c r="G46" s="671">
        <v>1</v>
      </c>
      <c r="H46" s="671">
        <v>76.575310298557525</v>
      </c>
      <c r="I46" s="238">
        <v>37.9</v>
      </c>
      <c r="J46" s="238">
        <v>2912.7500000000005</v>
      </c>
      <c r="K46" s="671">
        <v>1.2760052744325825</v>
      </c>
      <c r="L46" s="671">
        <v>76.853562005277055</v>
      </c>
      <c r="M46" s="238">
        <v>37.5</v>
      </c>
      <c r="N46" s="238">
        <v>2907.5</v>
      </c>
      <c r="O46" s="682">
        <v>1.2737053765042428</v>
      </c>
      <c r="P46" s="713">
        <v>77.533333333333331</v>
      </c>
    </row>
    <row r="47" spans="1:16" ht="14.4" customHeight="1" x14ac:dyDescent="0.3">
      <c r="A47" s="680" t="s">
        <v>4474</v>
      </c>
      <c r="B47" s="671" t="s">
        <v>1260</v>
      </c>
      <c r="C47" s="671" t="s">
        <v>4530</v>
      </c>
      <c r="D47" s="671" t="s">
        <v>1069</v>
      </c>
      <c r="E47" s="238"/>
      <c r="F47" s="238"/>
      <c r="G47" s="671"/>
      <c r="H47" s="671"/>
      <c r="I47" s="238">
        <v>13.43</v>
      </c>
      <c r="J47" s="238">
        <v>4565.8099999999995</v>
      </c>
      <c r="K47" s="671"/>
      <c r="L47" s="671">
        <v>339.97096053611313</v>
      </c>
      <c r="M47" s="238">
        <v>0.7</v>
      </c>
      <c r="N47" s="238">
        <v>238.07</v>
      </c>
      <c r="O47" s="682"/>
      <c r="P47" s="713">
        <v>340.1</v>
      </c>
    </row>
    <row r="48" spans="1:16" ht="14.4" customHeight="1" x14ac:dyDescent="0.3">
      <c r="A48" s="680" t="s">
        <v>4474</v>
      </c>
      <c r="B48" s="671" t="s">
        <v>1260</v>
      </c>
      <c r="C48" s="671" t="s">
        <v>4531</v>
      </c>
      <c r="D48" s="671" t="s">
        <v>1073</v>
      </c>
      <c r="E48" s="238">
        <v>79.099999999999994</v>
      </c>
      <c r="F48" s="238">
        <v>6586.9</v>
      </c>
      <c r="G48" s="671">
        <v>1</v>
      </c>
      <c r="H48" s="671">
        <v>83.273072060682679</v>
      </c>
      <c r="I48" s="238">
        <v>55.36999999999999</v>
      </c>
      <c r="J48" s="238">
        <v>4666.5199999999995</v>
      </c>
      <c r="K48" s="671">
        <v>0.70845466000698354</v>
      </c>
      <c r="L48" s="671">
        <v>84.278851363554281</v>
      </c>
      <c r="M48" s="238">
        <v>51.35</v>
      </c>
      <c r="N48" s="238">
        <v>4365.7</v>
      </c>
      <c r="O48" s="682">
        <v>0.66278522521975436</v>
      </c>
      <c r="P48" s="713">
        <v>85.018500486854904</v>
      </c>
    </row>
    <row r="49" spans="1:16" ht="14.4" customHeight="1" x14ac:dyDescent="0.3">
      <c r="A49" s="680" t="s">
        <v>4474</v>
      </c>
      <c r="B49" s="671" t="s">
        <v>1260</v>
      </c>
      <c r="C49" s="671" t="s">
        <v>4532</v>
      </c>
      <c r="D49" s="671" t="s">
        <v>1077</v>
      </c>
      <c r="E49" s="238">
        <v>32.370000000000005</v>
      </c>
      <c r="F49" s="238">
        <v>5434.89</v>
      </c>
      <c r="G49" s="671">
        <v>1</v>
      </c>
      <c r="H49" s="671">
        <v>167.89898053753475</v>
      </c>
      <c r="I49" s="238">
        <v>64.899999999999991</v>
      </c>
      <c r="J49" s="238">
        <v>10940.009999999998</v>
      </c>
      <c r="K49" s="671">
        <v>2.0129220646600019</v>
      </c>
      <c r="L49" s="671">
        <v>168.56718027734976</v>
      </c>
      <c r="M49" s="238">
        <v>96</v>
      </c>
      <c r="N49" s="238">
        <v>16324.58</v>
      </c>
      <c r="O49" s="682">
        <v>3.0036633676118556</v>
      </c>
      <c r="P49" s="713">
        <v>170.04770833333333</v>
      </c>
    </row>
    <row r="50" spans="1:16" ht="14.4" customHeight="1" x14ac:dyDescent="0.3">
      <c r="A50" s="680" t="s">
        <v>4474</v>
      </c>
      <c r="B50" s="671" t="s">
        <v>1260</v>
      </c>
      <c r="C50" s="671" t="s">
        <v>4533</v>
      </c>
      <c r="D50" s="671" t="s">
        <v>4534</v>
      </c>
      <c r="E50" s="238">
        <v>9</v>
      </c>
      <c r="F50" s="238">
        <v>8593.11</v>
      </c>
      <c r="G50" s="671">
        <v>1</v>
      </c>
      <c r="H50" s="671">
        <v>954.79000000000008</v>
      </c>
      <c r="I50" s="238"/>
      <c r="J50" s="238"/>
      <c r="K50" s="671"/>
      <c r="L50" s="671"/>
      <c r="M50" s="238">
        <v>31.4</v>
      </c>
      <c r="N50" s="238">
        <v>6678.46</v>
      </c>
      <c r="O50" s="682">
        <v>0.77718777020194085</v>
      </c>
      <c r="P50" s="713">
        <v>212.68980891719747</v>
      </c>
    </row>
    <row r="51" spans="1:16" ht="14.4" customHeight="1" x14ac:dyDescent="0.3">
      <c r="A51" s="680" t="s">
        <v>4474</v>
      </c>
      <c r="B51" s="671" t="s">
        <v>1260</v>
      </c>
      <c r="C51" s="671" t="s">
        <v>4535</v>
      </c>
      <c r="D51" s="671" t="s">
        <v>4536</v>
      </c>
      <c r="E51" s="238">
        <v>9</v>
      </c>
      <c r="F51" s="238">
        <v>63244.339999999989</v>
      </c>
      <c r="G51" s="671">
        <v>1</v>
      </c>
      <c r="H51" s="671">
        <v>7027.148888888888</v>
      </c>
      <c r="I51" s="238"/>
      <c r="J51" s="238"/>
      <c r="K51" s="671"/>
      <c r="L51" s="671"/>
      <c r="M51" s="238"/>
      <c r="N51" s="238"/>
      <c r="O51" s="682"/>
      <c r="P51" s="713"/>
    </row>
    <row r="52" spans="1:16" ht="14.4" customHeight="1" x14ac:dyDescent="0.3">
      <c r="A52" s="680" t="s">
        <v>4474</v>
      </c>
      <c r="B52" s="671" t="s">
        <v>1260</v>
      </c>
      <c r="C52" s="671" t="s">
        <v>4537</v>
      </c>
      <c r="D52" s="671" t="s">
        <v>4536</v>
      </c>
      <c r="E52" s="238">
        <v>24</v>
      </c>
      <c r="F52" s="238">
        <v>339890.88</v>
      </c>
      <c r="G52" s="671">
        <v>1</v>
      </c>
      <c r="H52" s="671">
        <v>14162.12</v>
      </c>
      <c r="I52" s="238"/>
      <c r="J52" s="238"/>
      <c r="K52" s="671"/>
      <c r="L52" s="671"/>
      <c r="M52" s="238"/>
      <c r="N52" s="238"/>
      <c r="O52" s="682"/>
      <c r="P52" s="713"/>
    </row>
    <row r="53" spans="1:16" ht="14.4" customHeight="1" x14ac:dyDescent="0.3">
      <c r="A53" s="680" t="s">
        <v>4474</v>
      </c>
      <c r="B53" s="671" t="s">
        <v>1260</v>
      </c>
      <c r="C53" s="671" t="s">
        <v>4538</v>
      </c>
      <c r="D53" s="671" t="s">
        <v>4539</v>
      </c>
      <c r="E53" s="238">
        <v>6</v>
      </c>
      <c r="F53" s="238">
        <v>30128.28</v>
      </c>
      <c r="G53" s="671">
        <v>1</v>
      </c>
      <c r="H53" s="671">
        <v>5021.38</v>
      </c>
      <c r="I53" s="238">
        <v>15</v>
      </c>
      <c r="J53" s="238">
        <v>81700.5</v>
      </c>
      <c r="K53" s="671">
        <v>2.7117545375972343</v>
      </c>
      <c r="L53" s="671">
        <v>5446.7</v>
      </c>
      <c r="M53" s="238">
        <v>6</v>
      </c>
      <c r="N53" s="238">
        <v>27066.3</v>
      </c>
      <c r="O53" s="682">
        <v>0.89836857596915587</v>
      </c>
      <c r="P53" s="713">
        <v>4511.05</v>
      </c>
    </row>
    <row r="54" spans="1:16" ht="14.4" customHeight="1" x14ac:dyDescent="0.3">
      <c r="A54" s="680" t="s">
        <v>4474</v>
      </c>
      <c r="B54" s="671" t="s">
        <v>1260</v>
      </c>
      <c r="C54" s="671" t="s">
        <v>4540</v>
      </c>
      <c r="D54" s="671" t="s">
        <v>4541</v>
      </c>
      <c r="E54" s="238">
        <v>59</v>
      </c>
      <c r="F54" s="238">
        <v>583992.04</v>
      </c>
      <c r="G54" s="671">
        <v>1</v>
      </c>
      <c r="H54" s="671">
        <v>9898.1701694915264</v>
      </c>
      <c r="I54" s="238">
        <v>30</v>
      </c>
      <c r="J54" s="238">
        <v>326802</v>
      </c>
      <c r="K54" s="671">
        <v>0.55960009317935222</v>
      </c>
      <c r="L54" s="671">
        <v>10893.4</v>
      </c>
      <c r="M54" s="238">
        <v>47</v>
      </c>
      <c r="N54" s="238">
        <v>424038.23</v>
      </c>
      <c r="O54" s="682">
        <v>0.72610275646907785</v>
      </c>
      <c r="P54" s="713">
        <v>9022.09</v>
      </c>
    </row>
    <row r="55" spans="1:16" ht="14.4" customHeight="1" x14ac:dyDescent="0.3">
      <c r="A55" s="680" t="s">
        <v>4474</v>
      </c>
      <c r="B55" s="671" t="s">
        <v>1260</v>
      </c>
      <c r="C55" s="671" t="s">
        <v>4542</v>
      </c>
      <c r="D55" s="671" t="s">
        <v>4471</v>
      </c>
      <c r="E55" s="238">
        <v>6.2399999999999993</v>
      </c>
      <c r="F55" s="238">
        <v>10112.86</v>
      </c>
      <c r="G55" s="671">
        <v>1</v>
      </c>
      <c r="H55" s="671">
        <v>1620.6506410256413</v>
      </c>
      <c r="I55" s="238">
        <v>3.7800000000000002</v>
      </c>
      <c r="J55" s="238">
        <v>6155.62</v>
      </c>
      <c r="K55" s="671">
        <v>0.60869229871668351</v>
      </c>
      <c r="L55" s="671">
        <v>1628.4708994708994</v>
      </c>
      <c r="M55" s="238"/>
      <c r="N55" s="238"/>
      <c r="O55" s="682"/>
      <c r="P55" s="713"/>
    </row>
    <row r="56" spans="1:16" ht="14.4" customHeight="1" x14ac:dyDescent="0.3">
      <c r="A56" s="680" t="s">
        <v>4474</v>
      </c>
      <c r="B56" s="671" t="s">
        <v>1260</v>
      </c>
      <c r="C56" s="671" t="s">
        <v>4543</v>
      </c>
      <c r="D56" s="671" t="s">
        <v>4544</v>
      </c>
      <c r="E56" s="238">
        <v>26</v>
      </c>
      <c r="F56" s="238">
        <v>129599.59999999999</v>
      </c>
      <c r="G56" s="671">
        <v>1</v>
      </c>
      <c r="H56" s="671">
        <v>4984.5999999999995</v>
      </c>
      <c r="I56" s="238">
        <v>25</v>
      </c>
      <c r="J56" s="238">
        <v>134983.5</v>
      </c>
      <c r="K56" s="671">
        <v>1.0415425664894029</v>
      </c>
      <c r="L56" s="671">
        <v>5399.34</v>
      </c>
      <c r="M56" s="238"/>
      <c r="N56" s="238"/>
      <c r="O56" s="682"/>
      <c r="P56" s="713"/>
    </row>
    <row r="57" spans="1:16" ht="14.4" customHeight="1" x14ac:dyDescent="0.3">
      <c r="A57" s="680" t="s">
        <v>4474</v>
      </c>
      <c r="B57" s="671" t="s">
        <v>1260</v>
      </c>
      <c r="C57" s="671" t="s">
        <v>4545</v>
      </c>
      <c r="D57" s="671" t="s">
        <v>4546</v>
      </c>
      <c r="E57" s="238">
        <v>63</v>
      </c>
      <c r="F57" s="238">
        <v>625043.64</v>
      </c>
      <c r="G57" s="671">
        <v>1</v>
      </c>
      <c r="H57" s="671">
        <v>9921.327619047619</v>
      </c>
      <c r="I57" s="238">
        <v>49</v>
      </c>
      <c r="J57" s="238">
        <v>529134.82999999996</v>
      </c>
      <c r="K57" s="671">
        <v>0.84655661803070259</v>
      </c>
      <c r="L57" s="671">
        <v>10798.669999999998</v>
      </c>
      <c r="M57" s="238">
        <v>24</v>
      </c>
      <c r="N57" s="238">
        <v>216530.16</v>
      </c>
      <c r="O57" s="682">
        <v>0.34642406728592584</v>
      </c>
      <c r="P57" s="713">
        <v>9022.09</v>
      </c>
    </row>
    <row r="58" spans="1:16" ht="14.4" customHeight="1" x14ac:dyDescent="0.3">
      <c r="A58" s="680" t="s">
        <v>4474</v>
      </c>
      <c r="B58" s="671" t="s">
        <v>1260</v>
      </c>
      <c r="C58" s="671" t="s">
        <v>4547</v>
      </c>
      <c r="D58" s="671" t="s">
        <v>780</v>
      </c>
      <c r="E58" s="238">
        <v>6.2</v>
      </c>
      <c r="F58" s="238">
        <v>347.38</v>
      </c>
      <c r="G58" s="671">
        <v>1</v>
      </c>
      <c r="H58" s="671">
        <v>56.029032258064511</v>
      </c>
      <c r="I58" s="238">
        <v>2.75</v>
      </c>
      <c r="J58" s="238">
        <v>171.11</v>
      </c>
      <c r="K58" s="671">
        <v>0.49257297484023266</v>
      </c>
      <c r="L58" s="671">
        <v>62.221818181818186</v>
      </c>
      <c r="M58" s="238">
        <v>3.4000000000000004</v>
      </c>
      <c r="N58" s="238">
        <v>213.18</v>
      </c>
      <c r="O58" s="682">
        <v>0.61367954401519953</v>
      </c>
      <c r="P58" s="713">
        <v>62.699999999999996</v>
      </c>
    </row>
    <row r="59" spans="1:16" ht="14.4" customHeight="1" x14ac:dyDescent="0.3">
      <c r="A59" s="680" t="s">
        <v>4474</v>
      </c>
      <c r="B59" s="671" t="s">
        <v>1260</v>
      </c>
      <c r="C59" s="671" t="s">
        <v>4548</v>
      </c>
      <c r="D59" s="671" t="s">
        <v>2488</v>
      </c>
      <c r="E59" s="238">
        <v>0.16</v>
      </c>
      <c r="F59" s="238">
        <v>33.74</v>
      </c>
      <c r="G59" s="671">
        <v>1</v>
      </c>
      <c r="H59" s="671">
        <v>210.875</v>
      </c>
      <c r="I59" s="238"/>
      <c r="J59" s="238"/>
      <c r="K59" s="671"/>
      <c r="L59" s="671"/>
      <c r="M59" s="238"/>
      <c r="N59" s="238"/>
      <c r="O59" s="682"/>
      <c r="P59" s="713"/>
    </row>
    <row r="60" spans="1:16" ht="14.4" customHeight="1" x14ac:dyDescent="0.3">
      <c r="A60" s="680" t="s">
        <v>4474</v>
      </c>
      <c r="B60" s="671" t="s">
        <v>1260</v>
      </c>
      <c r="C60" s="671" t="s">
        <v>4549</v>
      </c>
      <c r="D60" s="671" t="s">
        <v>4550</v>
      </c>
      <c r="E60" s="238">
        <v>32.549999999999997</v>
      </c>
      <c r="F60" s="238">
        <v>42662.130000000005</v>
      </c>
      <c r="G60" s="671">
        <v>1</v>
      </c>
      <c r="H60" s="671">
        <v>1310.6645161290326</v>
      </c>
      <c r="I60" s="238">
        <v>27.34</v>
      </c>
      <c r="J60" s="238">
        <v>39094.270000000004</v>
      </c>
      <c r="K60" s="671">
        <v>0.91636938896393594</v>
      </c>
      <c r="L60" s="671">
        <v>1429.9294074615948</v>
      </c>
      <c r="M60" s="238">
        <v>28.6</v>
      </c>
      <c r="N60" s="238">
        <v>41250.32</v>
      </c>
      <c r="O60" s="682">
        <v>0.96690718442796919</v>
      </c>
      <c r="P60" s="713">
        <v>1442.3188811188811</v>
      </c>
    </row>
    <row r="61" spans="1:16" ht="14.4" customHeight="1" x14ac:dyDescent="0.3">
      <c r="A61" s="680" t="s">
        <v>4474</v>
      </c>
      <c r="B61" s="671" t="s">
        <v>1260</v>
      </c>
      <c r="C61" s="671" t="s">
        <v>4551</v>
      </c>
      <c r="D61" s="671" t="s">
        <v>4550</v>
      </c>
      <c r="E61" s="238">
        <v>86</v>
      </c>
      <c r="F61" s="238">
        <v>23998.31</v>
      </c>
      <c r="G61" s="671">
        <v>1</v>
      </c>
      <c r="H61" s="671">
        <v>279.05011627906975</v>
      </c>
      <c r="I61" s="238">
        <v>260.5</v>
      </c>
      <c r="J61" s="238">
        <v>78165.62999999999</v>
      </c>
      <c r="K61" s="671">
        <v>3.2571306062801915</v>
      </c>
      <c r="L61" s="671">
        <v>300.05999999999995</v>
      </c>
      <c r="M61" s="238">
        <v>294</v>
      </c>
      <c r="N61" s="238">
        <v>88990.85</v>
      </c>
      <c r="O61" s="682">
        <v>3.7082132033464021</v>
      </c>
      <c r="P61" s="713">
        <v>302.68996598639455</v>
      </c>
    </row>
    <row r="62" spans="1:16" ht="14.4" customHeight="1" x14ac:dyDescent="0.3">
      <c r="A62" s="680" t="s">
        <v>4474</v>
      </c>
      <c r="B62" s="671" t="s">
        <v>1260</v>
      </c>
      <c r="C62" s="671" t="s">
        <v>4552</v>
      </c>
      <c r="D62" s="671" t="s">
        <v>4471</v>
      </c>
      <c r="E62" s="238">
        <v>39.39</v>
      </c>
      <c r="F62" s="238">
        <v>22551.870000000003</v>
      </c>
      <c r="G62" s="671">
        <v>1</v>
      </c>
      <c r="H62" s="671">
        <v>572.52779893373963</v>
      </c>
      <c r="I62" s="238"/>
      <c r="J62" s="238"/>
      <c r="K62" s="671"/>
      <c r="L62" s="671"/>
      <c r="M62" s="238"/>
      <c r="N62" s="238"/>
      <c r="O62" s="682"/>
      <c r="P62" s="713"/>
    </row>
    <row r="63" spans="1:16" ht="14.4" customHeight="1" x14ac:dyDescent="0.3">
      <c r="A63" s="680" t="s">
        <v>4474</v>
      </c>
      <c r="B63" s="671" t="s">
        <v>1260</v>
      </c>
      <c r="C63" s="671" t="s">
        <v>1696</v>
      </c>
      <c r="D63" s="671" t="s">
        <v>4553</v>
      </c>
      <c r="E63" s="238">
        <v>15</v>
      </c>
      <c r="F63" s="238">
        <v>100397.7</v>
      </c>
      <c r="G63" s="671">
        <v>1</v>
      </c>
      <c r="H63" s="671">
        <v>6693.1799999999994</v>
      </c>
      <c r="I63" s="238">
        <v>7</v>
      </c>
      <c r="J63" s="238">
        <v>46852.26</v>
      </c>
      <c r="K63" s="671">
        <v>0.46666666666666667</v>
      </c>
      <c r="L63" s="671">
        <v>6693.18</v>
      </c>
      <c r="M63" s="238">
        <v>20</v>
      </c>
      <c r="N63" s="238">
        <v>135037.79999999999</v>
      </c>
      <c r="O63" s="682">
        <v>1.3450288203813434</v>
      </c>
      <c r="P63" s="713">
        <v>6751.8899999999994</v>
      </c>
    </row>
    <row r="64" spans="1:16" ht="14.4" customHeight="1" x14ac:dyDescent="0.3">
      <c r="A64" s="680" t="s">
        <v>4474</v>
      </c>
      <c r="B64" s="671" t="s">
        <v>1260</v>
      </c>
      <c r="C64" s="671" t="s">
        <v>1698</v>
      </c>
      <c r="D64" s="671" t="s">
        <v>4554</v>
      </c>
      <c r="E64" s="238">
        <v>1</v>
      </c>
      <c r="F64" s="238">
        <v>13386.35</v>
      </c>
      <c r="G64" s="671">
        <v>1</v>
      </c>
      <c r="H64" s="671">
        <v>13386.35</v>
      </c>
      <c r="I64" s="238"/>
      <c r="J64" s="238"/>
      <c r="K64" s="671"/>
      <c r="L64" s="671"/>
      <c r="M64" s="238">
        <v>10</v>
      </c>
      <c r="N64" s="238">
        <v>135037.79999999999</v>
      </c>
      <c r="O64" s="682">
        <v>10.087723688682873</v>
      </c>
      <c r="P64" s="713">
        <v>13503.779999999999</v>
      </c>
    </row>
    <row r="65" spans="1:16" ht="14.4" customHeight="1" x14ac:dyDescent="0.3">
      <c r="A65" s="680" t="s">
        <v>4474</v>
      </c>
      <c r="B65" s="671" t="s">
        <v>1260</v>
      </c>
      <c r="C65" s="671" t="s">
        <v>4555</v>
      </c>
      <c r="D65" s="671" t="s">
        <v>1232</v>
      </c>
      <c r="E65" s="238"/>
      <c r="F65" s="238"/>
      <c r="G65" s="671"/>
      <c r="H65" s="671"/>
      <c r="I65" s="238">
        <v>14</v>
      </c>
      <c r="J65" s="238">
        <v>3669.12</v>
      </c>
      <c r="K65" s="671"/>
      <c r="L65" s="671">
        <v>262.08</v>
      </c>
      <c r="M65" s="238">
        <v>19.100000000000001</v>
      </c>
      <c r="N65" s="238">
        <v>5005.7</v>
      </c>
      <c r="O65" s="682"/>
      <c r="P65" s="713">
        <v>262.0785340314136</v>
      </c>
    </row>
    <row r="66" spans="1:16" ht="14.4" customHeight="1" x14ac:dyDescent="0.3">
      <c r="A66" s="680" t="s">
        <v>4474</v>
      </c>
      <c r="B66" s="671" t="s">
        <v>1260</v>
      </c>
      <c r="C66" s="671" t="s">
        <v>4556</v>
      </c>
      <c r="D66" s="671" t="s">
        <v>1643</v>
      </c>
      <c r="E66" s="238"/>
      <c r="F66" s="238"/>
      <c r="G66" s="671"/>
      <c r="H66" s="671"/>
      <c r="I66" s="238">
        <v>8</v>
      </c>
      <c r="J66" s="238">
        <v>9349.9599999999991</v>
      </c>
      <c r="K66" s="671"/>
      <c r="L66" s="671">
        <v>1168.7449999999999</v>
      </c>
      <c r="M66" s="238">
        <v>10</v>
      </c>
      <c r="N66" s="238">
        <v>11697.5</v>
      </c>
      <c r="O66" s="682"/>
      <c r="P66" s="713">
        <v>1169.75</v>
      </c>
    </row>
    <row r="67" spans="1:16" ht="14.4" customHeight="1" x14ac:dyDescent="0.3">
      <c r="A67" s="680" t="s">
        <v>4474</v>
      </c>
      <c r="B67" s="671" t="s">
        <v>1260</v>
      </c>
      <c r="C67" s="671" t="s">
        <v>4557</v>
      </c>
      <c r="D67" s="671" t="s">
        <v>1455</v>
      </c>
      <c r="E67" s="238"/>
      <c r="F67" s="238"/>
      <c r="G67" s="671"/>
      <c r="H67" s="671"/>
      <c r="I67" s="238"/>
      <c r="J67" s="238"/>
      <c r="K67" s="671"/>
      <c r="L67" s="671"/>
      <c r="M67" s="238">
        <v>3.88</v>
      </c>
      <c r="N67" s="238">
        <v>6308.2199999999993</v>
      </c>
      <c r="O67" s="682"/>
      <c r="P67" s="713">
        <v>1625.8298969072164</v>
      </c>
    </row>
    <row r="68" spans="1:16" ht="14.4" customHeight="1" x14ac:dyDescent="0.3">
      <c r="A68" s="680" t="s">
        <v>4474</v>
      </c>
      <c r="B68" s="671" t="s">
        <v>1260</v>
      </c>
      <c r="C68" s="671" t="s">
        <v>4558</v>
      </c>
      <c r="D68" s="671" t="s">
        <v>1199</v>
      </c>
      <c r="E68" s="238">
        <v>0.16</v>
      </c>
      <c r="F68" s="238">
        <v>23.63</v>
      </c>
      <c r="G68" s="671">
        <v>1</v>
      </c>
      <c r="H68" s="671">
        <v>147.6875</v>
      </c>
      <c r="I68" s="238">
        <v>0.18</v>
      </c>
      <c r="J68" s="238">
        <v>28.83</v>
      </c>
      <c r="K68" s="671">
        <v>1.2200592467202709</v>
      </c>
      <c r="L68" s="671">
        <v>160.16666666666666</v>
      </c>
      <c r="M68" s="238">
        <v>1.7599999999999998</v>
      </c>
      <c r="N68" s="238">
        <v>281.88</v>
      </c>
      <c r="O68" s="682">
        <v>11.92890393567499</v>
      </c>
      <c r="P68" s="713">
        <v>160.15909090909093</v>
      </c>
    </row>
    <row r="69" spans="1:16" ht="14.4" customHeight="1" x14ac:dyDescent="0.3">
      <c r="A69" s="680" t="s">
        <v>4474</v>
      </c>
      <c r="B69" s="671" t="s">
        <v>1260</v>
      </c>
      <c r="C69" s="671" t="s">
        <v>4559</v>
      </c>
      <c r="D69" s="671" t="s">
        <v>4514</v>
      </c>
      <c r="E69" s="238"/>
      <c r="F69" s="238"/>
      <c r="G69" s="671"/>
      <c r="H69" s="671"/>
      <c r="I69" s="238">
        <v>0</v>
      </c>
      <c r="J69" s="238">
        <v>0</v>
      </c>
      <c r="K69" s="671"/>
      <c r="L69" s="671"/>
      <c r="M69" s="238">
        <v>0</v>
      </c>
      <c r="N69" s="238">
        <v>4.3655745685100555E-11</v>
      </c>
      <c r="O69" s="682"/>
      <c r="P69" s="713"/>
    </row>
    <row r="70" spans="1:16" ht="14.4" customHeight="1" x14ac:dyDescent="0.3">
      <c r="A70" s="680" t="s">
        <v>4474</v>
      </c>
      <c r="B70" s="671" t="s">
        <v>1260</v>
      </c>
      <c r="C70" s="671" t="s">
        <v>4559</v>
      </c>
      <c r="D70" s="671" t="s">
        <v>4560</v>
      </c>
      <c r="E70" s="238"/>
      <c r="F70" s="238"/>
      <c r="G70" s="671"/>
      <c r="H70" s="671"/>
      <c r="I70" s="238">
        <v>21</v>
      </c>
      <c r="J70" s="238">
        <v>1427091.33</v>
      </c>
      <c r="K70" s="671"/>
      <c r="L70" s="671">
        <v>67956.73000000001</v>
      </c>
      <c r="M70" s="238">
        <v>10</v>
      </c>
      <c r="N70" s="238">
        <v>679567.3</v>
      </c>
      <c r="O70" s="682"/>
      <c r="P70" s="713">
        <v>67956.73000000001</v>
      </c>
    </row>
    <row r="71" spans="1:16" ht="14.4" customHeight="1" x14ac:dyDescent="0.3">
      <c r="A71" s="680" t="s">
        <v>4474</v>
      </c>
      <c r="B71" s="671" t="s">
        <v>1260</v>
      </c>
      <c r="C71" s="671" t="s">
        <v>4561</v>
      </c>
      <c r="D71" s="671" t="s">
        <v>1228</v>
      </c>
      <c r="E71" s="238"/>
      <c r="F71" s="238"/>
      <c r="G71" s="671"/>
      <c r="H71" s="671"/>
      <c r="I71" s="238">
        <v>56.83</v>
      </c>
      <c r="J71" s="238">
        <v>32563.98</v>
      </c>
      <c r="K71" s="671"/>
      <c r="L71" s="671">
        <v>573.00686257258496</v>
      </c>
      <c r="M71" s="238">
        <v>44.870000000000005</v>
      </c>
      <c r="N71" s="238">
        <v>25938.600000000002</v>
      </c>
      <c r="O71" s="682"/>
      <c r="P71" s="713">
        <v>578.08335190550474</v>
      </c>
    </row>
    <row r="72" spans="1:16" ht="14.4" customHeight="1" x14ac:dyDescent="0.3">
      <c r="A72" s="680" t="s">
        <v>4474</v>
      </c>
      <c r="B72" s="671" t="s">
        <v>1260</v>
      </c>
      <c r="C72" s="671" t="s">
        <v>4562</v>
      </c>
      <c r="D72" s="671" t="s">
        <v>4563</v>
      </c>
      <c r="E72" s="238">
        <v>2.6</v>
      </c>
      <c r="F72" s="238">
        <v>23415.980000000003</v>
      </c>
      <c r="G72" s="671">
        <v>1</v>
      </c>
      <c r="H72" s="671">
        <v>9006.1461538461554</v>
      </c>
      <c r="I72" s="238"/>
      <c r="J72" s="238"/>
      <c r="K72" s="671"/>
      <c r="L72" s="671"/>
      <c r="M72" s="238"/>
      <c r="N72" s="238"/>
      <c r="O72" s="682"/>
      <c r="P72" s="713"/>
    </row>
    <row r="73" spans="1:16" ht="14.4" customHeight="1" x14ac:dyDescent="0.3">
      <c r="A73" s="680" t="s">
        <v>4474</v>
      </c>
      <c r="B73" s="671" t="s">
        <v>1260</v>
      </c>
      <c r="C73" s="671" t="s">
        <v>4564</v>
      </c>
      <c r="D73" s="671" t="s">
        <v>4565</v>
      </c>
      <c r="E73" s="238">
        <v>41</v>
      </c>
      <c r="F73" s="238">
        <v>401178.14999999997</v>
      </c>
      <c r="G73" s="671">
        <v>1</v>
      </c>
      <c r="H73" s="671">
        <v>9784.8329268292673</v>
      </c>
      <c r="I73" s="238"/>
      <c r="J73" s="238"/>
      <c r="K73" s="671"/>
      <c r="L73" s="671"/>
      <c r="M73" s="238"/>
      <c r="N73" s="238"/>
      <c r="O73" s="682"/>
      <c r="P73" s="713"/>
    </row>
    <row r="74" spans="1:16" ht="14.4" customHeight="1" x14ac:dyDescent="0.3">
      <c r="A74" s="680" t="s">
        <v>4474</v>
      </c>
      <c r="B74" s="671" t="s">
        <v>1260</v>
      </c>
      <c r="C74" s="671" t="s">
        <v>4566</v>
      </c>
      <c r="D74" s="671" t="s">
        <v>4567</v>
      </c>
      <c r="E74" s="238">
        <v>50.300000000000004</v>
      </c>
      <c r="F74" s="238">
        <v>785375.37999999989</v>
      </c>
      <c r="G74" s="671">
        <v>1</v>
      </c>
      <c r="H74" s="671">
        <v>15613.824652087471</v>
      </c>
      <c r="I74" s="238">
        <v>3.6</v>
      </c>
      <c r="J74" s="238">
        <v>32051.88</v>
      </c>
      <c r="K74" s="671">
        <v>4.0810904971327222E-2</v>
      </c>
      <c r="L74" s="671">
        <v>8903.2999999999993</v>
      </c>
      <c r="M74" s="238"/>
      <c r="N74" s="238"/>
      <c r="O74" s="682"/>
      <c r="P74" s="713"/>
    </row>
    <row r="75" spans="1:16" ht="14.4" customHeight="1" x14ac:dyDescent="0.3">
      <c r="A75" s="680" t="s">
        <v>4474</v>
      </c>
      <c r="B75" s="671" t="s">
        <v>1260</v>
      </c>
      <c r="C75" s="671" t="s">
        <v>4568</v>
      </c>
      <c r="D75" s="671" t="s">
        <v>1646</v>
      </c>
      <c r="E75" s="238"/>
      <c r="F75" s="238"/>
      <c r="G75" s="671"/>
      <c r="H75" s="671"/>
      <c r="I75" s="238">
        <v>0.4</v>
      </c>
      <c r="J75" s="238">
        <v>459.96</v>
      </c>
      <c r="K75" s="671"/>
      <c r="L75" s="671">
        <v>1149.8999999999999</v>
      </c>
      <c r="M75" s="238"/>
      <c r="N75" s="238"/>
      <c r="O75" s="682"/>
      <c r="P75" s="713"/>
    </row>
    <row r="76" spans="1:16" ht="14.4" customHeight="1" x14ac:dyDescent="0.3">
      <c r="A76" s="680" t="s">
        <v>4474</v>
      </c>
      <c r="B76" s="671" t="s">
        <v>1260</v>
      </c>
      <c r="C76" s="671" t="s">
        <v>4569</v>
      </c>
      <c r="D76" s="671" t="s">
        <v>1646</v>
      </c>
      <c r="E76" s="238">
        <v>2.9999999999999996</v>
      </c>
      <c r="F76" s="238">
        <v>28908.29</v>
      </c>
      <c r="G76" s="671">
        <v>1</v>
      </c>
      <c r="H76" s="671">
        <v>9636.0966666666682</v>
      </c>
      <c r="I76" s="238">
        <v>46.4</v>
      </c>
      <c r="J76" s="238">
        <v>280588.39999999997</v>
      </c>
      <c r="K76" s="671">
        <v>9.7061569535935863</v>
      </c>
      <c r="L76" s="671">
        <v>6047.1637931034475</v>
      </c>
      <c r="M76" s="238">
        <v>40</v>
      </c>
      <c r="N76" s="238">
        <v>241886.47000000003</v>
      </c>
      <c r="O76" s="682">
        <v>8.3673738571184959</v>
      </c>
      <c r="P76" s="713">
        <v>6047.1617500000011</v>
      </c>
    </row>
    <row r="77" spans="1:16" ht="14.4" customHeight="1" x14ac:dyDescent="0.3">
      <c r="A77" s="680" t="s">
        <v>4474</v>
      </c>
      <c r="B77" s="671" t="s">
        <v>1260</v>
      </c>
      <c r="C77" s="671" t="s">
        <v>4570</v>
      </c>
      <c r="D77" s="671" t="s">
        <v>1105</v>
      </c>
      <c r="E77" s="238">
        <v>9</v>
      </c>
      <c r="F77" s="238">
        <v>131214.57999999999</v>
      </c>
      <c r="G77" s="671">
        <v>1</v>
      </c>
      <c r="H77" s="671">
        <v>14579.397777777776</v>
      </c>
      <c r="I77" s="238">
        <v>55.6</v>
      </c>
      <c r="J77" s="238">
        <v>523113.82999999996</v>
      </c>
      <c r="K77" s="671">
        <v>3.9867050597578411</v>
      </c>
      <c r="L77" s="671">
        <v>9408.5221223021581</v>
      </c>
      <c r="M77" s="238">
        <v>72.2</v>
      </c>
      <c r="N77" s="238">
        <v>679295.20000000007</v>
      </c>
      <c r="O77" s="682">
        <v>5.1769795704105457</v>
      </c>
      <c r="P77" s="713">
        <v>9408.5207756232685</v>
      </c>
    </row>
    <row r="78" spans="1:16" ht="14.4" customHeight="1" x14ac:dyDescent="0.3">
      <c r="A78" s="680" t="s">
        <v>4474</v>
      </c>
      <c r="B78" s="671" t="s">
        <v>1260</v>
      </c>
      <c r="C78" s="671" t="s">
        <v>4571</v>
      </c>
      <c r="D78" s="671" t="s">
        <v>4572</v>
      </c>
      <c r="E78" s="238">
        <v>0</v>
      </c>
      <c r="F78" s="238">
        <v>0</v>
      </c>
      <c r="G78" s="671"/>
      <c r="H78" s="671"/>
      <c r="I78" s="238"/>
      <c r="J78" s="238"/>
      <c r="K78" s="671"/>
      <c r="L78" s="671"/>
      <c r="M78" s="238">
        <v>-2.6645352591003757E-15</v>
      </c>
      <c r="N78" s="238">
        <v>1.4551915228366852E-11</v>
      </c>
      <c r="O78" s="682"/>
      <c r="P78" s="713">
        <v>-5461.333333333333</v>
      </c>
    </row>
    <row r="79" spans="1:16" ht="14.4" customHeight="1" x14ac:dyDescent="0.3">
      <c r="A79" s="680" t="s">
        <v>4474</v>
      </c>
      <c r="B79" s="671" t="s">
        <v>1260</v>
      </c>
      <c r="C79" s="671" t="s">
        <v>4571</v>
      </c>
      <c r="D79" s="671" t="s">
        <v>2319</v>
      </c>
      <c r="E79" s="238">
        <v>10</v>
      </c>
      <c r="F79" s="238">
        <v>111646.06</v>
      </c>
      <c r="G79" s="671">
        <v>1</v>
      </c>
      <c r="H79" s="671">
        <v>11164.606</v>
      </c>
      <c r="I79" s="238"/>
      <c r="J79" s="238"/>
      <c r="K79" s="671"/>
      <c r="L79" s="671"/>
      <c r="M79" s="238">
        <v>38.299999999999997</v>
      </c>
      <c r="N79" s="238">
        <v>416274.18</v>
      </c>
      <c r="O79" s="682">
        <v>3.7285165280351138</v>
      </c>
      <c r="P79" s="713">
        <v>10868.777545691906</v>
      </c>
    </row>
    <row r="80" spans="1:16" ht="14.4" customHeight="1" x14ac:dyDescent="0.3">
      <c r="A80" s="680" t="s">
        <v>4474</v>
      </c>
      <c r="B80" s="671" t="s">
        <v>1260</v>
      </c>
      <c r="C80" s="671" t="s">
        <v>4573</v>
      </c>
      <c r="D80" s="671" t="s">
        <v>4574</v>
      </c>
      <c r="E80" s="238">
        <v>1</v>
      </c>
      <c r="F80" s="238">
        <v>0</v>
      </c>
      <c r="G80" s="671"/>
      <c r="H80" s="671">
        <v>0</v>
      </c>
      <c r="I80" s="238"/>
      <c r="J80" s="238"/>
      <c r="K80" s="671"/>
      <c r="L80" s="671"/>
      <c r="M80" s="238"/>
      <c r="N80" s="238"/>
      <c r="O80" s="682"/>
      <c r="P80" s="713"/>
    </row>
    <row r="81" spans="1:16" ht="14.4" customHeight="1" x14ac:dyDescent="0.3">
      <c r="A81" s="680" t="s">
        <v>4474</v>
      </c>
      <c r="B81" s="671" t="s">
        <v>1260</v>
      </c>
      <c r="C81" s="671" t="s">
        <v>4575</v>
      </c>
      <c r="D81" s="671" t="s">
        <v>4576</v>
      </c>
      <c r="E81" s="238"/>
      <c r="F81" s="238"/>
      <c r="G81" s="671"/>
      <c r="H81" s="671"/>
      <c r="I81" s="238"/>
      <c r="J81" s="238"/>
      <c r="K81" s="671"/>
      <c r="L81" s="671"/>
      <c r="M81" s="238">
        <v>0</v>
      </c>
      <c r="N81" s="238">
        <v>0</v>
      </c>
      <c r="O81" s="682"/>
      <c r="P81" s="713"/>
    </row>
    <row r="82" spans="1:16" ht="14.4" customHeight="1" x14ac:dyDescent="0.3">
      <c r="A82" s="680" t="s">
        <v>4474</v>
      </c>
      <c r="B82" s="671" t="s">
        <v>1260</v>
      </c>
      <c r="C82" s="671" t="s">
        <v>4575</v>
      </c>
      <c r="D82" s="671" t="s">
        <v>1249</v>
      </c>
      <c r="E82" s="238"/>
      <c r="F82" s="238"/>
      <c r="G82" s="671"/>
      <c r="H82" s="671"/>
      <c r="I82" s="238"/>
      <c r="J82" s="238"/>
      <c r="K82" s="671"/>
      <c r="L82" s="671"/>
      <c r="M82" s="238">
        <v>5.5200000000000005</v>
      </c>
      <c r="N82" s="238">
        <v>212818.84999999998</v>
      </c>
      <c r="O82" s="682"/>
      <c r="P82" s="713">
        <v>38554.139492753617</v>
      </c>
    </row>
    <row r="83" spans="1:16" ht="14.4" customHeight="1" x14ac:dyDescent="0.3">
      <c r="A83" s="680" t="s">
        <v>4474</v>
      </c>
      <c r="B83" s="671" t="s">
        <v>1260</v>
      </c>
      <c r="C83" s="671" t="s">
        <v>4577</v>
      </c>
      <c r="D83" s="671" t="s">
        <v>4578</v>
      </c>
      <c r="E83" s="238"/>
      <c r="F83" s="238"/>
      <c r="G83" s="671"/>
      <c r="H83" s="671"/>
      <c r="I83" s="238"/>
      <c r="J83" s="238"/>
      <c r="K83" s="671"/>
      <c r="L83" s="671"/>
      <c r="M83" s="238">
        <v>33</v>
      </c>
      <c r="N83" s="238">
        <v>1187297.43</v>
      </c>
      <c r="O83" s="682"/>
      <c r="P83" s="713">
        <v>35978.71</v>
      </c>
    </row>
    <row r="84" spans="1:16" ht="14.4" customHeight="1" x14ac:dyDescent="0.3">
      <c r="A84" s="680" t="s">
        <v>4474</v>
      </c>
      <c r="B84" s="671" t="s">
        <v>1260</v>
      </c>
      <c r="C84" s="671" t="s">
        <v>4577</v>
      </c>
      <c r="D84" s="671" t="s">
        <v>4498</v>
      </c>
      <c r="E84" s="238"/>
      <c r="F84" s="238"/>
      <c r="G84" s="671"/>
      <c r="H84" s="671"/>
      <c r="I84" s="238"/>
      <c r="J84" s="238"/>
      <c r="K84" s="671"/>
      <c r="L84" s="671"/>
      <c r="M84" s="238">
        <v>0</v>
      </c>
      <c r="N84" s="238">
        <v>2.3283064365386963E-10</v>
      </c>
      <c r="O84" s="682"/>
      <c r="P84" s="713"/>
    </row>
    <row r="85" spans="1:16" ht="14.4" customHeight="1" x14ac:dyDescent="0.3">
      <c r="A85" s="680" t="s">
        <v>4474</v>
      </c>
      <c r="B85" s="671" t="s">
        <v>1260</v>
      </c>
      <c r="C85" s="671" t="s">
        <v>4579</v>
      </c>
      <c r="D85" s="671" t="s">
        <v>1673</v>
      </c>
      <c r="E85" s="238"/>
      <c r="F85" s="238"/>
      <c r="G85" s="671"/>
      <c r="H85" s="671"/>
      <c r="I85" s="238"/>
      <c r="J85" s="238"/>
      <c r="K85" s="671"/>
      <c r="L85" s="671"/>
      <c r="M85" s="238">
        <v>12.19</v>
      </c>
      <c r="N85" s="238">
        <v>1229341.05</v>
      </c>
      <c r="O85" s="682"/>
      <c r="P85" s="713">
        <v>100848.32239540608</v>
      </c>
    </row>
    <row r="86" spans="1:16" ht="14.4" customHeight="1" x14ac:dyDescent="0.3">
      <c r="A86" s="680" t="s">
        <v>4474</v>
      </c>
      <c r="B86" s="671" t="s">
        <v>1260</v>
      </c>
      <c r="C86" s="671" t="s">
        <v>4580</v>
      </c>
      <c r="D86" s="671" t="s">
        <v>4581</v>
      </c>
      <c r="E86" s="238">
        <v>1</v>
      </c>
      <c r="F86" s="238">
        <v>3494.92</v>
      </c>
      <c r="G86" s="671">
        <v>1</v>
      </c>
      <c r="H86" s="671">
        <v>3494.92</v>
      </c>
      <c r="I86" s="238"/>
      <c r="J86" s="238"/>
      <c r="K86" s="671"/>
      <c r="L86" s="671"/>
      <c r="M86" s="238"/>
      <c r="N86" s="238"/>
      <c r="O86" s="682"/>
      <c r="P86" s="713"/>
    </row>
    <row r="87" spans="1:16" ht="14.4" customHeight="1" x14ac:dyDescent="0.3">
      <c r="A87" s="680" t="s">
        <v>4474</v>
      </c>
      <c r="B87" s="671" t="s">
        <v>1260</v>
      </c>
      <c r="C87" s="671" t="s">
        <v>4582</v>
      </c>
      <c r="D87" s="671" t="s">
        <v>4471</v>
      </c>
      <c r="E87" s="238">
        <v>1</v>
      </c>
      <c r="F87" s="238">
        <v>475.19</v>
      </c>
      <c r="G87" s="671">
        <v>1</v>
      </c>
      <c r="H87" s="671">
        <v>475.19</v>
      </c>
      <c r="I87" s="238"/>
      <c r="J87" s="238"/>
      <c r="K87" s="671"/>
      <c r="L87" s="671"/>
      <c r="M87" s="238"/>
      <c r="N87" s="238"/>
      <c r="O87" s="682"/>
      <c r="P87" s="713"/>
    </row>
    <row r="88" spans="1:16" ht="14.4" customHeight="1" x14ac:dyDescent="0.3">
      <c r="A88" s="680" t="s">
        <v>4474</v>
      </c>
      <c r="B88" s="671" t="s">
        <v>1260</v>
      </c>
      <c r="C88" s="671" t="s">
        <v>4583</v>
      </c>
      <c r="D88" s="671" t="s">
        <v>4471</v>
      </c>
      <c r="E88" s="238"/>
      <c r="F88" s="238"/>
      <c r="G88" s="671"/>
      <c r="H88" s="671"/>
      <c r="I88" s="238"/>
      <c r="J88" s="238"/>
      <c r="K88" s="671"/>
      <c r="L88" s="671"/>
      <c r="M88" s="238">
        <v>1</v>
      </c>
      <c r="N88" s="238">
        <v>19894.900000000001</v>
      </c>
      <c r="O88" s="682"/>
      <c r="P88" s="713">
        <v>19894.900000000001</v>
      </c>
    </row>
    <row r="89" spans="1:16" ht="14.4" customHeight="1" x14ac:dyDescent="0.3">
      <c r="A89" s="680" t="s">
        <v>4474</v>
      </c>
      <c r="B89" s="671" t="s">
        <v>4584</v>
      </c>
      <c r="C89" s="671" t="s">
        <v>4585</v>
      </c>
      <c r="D89" s="671" t="s">
        <v>4586</v>
      </c>
      <c r="E89" s="238">
        <v>132</v>
      </c>
      <c r="F89" s="238">
        <v>235245.12000000005</v>
      </c>
      <c r="G89" s="671">
        <v>1</v>
      </c>
      <c r="H89" s="671">
        <v>1782.1600000000003</v>
      </c>
      <c r="I89" s="238">
        <v>144</v>
      </c>
      <c r="J89" s="238">
        <v>263716.95999999996</v>
      </c>
      <c r="K89" s="671">
        <v>1.1210305233961917</v>
      </c>
      <c r="L89" s="671">
        <v>1831.3677777777775</v>
      </c>
      <c r="M89" s="238">
        <v>158</v>
      </c>
      <c r="N89" s="238">
        <v>294761.64</v>
      </c>
      <c r="O89" s="682">
        <v>1.252997894281505</v>
      </c>
      <c r="P89" s="713">
        <v>1865.5800000000002</v>
      </c>
    </row>
    <row r="90" spans="1:16" ht="14.4" customHeight="1" x14ac:dyDescent="0.3">
      <c r="A90" s="680" t="s">
        <v>4474</v>
      </c>
      <c r="B90" s="671" t="s">
        <v>4584</v>
      </c>
      <c r="C90" s="671" t="s">
        <v>4587</v>
      </c>
      <c r="D90" s="671" t="s">
        <v>4588</v>
      </c>
      <c r="E90" s="238">
        <v>3</v>
      </c>
      <c r="F90" s="238">
        <v>7739.4600000000009</v>
      </c>
      <c r="G90" s="671">
        <v>1</v>
      </c>
      <c r="H90" s="671">
        <v>2579.8200000000002</v>
      </c>
      <c r="I90" s="238">
        <v>23</v>
      </c>
      <c r="J90" s="238">
        <v>61607.25</v>
      </c>
      <c r="K90" s="671">
        <v>7.9601483824452863</v>
      </c>
      <c r="L90" s="671">
        <v>2678.5760869565215</v>
      </c>
      <c r="M90" s="238">
        <v>14</v>
      </c>
      <c r="N90" s="238">
        <v>38201.94</v>
      </c>
      <c r="O90" s="682">
        <v>4.9359955345721795</v>
      </c>
      <c r="P90" s="713">
        <v>2728.71</v>
      </c>
    </row>
    <row r="91" spans="1:16" ht="14.4" customHeight="1" x14ac:dyDescent="0.3">
      <c r="A91" s="680" t="s">
        <v>4474</v>
      </c>
      <c r="B91" s="671" t="s">
        <v>4584</v>
      </c>
      <c r="C91" s="671" t="s">
        <v>4589</v>
      </c>
      <c r="D91" s="671" t="s">
        <v>4590</v>
      </c>
      <c r="E91" s="238">
        <v>10</v>
      </c>
      <c r="F91" s="238">
        <v>78553.100000000006</v>
      </c>
      <c r="G91" s="671">
        <v>1</v>
      </c>
      <c r="H91" s="671">
        <v>7855.31</v>
      </c>
      <c r="I91" s="238">
        <v>21</v>
      </c>
      <c r="J91" s="238">
        <v>167375.19</v>
      </c>
      <c r="K91" s="671">
        <v>2.1307267313447844</v>
      </c>
      <c r="L91" s="671">
        <v>7970.2471428571425</v>
      </c>
      <c r="M91" s="238">
        <v>34</v>
      </c>
      <c r="N91" s="238">
        <v>278515.42</v>
      </c>
      <c r="O91" s="682">
        <v>3.545568793593123</v>
      </c>
      <c r="P91" s="713">
        <v>8191.6299999999992</v>
      </c>
    </row>
    <row r="92" spans="1:16" ht="14.4" customHeight="1" x14ac:dyDescent="0.3">
      <c r="A92" s="680" t="s">
        <v>4474</v>
      </c>
      <c r="B92" s="671" t="s">
        <v>4584</v>
      </c>
      <c r="C92" s="671" t="s">
        <v>4591</v>
      </c>
      <c r="D92" s="671" t="s">
        <v>4592</v>
      </c>
      <c r="E92" s="238"/>
      <c r="F92" s="238"/>
      <c r="G92" s="671"/>
      <c r="H92" s="671"/>
      <c r="I92" s="238">
        <v>1</v>
      </c>
      <c r="J92" s="238">
        <v>7778.18</v>
      </c>
      <c r="K92" s="671"/>
      <c r="L92" s="671">
        <v>7778.18</v>
      </c>
      <c r="M92" s="238">
        <v>1</v>
      </c>
      <c r="N92" s="238">
        <v>8074.36</v>
      </c>
      <c r="O92" s="682"/>
      <c r="P92" s="713">
        <v>8074.36</v>
      </c>
    </row>
    <row r="93" spans="1:16" ht="14.4" customHeight="1" x14ac:dyDescent="0.3">
      <c r="A93" s="680" t="s">
        <v>4474</v>
      </c>
      <c r="B93" s="671" t="s">
        <v>4584</v>
      </c>
      <c r="C93" s="671" t="s">
        <v>4593</v>
      </c>
      <c r="D93" s="671" t="s">
        <v>4594</v>
      </c>
      <c r="E93" s="238">
        <v>1</v>
      </c>
      <c r="F93" s="238">
        <v>9039.01</v>
      </c>
      <c r="G93" s="671">
        <v>1</v>
      </c>
      <c r="H93" s="671">
        <v>9039.01</v>
      </c>
      <c r="I93" s="238">
        <v>11</v>
      </c>
      <c r="J93" s="238">
        <v>104396.65</v>
      </c>
      <c r="K93" s="671">
        <v>11.549566822030288</v>
      </c>
      <c r="L93" s="671">
        <v>9490.6045454545456</v>
      </c>
      <c r="M93" s="238">
        <v>5</v>
      </c>
      <c r="N93" s="238">
        <v>48430.5</v>
      </c>
      <c r="O93" s="682">
        <v>5.3579429605675841</v>
      </c>
      <c r="P93" s="713">
        <v>9686.1</v>
      </c>
    </row>
    <row r="94" spans="1:16" ht="14.4" customHeight="1" x14ac:dyDescent="0.3">
      <c r="A94" s="680" t="s">
        <v>4474</v>
      </c>
      <c r="B94" s="671" t="s">
        <v>4584</v>
      </c>
      <c r="C94" s="671" t="s">
        <v>4595</v>
      </c>
      <c r="D94" s="671" t="s">
        <v>4596</v>
      </c>
      <c r="E94" s="238">
        <v>70</v>
      </c>
      <c r="F94" s="238">
        <v>13260.8</v>
      </c>
      <c r="G94" s="671">
        <v>1</v>
      </c>
      <c r="H94" s="671">
        <v>189.44</v>
      </c>
      <c r="I94" s="238">
        <v>86</v>
      </c>
      <c r="J94" s="238">
        <v>20365.939999999999</v>
      </c>
      <c r="K94" s="671">
        <v>1.5358002533783783</v>
      </c>
      <c r="L94" s="671">
        <v>236.81325581395348</v>
      </c>
      <c r="M94" s="238">
        <v>112</v>
      </c>
      <c r="N94" s="238">
        <v>26732.16</v>
      </c>
      <c r="O94" s="682">
        <v>2.0158783783783787</v>
      </c>
      <c r="P94" s="713">
        <v>238.68</v>
      </c>
    </row>
    <row r="95" spans="1:16" ht="14.4" customHeight="1" x14ac:dyDescent="0.3">
      <c r="A95" s="680" t="s">
        <v>4474</v>
      </c>
      <c r="B95" s="671" t="s">
        <v>4597</v>
      </c>
      <c r="C95" s="671" t="s">
        <v>4598</v>
      </c>
      <c r="D95" s="671" t="s">
        <v>4599</v>
      </c>
      <c r="E95" s="238">
        <v>69</v>
      </c>
      <c r="F95" s="238">
        <v>38991.899999999994</v>
      </c>
      <c r="G95" s="671">
        <v>1</v>
      </c>
      <c r="H95" s="671">
        <v>565.09999999999991</v>
      </c>
      <c r="I95" s="238">
        <v>74</v>
      </c>
      <c r="J95" s="238">
        <v>41817.4</v>
      </c>
      <c r="K95" s="671">
        <v>1.0724637681159421</v>
      </c>
      <c r="L95" s="671">
        <v>565.1</v>
      </c>
      <c r="M95" s="238">
        <v>80</v>
      </c>
      <c r="N95" s="238">
        <v>45208</v>
      </c>
      <c r="O95" s="682">
        <v>1.1594202898550727</v>
      </c>
      <c r="P95" s="713">
        <v>565.1</v>
      </c>
    </row>
    <row r="96" spans="1:16" ht="14.4" customHeight="1" x14ac:dyDescent="0.3">
      <c r="A96" s="680" t="s">
        <v>4474</v>
      </c>
      <c r="B96" s="671" t="s">
        <v>4597</v>
      </c>
      <c r="C96" s="671" t="s">
        <v>4600</v>
      </c>
      <c r="D96" s="671" t="s">
        <v>4601</v>
      </c>
      <c r="E96" s="238">
        <v>33</v>
      </c>
      <c r="F96" s="238">
        <v>34617</v>
      </c>
      <c r="G96" s="671">
        <v>1</v>
      </c>
      <c r="H96" s="671">
        <v>1049</v>
      </c>
      <c r="I96" s="238">
        <v>38</v>
      </c>
      <c r="J96" s="238">
        <v>39862</v>
      </c>
      <c r="K96" s="671">
        <v>1.1515151515151516</v>
      </c>
      <c r="L96" s="671">
        <v>1049</v>
      </c>
      <c r="M96" s="238">
        <v>31</v>
      </c>
      <c r="N96" s="238">
        <v>32519</v>
      </c>
      <c r="O96" s="682">
        <v>0.93939393939393945</v>
      </c>
      <c r="P96" s="713">
        <v>1049</v>
      </c>
    </row>
    <row r="97" spans="1:16" ht="14.4" customHeight="1" x14ac:dyDescent="0.3">
      <c r="A97" s="680" t="s">
        <v>4474</v>
      </c>
      <c r="B97" s="671" t="s">
        <v>4597</v>
      </c>
      <c r="C97" s="671" t="s">
        <v>4602</v>
      </c>
      <c r="D97" s="671" t="s">
        <v>4603</v>
      </c>
      <c r="E97" s="238">
        <v>13</v>
      </c>
      <c r="F97" s="238">
        <v>13039</v>
      </c>
      <c r="G97" s="671">
        <v>1</v>
      </c>
      <c r="H97" s="671">
        <v>1003</v>
      </c>
      <c r="I97" s="238">
        <v>7</v>
      </c>
      <c r="J97" s="238">
        <v>7021</v>
      </c>
      <c r="K97" s="671">
        <v>0.53846153846153844</v>
      </c>
      <c r="L97" s="671">
        <v>1003</v>
      </c>
      <c r="M97" s="238">
        <v>6</v>
      </c>
      <c r="N97" s="238">
        <v>6018</v>
      </c>
      <c r="O97" s="682">
        <v>0.46153846153846156</v>
      </c>
      <c r="P97" s="713">
        <v>1003</v>
      </c>
    </row>
    <row r="98" spans="1:16" ht="14.4" customHeight="1" x14ac:dyDescent="0.3">
      <c r="A98" s="680" t="s">
        <v>4474</v>
      </c>
      <c r="B98" s="671" t="s">
        <v>4604</v>
      </c>
      <c r="C98" s="671" t="s">
        <v>4605</v>
      </c>
      <c r="D98" s="671" t="s">
        <v>4606</v>
      </c>
      <c r="E98" s="238">
        <v>170</v>
      </c>
      <c r="F98" s="238">
        <v>26860</v>
      </c>
      <c r="G98" s="671">
        <v>1</v>
      </c>
      <c r="H98" s="671">
        <v>158</v>
      </c>
      <c r="I98" s="238">
        <v>237</v>
      </c>
      <c r="J98" s="238">
        <v>36972</v>
      </c>
      <c r="K98" s="671">
        <v>1.3764705882352941</v>
      </c>
      <c r="L98" s="671">
        <v>156</v>
      </c>
      <c r="M98" s="238">
        <v>321</v>
      </c>
      <c r="N98" s="238">
        <v>50076</v>
      </c>
      <c r="O98" s="682">
        <v>1.8643335815338793</v>
      </c>
      <c r="P98" s="713">
        <v>156</v>
      </c>
    </row>
    <row r="99" spans="1:16" ht="14.4" customHeight="1" x14ac:dyDescent="0.3">
      <c r="A99" s="680" t="s">
        <v>4474</v>
      </c>
      <c r="B99" s="671" t="s">
        <v>4604</v>
      </c>
      <c r="C99" s="671" t="s">
        <v>4607</v>
      </c>
      <c r="D99" s="671" t="s">
        <v>4608</v>
      </c>
      <c r="E99" s="238">
        <v>122</v>
      </c>
      <c r="F99" s="238">
        <v>22570</v>
      </c>
      <c r="G99" s="671">
        <v>1</v>
      </c>
      <c r="H99" s="671">
        <v>185</v>
      </c>
      <c r="I99" s="238">
        <v>152</v>
      </c>
      <c r="J99" s="238">
        <v>28120</v>
      </c>
      <c r="K99" s="671">
        <v>1.2459016393442623</v>
      </c>
      <c r="L99" s="671">
        <v>185</v>
      </c>
      <c r="M99" s="238">
        <v>152</v>
      </c>
      <c r="N99" s="238">
        <v>28120</v>
      </c>
      <c r="O99" s="682">
        <v>1.2459016393442623</v>
      </c>
      <c r="P99" s="713">
        <v>185</v>
      </c>
    </row>
    <row r="100" spans="1:16" ht="14.4" customHeight="1" x14ac:dyDescent="0.3">
      <c r="A100" s="680" t="s">
        <v>4474</v>
      </c>
      <c r="B100" s="671" t="s">
        <v>4604</v>
      </c>
      <c r="C100" s="671" t="s">
        <v>4609</v>
      </c>
      <c r="D100" s="671" t="s">
        <v>4610</v>
      </c>
      <c r="E100" s="238">
        <v>199</v>
      </c>
      <c r="F100" s="238">
        <v>6766</v>
      </c>
      <c r="G100" s="671">
        <v>1</v>
      </c>
      <c r="H100" s="671">
        <v>34</v>
      </c>
      <c r="I100" s="238">
        <v>243</v>
      </c>
      <c r="J100" s="238">
        <v>8262</v>
      </c>
      <c r="K100" s="671">
        <v>1.221105527638191</v>
      </c>
      <c r="L100" s="671">
        <v>34</v>
      </c>
      <c r="M100" s="238">
        <v>312</v>
      </c>
      <c r="N100" s="238">
        <v>10608</v>
      </c>
      <c r="O100" s="682">
        <v>1.5678391959798994</v>
      </c>
      <c r="P100" s="713">
        <v>34</v>
      </c>
    </row>
    <row r="101" spans="1:16" ht="14.4" customHeight="1" x14ac:dyDescent="0.3">
      <c r="A101" s="680" t="s">
        <v>4474</v>
      </c>
      <c r="B101" s="671" t="s">
        <v>4604</v>
      </c>
      <c r="C101" s="671" t="s">
        <v>4611</v>
      </c>
      <c r="D101" s="671" t="s">
        <v>4612</v>
      </c>
      <c r="E101" s="238">
        <v>41</v>
      </c>
      <c r="F101" s="238">
        <v>5699</v>
      </c>
      <c r="G101" s="671">
        <v>1</v>
      </c>
      <c r="H101" s="671">
        <v>139</v>
      </c>
      <c r="I101" s="238">
        <v>36</v>
      </c>
      <c r="J101" s="238">
        <v>5040</v>
      </c>
      <c r="K101" s="671">
        <v>0.88436567818915601</v>
      </c>
      <c r="L101" s="671">
        <v>140</v>
      </c>
      <c r="M101" s="238">
        <v>38</v>
      </c>
      <c r="N101" s="238">
        <v>5320</v>
      </c>
      <c r="O101" s="682">
        <v>0.93349710475522019</v>
      </c>
      <c r="P101" s="713">
        <v>140</v>
      </c>
    </row>
    <row r="102" spans="1:16" ht="14.4" customHeight="1" x14ac:dyDescent="0.3">
      <c r="A102" s="680" t="s">
        <v>4474</v>
      </c>
      <c r="B102" s="671" t="s">
        <v>4604</v>
      </c>
      <c r="C102" s="671" t="s">
        <v>4613</v>
      </c>
      <c r="D102" s="671" t="s">
        <v>4614</v>
      </c>
      <c r="E102" s="238">
        <v>68</v>
      </c>
      <c r="F102" s="238">
        <v>11016</v>
      </c>
      <c r="G102" s="671">
        <v>1</v>
      </c>
      <c r="H102" s="671">
        <v>162</v>
      </c>
      <c r="I102" s="238">
        <v>74</v>
      </c>
      <c r="J102" s="238">
        <v>12062</v>
      </c>
      <c r="K102" s="671">
        <v>1.0949527959331882</v>
      </c>
      <c r="L102" s="671">
        <v>163</v>
      </c>
      <c r="M102" s="238">
        <v>81</v>
      </c>
      <c r="N102" s="238">
        <v>13203</v>
      </c>
      <c r="O102" s="682">
        <v>1.1985294117647058</v>
      </c>
      <c r="P102" s="713">
        <v>163</v>
      </c>
    </row>
    <row r="103" spans="1:16" ht="14.4" customHeight="1" x14ac:dyDescent="0.3">
      <c r="A103" s="680" t="s">
        <v>4474</v>
      </c>
      <c r="B103" s="671" t="s">
        <v>4604</v>
      </c>
      <c r="C103" s="671" t="s">
        <v>4615</v>
      </c>
      <c r="D103" s="671" t="s">
        <v>4616</v>
      </c>
      <c r="E103" s="238">
        <v>68</v>
      </c>
      <c r="F103" s="238">
        <v>3128</v>
      </c>
      <c r="G103" s="671">
        <v>1</v>
      </c>
      <c r="H103" s="671">
        <v>46</v>
      </c>
      <c r="I103" s="238">
        <v>73</v>
      </c>
      <c r="J103" s="238">
        <v>3358</v>
      </c>
      <c r="K103" s="671">
        <v>1.0735294117647058</v>
      </c>
      <c r="L103" s="671">
        <v>46</v>
      </c>
      <c r="M103" s="238">
        <v>78</v>
      </c>
      <c r="N103" s="238">
        <v>3588</v>
      </c>
      <c r="O103" s="682">
        <v>1.1470588235294117</v>
      </c>
      <c r="P103" s="713">
        <v>46</v>
      </c>
    </row>
    <row r="104" spans="1:16" ht="14.4" customHeight="1" x14ac:dyDescent="0.3">
      <c r="A104" s="680" t="s">
        <v>4474</v>
      </c>
      <c r="B104" s="671" t="s">
        <v>4604</v>
      </c>
      <c r="C104" s="671" t="s">
        <v>4617</v>
      </c>
      <c r="D104" s="671" t="s">
        <v>4618</v>
      </c>
      <c r="E104" s="238">
        <v>10</v>
      </c>
      <c r="F104" s="238">
        <v>0</v>
      </c>
      <c r="G104" s="671"/>
      <c r="H104" s="671">
        <v>0</v>
      </c>
      <c r="I104" s="238">
        <v>12</v>
      </c>
      <c r="J104" s="238">
        <v>0</v>
      </c>
      <c r="K104" s="671"/>
      <c r="L104" s="671">
        <v>0</v>
      </c>
      <c r="M104" s="238">
        <v>9</v>
      </c>
      <c r="N104" s="238">
        <v>0</v>
      </c>
      <c r="O104" s="682"/>
      <c r="P104" s="713">
        <v>0</v>
      </c>
    </row>
    <row r="105" spans="1:16" ht="14.4" customHeight="1" x14ac:dyDescent="0.3">
      <c r="A105" s="680" t="s">
        <v>4474</v>
      </c>
      <c r="B105" s="671" t="s">
        <v>4604</v>
      </c>
      <c r="C105" s="671" t="s">
        <v>4619</v>
      </c>
      <c r="D105" s="671" t="s">
        <v>4620</v>
      </c>
      <c r="E105" s="238">
        <v>12</v>
      </c>
      <c r="F105" s="238">
        <v>0</v>
      </c>
      <c r="G105" s="671"/>
      <c r="H105" s="671">
        <v>0</v>
      </c>
      <c r="I105" s="238">
        <v>7</v>
      </c>
      <c r="J105" s="238">
        <v>0</v>
      </c>
      <c r="K105" s="671"/>
      <c r="L105" s="671">
        <v>0</v>
      </c>
      <c r="M105" s="238">
        <v>8</v>
      </c>
      <c r="N105" s="238">
        <v>0</v>
      </c>
      <c r="O105" s="682"/>
      <c r="P105" s="713">
        <v>0</v>
      </c>
    </row>
    <row r="106" spans="1:16" ht="14.4" customHeight="1" x14ac:dyDescent="0.3">
      <c r="A106" s="680" t="s">
        <v>4474</v>
      </c>
      <c r="B106" s="671" t="s">
        <v>4604</v>
      </c>
      <c r="C106" s="671" t="s">
        <v>4621</v>
      </c>
      <c r="D106" s="671" t="s">
        <v>4622</v>
      </c>
      <c r="E106" s="238">
        <v>142</v>
      </c>
      <c r="F106" s="238">
        <v>0</v>
      </c>
      <c r="G106" s="671"/>
      <c r="H106" s="671">
        <v>0</v>
      </c>
      <c r="I106" s="238">
        <v>179</v>
      </c>
      <c r="J106" s="238">
        <v>0</v>
      </c>
      <c r="K106" s="671"/>
      <c r="L106" s="671">
        <v>0</v>
      </c>
      <c r="M106" s="238">
        <v>192</v>
      </c>
      <c r="N106" s="238">
        <v>0</v>
      </c>
      <c r="O106" s="682"/>
      <c r="P106" s="713">
        <v>0</v>
      </c>
    </row>
    <row r="107" spans="1:16" ht="14.4" customHeight="1" x14ac:dyDescent="0.3">
      <c r="A107" s="680" t="s">
        <v>4474</v>
      </c>
      <c r="B107" s="671" t="s">
        <v>4604</v>
      </c>
      <c r="C107" s="671" t="s">
        <v>4623</v>
      </c>
      <c r="D107" s="671" t="s">
        <v>4624</v>
      </c>
      <c r="E107" s="238"/>
      <c r="F107" s="238"/>
      <c r="G107" s="671"/>
      <c r="H107" s="671"/>
      <c r="I107" s="238">
        <v>98</v>
      </c>
      <c r="J107" s="238">
        <v>0</v>
      </c>
      <c r="K107" s="671"/>
      <c r="L107" s="671">
        <v>0</v>
      </c>
      <c r="M107" s="238">
        <v>106</v>
      </c>
      <c r="N107" s="238">
        <v>0</v>
      </c>
      <c r="O107" s="682"/>
      <c r="P107" s="713">
        <v>0</v>
      </c>
    </row>
    <row r="108" spans="1:16" ht="14.4" customHeight="1" x14ac:dyDescent="0.3">
      <c r="A108" s="680" t="s">
        <v>4474</v>
      </c>
      <c r="B108" s="671" t="s">
        <v>4604</v>
      </c>
      <c r="C108" s="671" t="s">
        <v>4625</v>
      </c>
      <c r="D108" s="671" t="s">
        <v>4626</v>
      </c>
      <c r="E108" s="238">
        <v>155</v>
      </c>
      <c r="F108" s="238">
        <v>15965</v>
      </c>
      <c r="G108" s="671">
        <v>1</v>
      </c>
      <c r="H108" s="671">
        <v>103</v>
      </c>
      <c r="I108" s="238">
        <v>246</v>
      </c>
      <c r="J108" s="238">
        <v>25584</v>
      </c>
      <c r="K108" s="671">
        <v>1.6025054807391168</v>
      </c>
      <c r="L108" s="671">
        <v>104</v>
      </c>
      <c r="M108" s="238">
        <v>1</v>
      </c>
      <c r="N108" s="238">
        <v>104</v>
      </c>
      <c r="O108" s="682">
        <v>6.514249921703727E-3</v>
      </c>
      <c r="P108" s="713">
        <v>104</v>
      </c>
    </row>
    <row r="109" spans="1:16" ht="14.4" customHeight="1" x14ac:dyDescent="0.3">
      <c r="A109" s="680" t="s">
        <v>4474</v>
      </c>
      <c r="B109" s="671" t="s">
        <v>4604</v>
      </c>
      <c r="C109" s="671" t="s">
        <v>4627</v>
      </c>
      <c r="D109" s="671" t="s">
        <v>4628</v>
      </c>
      <c r="E109" s="238">
        <v>1943</v>
      </c>
      <c r="F109" s="238">
        <v>0</v>
      </c>
      <c r="G109" s="671"/>
      <c r="H109" s="671">
        <v>0</v>
      </c>
      <c r="I109" s="238">
        <v>2070</v>
      </c>
      <c r="J109" s="238">
        <v>0</v>
      </c>
      <c r="K109" s="671"/>
      <c r="L109" s="671">
        <v>0</v>
      </c>
      <c r="M109" s="238">
        <v>2033</v>
      </c>
      <c r="N109" s="238">
        <v>0</v>
      </c>
      <c r="O109" s="682"/>
      <c r="P109" s="713">
        <v>0</v>
      </c>
    </row>
    <row r="110" spans="1:16" ht="14.4" customHeight="1" x14ac:dyDescent="0.3">
      <c r="A110" s="680" t="s">
        <v>4474</v>
      </c>
      <c r="B110" s="671" t="s">
        <v>4604</v>
      </c>
      <c r="C110" s="671" t="s">
        <v>4629</v>
      </c>
      <c r="D110" s="671" t="s">
        <v>4630</v>
      </c>
      <c r="E110" s="238">
        <v>3</v>
      </c>
      <c r="F110" s="238">
        <v>75</v>
      </c>
      <c r="G110" s="671">
        <v>1</v>
      </c>
      <c r="H110" s="671">
        <v>25</v>
      </c>
      <c r="I110" s="238">
        <v>1</v>
      </c>
      <c r="J110" s="238">
        <v>35</v>
      </c>
      <c r="K110" s="671">
        <v>0.46666666666666667</v>
      </c>
      <c r="L110" s="671">
        <v>35</v>
      </c>
      <c r="M110" s="238">
        <v>2117</v>
      </c>
      <c r="N110" s="238">
        <v>74095</v>
      </c>
      <c r="O110" s="682">
        <v>987.93333333333328</v>
      </c>
      <c r="P110" s="713">
        <v>35</v>
      </c>
    </row>
    <row r="111" spans="1:16" ht="14.4" customHeight="1" x14ac:dyDescent="0.3">
      <c r="A111" s="680" t="s">
        <v>4474</v>
      </c>
      <c r="B111" s="671" t="s">
        <v>4604</v>
      </c>
      <c r="C111" s="671" t="s">
        <v>4631</v>
      </c>
      <c r="D111" s="671" t="s">
        <v>4632</v>
      </c>
      <c r="E111" s="238">
        <v>83</v>
      </c>
      <c r="F111" s="238">
        <v>6225</v>
      </c>
      <c r="G111" s="671">
        <v>1</v>
      </c>
      <c r="H111" s="671">
        <v>75</v>
      </c>
      <c r="I111" s="238">
        <v>89</v>
      </c>
      <c r="J111" s="238">
        <v>7209</v>
      </c>
      <c r="K111" s="671">
        <v>1.1580722891566264</v>
      </c>
      <c r="L111" s="671">
        <v>81</v>
      </c>
      <c r="M111" s="238">
        <v>95</v>
      </c>
      <c r="N111" s="238">
        <v>7695</v>
      </c>
      <c r="O111" s="682">
        <v>1.236144578313253</v>
      </c>
      <c r="P111" s="713">
        <v>81</v>
      </c>
    </row>
    <row r="112" spans="1:16" ht="14.4" customHeight="1" x14ac:dyDescent="0.3">
      <c r="A112" s="680" t="s">
        <v>4474</v>
      </c>
      <c r="B112" s="671" t="s">
        <v>4604</v>
      </c>
      <c r="C112" s="671" t="s">
        <v>4633</v>
      </c>
      <c r="D112" s="671" t="s">
        <v>4634</v>
      </c>
      <c r="E112" s="238">
        <v>227</v>
      </c>
      <c r="F112" s="238">
        <v>4313</v>
      </c>
      <c r="G112" s="671">
        <v>1</v>
      </c>
      <c r="H112" s="671">
        <v>19</v>
      </c>
      <c r="I112" s="238">
        <v>151</v>
      </c>
      <c r="J112" s="238">
        <v>4530</v>
      </c>
      <c r="K112" s="671">
        <v>1.0503130071875724</v>
      </c>
      <c r="L112" s="671">
        <v>30</v>
      </c>
      <c r="M112" s="238">
        <v>181</v>
      </c>
      <c r="N112" s="238">
        <v>5430</v>
      </c>
      <c r="O112" s="682">
        <v>1.2589844655692093</v>
      </c>
      <c r="P112" s="713">
        <v>30</v>
      </c>
    </row>
    <row r="113" spans="1:16" ht="14.4" customHeight="1" x14ac:dyDescent="0.3">
      <c r="A113" s="680" t="s">
        <v>4474</v>
      </c>
      <c r="B113" s="671" t="s">
        <v>4604</v>
      </c>
      <c r="C113" s="671" t="s">
        <v>4635</v>
      </c>
      <c r="D113" s="671" t="s">
        <v>4636</v>
      </c>
      <c r="E113" s="238">
        <v>2</v>
      </c>
      <c r="F113" s="238">
        <v>0</v>
      </c>
      <c r="G113" s="671"/>
      <c r="H113" s="671">
        <v>0</v>
      </c>
      <c r="I113" s="238"/>
      <c r="J113" s="238"/>
      <c r="K113" s="671"/>
      <c r="L113" s="671"/>
      <c r="M113" s="238">
        <v>1</v>
      </c>
      <c r="N113" s="238">
        <v>0</v>
      </c>
      <c r="O113" s="682"/>
      <c r="P113" s="713">
        <v>0</v>
      </c>
    </row>
    <row r="114" spans="1:16" ht="14.4" customHeight="1" x14ac:dyDescent="0.3">
      <c r="A114" s="680" t="s">
        <v>4474</v>
      </c>
      <c r="B114" s="671" t="s">
        <v>4604</v>
      </c>
      <c r="C114" s="671" t="s">
        <v>4637</v>
      </c>
      <c r="D114" s="671" t="s">
        <v>4638</v>
      </c>
      <c r="E114" s="238">
        <v>2</v>
      </c>
      <c r="F114" s="238">
        <v>282</v>
      </c>
      <c r="G114" s="671">
        <v>1</v>
      </c>
      <c r="H114" s="671">
        <v>141</v>
      </c>
      <c r="I114" s="238">
        <v>7</v>
      </c>
      <c r="J114" s="238">
        <v>987</v>
      </c>
      <c r="K114" s="671">
        <v>3.5</v>
      </c>
      <c r="L114" s="671">
        <v>141</v>
      </c>
      <c r="M114" s="238"/>
      <c r="N114" s="238"/>
      <c r="O114" s="682"/>
      <c r="P114" s="713"/>
    </row>
    <row r="115" spans="1:16" ht="14.4" customHeight="1" x14ac:dyDescent="0.3">
      <c r="A115" s="680" t="s">
        <v>4474</v>
      </c>
      <c r="B115" s="671" t="s">
        <v>4604</v>
      </c>
      <c r="C115" s="671" t="s">
        <v>4639</v>
      </c>
      <c r="D115" s="671" t="s">
        <v>4640</v>
      </c>
      <c r="E115" s="238">
        <v>1</v>
      </c>
      <c r="F115" s="238">
        <v>8965</v>
      </c>
      <c r="G115" s="671">
        <v>1</v>
      </c>
      <c r="H115" s="671">
        <v>8965</v>
      </c>
      <c r="I115" s="238"/>
      <c r="J115" s="238"/>
      <c r="K115" s="671"/>
      <c r="L115" s="671"/>
      <c r="M115" s="238"/>
      <c r="N115" s="238"/>
      <c r="O115" s="682"/>
      <c r="P115" s="713"/>
    </row>
    <row r="116" spans="1:16" ht="14.4" customHeight="1" x14ac:dyDescent="0.3">
      <c r="A116" s="680" t="s">
        <v>4474</v>
      </c>
      <c r="B116" s="671" t="s">
        <v>4604</v>
      </c>
      <c r="C116" s="671" t="s">
        <v>4641</v>
      </c>
      <c r="D116" s="671" t="s">
        <v>4642</v>
      </c>
      <c r="E116" s="238">
        <v>367</v>
      </c>
      <c r="F116" s="238">
        <v>131019</v>
      </c>
      <c r="G116" s="671">
        <v>1</v>
      </c>
      <c r="H116" s="671">
        <v>357</v>
      </c>
      <c r="I116" s="238">
        <v>418</v>
      </c>
      <c r="J116" s="238">
        <v>136686</v>
      </c>
      <c r="K116" s="671">
        <v>1.0432532686098963</v>
      </c>
      <c r="L116" s="671">
        <v>327</v>
      </c>
      <c r="M116" s="238">
        <v>426</v>
      </c>
      <c r="N116" s="238">
        <v>139302</v>
      </c>
      <c r="O116" s="682">
        <v>1.063219838344057</v>
      </c>
      <c r="P116" s="713">
        <v>327</v>
      </c>
    </row>
    <row r="117" spans="1:16" ht="14.4" customHeight="1" x14ac:dyDescent="0.3">
      <c r="A117" s="680" t="s">
        <v>4474</v>
      </c>
      <c r="B117" s="671" t="s">
        <v>4604</v>
      </c>
      <c r="C117" s="671" t="s">
        <v>4643</v>
      </c>
      <c r="D117" s="671" t="s">
        <v>4644</v>
      </c>
      <c r="E117" s="238">
        <v>22</v>
      </c>
      <c r="F117" s="238">
        <v>4510</v>
      </c>
      <c r="G117" s="671">
        <v>1</v>
      </c>
      <c r="H117" s="671">
        <v>205</v>
      </c>
      <c r="I117" s="238">
        <v>5</v>
      </c>
      <c r="J117" s="238">
        <v>1030</v>
      </c>
      <c r="K117" s="671">
        <v>0.22838137472283815</v>
      </c>
      <c r="L117" s="671">
        <v>206</v>
      </c>
      <c r="M117" s="238">
        <v>5</v>
      </c>
      <c r="N117" s="238">
        <v>1030</v>
      </c>
      <c r="O117" s="682">
        <v>0.22838137472283815</v>
      </c>
      <c r="P117" s="713">
        <v>206</v>
      </c>
    </row>
    <row r="118" spans="1:16" ht="14.4" customHeight="1" x14ac:dyDescent="0.3">
      <c r="A118" s="680" t="s">
        <v>4474</v>
      </c>
      <c r="B118" s="671" t="s">
        <v>4604</v>
      </c>
      <c r="C118" s="671" t="s">
        <v>4645</v>
      </c>
      <c r="D118" s="671" t="s">
        <v>4646</v>
      </c>
      <c r="E118" s="238"/>
      <c r="F118" s="238"/>
      <c r="G118" s="671"/>
      <c r="H118" s="671"/>
      <c r="I118" s="238"/>
      <c r="J118" s="238"/>
      <c r="K118" s="671"/>
      <c r="L118" s="671"/>
      <c r="M118" s="238">
        <v>3</v>
      </c>
      <c r="N118" s="238">
        <v>0</v>
      </c>
      <c r="O118" s="682"/>
      <c r="P118" s="713">
        <v>0</v>
      </c>
    </row>
    <row r="119" spans="1:16" ht="14.4" customHeight="1" x14ac:dyDescent="0.3">
      <c r="A119" s="680" t="s">
        <v>4474</v>
      </c>
      <c r="B119" s="671" t="s">
        <v>4604</v>
      </c>
      <c r="C119" s="671" t="s">
        <v>4647</v>
      </c>
      <c r="D119" s="671" t="s">
        <v>4648</v>
      </c>
      <c r="E119" s="238">
        <v>44</v>
      </c>
      <c r="F119" s="238">
        <v>19184</v>
      </c>
      <c r="G119" s="671">
        <v>1</v>
      </c>
      <c r="H119" s="671">
        <v>436</v>
      </c>
      <c r="I119" s="238">
        <v>45</v>
      </c>
      <c r="J119" s="238">
        <v>19710</v>
      </c>
      <c r="K119" s="671">
        <v>1.0274186822351961</v>
      </c>
      <c r="L119" s="671">
        <v>438</v>
      </c>
      <c r="M119" s="238">
        <v>36</v>
      </c>
      <c r="N119" s="238">
        <v>15768</v>
      </c>
      <c r="O119" s="682">
        <v>0.82193494578815685</v>
      </c>
      <c r="P119" s="713">
        <v>438</v>
      </c>
    </row>
    <row r="120" spans="1:16" ht="14.4" customHeight="1" x14ac:dyDescent="0.3">
      <c r="A120" s="680" t="s">
        <v>4474</v>
      </c>
      <c r="B120" s="671" t="s">
        <v>4604</v>
      </c>
      <c r="C120" s="671" t="s">
        <v>4649</v>
      </c>
      <c r="D120" s="671" t="s">
        <v>4650</v>
      </c>
      <c r="E120" s="238">
        <v>23</v>
      </c>
      <c r="F120" s="238">
        <v>3634</v>
      </c>
      <c r="G120" s="671">
        <v>1</v>
      </c>
      <c r="H120" s="671">
        <v>158</v>
      </c>
      <c r="I120" s="238">
        <v>19</v>
      </c>
      <c r="J120" s="238">
        <v>3021</v>
      </c>
      <c r="K120" s="671">
        <v>0.8313153549807375</v>
      </c>
      <c r="L120" s="671">
        <v>159</v>
      </c>
      <c r="M120" s="238">
        <v>54</v>
      </c>
      <c r="N120" s="238">
        <v>8586</v>
      </c>
      <c r="O120" s="682">
        <v>2.3626857457347277</v>
      </c>
      <c r="P120" s="713">
        <v>159</v>
      </c>
    </row>
    <row r="121" spans="1:16" ht="14.4" customHeight="1" x14ac:dyDescent="0.3">
      <c r="A121" s="680" t="s">
        <v>4474</v>
      </c>
      <c r="B121" s="671" t="s">
        <v>4604</v>
      </c>
      <c r="C121" s="671" t="s">
        <v>4651</v>
      </c>
      <c r="D121" s="671" t="s">
        <v>4652</v>
      </c>
      <c r="E121" s="238">
        <v>164</v>
      </c>
      <c r="F121" s="238">
        <v>9184</v>
      </c>
      <c r="G121" s="671">
        <v>1</v>
      </c>
      <c r="H121" s="671">
        <v>56</v>
      </c>
      <c r="I121" s="238">
        <v>113</v>
      </c>
      <c r="J121" s="238">
        <v>6328</v>
      </c>
      <c r="K121" s="671">
        <v>0.68902439024390238</v>
      </c>
      <c r="L121" s="671">
        <v>56</v>
      </c>
      <c r="M121" s="238">
        <v>87</v>
      </c>
      <c r="N121" s="238">
        <v>4872</v>
      </c>
      <c r="O121" s="682">
        <v>0.53048780487804881</v>
      </c>
      <c r="P121" s="713">
        <v>56</v>
      </c>
    </row>
    <row r="122" spans="1:16" ht="14.4" customHeight="1" x14ac:dyDescent="0.3">
      <c r="A122" s="680" t="s">
        <v>4474</v>
      </c>
      <c r="B122" s="671" t="s">
        <v>4604</v>
      </c>
      <c r="C122" s="671" t="s">
        <v>4653</v>
      </c>
      <c r="D122" s="671" t="s">
        <v>4654</v>
      </c>
      <c r="E122" s="238">
        <v>175</v>
      </c>
      <c r="F122" s="238">
        <v>2450</v>
      </c>
      <c r="G122" s="671">
        <v>1</v>
      </c>
      <c r="H122" s="671">
        <v>14</v>
      </c>
      <c r="I122" s="238">
        <v>193</v>
      </c>
      <c r="J122" s="238">
        <v>5018</v>
      </c>
      <c r="K122" s="671">
        <v>2.0481632653061226</v>
      </c>
      <c r="L122" s="671">
        <v>26</v>
      </c>
      <c r="M122" s="238">
        <v>141</v>
      </c>
      <c r="N122" s="238">
        <v>3666</v>
      </c>
      <c r="O122" s="682">
        <v>1.4963265306122449</v>
      </c>
      <c r="P122" s="713">
        <v>26</v>
      </c>
    </row>
    <row r="123" spans="1:16" ht="14.4" customHeight="1" x14ac:dyDescent="0.3">
      <c r="A123" s="680" t="s">
        <v>4474</v>
      </c>
      <c r="B123" s="671" t="s">
        <v>4604</v>
      </c>
      <c r="C123" s="671" t="s">
        <v>4655</v>
      </c>
      <c r="D123" s="671" t="s">
        <v>4656</v>
      </c>
      <c r="E123" s="238">
        <v>1545</v>
      </c>
      <c r="F123" s="238">
        <v>275010</v>
      </c>
      <c r="G123" s="671">
        <v>1</v>
      </c>
      <c r="H123" s="671">
        <v>178</v>
      </c>
      <c r="I123" s="238">
        <v>1609</v>
      </c>
      <c r="J123" s="238">
        <v>262267</v>
      </c>
      <c r="K123" s="671">
        <v>0.95366350314534021</v>
      </c>
      <c r="L123" s="671">
        <v>163</v>
      </c>
      <c r="M123" s="238">
        <v>1591</v>
      </c>
      <c r="N123" s="238">
        <v>259333</v>
      </c>
      <c r="O123" s="682">
        <v>0.94299480018908399</v>
      </c>
      <c r="P123" s="713">
        <v>163</v>
      </c>
    </row>
    <row r="124" spans="1:16" ht="14.4" customHeight="1" x14ac:dyDescent="0.3">
      <c r="A124" s="680" t="s">
        <v>4474</v>
      </c>
      <c r="B124" s="671" t="s">
        <v>4604</v>
      </c>
      <c r="C124" s="671" t="s">
        <v>4657</v>
      </c>
      <c r="D124" s="671" t="s">
        <v>4658</v>
      </c>
      <c r="E124" s="238">
        <v>89</v>
      </c>
      <c r="F124" s="238">
        <v>59897</v>
      </c>
      <c r="G124" s="671">
        <v>1</v>
      </c>
      <c r="H124" s="671">
        <v>673</v>
      </c>
      <c r="I124" s="238">
        <v>114</v>
      </c>
      <c r="J124" s="238">
        <v>73530</v>
      </c>
      <c r="K124" s="671">
        <v>1.2276073926907858</v>
      </c>
      <c r="L124" s="671">
        <v>645</v>
      </c>
      <c r="M124" s="238">
        <v>107</v>
      </c>
      <c r="N124" s="238">
        <v>69015</v>
      </c>
      <c r="O124" s="682">
        <v>1.1522279913852114</v>
      </c>
      <c r="P124" s="713">
        <v>645</v>
      </c>
    </row>
    <row r="125" spans="1:16" ht="14.4" customHeight="1" x14ac:dyDescent="0.3">
      <c r="A125" s="680" t="s">
        <v>4659</v>
      </c>
      <c r="B125" s="671" t="s">
        <v>4604</v>
      </c>
      <c r="C125" s="671" t="s">
        <v>4660</v>
      </c>
      <c r="D125" s="671" t="s">
        <v>4661</v>
      </c>
      <c r="E125" s="238">
        <v>151</v>
      </c>
      <c r="F125" s="238">
        <v>135598</v>
      </c>
      <c r="G125" s="671">
        <v>1</v>
      </c>
      <c r="H125" s="671">
        <v>898</v>
      </c>
      <c r="I125" s="238">
        <v>111</v>
      </c>
      <c r="J125" s="238">
        <v>100344</v>
      </c>
      <c r="K125" s="671">
        <v>0.74001091461525981</v>
      </c>
      <c r="L125" s="671">
        <v>904</v>
      </c>
      <c r="M125" s="238">
        <v>168</v>
      </c>
      <c r="N125" s="238">
        <v>151872</v>
      </c>
      <c r="O125" s="682">
        <v>1.1200165194176905</v>
      </c>
      <c r="P125" s="713">
        <v>904</v>
      </c>
    </row>
    <row r="126" spans="1:16" ht="14.4" customHeight="1" x14ac:dyDescent="0.3">
      <c r="A126" s="680" t="s">
        <v>4659</v>
      </c>
      <c r="B126" s="671" t="s">
        <v>4604</v>
      </c>
      <c r="C126" s="671" t="s">
        <v>4662</v>
      </c>
      <c r="D126" s="671" t="s">
        <v>4663</v>
      </c>
      <c r="E126" s="238">
        <v>7</v>
      </c>
      <c r="F126" s="238">
        <v>70266</v>
      </c>
      <c r="G126" s="671">
        <v>1</v>
      </c>
      <c r="H126" s="671">
        <v>10038</v>
      </c>
      <c r="I126" s="238">
        <v>15</v>
      </c>
      <c r="J126" s="238">
        <v>151260</v>
      </c>
      <c r="K126" s="671">
        <v>2.1526769703697379</v>
      </c>
      <c r="L126" s="671">
        <v>10084</v>
      </c>
      <c r="M126" s="238">
        <v>13</v>
      </c>
      <c r="N126" s="238">
        <v>131092</v>
      </c>
      <c r="O126" s="682">
        <v>1.8656533743204395</v>
      </c>
      <c r="P126" s="713">
        <v>10084</v>
      </c>
    </row>
    <row r="127" spans="1:16" ht="14.4" customHeight="1" x14ac:dyDescent="0.3">
      <c r="A127" s="680" t="s">
        <v>4659</v>
      </c>
      <c r="B127" s="671" t="s">
        <v>4604</v>
      </c>
      <c r="C127" s="671" t="s">
        <v>4664</v>
      </c>
      <c r="D127" s="671" t="s">
        <v>4665</v>
      </c>
      <c r="E127" s="238">
        <v>38</v>
      </c>
      <c r="F127" s="238">
        <v>11210</v>
      </c>
      <c r="G127" s="671">
        <v>1</v>
      </c>
      <c r="H127" s="671">
        <v>295</v>
      </c>
      <c r="I127" s="238">
        <v>39</v>
      </c>
      <c r="J127" s="238">
        <v>11583</v>
      </c>
      <c r="K127" s="671">
        <v>1.0332738626226583</v>
      </c>
      <c r="L127" s="671">
        <v>297</v>
      </c>
      <c r="M127" s="238">
        <v>39</v>
      </c>
      <c r="N127" s="238">
        <v>11583</v>
      </c>
      <c r="O127" s="682">
        <v>1.0332738626226583</v>
      </c>
      <c r="P127" s="713">
        <v>297</v>
      </c>
    </row>
    <row r="128" spans="1:16" ht="14.4" customHeight="1" x14ac:dyDescent="0.3">
      <c r="A128" s="680" t="s">
        <v>4659</v>
      </c>
      <c r="B128" s="671" t="s">
        <v>4604</v>
      </c>
      <c r="C128" s="671" t="s">
        <v>4666</v>
      </c>
      <c r="D128" s="671" t="s">
        <v>4667</v>
      </c>
      <c r="E128" s="238">
        <v>169</v>
      </c>
      <c r="F128" s="238">
        <v>3887</v>
      </c>
      <c r="G128" s="671">
        <v>1</v>
      </c>
      <c r="H128" s="671">
        <v>23</v>
      </c>
      <c r="I128" s="238">
        <v>228</v>
      </c>
      <c r="J128" s="238">
        <v>5244</v>
      </c>
      <c r="K128" s="671">
        <v>1.349112426035503</v>
      </c>
      <c r="L128" s="671">
        <v>23</v>
      </c>
      <c r="M128" s="238">
        <v>220</v>
      </c>
      <c r="N128" s="238">
        <v>5060</v>
      </c>
      <c r="O128" s="682">
        <v>1.3017751479289941</v>
      </c>
      <c r="P128" s="713">
        <v>23</v>
      </c>
    </row>
    <row r="129" spans="1:16" ht="14.4" customHeight="1" x14ac:dyDescent="0.3">
      <c r="A129" s="680" t="s">
        <v>4659</v>
      </c>
      <c r="B129" s="671" t="s">
        <v>4604</v>
      </c>
      <c r="C129" s="671" t="s">
        <v>4668</v>
      </c>
      <c r="D129" s="671" t="s">
        <v>4669</v>
      </c>
      <c r="E129" s="238">
        <v>402</v>
      </c>
      <c r="F129" s="238">
        <v>496872</v>
      </c>
      <c r="G129" s="671">
        <v>1</v>
      </c>
      <c r="H129" s="671">
        <v>1236</v>
      </c>
      <c r="I129" s="238">
        <v>464</v>
      </c>
      <c r="J129" s="238">
        <v>577680</v>
      </c>
      <c r="K129" s="671">
        <v>1.1626334347679079</v>
      </c>
      <c r="L129" s="671">
        <v>1245</v>
      </c>
      <c r="M129" s="238">
        <v>478</v>
      </c>
      <c r="N129" s="238">
        <v>595110</v>
      </c>
      <c r="O129" s="682">
        <v>1.1977128918514226</v>
      </c>
      <c r="P129" s="713">
        <v>1245</v>
      </c>
    </row>
    <row r="130" spans="1:16" ht="14.4" customHeight="1" x14ac:dyDescent="0.3">
      <c r="A130" s="680" t="s">
        <v>4659</v>
      </c>
      <c r="B130" s="671" t="s">
        <v>4604</v>
      </c>
      <c r="C130" s="671" t="s">
        <v>4670</v>
      </c>
      <c r="D130" s="671" t="s">
        <v>4671</v>
      </c>
      <c r="E130" s="238">
        <v>159</v>
      </c>
      <c r="F130" s="238">
        <v>1477905</v>
      </c>
      <c r="G130" s="671">
        <v>1</v>
      </c>
      <c r="H130" s="671">
        <v>9295</v>
      </c>
      <c r="I130" s="238">
        <v>314</v>
      </c>
      <c r="J130" s="238">
        <v>2931818</v>
      </c>
      <c r="K130" s="671">
        <v>1.9837662096007525</v>
      </c>
      <c r="L130" s="671">
        <v>9337</v>
      </c>
      <c r="M130" s="238">
        <v>274</v>
      </c>
      <c r="N130" s="238">
        <v>2558338</v>
      </c>
      <c r="O130" s="682">
        <v>1.7310571383140323</v>
      </c>
      <c r="P130" s="713">
        <v>9337</v>
      </c>
    </row>
    <row r="131" spans="1:16" ht="14.4" customHeight="1" x14ac:dyDescent="0.3">
      <c r="A131" s="680" t="s">
        <v>4659</v>
      </c>
      <c r="B131" s="671" t="s">
        <v>4604</v>
      </c>
      <c r="C131" s="671" t="s">
        <v>4672</v>
      </c>
      <c r="D131" s="671" t="s">
        <v>4673</v>
      </c>
      <c r="E131" s="238">
        <v>54</v>
      </c>
      <c r="F131" s="238">
        <v>523908</v>
      </c>
      <c r="G131" s="671">
        <v>1</v>
      </c>
      <c r="H131" s="671">
        <v>9702</v>
      </c>
      <c r="I131" s="238">
        <v>75</v>
      </c>
      <c r="J131" s="238">
        <v>731025</v>
      </c>
      <c r="K131" s="671">
        <v>1.3953308596165739</v>
      </c>
      <c r="L131" s="671">
        <v>9747</v>
      </c>
      <c r="M131" s="238">
        <v>70</v>
      </c>
      <c r="N131" s="238">
        <v>682290</v>
      </c>
      <c r="O131" s="682">
        <v>1.3023088023088023</v>
      </c>
      <c r="P131" s="713">
        <v>9747</v>
      </c>
    </row>
    <row r="132" spans="1:16" ht="14.4" customHeight="1" x14ac:dyDescent="0.3">
      <c r="A132" s="680" t="s">
        <v>4659</v>
      </c>
      <c r="B132" s="671" t="s">
        <v>4604</v>
      </c>
      <c r="C132" s="671" t="s">
        <v>4674</v>
      </c>
      <c r="D132" s="671" t="s">
        <v>4675</v>
      </c>
      <c r="E132" s="238">
        <v>128</v>
      </c>
      <c r="F132" s="238">
        <v>54016</v>
      </c>
      <c r="G132" s="671">
        <v>1</v>
      </c>
      <c r="H132" s="671">
        <v>422</v>
      </c>
      <c r="I132" s="238">
        <v>149</v>
      </c>
      <c r="J132" s="238">
        <v>63176</v>
      </c>
      <c r="K132" s="671">
        <v>1.1695793838862558</v>
      </c>
      <c r="L132" s="671">
        <v>424</v>
      </c>
      <c r="M132" s="238">
        <v>151</v>
      </c>
      <c r="N132" s="238">
        <v>64024</v>
      </c>
      <c r="O132" s="682">
        <v>1.1852784360189574</v>
      </c>
      <c r="P132" s="713">
        <v>424</v>
      </c>
    </row>
    <row r="133" spans="1:16" ht="14.4" customHeight="1" x14ac:dyDescent="0.3">
      <c r="A133" s="680" t="s">
        <v>4659</v>
      </c>
      <c r="B133" s="671" t="s">
        <v>4604</v>
      </c>
      <c r="C133" s="671" t="s">
        <v>4676</v>
      </c>
      <c r="D133" s="671" t="s">
        <v>4677</v>
      </c>
      <c r="E133" s="238"/>
      <c r="F133" s="238"/>
      <c r="G133" s="671"/>
      <c r="H133" s="671"/>
      <c r="I133" s="238">
        <v>3</v>
      </c>
      <c r="J133" s="238">
        <v>1692</v>
      </c>
      <c r="K133" s="671"/>
      <c r="L133" s="671">
        <v>564</v>
      </c>
      <c r="M133" s="238">
        <v>9</v>
      </c>
      <c r="N133" s="238">
        <v>5076</v>
      </c>
      <c r="O133" s="682"/>
      <c r="P133" s="713">
        <v>564</v>
      </c>
    </row>
    <row r="134" spans="1:16" ht="14.4" customHeight="1" x14ac:dyDescent="0.3">
      <c r="A134" s="680" t="s">
        <v>4659</v>
      </c>
      <c r="B134" s="671" t="s">
        <v>4604</v>
      </c>
      <c r="C134" s="671" t="s">
        <v>4678</v>
      </c>
      <c r="D134" s="671" t="s">
        <v>4679</v>
      </c>
      <c r="E134" s="238">
        <v>1165</v>
      </c>
      <c r="F134" s="238">
        <v>1165000</v>
      </c>
      <c r="G134" s="671">
        <v>1</v>
      </c>
      <c r="H134" s="671">
        <v>1000</v>
      </c>
      <c r="I134" s="238">
        <v>1192</v>
      </c>
      <c r="J134" s="238">
        <v>1194384</v>
      </c>
      <c r="K134" s="671">
        <v>1.0252223175965665</v>
      </c>
      <c r="L134" s="671">
        <v>1002</v>
      </c>
      <c r="M134" s="238">
        <v>1233</v>
      </c>
      <c r="N134" s="238">
        <v>1235466</v>
      </c>
      <c r="O134" s="682">
        <v>1.0604858369098713</v>
      </c>
      <c r="P134" s="713">
        <v>1002</v>
      </c>
    </row>
    <row r="135" spans="1:16" ht="14.4" customHeight="1" x14ac:dyDescent="0.3">
      <c r="A135" s="680" t="s">
        <v>4659</v>
      </c>
      <c r="B135" s="671" t="s">
        <v>4604</v>
      </c>
      <c r="C135" s="671" t="s">
        <v>4680</v>
      </c>
      <c r="D135" s="671" t="s">
        <v>4681</v>
      </c>
      <c r="E135" s="238">
        <v>514</v>
      </c>
      <c r="F135" s="238">
        <v>1141594</v>
      </c>
      <c r="G135" s="671">
        <v>1</v>
      </c>
      <c r="H135" s="671">
        <v>2221</v>
      </c>
      <c r="I135" s="238">
        <v>533</v>
      </c>
      <c r="J135" s="238">
        <v>1190189</v>
      </c>
      <c r="K135" s="671">
        <v>1.0425676729204953</v>
      </c>
      <c r="L135" s="671">
        <v>2233</v>
      </c>
      <c r="M135" s="238">
        <v>480</v>
      </c>
      <c r="N135" s="238">
        <v>1071840</v>
      </c>
      <c r="O135" s="682">
        <v>0.93889771670138422</v>
      </c>
      <c r="P135" s="713">
        <v>2233</v>
      </c>
    </row>
    <row r="136" spans="1:16" ht="14.4" customHeight="1" x14ac:dyDescent="0.3">
      <c r="A136" s="680" t="s">
        <v>4659</v>
      </c>
      <c r="B136" s="671" t="s">
        <v>4604</v>
      </c>
      <c r="C136" s="671" t="s">
        <v>4682</v>
      </c>
      <c r="D136" s="671" t="s">
        <v>4683</v>
      </c>
      <c r="E136" s="238">
        <v>158</v>
      </c>
      <c r="F136" s="238">
        <v>57670</v>
      </c>
      <c r="G136" s="671">
        <v>1</v>
      </c>
      <c r="H136" s="671">
        <v>365</v>
      </c>
      <c r="I136" s="238">
        <v>197</v>
      </c>
      <c r="J136" s="238">
        <v>72102</v>
      </c>
      <c r="K136" s="671">
        <v>1.2502514305531471</v>
      </c>
      <c r="L136" s="671">
        <v>366</v>
      </c>
      <c r="M136" s="238">
        <v>184</v>
      </c>
      <c r="N136" s="238">
        <v>67344</v>
      </c>
      <c r="O136" s="682">
        <v>1.1677475290445638</v>
      </c>
      <c r="P136" s="713">
        <v>366</v>
      </c>
    </row>
    <row r="137" spans="1:16" ht="14.4" customHeight="1" x14ac:dyDescent="0.3">
      <c r="A137" s="680" t="s">
        <v>4659</v>
      </c>
      <c r="B137" s="671" t="s">
        <v>4604</v>
      </c>
      <c r="C137" s="671" t="s">
        <v>4684</v>
      </c>
      <c r="D137" s="671" t="s">
        <v>4685</v>
      </c>
      <c r="E137" s="238"/>
      <c r="F137" s="238"/>
      <c r="G137" s="671"/>
      <c r="H137" s="671"/>
      <c r="I137" s="238">
        <v>1</v>
      </c>
      <c r="J137" s="238">
        <v>10729</v>
      </c>
      <c r="K137" s="671"/>
      <c r="L137" s="671">
        <v>10729</v>
      </c>
      <c r="M137" s="238"/>
      <c r="N137" s="238"/>
      <c r="O137" s="682"/>
      <c r="P137" s="713"/>
    </row>
    <row r="138" spans="1:16" ht="14.4" customHeight="1" x14ac:dyDescent="0.3">
      <c r="A138" s="680" t="s">
        <v>4686</v>
      </c>
      <c r="B138" s="671" t="s">
        <v>4604</v>
      </c>
      <c r="C138" s="671" t="s">
        <v>4687</v>
      </c>
      <c r="D138" s="671" t="s">
        <v>4688</v>
      </c>
      <c r="E138" s="238">
        <v>19</v>
      </c>
      <c r="F138" s="238">
        <v>4104</v>
      </c>
      <c r="G138" s="671">
        <v>1</v>
      </c>
      <c r="H138" s="671">
        <v>216</v>
      </c>
      <c r="I138" s="238">
        <v>27</v>
      </c>
      <c r="J138" s="238">
        <v>5859</v>
      </c>
      <c r="K138" s="671">
        <v>1.4276315789473684</v>
      </c>
      <c r="L138" s="671">
        <v>217</v>
      </c>
      <c r="M138" s="238">
        <v>21</v>
      </c>
      <c r="N138" s="238">
        <v>4557</v>
      </c>
      <c r="O138" s="682">
        <v>1.1103801169590644</v>
      </c>
      <c r="P138" s="713">
        <v>217</v>
      </c>
    </row>
    <row r="139" spans="1:16" ht="14.4" customHeight="1" x14ac:dyDescent="0.3">
      <c r="A139" s="680" t="s">
        <v>4686</v>
      </c>
      <c r="B139" s="671" t="s">
        <v>4604</v>
      </c>
      <c r="C139" s="671" t="s">
        <v>4689</v>
      </c>
      <c r="D139" s="671" t="s">
        <v>4690</v>
      </c>
      <c r="E139" s="238">
        <v>51</v>
      </c>
      <c r="F139" s="238">
        <v>25194</v>
      </c>
      <c r="G139" s="671">
        <v>1</v>
      </c>
      <c r="H139" s="671">
        <v>494</v>
      </c>
      <c r="I139" s="238">
        <v>77</v>
      </c>
      <c r="J139" s="238">
        <v>38269</v>
      </c>
      <c r="K139" s="671">
        <v>1.5189727712947527</v>
      </c>
      <c r="L139" s="671">
        <v>497</v>
      </c>
      <c r="M139" s="238">
        <v>63</v>
      </c>
      <c r="N139" s="238">
        <v>31311</v>
      </c>
      <c r="O139" s="682">
        <v>1.2427959037866159</v>
      </c>
      <c r="P139" s="713">
        <v>497</v>
      </c>
    </row>
    <row r="140" spans="1:16" ht="14.4" customHeight="1" x14ac:dyDescent="0.3">
      <c r="A140" s="680" t="s">
        <v>4686</v>
      </c>
      <c r="B140" s="671" t="s">
        <v>4604</v>
      </c>
      <c r="C140" s="671" t="s">
        <v>4691</v>
      </c>
      <c r="D140" s="671" t="s">
        <v>4692</v>
      </c>
      <c r="E140" s="238">
        <v>1</v>
      </c>
      <c r="F140" s="238">
        <v>516</v>
      </c>
      <c r="G140" s="671">
        <v>1</v>
      </c>
      <c r="H140" s="671">
        <v>516</v>
      </c>
      <c r="I140" s="238"/>
      <c r="J140" s="238"/>
      <c r="K140" s="671"/>
      <c r="L140" s="671"/>
      <c r="M140" s="238"/>
      <c r="N140" s="238"/>
      <c r="O140" s="682"/>
      <c r="P140" s="713"/>
    </row>
    <row r="141" spans="1:16" ht="14.4" customHeight="1" x14ac:dyDescent="0.3">
      <c r="A141" s="680" t="s">
        <v>4686</v>
      </c>
      <c r="B141" s="671" t="s">
        <v>4604</v>
      </c>
      <c r="C141" s="671" t="s">
        <v>4693</v>
      </c>
      <c r="D141" s="671" t="s">
        <v>4694</v>
      </c>
      <c r="E141" s="238">
        <v>16</v>
      </c>
      <c r="F141" s="238">
        <v>5600</v>
      </c>
      <c r="G141" s="671">
        <v>1</v>
      </c>
      <c r="H141" s="671">
        <v>350</v>
      </c>
      <c r="I141" s="238">
        <v>15</v>
      </c>
      <c r="J141" s="238">
        <v>5250</v>
      </c>
      <c r="K141" s="671">
        <v>0.9375</v>
      </c>
      <c r="L141" s="671">
        <v>350</v>
      </c>
      <c r="M141" s="238">
        <v>23</v>
      </c>
      <c r="N141" s="238">
        <v>8050</v>
      </c>
      <c r="O141" s="682">
        <v>1.4375</v>
      </c>
      <c r="P141" s="713">
        <v>350</v>
      </c>
    </row>
    <row r="142" spans="1:16" ht="14.4" customHeight="1" x14ac:dyDescent="0.3">
      <c r="A142" s="680" t="s">
        <v>4686</v>
      </c>
      <c r="B142" s="671" t="s">
        <v>4604</v>
      </c>
      <c r="C142" s="671" t="s">
        <v>4695</v>
      </c>
      <c r="D142" s="671" t="s">
        <v>4696</v>
      </c>
      <c r="E142" s="238"/>
      <c r="F142" s="238"/>
      <c r="G142" s="671"/>
      <c r="H142" s="671"/>
      <c r="I142" s="238"/>
      <c r="J142" s="238"/>
      <c r="K142" s="671"/>
      <c r="L142" s="671"/>
      <c r="M142" s="238">
        <v>2</v>
      </c>
      <c r="N142" s="238">
        <v>60</v>
      </c>
      <c r="O142" s="682"/>
      <c r="P142" s="713">
        <v>30</v>
      </c>
    </row>
    <row r="143" spans="1:16" ht="14.4" customHeight="1" x14ac:dyDescent="0.3">
      <c r="A143" s="680" t="s">
        <v>4686</v>
      </c>
      <c r="B143" s="671" t="s">
        <v>4604</v>
      </c>
      <c r="C143" s="671" t="s">
        <v>4697</v>
      </c>
      <c r="D143" s="671" t="s">
        <v>4698</v>
      </c>
      <c r="E143" s="238">
        <v>11607</v>
      </c>
      <c r="F143" s="238">
        <v>742848</v>
      </c>
      <c r="G143" s="671">
        <v>1</v>
      </c>
      <c r="H143" s="671">
        <v>64</v>
      </c>
      <c r="I143" s="238">
        <v>12266</v>
      </c>
      <c r="J143" s="238">
        <v>797290</v>
      </c>
      <c r="K143" s="671">
        <v>1.0732882097010426</v>
      </c>
      <c r="L143" s="671">
        <v>65</v>
      </c>
      <c r="M143" s="238">
        <v>12718</v>
      </c>
      <c r="N143" s="238">
        <v>826670</v>
      </c>
      <c r="O143" s="682">
        <v>1.1128386964762644</v>
      </c>
      <c r="P143" s="713">
        <v>65</v>
      </c>
    </row>
    <row r="144" spans="1:16" ht="14.4" customHeight="1" x14ac:dyDescent="0.3">
      <c r="A144" s="680" t="s">
        <v>4686</v>
      </c>
      <c r="B144" s="671" t="s">
        <v>4604</v>
      </c>
      <c r="C144" s="671" t="s">
        <v>4699</v>
      </c>
      <c r="D144" s="671" t="s">
        <v>4700</v>
      </c>
      <c r="E144" s="238">
        <v>12</v>
      </c>
      <c r="F144" s="238">
        <v>6504</v>
      </c>
      <c r="G144" s="671">
        <v>1</v>
      </c>
      <c r="H144" s="671">
        <v>542</v>
      </c>
      <c r="I144" s="238">
        <v>5</v>
      </c>
      <c r="J144" s="238">
        <v>2715</v>
      </c>
      <c r="K144" s="671">
        <v>0.41743542435424352</v>
      </c>
      <c r="L144" s="671">
        <v>543</v>
      </c>
      <c r="M144" s="238">
        <v>8</v>
      </c>
      <c r="N144" s="238">
        <v>4344</v>
      </c>
      <c r="O144" s="682">
        <v>0.66789667896678961</v>
      </c>
      <c r="P144" s="713">
        <v>543</v>
      </c>
    </row>
    <row r="145" spans="1:16" ht="14.4" customHeight="1" x14ac:dyDescent="0.3">
      <c r="A145" s="680" t="s">
        <v>4686</v>
      </c>
      <c r="B145" s="671" t="s">
        <v>4604</v>
      </c>
      <c r="C145" s="671" t="s">
        <v>4701</v>
      </c>
      <c r="D145" s="671" t="s">
        <v>4702</v>
      </c>
      <c r="E145" s="238">
        <v>179</v>
      </c>
      <c r="F145" s="238">
        <v>105431</v>
      </c>
      <c r="G145" s="671">
        <v>1</v>
      </c>
      <c r="H145" s="671">
        <v>589</v>
      </c>
      <c r="I145" s="238">
        <v>185</v>
      </c>
      <c r="J145" s="238">
        <v>109150</v>
      </c>
      <c r="K145" s="671">
        <v>1.0352742552000835</v>
      </c>
      <c r="L145" s="671">
        <v>590</v>
      </c>
      <c r="M145" s="238">
        <v>148</v>
      </c>
      <c r="N145" s="238">
        <v>87320</v>
      </c>
      <c r="O145" s="682">
        <v>0.82821940416006679</v>
      </c>
      <c r="P145" s="713">
        <v>590</v>
      </c>
    </row>
    <row r="146" spans="1:16" ht="14.4" customHeight="1" x14ac:dyDescent="0.3">
      <c r="A146" s="680" t="s">
        <v>4686</v>
      </c>
      <c r="B146" s="671" t="s">
        <v>4604</v>
      </c>
      <c r="C146" s="671" t="s">
        <v>4703</v>
      </c>
      <c r="D146" s="671" t="s">
        <v>4704</v>
      </c>
      <c r="E146" s="238">
        <v>134</v>
      </c>
      <c r="F146" s="238">
        <v>82276</v>
      </c>
      <c r="G146" s="671">
        <v>1</v>
      </c>
      <c r="H146" s="671">
        <v>614</v>
      </c>
      <c r="I146" s="238">
        <v>160</v>
      </c>
      <c r="J146" s="238">
        <v>98400</v>
      </c>
      <c r="K146" s="671">
        <v>1.1959745247702853</v>
      </c>
      <c r="L146" s="671">
        <v>615</v>
      </c>
      <c r="M146" s="238">
        <v>129</v>
      </c>
      <c r="N146" s="238">
        <v>79335</v>
      </c>
      <c r="O146" s="682">
        <v>0.96425446059604258</v>
      </c>
      <c r="P146" s="713">
        <v>615</v>
      </c>
    </row>
    <row r="147" spans="1:16" ht="14.4" customHeight="1" x14ac:dyDescent="0.3">
      <c r="A147" s="680" t="s">
        <v>4686</v>
      </c>
      <c r="B147" s="671" t="s">
        <v>4604</v>
      </c>
      <c r="C147" s="671" t="s">
        <v>4705</v>
      </c>
      <c r="D147" s="671" t="s">
        <v>4706</v>
      </c>
      <c r="E147" s="238">
        <v>17</v>
      </c>
      <c r="F147" s="238">
        <v>2533</v>
      </c>
      <c r="G147" s="671">
        <v>1</v>
      </c>
      <c r="H147" s="671">
        <v>149</v>
      </c>
      <c r="I147" s="238">
        <v>21</v>
      </c>
      <c r="J147" s="238">
        <v>3129</v>
      </c>
      <c r="K147" s="671">
        <v>1.2352941176470589</v>
      </c>
      <c r="L147" s="671">
        <v>149</v>
      </c>
      <c r="M147" s="238">
        <v>17</v>
      </c>
      <c r="N147" s="238">
        <v>2533</v>
      </c>
      <c r="O147" s="682">
        <v>1</v>
      </c>
      <c r="P147" s="713">
        <v>149</v>
      </c>
    </row>
    <row r="148" spans="1:16" ht="14.4" customHeight="1" x14ac:dyDescent="0.3">
      <c r="A148" s="680" t="s">
        <v>4686</v>
      </c>
      <c r="B148" s="671" t="s">
        <v>4604</v>
      </c>
      <c r="C148" s="671" t="s">
        <v>4707</v>
      </c>
      <c r="D148" s="671" t="s">
        <v>4708</v>
      </c>
      <c r="E148" s="238">
        <v>2</v>
      </c>
      <c r="F148" s="238">
        <v>1350</v>
      </c>
      <c r="G148" s="671">
        <v>1</v>
      </c>
      <c r="H148" s="671">
        <v>675</v>
      </c>
      <c r="I148" s="238">
        <v>1</v>
      </c>
      <c r="J148" s="238">
        <v>675</v>
      </c>
      <c r="K148" s="671">
        <v>0.5</v>
      </c>
      <c r="L148" s="671">
        <v>675</v>
      </c>
      <c r="M148" s="238">
        <v>1</v>
      </c>
      <c r="N148" s="238">
        <v>675</v>
      </c>
      <c r="O148" s="682">
        <v>0.5</v>
      </c>
      <c r="P148" s="713">
        <v>675</v>
      </c>
    </row>
    <row r="149" spans="1:16" ht="14.4" customHeight="1" x14ac:dyDescent="0.3">
      <c r="A149" s="680" t="s">
        <v>4686</v>
      </c>
      <c r="B149" s="671" t="s">
        <v>4604</v>
      </c>
      <c r="C149" s="671" t="s">
        <v>4709</v>
      </c>
      <c r="D149" s="671" t="s">
        <v>4710</v>
      </c>
      <c r="E149" s="238">
        <v>208</v>
      </c>
      <c r="F149" s="238">
        <v>4784</v>
      </c>
      <c r="G149" s="671">
        <v>1</v>
      </c>
      <c r="H149" s="671">
        <v>23</v>
      </c>
      <c r="I149" s="238">
        <v>240</v>
      </c>
      <c r="J149" s="238">
        <v>5520</v>
      </c>
      <c r="K149" s="671">
        <v>1.1538461538461537</v>
      </c>
      <c r="L149" s="671">
        <v>23</v>
      </c>
      <c r="M149" s="238">
        <v>255</v>
      </c>
      <c r="N149" s="238">
        <v>5865</v>
      </c>
      <c r="O149" s="682">
        <v>1.2259615384615385</v>
      </c>
      <c r="P149" s="713">
        <v>23</v>
      </c>
    </row>
    <row r="150" spans="1:16" ht="14.4" customHeight="1" x14ac:dyDescent="0.3">
      <c r="A150" s="680" t="s">
        <v>4686</v>
      </c>
      <c r="B150" s="671" t="s">
        <v>4604</v>
      </c>
      <c r="C150" s="671" t="s">
        <v>4711</v>
      </c>
      <c r="D150" s="671" t="s">
        <v>4712</v>
      </c>
      <c r="E150" s="238">
        <v>6</v>
      </c>
      <c r="F150" s="238">
        <v>954</v>
      </c>
      <c r="G150" s="671">
        <v>1</v>
      </c>
      <c r="H150" s="671">
        <v>159</v>
      </c>
      <c r="I150" s="238">
        <v>10</v>
      </c>
      <c r="J150" s="238">
        <v>1600</v>
      </c>
      <c r="K150" s="671">
        <v>1.6771488469601676</v>
      </c>
      <c r="L150" s="671">
        <v>160</v>
      </c>
      <c r="M150" s="238">
        <v>14</v>
      </c>
      <c r="N150" s="238">
        <v>2240</v>
      </c>
      <c r="O150" s="682">
        <v>2.3480083857442349</v>
      </c>
      <c r="P150" s="713">
        <v>160</v>
      </c>
    </row>
    <row r="151" spans="1:16" ht="14.4" customHeight="1" x14ac:dyDescent="0.3">
      <c r="A151" s="680" t="s">
        <v>4686</v>
      </c>
      <c r="B151" s="671" t="s">
        <v>4604</v>
      </c>
      <c r="C151" s="671" t="s">
        <v>4713</v>
      </c>
      <c r="D151" s="671" t="s">
        <v>4714</v>
      </c>
      <c r="E151" s="238">
        <v>415</v>
      </c>
      <c r="F151" s="238">
        <v>22410</v>
      </c>
      <c r="G151" s="671">
        <v>1</v>
      </c>
      <c r="H151" s="671">
        <v>54</v>
      </c>
      <c r="I151" s="238">
        <v>414</v>
      </c>
      <c r="J151" s="238">
        <v>22356</v>
      </c>
      <c r="K151" s="671">
        <v>0.99759036144578317</v>
      </c>
      <c r="L151" s="671">
        <v>54</v>
      </c>
      <c r="M151" s="238">
        <v>365</v>
      </c>
      <c r="N151" s="238">
        <v>19710</v>
      </c>
      <c r="O151" s="682">
        <v>0.87951807228915657</v>
      </c>
      <c r="P151" s="713">
        <v>54</v>
      </c>
    </row>
    <row r="152" spans="1:16" ht="14.4" customHeight="1" x14ac:dyDescent="0.3">
      <c r="A152" s="680" t="s">
        <v>4686</v>
      </c>
      <c r="B152" s="671" t="s">
        <v>4604</v>
      </c>
      <c r="C152" s="671" t="s">
        <v>4715</v>
      </c>
      <c r="D152" s="671" t="s">
        <v>4716</v>
      </c>
      <c r="E152" s="238">
        <v>2828</v>
      </c>
      <c r="F152" s="238">
        <v>217756</v>
      </c>
      <c r="G152" s="671">
        <v>1</v>
      </c>
      <c r="H152" s="671">
        <v>77</v>
      </c>
      <c r="I152" s="238">
        <v>2956</v>
      </c>
      <c r="J152" s="238">
        <v>227612</v>
      </c>
      <c r="K152" s="671">
        <v>1.0452616690240453</v>
      </c>
      <c r="L152" s="671">
        <v>77</v>
      </c>
      <c r="M152" s="238">
        <v>3034</v>
      </c>
      <c r="N152" s="238">
        <v>233618</v>
      </c>
      <c r="O152" s="682">
        <v>1.0728429985855727</v>
      </c>
      <c r="P152" s="713">
        <v>77</v>
      </c>
    </row>
    <row r="153" spans="1:16" ht="14.4" customHeight="1" x14ac:dyDescent="0.3">
      <c r="A153" s="680" t="s">
        <v>4686</v>
      </c>
      <c r="B153" s="671" t="s">
        <v>4604</v>
      </c>
      <c r="C153" s="671" t="s">
        <v>4717</v>
      </c>
      <c r="D153" s="671" t="s">
        <v>4718</v>
      </c>
      <c r="E153" s="238">
        <v>3</v>
      </c>
      <c r="F153" s="238">
        <v>4884</v>
      </c>
      <c r="G153" s="671">
        <v>1</v>
      </c>
      <c r="H153" s="671">
        <v>1628</v>
      </c>
      <c r="I153" s="238">
        <v>4</v>
      </c>
      <c r="J153" s="238">
        <v>6516</v>
      </c>
      <c r="K153" s="671">
        <v>1.3341523341523343</v>
      </c>
      <c r="L153" s="671">
        <v>1629</v>
      </c>
      <c r="M153" s="238">
        <v>4</v>
      </c>
      <c r="N153" s="238">
        <v>6516</v>
      </c>
      <c r="O153" s="682">
        <v>1.3341523341523343</v>
      </c>
      <c r="P153" s="713">
        <v>1629</v>
      </c>
    </row>
    <row r="154" spans="1:16" ht="14.4" customHeight="1" x14ac:dyDescent="0.3">
      <c r="A154" s="680" t="s">
        <v>4686</v>
      </c>
      <c r="B154" s="671" t="s">
        <v>4604</v>
      </c>
      <c r="C154" s="671" t="s">
        <v>4719</v>
      </c>
      <c r="D154" s="671" t="s">
        <v>4720</v>
      </c>
      <c r="E154" s="238">
        <v>2475</v>
      </c>
      <c r="F154" s="238">
        <v>54450</v>
      </c>
      <c r="G154" s="671">
        <v>1</v>
      </c>
      <c r="H154" s="671">
        <v>22</v>
      </c>
      <c r="I154" s="238">
        <v>2436</v>
      </c>
      <c r="J154" s="238">
        <v>53592</v>
      </c>
      <c r="K154" s="671">
        <v>0.98424242424242425</v>
      </c>
      <c r="L154" s="671">
        <v>22</v>
      </c>
      <c r="M154" s="238">
        <v>2588</v>
      </c>
      <c r="N154" s="238">
        <v>56936</v>
      </c>
      <c r="O154" s="682">
        <v>1.0456565656565657</v>
      </c>
      <c r="P154" s="713">
        <v>22</v>
      </c>
    </row>
    <row r="155" spans="1:16" ht="14.4" customHeight="1" x14ac:dyDescent="0.3">
      <c r="A155" s="680" t="s">
        <v>4686</v>
      </c>
      <c r="B155" s="671" t="s">
        <v>4604</v>
      </c>
      <c r="C155" s="671" t="s">
        <v>4721</v>
      </c>
      <c r="D155" s="671" t="s">
        <v>4722</v>
      </c>
      <c r="E155" s="238">
        <v>10</v>
      </c>
      <c r="F155" s="238">
        <v>950</v>
      </c>
      <c r="G155" s="671">
        <v>1</v>
      </c>
      <c r="H155" s="671">
        <v>95</v>
      </c>
      <c r="I155" s="238">
        <v>10</v>
      </c>
      <c r="J155" s="238">
        <v>960</v>
      </c>
      <c r="K155" s="671">
        <v>1.0105263157894737</v>
      </c>
      <c r="L155" s="671">
        <v>96</v>
      </c>
      <c r="M155" s="238">
        <v>18</v>
      </c>
      <c r="N155" s="238">
        <v>1728</v>
      </c>
      <c r="O155" s="682">
        <v>1.8189473684210526</v>
      </c>
      <c r="P155" s="713">
        <v>96</v>
      </c>
    </row>
    <row r="156" spans="1:16" ht="14.4" customHeight="1" x14ac:dyDescent="0.3">
      <c r="A156" s="680" t="s">
        <v>4686</v>
      </c>
      <c r="B156" s="671" t="s">
        <v>4604</v>
      </c>
      <c r="C156" s="671" t="s">
        <v>4723</v>
      </c>
      <c r="D156" s="671" t="s">
        <v>4724</v>
      </c>
      <c r="E156" s="238">
        <v>1</v>
      </c>
      <c r="F156" s="238">
        <v>175</v>
      </c>
      <c r="G156" s="671">
        <v>1</v>
      </c>
      <c r="H156" s="671">
        <v>175</v>
      </c>
      <c r="I156" s="238">
        <v>2</v>
      </c>
      <c r="J156" s="238">
        <v>352</v>
      </c>
      <c r="K156" s="671">
        <v>2.0114285714285716</v>
      </c>
      <c r="L156" s="671">
        <v>176</v>
      </c>
      <c r="M156" s="238">
        <v>8</v>
      </c>
      <c r="N156" s="238">
        <v>1408</v>
      </c>
      <c r="O156" s="682">
        <v>8.0457142857142863</v>
      </c>
      <c r="P156" s="713">
        <v>176</v>
      </c>
    </row>
    <row r="157" spans="1:16" ht="14.4" customHeight="1" x14ac:dyDescent="0.3">
      <c r="A157" s="680" t="s">
        <v>4686</v>
      </c>
      <c r="B157" s="671" t="s">
        <v>4604</v>
      </c>
      <c r="C157" s="671" t="s">
        <v>4725</v>
      </c>
      <c r="D157" s="671" t="s">
        <v>4726</v>
      </c>
      <c r="E157" s="238"/>
      <c r="F157" s="238"/>
      <c r="G157" s="671"/>
      <c r="H157" s="671"/>
      <c r="I157" s="238"/>
      <c r="J157" s="238"/>
      <c r="K157" s="671"/>
      <c r="L157" s="671"/>
      <c r="M157" s="238">
        <v>2</v>
      </c>
      <c r="N157" s="238">
        <v>810</v>
      </c>
      <c r="O157" s="682"/>
      <c r="P157" s="713">
        <v>405</v>
      </c>
    </row>
    <row r="158" spans="1:16" ht="14.4" customHeight="1" x14ac:dyDescent="0.3">
      <c r="A158" s="680" t="s">
        <v>4686</v>
      </c>
      <c r="B158" s="671" t="s">
        <v>4604</v>
      </c>
      <c r="C158" s="671" t="s">
        <v>4727</v>
      </c>
      <c r="D158" s="671" t="s">
        <v>4728</v>
      </c>
      <c r="E158" s="238">
        <v>32</v>
      </c>
      <c r="F158" s="238">
        <v>20032</v>
      </c>
      <c r="G158" s="671">
        <v>1</v>
      </c>
      <c r="H158" s="671">
        <v>626</v>
      </c>
      <c r="I158" s="238">
        <v>64</v>
      </c>
      <c r="J158" s="238">
        <v>40128</v>
      </c>
      <c r="K158" s="671">
        <v>2.0031948881789137</v>
      </c>
      <c r="L158" s="671">
        <v>627</v>
      </c>
      <c r="M158" s="238">
        <v>42</v>
      </c>
      <c r="N158" s="238">
        <v>26334</v>
      </c>
      <c r="O158" s="682">
        <v>1.3145966453674121</v>
      </c>
      <c r="P158" s="713">
        <v>627</v>
      </c>
    </row>
    <row r="159" spans="1:16" ht="14.4" customHeight="1" x14ac:dyDescent="0.3">
      <c r="A159" s="680" t="s">
        <v>4686</v>
      </c>
      <c r="B159" s="671" t="s">
        <v>4604</v>
      </c>
      <c r="C159" s="671" t="s">
        <v>4729</v>
      </c>
      <c r="D159" s="671" t="s">
        <v>4730</v>
      </c>
      <c r="E159" s="238">
        <v>554</v>
      </c>
      <c r="F159" s="238">
        <v>115786</v>
      </c>
      <c r="G159" s="671">
        <v>1</v>
      </c>
      <c r="H159" s="671">
        <v>209</v>
      </c>
      <c r="I159" s="238">
        <v>648</v>
      </c>
      <c r="J159" s="238">
        <v>135432</v>
      </c>
      <c r="K159" s="671">
        <v>1.1696750902527075</v>
      </c>
      <c r="L159" s="671">
        <v>209</v>
      </c>
      <c r="M159" s="238">
        <v>2</v>
      </c>
      <c r="N159" s="238">
        <v>418</v>
      </c>
      <c r="O159" s="682">
        <v>3.6101083032490976E-3</v>
      </c>
      <c r="P159" s="713">
        <v>209</v>
      </c>
    </row>
    <row r="160" spans="1:16" ht="14.4" customHeight="1" x14ac:dyDescent="0.3">
      <c r="A160" s="680" t="s">
        <v>4686</v>
      </c>
      <c r="B160" s="671" t="s">
        <v>4604</v>
      </c>
      <c r="C160" s="671" t="s">
        <v>4731</v>
      </c>
      <c r="D160" s="671" t="s">
        <v>4732</v>
      </c>
      <c r="E160" s="238">
        <v>938</v>
      </c>
      <c r="F160" s="238">
        <v>61908</v>
      </c>
      <c r="G160" s="671">
        <v>1</v>
      </c>
      <c r="H160" s="671">
        <v>66</v>
      </c>
      <c r="I160" s="238">
        <v>1047</v>
      </c>
      <c r="J160" s="238">
        <v>69102</v>
      </c>
      <c r="K160" s="671">
        <v>1.1162046908315566</v>
      </c>
      <c r="L160" s="671">
        <v>66</v>
      </c>
      <c r="M160" s="238">
        <v>966</v>
      </c>
      <c r="N160" s="238">
        <v>63756</v>
      </c>
      <c r="O160" s="682">
        <v>1.0298507462686568</v>
      </c>
      <c r="P160" s="713">
        <v>66</v>
      </c>
    </row>
    <row r="161" spans="1:16" ht="14.4" customHeight="1" x14ac:dyDescent="0.3">
      <c r="A161" s="680" t="s">
        <v>4686</v>
      </c>
      <c r="B161" s="671" t="s">
        <v>4604</v>
      </c>
      <c r="C161" s="671" t="s">
        <v>4733</v>
      </c>
      <c r="D161" s="671" t="s">
        <v>4734</v>
      </c>
      <c r="E161" s="238">
        <v>1</v>
      </c>
      <c r="F161" s="238">
        <v>293</v>
      </c>
      <c r="G161" s="671">
        <v>1</v>
      </c>
      <c r="H161" s="671">
        <v>293</v>
      </c>
      <c r="I161" s="238"/>
      <c r="J161" s="238"/>
      <c r="K161" s="671"/>
      <c r="L161" s="671"/>
      <c r="M161" s="238"/>
      <c r="N161" s="238"/>
      <c r="O161" s="682"/>
      <c r="P161" s="713"/>
    </row>
    <row r="162" spans="1:16" ht="14.4" customHeight="1" x14ac:dyDescent="0.3">
      <c r="A162" s="680" t="s">
        <v>4686</v>
      </c>
      <c r="B162" s="671" t="s">
        <v>4604</v>
      </c>
      <c r="C162" s="671" t="s">
        <v>4735</v>
      </c>
      <c r="D162" s="671" t="s">
        <v>4736</v>
      </c>
      <c r="E162" s="238">
        <v>3943</v>
      </c>
      <c r="F162" s="238">
        <v>63088</v>
      </c>
      <c r="G162" s="671">
        <v>1</v>
      </c>
      <c r="H162" s="671">
        <v>16</v>
      </c>
      <c r="I162" s="238">
        <v>3965</v>
      </c>
      <c r="J162" s="238">
        <v>63440</v>
      </c>
      <c r="K162" s="671">
        <v>1.005579507988841</v>
      </c>
      <c r="L162" s="671">
        <v>16</v>
      </c>
      <c r="M162" s="238">
        <v>3987</v>
      </c>
      <c r="N162" s="238">
        <v>63792</v>
      </c>
      <c r="O162" s="682">
        <v>1.011159015977682</v>
      </c>
      <c r="P162" s="713">
        <v>16</v>
      </c>
    </row>
    <row r="163" spans="1:16" ht="14.4" customHeight="1" x14ac:dyDescent="0.3">
      <c r="A163" s="680" t="s">
        <v>4686</v>
      </c>
      <c r="B163" s="671" t="s">
        <v>4604</v>
      </c>
      <c r="C163" s="671" t="s">
        <v>4737</v>
      </c>
      <c r="D163" s="671" t="s">
        <v>4738</v>
      </c>
      <c r="E163" s="238"/>
      <c r="F163" s="238"/>
      <c r="G163" s="671"/>
      <c r="H163" s="671"/>
      <c r="I163" s="238"/>
      <c r="J163" s="238"/>
      <c r="K163" s="671"/>
      <c r="L163" s="671"/>
      <c r="M163" s="238">
        <v>10</v>
      </c>
      <c r="N163" s="238">
        <v>990</v>
      </c>
      <c r="O163" s="682"/>
      <c r="P163" s="713">
        <v>99</v>
      </c>
    </row>
    <row r="164" spans="1:16" ht="14.4" customHeight="1" x14ac:dyDescent="0.3">
      <c r="A164" s="680" t="s">
        <v>4686</v>
      </c>
      <c r="B164" s="671" t="s">
        <v>4604</v>
      </c>
      <c r="C164" s="671" t="s">
        <v>4739</v>
      </c>
      <c r="D164" s="671" t="s">
        <v>4740</v>
      </c>
      <c r="E164" s="238">
        <v>1380</v>
      </c>
      <c r="F164" s="238">
        <v>478860</v>
      </c>
      <c r="G164" s="671">
        <v>1</v>
      </c>
      <c r="H164" s="671">
        <v>347</v>
      </c>
      <c r="I164" s="238">
        <v>1911</v>
      </c>
      <c r="J164" s="238">
        <v>665028</v>
      </c>
      <c r="K164" s="671">
        <v>1.3887733366746022</v>
      </c>
      <c r="L164" s="671">
        <v>348</v>
      </c>
      <c r="M164" s="238">
        <v>1805</v>
      </c>
      <c r="N164" s="238">
        <v>628140</v>
      </c>
      <c r="O164" s="682">
        <v>1.3117403834106003</v>
      </c>
      <c r="P164" s="713">
        <v>348</v>
      </c>
    </row>
    <row r="165" spans="1:16" ht="14.4" customHeight="1" x14ac:dyDescent="0.3">
      <c r="A165" s="680" t="s">
        <v>4686</v>
      </c>
      <c r="B165" s="671" t="s">
        <v>4604</v>
      </c>
      <c r="C165" s="671" t="s">
        <v>4741</v>
      </c>
      <c r="D165" s="671" t="s">
        <v>4742</v>
      </c>
      <c r="E165" s="238">
        <v>2166</v>
      </c>
      <c r="F165" s="238">
        <v>49818</v>
      </c>
      <c r="G165" s="671">
        <v>1</v>
      </c>
      <c r="H165" s="671">
        <v>23</v>
      </c>
      <c r="I165" s="238">
        <v>2102</v>
      </c>
      <c r="J165" s="238">
        <v>50448</v>
      </c>
      <c r="K165" s="671">
        <v>1.0126460315548598</v>
      </c>
      <c r="L165" s="671">
        <v>24</v>
      </c>
      <c r="M165" s="238">
        <v>2237</v>
      </c>
      <c r="N165" s="238">
        <v>53688</v>
      </c>
      <c r="O165" s="682">
        <v>1.0776827652655667</v>
      </c>
      <c r="P165" s="713">
        <v>24</v>
      </c>
    </row>
    <row r="166" spans="1:16" ht="14.4" customHeight="1" x14ac:dyDescent="0.3">
      <c r="A166" s="680" t="s">
        <v>4686</v>
      </c>
      <c r="B166" s="671" t="s">
        <v>4604</v>
      </c>
      <c r="C166" s="671" t="s">
        <v>4743</v>
      </c>
      <c r="D166" s="671" t="s">
        <v>4744</v>
      </c>
      <c r="E166" s="238">
        <v>128</v>
      </c>
      <c r="F166" s="238">
        <v>94336</v>
      </c>
      <c r="G166" s="671">
        <v>1</v>
      </c>
      <c r="H166" s="671">
        <v>737</v>
      </c>
      <c r="I166" s="238">
        <v>150</v>
      </c>
      <c r="J166" s="238">
        <v>110700</v>
      </c>
      <c r="K166" s="671">
        <v>1.1734650610583446</v>
      </c>
      <c r="L166" s="671">
        <v>738</v>
      </c>
      <c r="M166" s="238">
        <v>118</v>
      </c>
      <c r="N166" s="238">
        <v>87084</v>
      </c>
      <c r="O166" s="682">
        <v>0.92312584803256448</v>
      </c>
      <c r="P166" s="713">
        <v>738</v>
      </c>
    </row>
    <row r="167" spans="1:16" ht="14.4" customHeight="1" x14ac:dyDescent="0.3">
      <c r="A167" s="680" t="s">
        <v>4686</v>
      </c>
      <c r="B167" s="671" t="s">
        <v>4604</v>
      </c>
      <c r="C167" s="671" t="s">
        <v>4745</v>
      </c>
      <c r="D167" s="671" t="s">
        <v>4746</v>
      </c>
      <c r="E167" s="238">
        <v>193</v>
      </c>
      <c r="F167" s="238">
        <v>34740</v>
      </c>
      <c r="G167" s="671">
        <v>1</v>
      </c>
      <c r="H167" s="671">
        <v>180</v>
      </c>
      <c r="I167" s="238">
        <v>204</v>
      </c>
      <c r="J167" s="238">
        <v>36720</v>
      </c>
      <c r="K167" s="671">
        <v>1.0569948186528497</v>
      </c>
      <c r="L167" s="671">
        <v>180</v>
      </c>
      <c r="M167" s="238">
        <v>197</v>
      </c>
      <c r="N167" s="238">
        <v>35460</v>
      </c>
      <c r="O167" s="682">
        <v>1.0207253886010363</v>
      </c>
      <c r="P167" s="713">
        <v>180</v>
      </c>
    </row>
    <row r="168" spans="1:16" ht="14.4" customHeight="1" x14ac:dyDescent="0.3">
      <c r="A168" s="680" t="s">
        <v>4686</v>
      </c>
      <c r="B168" s="671" t="s">
        <v>4604</v>
      </c>
      <c r="C168" s="671" t="s">
        <v>4747</v>
      </c>
      <c r="D168" s="671" t="s">
        <v>4748</v>
      </c>
      <c r="E168" s="238">
        <v>1426</v>
      </c>
      <c r="F168" s="238">
        <v>35650</v>
      </c>
      <c r="G168" s="671">
        <v>1</v>
      </c>
      <c r="H168" s="671">
        <v>25</v>
      </c>
      <c r="I168" s="238">
        <v>1702</v>
      </c>
      <c r="J168" s="238">
        <v>44252</v>
      </c>
      <c r="K168" s="671">
        <v>1.2412903225806451</v>
      </c>
      <c r="L168" s="671">
        <v>26</v>
      </c>
      <c r="M168" s="238">
        <v>1445</v>
      </c>
      <c r="N168" s="238">
        <v>37570</v>
      </c>
      <c r="O168" s="682">
        <v>1.0538569424964936</v>
      </c>
      <c r="P168" s="713">
        <v>26</v>
      </c>
    </row>
    <row r="169" spans="1:16" ht="14.4" customHeight="1" x14ac:dyDescent="0.3">
      <c r="A169" s="680" t="s">
        <v>4686</v>
      </c>
      <c r="B169" s="671" t="s">
        <v>4604</v>
      </c>
      <c r="C169" s="671" t="s">
        <v>4749</v>
      </c>
      <c r="D169" s="671" t="s">
        <v>4750</v>
      </c>
      <c r="E169" s="238">
        <v>3630</v>
      </c>
      <c r="F169" s="238">
        <v>301290</v>
      </c>
      <c r="G169" s="671">
        <v>1</v>
      </c>
      <c r="H169" s="671">
        <v>83</v>
      </c>
      <c r="I169" s="238">
        <v>3662</v>
      </c>
      <c r="J169" s="238">
        <v>303946</v>
      </c>
      <c r="K169" s="671">
        <v>1.0088154269972451</v>
      </c>
      <c r="L169" s="671">
        <v>83</v>
      </c>
      <c r="M169" s="238">
        <v>3721</v>
      </c>
      <c r="N169" s="238">
        <v>308843</v>
      </c>
      <c r="O169" s="682">
        <v>1.0250688705234159</v>
      </c>
      <c r="P169" s="713">
        <v>83</v>
      </c>
    </row>
    <row r="170" spans="1:16" ht="14.4" customHeight="1" x14ac:dyDescent="0.3">
      <c r="A170" s="680" t="s">
        <v>4686</v>
      </c>
      <c r="B170" s="671" t="s">
        <v>4604</v>
      </c>
      <c r="C170" s="671" t="s">
        <v>4751</v>
      </c>
      <c r="D170" s="671" t="s">
        <v>4752</v>
      </c>
      <c r="E170" s="238">
        <v>24</v>
      </c>
      <c r="F170" s="238">
        <v>6072</v>
      </c>
      <c r="G170" s="671">
        <v>1</v>
      </c>
      <c r="H170" s="671">
        <v>253</v>
      </c>
      <c r="I170" s="238">
        <v>31</v>
      </c>
      <c r="J170" s="238">
        <v>7843</v>
      </c>
      <c r="K170" s="671">
        <v>1.2916666666666667</v>
      </c>
      <c r="L170" s="671">
        <v>253</v>
      </c>
      <c r="M170" s="238">
        <v>813</v>
      </c>
      <c r="N170" s="238">
        <v>205689</v>
      </c>
      <c r="O170" s="682">
        <v>33.875</v>
      </c>
      <c r="P170" s="713">
        <v>253</v>
      </c>
    </row>
    <row r="171" spans="1:16" ht="14.4" customHeight="1" x14ac:dyDescent="0.3">
      <c r="A171" s="680" t="s">
        <v>4686</v>
      </c>
      <c r="B171" s="671" t="s">
        <v>4604</v>
      </c>
      <c r="C171" s="671" t="s">
        <v>4753</v>
      </c>
      <c r="D171" s="671" t="s">
        <v>4754</v>
      </c>
      <c r="E171" s="238">
        <v>121</v>
      </c>
      <c r="F171" s="238">
        <v>31944</v>
      </c>
      <c r="G171" s="671">
        <v>1</v>
      </c>
      <c r="H171" s="671">
        <v>264</v>
      </c>
      <c r="I171" s="238">
        <v>149</v>
      </c>
      <c r="J171" s="238">
        <v>39336</v>
      </c>
      <c r="K171" s="671">
        <v>1.2314049586776858</v>
      </c>
      <c r="L171" s="671">
        <v>264</v>
      </c>
      <c r="M171" s="238">
        <v>123</v>
      </c>
      <c r="N171" s="238">
        <v>32472</v>
      </c>
      <c r="O171" s="682">
        <v>1.0165289256198347</v>
      </c>
      <c r="P171" s="713">
        <v>264</v>
      </c>
    </row>
    <row r="172" spans="1:16" ht="14.4" customHeight="1" x14ac:dyDescent="0.3">
      <c r="A172" s="680" t="s">
        <v>4686</v>
      </c>
      <c r="B172" s="671" t="s">
        <v>4604</v>
      </c>
      <c r="C172" s="671" t="s">
        <v>4755</v>
      </c>
      <c r="D172" s="671" t="s">
        <v>4756</v>
      </c>
      <c r="E172" s="238">
        <v>141</v>
      </c>
      <c r="F172" s="238">
        <v>26649</v>
      </c>
      <c r="G172" s="671">
        <v>1</v>
      </c>
      <c r="H172" s="671">
        <v>189</v>
      </c>
      <c r="I172" s="238">
        <v>161</v>
      </c>
      <c r="J172" s="238">
        <v>30429</v>
      </c>
      <c r="K172" s="671">
        <v>1.1418439716312057</v>
      </c>
      <c r="L172" s="671">
        <v>189</v>
      </c>
      <c r="M172" s="238"/>
      <c r="N172" s="238"/>
      <c r="O172" s="682"/>
      <c r="P172" s="713"/>
    </row>
    <row r="173" spans="1:16" ht="14.4" customHeight="1" x14ac:dyDescent="0.3">
      <c r="A173" s="680" t="s">
        <v>4686</v>
      </c>
      <c r="B173" s="671" t="s">
        <v>4604</v>
      </c>
      <c r="C173" s="671" t="s">
        <v>4757</v>
      </c>
      <c r="D173" s="671" t="s">
        <v>4758</v>
      </c>
      <c r="E173" s="238">
        <v>2472</v>
      </c>
      <c r="F173" s="238">
        <v>29664</v>
      </c>
      <c r="G173" s="671">
        <v>1</v>
      </c>
      <c r="H173" s="671">
        <v>12</v>
      </c>
      <c r="I173" s="238">
        <v>2432</v>
      </c>
      <c r="J173" s="238">
        <v>29184</v>
      </c>
      <c r="K173" s="671">
        <v>0.98381877022653719</v>
      </c>
      <c r="L173" s="671">
        <v>12</v>
      </c>
      <c r="M173" s="238">
        <v>2585</v>
      </c>
      <c r="N173" s="238">
        <v>31020</v>
      </c>
      <c r="O173" s="682">
        <v>1.0457119741100325</v>
      </c>
      <c r="P173" s="713">
        <v>12</v>
      </c>
    </row>
    <row r="174" spans="1:16" ht="14.4" customHeight="1" x14ac:dyDescent="0.3">
      <c r="A174" s="680" t="s">
        <v>4686</v>
      </c>
      <c r="B174" s="671" t="s">
        <v>4604</v>
      </c>
      <c r="C174" s="671" t="s">
        <v>4759</v>
      </c>
      <c r="D174" s="671" t="s">
        <v>4760</v>
      </c>
      <c r="E174" s="238">
        <v>546</v>
      </c>
      <c r="F174" s="238">
        <v>117936</v>
      </c>
      <c r="G174" s="671">
        <v>1</v>
      </c>
      <c r="H174" s="671">
        <v>216</v>
      </c>
      <c r="I174" s="238">
        <v>567</v>
      </c>
      <c r="J174" s="238">
        <v>122472</v>
      </c>
      <c r="K174" s="671">
        <v>1.0384615384615385</v>
      </c>
      <c r="L174" s="671">
        <v>216</v>
      </c>
      <c r="M174" s="238">
        <v>584</v>
      </c>
      <c r="N174" s="238">
        <v>126144</v>
      </c>
      <c r="O174" s="682">
        <v>1.0695970695970696</v>
      </c>
      <c r="P174" s="713">
        <v>216</v>
      </c>
    </row>
    <row r="175" spans="1:16" ht="14.4" customHeight="1" x14ac:dyDescent="0.3">
      <c r="A175" s="680" t="s">
        <v>4686</v>
      </c>
      <c r="B175" s="671" t="s">
        <v>4604</v>
      </c>
      <c r="C175" s="671" t="s">
        <v>4761</v>
      </c>
      <c r="D175" s="671" t="s">
        <v>4762</v>
      </c>
      <c r="E175" s="238">
        <v>34</v>
      </c>
      <c r="F175" s="238">
        <v>1190</v>
      </c>
      <c r="G175" s="671">
        <v>1</v>
      </c>
      <c r="H175" s="671">
        <v>35</v>
      </c>
      <c r="I175" s="238">
        <v>14</v>
      </c>
      <c r="J175" s="238">
        <v>490</v>
      </c>
      <c r="K175" s="671">
        <v>0.41176470588235292</v>
      </c>
      <c r="L175" s="671">
        <v>35</v>
      </c>
      <c r="M175" s="238">
        <v>24</v>
      </c>
      <c r="N175" s="238">
        <v>840</v>
      </c>
      <c r="O175" s="682">
        <v>0.70588235294117652</v>
      </c>
      <c r="P175" s="713">
        <v>35</v>
      </c>
    </row>
    <row r="176" spans="1:16" ht="14.4" customHeight="1" x14ac:dyDescent="0.3">
      <c r="A176" s="680" t="s">
        <v>4686</v>
      </c>
      <c r="B176" s="671" t="s">
        <v>4604</v>
      </c>
      <c r="C176" s="671" t="s">
        <v>4763</v>
      </c>
      <c r="D176" s="671" t="s">
        <v>4764</v>
      </c>
      <c r="E176" s="238">
        <v>149</v>
      </c>
      <c r="F176" s="238">
        <v>87761</v>
      </c>
      <c r="G176" s="671">
        <v>1</v>
      </c>
      <c r="H176" s="671">
        <v>589</v>
      </c>
      <c r="I176" s="238">
        <v>168</v>
      </c>
      <c r="J176" s="238">
        <v>99120</v>
      </c>
      <c r="K176" s="671">
        <v>1.1294310684700493</v>
      </c>
      <c r="L176" s="671">
        <v>590</v>
      </c>
      <c r="M176" s="238">
        <v>136</v>
      </c>
      <c r="N176" s="238">
        <v>80240</v>
      </c>
      <c r="O176" s="682">
        <v>0.9143013411424209</v>
      </c>
      <c r="P176" s="713">
        <v>590</v>
      </c>
    </row>
    <row r="177" spans="1:16" ht="14.4" customHeight="1" x14ac:dyDescent="0.3">
      <c r="A177" s="680" t="s">
        <v>4686</v>
      </c>
      <c r="B177" s="671" t="s">
        <v>4604</v>
      </c>
      <c r="C177" s="671" t="s">
        <v>4765</v>
      </c>
      <c r="D177" s="671" t="s">
        <v>4766</v>
      </c>
      <c r="E177" s="238">
        <v>32</v>
      </c>
      <c r="F177" s="238">
        <v>1600</v>
      </c>
      <c r="G177" s="671">
        <v>1</v>
      </c>
      <c r="H177" s="671">
        <v>50</v>
      </c>
      <c r="I177" s="238">
        <v>27</v>
      </c>
      <c r="J177" s="238">
        <v>1350</v>
      </c>
      <c r="K177" s="671">
        <v>0.84375</v>
      </c>
      <c r="L177" s="671">
        <v>50</v>
      </c>
      <c r="M177" s="238">
        <v>55</v>
      </c>
      <c r="N177" s="238">
        <v>2750</v>
      </c>
      <c r="O177" s="682">
        <v>1.71875</v>
      </c>
      <c r="P177" s="713">
        <v>50</v>
      </c>
    </row>
    <row r="178" spans="1:16" ht="14.4" customHeight="1" x14ac:dyDescent="0.3">
      <c r="A178" s="680" t="s">
        <v>4686</v>
      </c>
      <c r="B178" s="671" t="s">
        <v>4604</v>
      </c>
      <c r="C178" s="671" t="s">
        <v>4767</v>
      </c>
      <c r="D178" s="671" t="s">
        <v>4768</v>
      </c>
      <c r="E178" s="238">
        <v>125</v>
      </c>
      <c r="F178" s="238">
        <v>68000</v>
      </c>
      <c r="G178" s="671">
        <v>1</v>
      </c>
      <c r="H178" s="671">
        <v>544</v>
      </c>
      <c r="I178" s="238">
        <v>152</v>
      </c>
      <c r="J178" s="238">
        <v>82840</v>
      </c>
      <c r="K178" s="671">
        <v>1.2182352941176471</v>
      </c>
      <c r="L178" s="671">
        <v>545</v>
      </c>
      <c r="M178" s="238">
        <v>123</v>
      </c>
      <c r="N178" s="238">
        <v>67035</v>
      </c>
      <c r="O178" s="682">
        <v>0.98580882352941179</v>
      </c>
      <c r="P178" s="713">
        <v>545</v>
      </c>
    </row>
    <row r="179" spans="1:16" ht="14.4" customHeight="1" x14ac:dyDescent="0.3">
      <c r="A179" s="680" t="s">
        <v>4686</v>
      </c>
      <c r="B179" s="671" t="s">
        <v>4604</v>
      </c>
      <c r="C179" s="671" t="s">
        <v>4769</v>
      </c>
      <c r="D179" s="671" t="s">
        <v>4770</v>
      </c>
      <c r="E179" s="238">
        <v>97</v>
      </c>
      <c r="F179" s="238">
        <v>46269</v>
      </c>
      <c r="G179" s="671">
        <v>1</v>
      </c>
      <c r="H179" s="671">
        <v>477</v>
      </c>
      <c r="I179" s="238">
        <v>113</v>
      </c>
      <c r="J179" s="238">
        <v>54127</v>
      </c>
      <c r="K179" s="671">
        <v>1.1698329334975901</v>
      </c>
      <c r="L179" s="671">
        <v>479</v>
      </c>
      <c r="M179" s="238">
        <v>104</v>
      </c>
      <c r="N179" s="238">
        <v>49816</v>
      </c>
      <c r="O179" s="682">
        <v>1.0766603989712333</v>
      </c>
      <c r="P179" s="713">
        <v>479</v>
      </c>
    </row>
    <row r="180" spans="1:16" ht="14.4" customHeight="1" x14ac:dyDescent="0.3">
      <c r="A180" s="680" t="s">
        <v>4686</v>
      </c>
      <c r="B180" s="671" t="s">
        <v>4604</v>
      </c>
      <c r="C180" s="671" t="s">
        <v>4771</v>
      </c>
      <c r="D180" s="671" t="s">
        <v>4772</v>
      </c>
      <c r="E180" s="238">
        <v>128</v>
      </c>
      <c r="F180" s="238">
        <v>93952</v>
      </c>
      <c r="G180" s="671">
        <v>1</v>
      </c>
      <c r="H180" s="671">
        <v>734</v>
      </c>
      <c r="I180" s="238">
        <v>155</v>
      </c>
      <c r="J180" s="238">
        <v>113770</v>
      </c>
      <c r="K180" s="671">
        <v>1.2109375</v>
      </c>
      <c r="L180" s="671">
        <v>734</v>
      </c>
      <c r="M180" s="238">
        <v>122</v>
      </c>
      <c r="N180" s="238">
        <v>89548</v>
      </c>
      <c r="O180" s="682">
        <v>0.953125</v>
      </c>
      <c r="P180" s="713">
        <v>734</v>
      </c>
    </row>
    <row r="181" spans="1:16" ht="14.4" customHeight="1" x14ac:dyDescent="0.3">
      <c r="A181" s="680" t="s">
        <v>4686</v>
      </c>
      <c r="B181" s="671" t="s">
        <v>4604</v>
      </c>
      <c r="C181" s="671" t="s">
        <v>4773</v>
      </c>
      <c r="D181" s="671" t="s">
        <v>4774</v>
      </c>
      <c r="E181" s="238">
        <v>28</v>
      </c>
      <c r="F181" s="238">
        <v>9128</v>
      </c>
      <c r="G181" s="671">
        <v>1</v>
      </c>
      <c r="H181" s="671">
        <v>326</v>
      </c>
      <c r="I181" s="238">
        <v>20</v>
      </c>
      <c r="J181" s="238">
        <v>6520</v>
      </c>
      <c r="K181" s="671">
        <v>0.7142857142857143</v>
      </c>
      <c r="L181" s="671">
        <v>326</v>
      </c>
      <c r="M181" s="238">
        <v>12</v>
      </c>
      <c r="N181" s="238">
        <v>3912</v>
      </c>
      <c r="O181" s="682">
        <v>0.42857142857142855</v>
      </c>
      <c r="P181" s="713">
        <v>326</v>
      </c>
    </row>
    <row r="182" spans="1:16" ht="14.4" customHeight="1" x14ac:dyDescent="0.3">
      <c r="A182" s="680" t="s">
        <v>4686</v>
      </c>
      <c r="B182" s="671" t="s">
        <v>4604</v>
      </c>
      <c r="C182" s="671" t="s">
        <v>4775</v>
      </c>
      <c r="D182" s="671" t="s">
        <v>4776</v>
      </c>
      <c r="E182" s="238">
        <v>121</v>
      </c>
      <c r="F182" s="238">
        <v>41624</v>
      </c>
      <c r="G182" s="671">
        <v>1</v>
      </c>
      <c r="H182" s="671">
        <v>344</v>
      </c>
      <c r="I182" s="238">
        <v>149</v>
      </c>
      <c r="J182" s="238">
        <v>51256</v>
      </c>
      <c r="K182" s="671">
        <v>1.2314049586776858</v>
      </c>
      <c r="L182" s="671">
        <v>344</v>
      </c>
      <c r="M182" s="238">
        <v>123</v>
      </c>
      <c r="N182" s="238">
        <v>42312</v>
      </c>
      <c r="O182" s="682">
        <v>1.0165289256198347</v>
      </c>
      <c r="P182" s="713">
        <v>344</v>
      </c>
    </row>
    <row r="183" spans="1:16" ht="14.4" customHeight="1" x14ac:dyDescent="0.3">
      <c r="A183" s="680" t="s">
        <v>4686</v>
      </c>
      <c r="B183" s="671" t="s">
        <v>4604</v>
      </c>
      <c r="C183" s="671" t="s">
        <v>4777</v>
      </c>
      <c r="D183" s="671" t="s">
        <v>4778</v>
      </c>
      <c r="E183" s="238">
        <v>13</v>
      </c>
      <c r="F183" s="238">
        <v>9750</v>
      </c>
      <c r="G183" s="671">
        <v>1</v>
      </c>
      <c r="H183" s="671">
        <v>750</v>
      </c>
      <c r="I183" s="238">
        <v>11</v>
      </c>
      <c r="J183" s="238">
        <v>8261</v>
      </c>
      <c r="K183" s="671">
        <v>0.84728205128205125</v>
      </c>
      <c r="L183" s="671">
        <v>751</v>
      </c>
      <c r="M183" s="238">
        <v>13</v>
      </c>
      <c r="N183" s="238">
        <v>9763</v>
      </c>
      <c r="O183" s="682">
        <v>1.0013333333333334</v>
      </c>
      <c r="P183" s="713">
        <v>751</v>
      </c>
    </row>
    <row r="184" spans="1:16" ht="14.4" customHeight="1" x14ac:dyDescent="0.3">
      <c r="A184" s="680" t="s">
        <v>4686</v>
      </c>
      <c r="B184" s="671" t="s">
        <v>4604</v>
      </c>
      <c r="C184" s="671" t="s">
        <v>4779</v>
      </c>
      <c r="D184" s="671" t="s">
        <v>4780</v>
      </c>
      <c r="E184" s="238"/>
      <c r="F184" s="238"/>
      <c r="G184" s="671"/>
      <c r="H184" s="671"/>
      <c r="I184" s="238"/>
      <c r="J184" s="238"/>
      <c r="K184" s="671"/>
      <c r="L184" s="671"/>
      <c r="M184" s="238">
        <v>112</v>
      </c>
      <c r="N184" s="238">
        <v>25760</v>
      </c>
      <c r="O184" s="682"/>
      <c r="P184" s="713">
        <v>230</v>
      </c>
    </row>
    <row r="185" spans="1:16" ht="14.4" customHeight="1" x14ac:dyDescent="0.3">
      <c r="A185" s="680" t="s">
        <v>4686</v>
      </c>
      <c r="B185" s="671" t="s">
        <v>4604</v>
      </c>
      <c r="C185" s="671" t="s">
        <v>4781</v>
      </c>
      <c r="D185" s="671" t="s">
        <v>4782</v>
      </c>
      <c r="E185" s="238"/>
      <c r="F185" s="238"/>
      <c r="G185" s="671"/>
      <c r="H185" s="671"/>
      <c r="I185" s="238">
        <v>8</v>
      </c>
      <c r="J185" s="238">
        <v>26680</v>
      </c>
      <c r="K185" s="671"/>
      <c r="L185" s="671">
        <v>3335</v>
      </c>
      <c r="M185" s="238"/>
      <c r="N185" s="238"/>
      <c r="O185" s="682"/>
      <c r="P185" s="713"/>
    </row>
    <row r="186" spans="1:16" ht="14.4" customHeight="1" x14ac:dyDescent="0.3">
      <c r="A186" s="680" t="s">
        <v>4686</v>
      </c>
      <c r="B186" s="671" t="s">
        <v>4604</v>
      </c>
      <c r="C186" s="671" t="s">
        <v>4783</v>
      </c>
      <c r="D186" s="671" t="s">
        <v>4784</v>
      </c>
      <c r="E186" s="238">
        <v>17</v>
      </c>
      <c r="F186" s="238">
        <v>3893</v>
      </c>
      <c r="G186" s="671">
        <v>1</v>
      </c>
      <c r="H186" s="671">
        <v>229</v>
      </c>
      <c r="I186" s="238">
        <v>10</v>
      </c>
      <c r="J186" s="238">
        <v>2290</v>
      </c>
      <c r="K186" s="671">
        <v>0.58823529411764708</v>
      </c>
      <c r="L186" s="671">
        <v>229</v>
      </c>
      <c r="M186" s="238">
        <v>15</v>
      </c>
      <c r="N186" s="238">
        <v>3435</v>
      </c>
      <c r="O186" s="682">
        <v>0.88235294117647056</v>
      </c>
      <c r="P186" s="713">
        <v>229</v>
      </c>
    </row>
    <row r="187" spans="1:16" ht="14.4" customHeight="1" x14ac:dyDescent="0.3">
      <c r="A187" s="680" t="s">
        <v>4686</v>
      </c>
      <c r="B187" s="671" t="s">
        <v>4604</v>
      </c>
      <c r="C187" s="671" t="s">
        <v>4785</v>
      </c>
      <c r="D187" s="671" t="s">
        <v>4786</v>
      </c>
      <c r="E187" s="238">
        <v>15</v>
      </c>
      <c r="F187" s="238">
        <v>6090</v>
      </c>
      <c r="G187" s="671">
        <v>1</v>
      </c>
      <c r="H187" s="671">
        <v>406</v>
      </c>
      <c r="I187" s="238">
        <v>16</v>
      </c>
      <c r="J187" s="238">
        <v>6496</v>
      </c>
      <c r="K187" s="671">
        <v>1.0666666666666667</v>
      </c>
      <c r="L187" s="671">
        <v>406</v>
      </c>
      <c r="M187" s="238">
        <v>21</v>
      </c>
      <c r="N187" s="238">
        <v>8526</v>
      </c>
      <c r="O187" s="682">
        <v>1.4</v>
      </c>
      <c r="P187" s="713">
        <v>406</v>
      </c>
    </row>
    <row r="188" spans="1:16" ht="14.4" customHeight="1" x14ac:dyDescent="0.3">
      <c r="A188" s="680" t="s">
        <v>4686</v>
      </c>
      <c r="B188" s="671" t="s">
        <v>4604</v>
      </c>
      <c r="C188" s="671" t="s">
        <v>4787</v>
      </c>
      <c r="D188" s="671" t="s">
        <v>4788</v>
      </c>
      <c r="E188" s="238">
        <v>2</v>
      </c>
      <c r="F188" s="238">
        <v>1298</v>
      </c>
      <c r="G188" s="671">
        <v>1</v>
      </c>
      <c r="H188" s="671">
        <v>649</v>
      </c>
      <c r="I188" s="238">
        <v>3</v>
      </c>
      <c r="J188" s="238">
        <v>1950</v>
      </c>
      <c r="K188" s="671">
        <v>1.50231124807396</v>
      </c>
      <c r="L188" s="671">
        <v>650</v>
      </c>
      <c r="M188" s="238">
        <v>2</v>
      </c>
      <c r="N188" s="238">
        <v>1300</v>
      </c>
      <c r="O188" s="682">
        <v>1.0015408320493067</v>
      </c>
      <c r="P188" s="713">
        <v>650</v>
      </c>
    </row>
    <row r="189" spans="1:16" ht="14.4" customHeight="1" x14ac:dyDescent="0.3">
      <c r="A189" s="680" t="s">
        <v>4686</v>
      </c>
      <c r="B189" s="671" t="s">
        <v>4604</v>
      </c>
      <c r="C189" s="671" t="s">
        <v>4789</v>
      </c>
      <c r="D189" s="671" t="s">
        <v>4790</v>
      </c>
      <c r="E189" s="238">
        <v>10</v>
      </c>
      <c r="F189" s="238">
        <v>5850</v>
      </c>
      <c r="G189" s="671">
        <v>1</v>
      </c>
      <c r="H189" s="671">
        <v>585</v>
      </c>
      <c r="I189" s="238">
        <v>11</v>
      </c>
      <c r="J189" s="238">
        <v>6446</v>
      </c>
      <c r="K189" s="671">
        <v>1.1018803418803418</v>
      </c>
      <c r="L189" s="671">
        <v>586</v>
      </c>
      <c r="M189" s="238">
        <v>19</v>
      </c>
      <c r="N189" s="238">
        <v>11134</v>
      </c>
      <c r="O189" s="682">
        <v>1.9032478632478633</v>
      </c>
      <c r="P189" s="713">
        <v>586</v>
      </c>
    </row>
    <row r="190" spans="1:16" ht="14.4" customHeight="1" x14ac:dyDescent="0.3">
      <c r="A190" s="680" t="s">
        <v>4686</v>
      </c>
      <c r="B190" s="671" t="s">
        <v>4604</v>
      </c>
      <c r="C190" s="671" t="s">
        <v>4791</v>
      </c>
      <c r="D190" s="671" t="s">
        <v>4792</v>
      </c>
      <c r="E190" s="238">
        <v>7</v>
      </c>
      <c r="F190" s="238">
        <v>2688</v>
      </c>
      <c r="G190" s="671">
        <v>1</v>
      </c>
      <c r="H190" s="671">
        <v>384</v>
      </c>
      <c r="I190" s="238">
        <v>25</v>
      </c>
      <c r="J190" s="238">
        <v>9625</v>
      </c>
      <c r="K190" s="671">
        <v>3.5807291666666665</v>
      </c>
      <c r="L190" s="671">
        <v>385</v>
      </c>
      <c r="M190" s="238">
        <v>24</v>
      </c>
      <c r="N190" s="238">
        <v>9240</v>
      </c>
      <c r="O190" s="682">
        <v>3.4375</v>
      </c>
      <c r="P190" s="713">
        <v>385</v>
      </c>
    </row>
    <row r="191" spans="1:16" ht="14.4" customHeight="1" x14ac:dyDescent="0.3">
      <c r="A191" s="680" t="s">
        <v>4686</v>
      </c>
      <c r="B191" s="671" t="s">
        <v>4604</v>
      </c>
      <c r="C191" s="671" t="s">
        <v>4793</v>
      </c>
      <c r="D191" s="671" t="s">
        <v>4794</v>
      </c>
      <c r="E191" s="238">
        <v>15</v>
      </c>
      <c r="F191" s="238">
        <v>1320</v>
      </c>
      <c r="G191" s="671">
        <v>1</v>
      </c>
      <c r="H191" s="671">
        <v>88</v>
      </c>
      <c r="I191" s="238">
        <v>10</v>
      </c>
      <c r="J191" s="238">
        <v>880</v>
      </c>
      <c r="K191" s="671">
        <v>0.66666666666666663</v>
      </c>
      <c r="L191" s="671">
        <v>88</v>
      </c>
      <c r="M191" s="238"/>
      <c r="N191" s="238"/>
      <c r="O191" s="682"/>
      <c r="P191" s="713"/>
    </row>
    <row r="192" spans="1:16" ht="14.4" customHeight="1" x14ac:dyDescent="0.3">
      <c r="A192" s="680" t="s">
        <v>4686</v>
      </c>
      <c r="B192" s="671" t="s">
        <v>4604</v>
      </c>
      <c r="C192" s="671" t="s">
        <v>4795</v>
      </c>
      <c r="D192" s="671" t="s">
        <v>4796</v>
      </c>
      <c r="E192" s="238"/>
      <c r="F192" s="238"/>
      <c r="G192" s="671"/>
      <c r="H192" s="671"/>
      <c r="I192" s="238"/>
      <c r="J192" s="238"/>
      <c r="K192" s="671"/>
      <c r="L192" s="671"/>
      <c r="M192" s="238">
        <v>2</v>
      </c>
      <c r="N192" s="238">
        <v>830</v>
      </c>
      <c r="O192" s="682"/>
      <c r="P192" s="713">
        <v>415</v>
      </c>
    </row>
    <row r="193" spans="1:16" ht="14.4" customHeight="1" x14ac:dyDescent="0.3">
      <c r="A193" s="680" t="s">
        <v>4686</v>
      </c>
      <c r="B193" s="671" t="s">
        <v>4604</v>
      </c>
      <c r="C193" s="671" t="s">
        <v>4797</v>
      </c>
      <c r="D193" s="671" t="s">
        <v>4798</v>
      </c>
      <c r="E193" s="238">
        <v>7</v>
      </c>
      <c r="F193" s="238">
        <v>1141</v>
      </c>
      <c r="G193" s="671">
        <v>1</v>
      </c>
      <c r="H193" s="671">
        <v>163</v>
      </c>
      <c r="I193" s="238">
        <v>7</v>
      </c>
      <c r="J193" s="238">
        <v>1148</v>
      </c>
      <c r="K193" s="671">
        <v>1.0061349693251533</v>
      </c>
      <c r="L193" s="671">
        <v>164</v>
      </c>
      <c r="M193" s="238">
        <v>10</v>
      </c>
      <c r="N193" s="238">
        <v>1640</v>
      </c>
      <c r="O193" s="682">
        <v>1.4373356704645048</v>
      </c>
      <c r="P193" s="713">
        <v>164</v>
      </c>
    </row>
    <row r="194" spans="1:16" ht="14.4" customHeight="1" x14ac:dyDescent="0.3">
      <c r="A194" s="680" t="s">
        <v>4686</v>
      </c>
      <c r="B194" s="671" t="s">
        <v>4604</v>
      </c>
      <c r="C194" s="671" t="s">
        <v>964</v>
      </c>
      <c r="D194" s="671" t="s">
        <v>4799</v>
      </c>
      <c r="E194" s="238"/>
      <c r="F194" s="238"/>
      <c r="G194" s="671"/>
      <c r="H194" s="671"/>
      <c r="I194" s="238"/>
      <c r="J194" s="238"/>
      <c r="K194" s="671"/>
      <c r="L194" s="671"/>
      <c r="M194" s="238">
        <v>186</v>
      </c>
      <c r="N194" s="238">
        <v>146010</v>
      </c>
      <c r="O194" s="682"/>
      <c r="P194" s="713">
        <v>785</v>
      </c>
    </row>
    <row r="195" spans="1:16" ht="14.4" customHeight="1" x14ac:dyDescent="0.3">
      <c r="A195" s="680" t="s">
        <v>4686</v>
      </c>
      <c r="B195" s="671" t="s">
        <v>4604</v>
      </c>
      <c r="C195" s="671" t="s">
        <v>4800</v>
      </c>
      <c r="D195" s="671" t="s">
        <v>4801</v>
      </c>
      <c r="E195" s="238"/>
      <c r="F195" s="238"/>
      <c r="G195" s="671"/>
      <c r="H195" s="671"/>
      <c r="I195" s="238"/>
      <c r="J195" s="238"/>
      <c r="K195" s="671"/>
      <c r="L195" s="671"/>
      <c r="M195" s="238">
        <v>12</v>
      </c>
      <c r="N195" s="238">
        <v>2652</v>
      </c>
      <c r="O195" s="682"/>
      <c r="P195" s="713">
        <v>221</v>
      </c>
    </row>
    <row r="196" spans="1:16" ht="14.4" customHeight="1" x14ac:dyDescent="0.3">
      <c r="A196" s="680" t="s">
        <v>4686</v>
      </c>
      <c r="B196" s="671" t="s">
        <v>4604</v>
      </c>
      <c r="C196" s="671" t="s">
        <v>4802</v>
      </c>
      <c r="D196" s="671" t="s">
        <v>4803</v>
      </c>
      <c r="E196" s="238"/>
      <c r="F196" s="238"/>
      <c r="G196" s="671"/>
      <c r="H196" s="671"/>
      <c r="I196" s="238">
        <v>1</v>
      </c>
      <c r="J196" s="238">
        <v>564</v>
      </c>
      <c r="K196" s="671"/>
      <c r="L196" s="671">
        <v>564</v>
      </c>
      <c r="M196" s="238">
        <v>2</v>
      </c>
      <c r="N196" s="238">
        <v>1128</v>
      </c>
      <c r="O196" s="682"/>
      <c r="P196" s="713">
        <v>564</v>
      </c>
    </row>
    <row r="197" spans="1:16" ht="14.4" customHeight="1" x14ac:dyDescent="0.3">
      <c r="A197" s="680" t="s">
        <v>4686</v>
      </c>
      <c r="B197" s="671" t="s">
        <v>4604</v>
      </c>
      <c r="C197" s="671" t="s">
        <v>4804</v>
      </c>
      <c r="D197" s="671" t="s">
        <v>4805</v>
      </c>
      <c r="E197" s="238">
        <v>19</v>
      </c>
      <c r="F197" s="238">
        <v>17366</v>
      </c>
      <c r="G197" s="671">
        <v>1</v>
      </c>
      <c r="H197" s="671">
        <v>914</v>
      </c>
      <c r="I197" s="238">
        <v>45</v>
      </c>
      <c r="J197" s="238">
        <v>41175</v>
      </c>
      <c r="K197" s="671">
        <v>2.3710123229298627</v>
      </c>
      <c r="L197" s="671">
        <v>915</v>
      </c>
      <c r="M197" s="238">
        <v>41</v>
      </c>
      <c r="N197" s="238">
        <v>37515</v>
      </c>
      <c r="O197" s="682">
        <v>2.1602556720027639</v>
      </c>
      <c r="P197" s="713">
        <v>915</v>
      </c>
    </row>
    <row r="198" spans="1:16" ht="14.4" customHeight="1" x14ac:dyDescent="0.3">
      <c r="A198" s="680" t="s">
        <v>4686</v>
      </c>
      <c r="B198" s="671" t="s">
        <v>4604</v>
      </c>
      <c r="C198" s="671" t="s">
        <v>4806</v>
      </c>
      <c r="D198" s="671" t="s">
        <v>4807</v>
      </c>
      <c r="E198" s="238">
        <v>19</v>
      </c>
      <c r="F198" s="238">
        <v>16929</v>
      </c>
      <c r="G198" s="671">
        <v>1</v>
      </c>
      <c r="H198" s="671">
        <v>891</v>
      </c>
      <c r="I198" s="238">
        <v>45</v>
      </c>
      <c r="J198" s="238">
        <v>40140</v>
      </c>
      <c r="K198" s="671">
        <v>2.3710792131844762</v>
      </c>
      <c r="L198" s="671">
        <v>892</v>
      </c>
      <c r="M198" s="238">
        <v>41</v>
      </c>
      <c r="N198" s="238">
        <v>36572</v>
      </c>
      <c r="O198" s="682">
        <v>2.1603166164569672</v>
      </c>
      <c r="P198" s="713">
        <v>892</v>
      </c>
    </row>
    <row r="199" spans="1:16" ht="14.4" customHeight="1" x14ac:dyDescent="0.3">
      <c r="A199" s="680" t="s">
        <v>4686</v>
      </c>
      <c r="B199" s="671" t="s">
        <v>4604</v>
      </c>
      <c r="C199" s="671" t="s">
        <v>4808</v>
      </c>
      <c r="D199" s="671" t="s">
        <v>4809</v>
      </c>
      <c r="E199" s="238">
        <v>1</v>
      </c>
      <c r="F199" s="238">
        <v>1487</v>
      </c>
      <c r="G199" s="671">
        <v>1</v>
      </c>
      <c r="H199" s="671">
        <v>1487</v>
      </c>
      <c r="I199" s="238"/>
      <c r="J199" s="238"/>
      <c r="K199" s="671"/>
      <c r="L199" s="671"/>
      <c r="M199" s="238">
        <v>1</v>
      </c>
      <c r="N199" s="238">
        <v>1488</v>
      </c>
      <c r="O199" s="682">
        <v>1.0006724949562877</v>
      </c>
      <c r="P199" s="713">
        <v>1488</v>
      </c>
    </row>
    <row r="200" spans="1:16" ht="14.4" customHeight="1" x14ac:dyDescent="0.3">
      <c r="A200" s="680" t="s">
        <v>4686</v>
      </c>
      <c r="B200" s="671" t="s">
        <v>4604</v>
      </c>
      <c r="C200" s="671" t="s">
        <v>4810</v>
      </c>
      <c r="D200" s="671" t="s">
        <v>4811</v>
      </c>
      <c r="E200" s="238"/>
      <c r="F200" s="238"/>
      <c r="G200" s="671"/>
      <c r="H200" s="671"/>
      <c r="I200" s="238">
        <v>3</v>
      </c>
      <c r="J200" s="238">
        <v>1032</v>
      </c>
      <c r="K200" s="671"/>
      <c r="L200" s="671">
        <v>344</v>
      </c>
      <c r="M200" s="238">
        <v>9</v>
      </c>
      <c r="N200" s="238">
        <v>3096</v>
      </c>
      <c r="O200" s="682"/>
      <c r="P200" s="713">
        <v>344</v>
      </c>
    </row>
    <row r="201" spans="1:16" ht="14.4" customHeight="1" x14ac:dyDescent="0.3">
      <c r="A201" s="680" t="s">
        <v>4686</v>
      </c>
      <c r="B201" s="671" t="s">
        <v>4604</v>
      </c>
      <c r="C201" s="671" t="s">
        <v>4812</v>
      </c>
      <c r="D201" s="671" t="s">
        <v>4813</v>
      </c>
      <c r="E201" s="238"/>
      <c r="F201" s="238"/>
      <c r="G201" s="671"/>
      <c r="H201" s="671"/>
      <c r="I201" s="238">
        <v>3</v>
      </c>
      <c r="J201" s="238">
        <v>258</v>
      </c>
      <c r="K201" s="671"/>
      <c r="L201" s="671">
        <v>86</v>
      </c>
      <c r="M201" s="238">
        <v>2</v>
      </c>
      <c r="N201" s="238">
        <v>172</v>
      </c>
      <c r="O201" s="682"/>
      <c r="P201" s="713">
        <v>86</v>
      </c>
    </row>
    <row r="202" spans="1:16" ht="14.4" customHeight="1" x14ac:dyDescent="0.3">
      <c r="A202" s="680" t="s">
        <v>4686</v>
      </c>
      <c r="B202" s="671" t="s">
        <v>4604</v>
      </c>
      <c r="C202" s="671" t="s">
        <v>4814</v>
      </c>
      <c r="D202" s="671" t="s">
        <v>4815</v>
      </c>
      <c r="E202" s="238"/>
      <c r="F202" s="238"/>
      <c r="G202" s="671"/>
      <c r="H202" s="671"/>
      <c r="I202" s="238">
        <v>2</v>
      </c>
      <c r="J202" s="238">
        <v>830</v>
      </c>
      <c r="K202" s="671"/>
      <c r="L202" s="671">
        <v>415</v>
      </c>
      <c r="M202" s="238">
        <v>12</v>
      </c>
      <c r="N202" s="238">
        <v>4980</v>
      </c>
      <c r="O202" s="682"/>
      <c r="P202" s="713">
        <v>415</v>
      </c>
    </row>
    <row r="203" spans="1:16" ht="14.4" customHeight="1" thickBot="1" x14ac:dyDescent="0.35">
      <c r="A203" s="637" t="s">
        <v>4686</v>
      </c>
      <c r="B203" s="673" t="s">
        <v>4604</v>
      </c>
      <c r="C203" s="673" t="s">
        <v>4816</v>
      </c>
      <c r="D203" s="673" t="s">
        <v>4817</v>
      </c>
      <c r="E203" s="674">
        <v>2</v>
      </c>
      <c r="F203" s="674">
        <v>104</v>
      </c>
      <c r="G203" s="673">
        <v>1</v>
      </c>
      <c r="H203" s="673">
        <v>52</v>
      </c>
      <c r="I203" s="674"/>
      <c r="J203" s="674"/>
      <c r="K203" s="673"/>
      <c r="L203" s="673"/>
      <c r="M203" s="674">
        <v>4</v>
      </c>
      <c r="N203" s="674">
        <v>208</v>
      </c>
      <c r="O203" s="683">
        <v>2</v>
      </c>
      <c r="P203" s="714">
        <v>52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0.10937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471" t="s">
        <v>161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  <c r="N2" s="362"/>
      <c r="O2" s="230"/>
      <c r="P2" s="362"/>
      <c r="Q2" s="230"/>
      <c r="R2" s="362"/>
      <c r="S2" s="363"/>
    </row>
    <row r="3" spans="1:19" ht="14.4" customHeight="1" thickBot="1" x14ac:dyDescent="0.35">
      <c r="A3" s="356" t="s">
        <v>163</v>
      </c>
      <c r="B3" s="357">
        <f>SUBTOTAL(9,B6:B1048576)</f>
        <v>17523510</v>
      </c>
      <c r="C3" s="358">
        <f t="shared" ref="C3:R3" si="0">SUBTOTAL(9,C6:C1048576)</f>
        <v>29</v>
      </c>
      <c r="D3" s="358">
        <f t="shared" si="0"/>
        <v>16138367</v>
      </c>
      <c r="E3" s="358">
        <f t="shared" si="0"/>
        <v>27.291126993370611</v>
      </c>
      <c r="F3" s="358">
        <f t="shared" si="0"/>
        <v>18790474</v>
      </c>
      <c r="G3" s="361">
        <f>IF(B3&lt;&gt;0,F3/B3,"")</f>
        <v>1.0723008118807249</v>
      </c>
      <c r="H3" s="357">
        <f t="shared" si="0"/>
        <v>5143304.7699999996</v>
      </c>
      <c r="I3" s="358">
        <f t="shared" si="0"/>
        <v>2</v>
      </c>
      <c r="J3" s="358">
        <f t="shared" si="0"/>
        <v>4281565.63</v>
      </c>
      <c r="K3" s="358">
        <f t="shared" si="0"/>
        <v>0.83300424933050021</v>
      </c>
      <c r="L3" s="358">
        <f t="shared" si="0"/>
        <v>5535994.7699999977</v>
      </c>
      <c r="M3" s="359">
        <f>IF(H3&lt;&gt;0,L3/H3,"")</f>
        <v>1.0763497435132545</v>
      </c>
      <c r="N3" s="360">
        <f t="shared" si="0"/>
        <v>1444213.4800000002</v>
      </c>
      <c r="O3" s="358">
        <f t="shared" si="0"/>
        <v>1</v>
      </c>
      <c r="P3" s="358">
        <f t="shared" si="0"/>
        <v>2214132.54</v>
      </c>
      <c r="Q3" s="358">
        <f t="shared" si="0"/>
        <v>1.5331061305424178</v>
      </c>
      <c r="R3" s="358">
        <f t="shared" si="0"/>
        <v>1819760.9800000002</v>
      </c>
      <c r="S3" s="359">
        <f>IF(N3&lt;&gt;0,R3/N3,"")</f>
        <v>1.2600360024336568</v>
      </c>
    </row>
    <row r="4" spans="1:19" ht="14.4" customHeight="1" x14ac:dyDescent="0.3">
      <c r="A4" s="528" t="s">
        <v>133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8"/>
      <c r="B5" s="729">
        <v>2012</v>
      </c>
      <c r="C5" s="730"/>
      <c r="D5" s="730">
        <v>2013</v>
      </c>
      <c r="E5" s="730"/>
      <c r="F5" s="730">
        <v>2014</v>
      </c>
      <c r="G5" s="731" t="s">
        <v>5</v>
      </c>
      <c r="H5" s="729">
        <v>2012</v>
      </c>
      <c r="I5" s="730"/>
      <c r="J5" s="730">
        <v>2013</v>
      </c>
      <c r="K5" s="730"/>
      <c r="L5" s="730">
        <v>2014</v>
      </c>
      <c r="M5" s="731" t="s">
        <v>5</v>
      </c>
      <c r="N5" s="729">
        <v>2012</v>
      </c>
      <c r="O5" s="730"/>
      <c r="P5" s="730">
        <v>2013</v>
      </c>
      <c r="Q5" s="730"/>
      <c r="R5" s="730">
        <v>2014</v>
      </c>
      <c r="S5" s="731" t="s">
        <v>5</v>
      </c>
    </row>
    <row r="6" spans="1:19" ht="14.4" customHeight="1" x14ac:dyDescent="0.3">
      <c r="A6" s="716" t="s">
        <v>4819</v>
      </c>
      <c r="B6" s="732">
        <v>258559</v>
      </c>
      <c r="C6" s="697">
        <v>1</v>
      </c>
      <c r="D6" s="732">
        <v>334138</v>
      </c>
      <c r="E6" s="697">
        <v>1.292308525326908</v>
      </c>
      <c r="F6" s="732">
        <v>213926</v>
      </c>
      <c r="G6" s="702">
        <v>0.82737789053949007</v>
      </c>
      <c r="H6" s="732">
        <v>3396.26</v>
      </c>
      <c r="I6" s="697">
        <v>1</v>
      </c>
      <c r="J6" s="732"/>
      <c r="K6" s="697"/>
      <c r="L6" s="732"/>
      <c r="M6" s="702"/>
      <c r="N6" s="732"/>
      <c r="O6" s="697"/>
      <c r="P6" s="732"/>
      <c r="Q6" s="697"/>
      <c r="R6" s="732"/>
      <c r="S6" s="241"/>
    </row>
    <row r="7" spans="1:19" ht="14.4" customHeight="1" x14ac:dyDescent="0.3">
      <c r="A7" s="717" t="s">
        <v>4820</v>
      </c>
      <c r="B7" s="733">
        <v>126672</v>
      </c>
      <c r="C7" s="671">
        <v>1</v>
      </c>
      <c r="D7" s="733">
        <v>164234</v>
      </c>
      <c r="E7" s="671">
        <v>1.2965296198054819</v>
      </c>
      <c r="F7" s="733">
        <v>115222</v>
      </c>
      <c r="G7" s="682">
        <v>0.9096090690918277</v>
      </c>
      <c r="H7" s="733"/>
      <c r="I7" s="671"/>
      <c r="J7" s="733"/>
      <c r="K7" s="671"/>
      <c r="L7" s="733"/>
      <c r="M7" s="682"/>
      <c r="N7" s="733"/>
      <c r="O7" s="671"/>
      <c r="P7" s="733"/>
      <c r="Q7" s="671"/>
      <c r="R7" s="733"/>
      <c r="S7" s="242"/>
    </row>
    <row r="8" spans="1:19" ht="14.4" customHeight="1" x14ac:dyDescent="0.3">
      <c r="A8" s="717" t="s">
        <v>4821</v>
      </c>
      <c r="B8" s="733">
        <v>1404468</v>
      </c>
      <c r="C8" s="671">
        <v>1</v>
      </c>
      <c r="D8" s="733">
        <v>1110536</v>
      </c>
      <c r="E8" s="671">
        <v>0.7907164848184508</v>
      </c>
      <c r="F8" s="733">
        <v>1257997</v>
      </c>
      <c r="G8" s="682">
        <v>0.89571068902958273</v>
      </c>
      <c r="H8" s="733"/>
      <c r="I8" s="671"/>
      <c r="J8" s="733"/>
      <c r="K8" s="671"/>
      <c r="L8" s="733"/>
      <c r="M8" s="682"/>
      <c r="N8" s="733"/>
      <c r="O8" s="671"/>
      <c r="P8" s="733"/>
      <c r="Q8" s="671"/>
      <c r="R8" s="733"/>
      <c r="S8" s="242"/>
    </row>
    <row r="9" spans="1:19" ht="14.4" customHeight="1" x14ac:dyDescent="0.3">
      <c r="A9" s="717" t="s">
        <v>4822</v>
      </c>
      <c r="B9" s="733">
        <v>81803</v>
      </c>
      <c r="C9" s="671">
        <v>1</v>
      </c>
      <c r="D9" s="733">
        <v>41199</v>
      </c>
      <c r="E9" s="671">
        <v>0.50363678593694605</v>
      </c>
      <c r="F9" s="733">
        <v>215408</v>
      </c>
      <c r="G9" s="682">
        <v>2.6332530591787586</v>
      </c>
      <c r="H9" s="733"/>
      <c r="I9" s="671"/>
      <c r="J9" s="733"/>
      <c r="K9" s="671"/>
      <c r="L9" s="733"/>
      <c r="M9" s="682"/>
      <c r="N9" s="733"/>
      <c r="O9" s="671"/>
      <c r="P9" s="733"/>
      <c r="Q9" s="671"/>
      <c r="R9" s="733"/>
      <c r="S9" s="242"/>
    </row>
    <row r="10" spans="1:19" ht="14.4" customHeight="1" x14ac:dyDescent="0.3">
      <c r="A10" s="717" t="s">
        <v>4823</v>
      </c>
      <c r="B10" s="733">
        <v>31836</v>
      </c>
      <c r="C10" s="671">
        <v>1</v>
      </c>
      <c r="D10" s="733">
        <v>85738</v>
      </c>
      <c r="E10" s="671">
        <v>2.6931147129036312</v>
      </c>
      <c r="F10" s="733">
        <v>29244</v>
      </c>
      <c r="G10" s="682">
        <v>0.91858273652468903</v>
      </c>
      <c r="H10" s="733"/>
      <c r="I10" s="671"/>
      <c r="J10" s="733"/>
      <c r="K10" s="671"/>
      <c r="L10" s="733"/>
      <c r="M10" s="682"/>
      <c r="N10" s="733"/>
      <c r="O10" s="671"/>
      <c r="P10" s="733"/>
      <c r="Q10" s="671"/>
      <c r="R10" s="733"/>
      <c r="S10" s="242"/>
    </row>
    <row r="11" spans="1:19" ht="14.4" customHeight="1" x14ac:dyDescent="0.3">
      <c r="A11" s="717" t="s">
        <v>4824</v>
      </c>
      <c r="B11" s="733">
        <v>28657</v>
      </c>
      <c r="C11" s="671">
        <v>1</v>
      </c>
      <c r="D11" s="733">
        <v>31969</v>
      </c>
      <c r="E11" s="671">
        <v>1.1155738563003803</v>
      </c>
      <c r="F11" s="733">
        <v>24038</v>
      </c>
      <c r="G11" s="682">
        <v>0.83881774086610605</v>
      </c>
      <c r="H11" s="733"/>
      <c r="I11" s="671"/>
      <c r="J11" s="733"/>
      <c r="K11" s="671"/>
      <c r="L11" s="733"/>
      <c r="M11" s="682"/>
      <c r="N11" s="733"/>
      <c r="O11" s="671"/>
      <c r="P11" s="733"/>
      <c r="Q11" s="671"/>
      <c r="R11" s="733"/>
      <c r="S11" s="242"/>
    </row>
    <row r="12" spans="1:19" ht="14.4" customHeight="1" x14ac:dyDescent="0.3">
      <c r="A12" s="717" t="s">
        <v>4825</v>
      </c>
      <c r="B12" s="733">
        <v>63766</v>
      </c>
      <c r="C12" s="671">
        <v>1</v>
      </c>
      <c r="D12" s="733">
        <v>81965</v>
      </c>
      <c r="E12" s="671">
        <v>1.2854028792773577</v>
      </c>
      <c r="F12" s="733">
        <v>65139</v>
      </c>
      <c r="G12" s="682">
        <v>1.0215318508295956</v>
      </c>
      <c r="H12" s="733"/>
      <c r="I12" s="671"/>
      <c r="J12" s="733"/>
      <c r="K12" s="671"/>
      <c r="L12" s="733"/>
      <c r="M12" s="682"/>
      <c r="N12" s="733"/>
      <c r="O12" s="671"/>
      <c r="P12" s="733"/>
      <c r="Q12" s="671"/>
      <c r="R12" s="733"/>
      <c r="S12" s="242"/>
    </row>
    <row r="13" spans="1:19" ht="14.4" customHeight="1" x14ac:dyDescent="0.3">
      <c r="A13" s="717" t="s">
        <v>4826</v>
      </c>
      <c r="B13" s="733">
        <v>105740</v>
      </c>
      <c r="C13" s="671">
        <v>1</v>
      </c>
      <c r="D13" s="733">
        <v>96425</v>
      </c>
      <c r="E13" s="671">
        <v>0.91190656326839414</v>
      </c>
      <c r="F13" s="733">
        <v>97625</v>
      </c>
      <c r="G13" s="682">
        <v>0.92325515415169279</v>
      </c>
      <c r="H13" s="733"/>
      <c r="I13" s="671"/>
      <c r="J13" s="733"/>
      <c r="K13" s="671"/>
      <c r="L13" s="733"/>
      <c r="M13" s="682"/>
      <c r="N13" s="733"/>
      <c r="O13" s="671"/>
      <c r="P13" s="733"/>
      <c r="Q13" s="671"/>
      <c r="R13" s="733"/>
      <c r="S13" s="242"/>
    </row>
    <row r="14" spans="1:19" ht="14.4" customHeight="1" x14ac:dyDescent="0.3">
      <c r="A14" s="717" t="s">
        <v>4827</v>
      </c>
      <c r="B14" s="733">
        <v>32713</v>
      </c>
      <c r="C14" s="671">
        <v>1</v>
      </c>
      <c r="D14" s="733">
        <v>14590</v>
      </c>
      <c r="E14" s="671">
        <v>0.44600006113777396</v>
      </c>
      <c r="F14" s="733">
        <v>26587</v>
      </c>
      <c r="G14" s="682">
        <v>0.81273499831871121</v>
      </c>
      <c r="H14" s="733"/>
      <c r="I14" s="671"/>
      <c r="J14" s="733"/>
      <c r="K14" s="671"/>
      <c r="L14" s="733"/>
      <c r="M14" s="682"/>
      <c r="N14" s="733"/>
      <c r="O14" s="671"/>
      <c r="P14" s="733"/>
      <c r="Q14" s="671"/>
      <c r="R14" s="733"/>
      <c r="S14" s="242"/>
    </row>
    <row r="15" spans="1:19" ht="14.4" customHeight="1" x14ac:dyDescent="0.3">
      <c r="A15" s="717" t="s">
        <v>4828</v>
      </c>
      <c r="B15" s="733">
        <v>580624</v>
      </c>
      <c r="C15" s="671">
        <v>1</v>
      </c>
      <c r="D15" s="733">
        <v>238137</v>
      </c>
      <c r="E15" s="671">
        <v>0.41013978064978368</v>
      </c>
      <c r="F15" s="733">
        <v>344661</v>
      </c>
      <c r="G15" s="682">
        <v>0.59360446691834989</v>
      </c>
      <c r="H15" s="733"/>
      <c r="I15" s="671"/>
      <c r="J15" s="733"/>
      <c r="K15" s="671"/>
      <c r="L15" s="733"/>
      <c r="M15" s="682"/>
      <c r="N15" s="733"/>
      <c r="O15" s="671"/>
      <c r="P15" s="733"/>
      <c r="Q15" s="671"/>
      <c r="R15" s="733"/>
      <c r="S15" s="242"/>
    </row>
    <row r="16" spans="1:19" ht="14.4" customHeight="1" x14ac:dyDescent="0.3">
      <c r="A16" s="717" t="s">
        <v>4829</v>
      </c>
      <c r="B16" s="733">
        <v>14554</v>
      </c>
      <c r="C16" s="671">
        <v>1</v>
      </c>
      <c r="D16" s="733">
        <v>41447</v>
      </c>
      <c r="E16" s="671">
        <v>2.847808162704411</v>
      </c>
      <c r="F16" s="733">
        <v>17972</v>
      </c>
      <c r="G16" s="682">
        <v>1.2348495259035317</v>
      </c>
      <c r="H16" s="733"/>
      <c r="I16" s="671"/>
      <c r="J16" s="733"/>
      <c r="K16" s="671"/>
      <c r="L16" s="733"/>
      <c r="M16" s="682"/>
      <c r="N16" s="733"/>
      <c r="O16" s="671"/>
      <c r="P16" s="733"/>
      <c r="Q16" s="671"/>
      <c r="R16" s="733"/>
      <c r="S16" s="242"/>
    </row>
    <row r="17" spans="1:19" ht="14.4" customHeight="1" x14ac:dyDescent="0.3">
      <c r="A17" s="717" t="s">
        <v>4830</v>
      </c>
      <c r="B17" s="733">
        <v>36394</v>
      </c>
      <c r="C17" s="671">
        <v>1</v>
      </c>
      <c r="D17" s="733">
        <v>25227</v>
      </c>
      <c r="E17" s="671">
        <v>0.69316370830356655</v>
      </c>
      <c r="F17" s="733">
        <v>19882</v>
      </c>
      <c r="G17" s="682">
        <v>0.54629884046820909</v>
      </c>
      <c r="H17" s="733"/>
      <c r="I17" s="671"/>
      <c r="J17" s="733"/>
      <c r="K17" s="671"/>
      <c r="L17" s="733"/>
      <c r="M17" s="682"/>
      <c r="N17" s="733"/>
      <c r="O17" s="671"/>
      <c r="P17" s="733"/>
      <c r="Q17" s="671"/>
      <c r="R17" s="733"/>
      <c r="S17" s="242"/>
    </row>
    <row r="18" spans="1:19" ht="14.4" customHeight="1" x14ac:dyDescent="0.3">
      <c r="A18" s="717" t="s">
        <v>4831</v>
      </c>
      <c r="B18" s="733">
        <v>14345</v>
      </c>
      <c r="C18" s="671">
        <v>1</v>
      </c>
      <c r="D18" s="733">
        <v>12302</v>
      </c>
      <c r="E18" s="671">
        <v>0.8575810386894388</v>
      </c>
      <c r="F18" s="733">
        <v>11176</v>
      </c>
      <c r="G18" s="682">
        <v>0.77908678982223767</v>
      </c>
      <c r="H18" s="733"/>
      <c r="I18" s="671"/>
      <c r="J18" s="733"/>
      <c r="K18" s="671"/>
      <c r="L18" s="733"/>
      <c r="M18" s="682"/>
      <c r="N18" s="733"/>
      <c r="O18" s="671"/>
      <c r="P18" s="733"/>
      <c r="Q18" s="671"/>
      <c r="R18" s="733"/>
      <c r="S18" s="242"/>
    </row>
    <row r="19" spans="1:19" ht="14.4" customHeight="1" x14ac:dyDescent="0.3">
      <c r="A19" s="717" t="s">
        <v>4832</v>
      </c>
      <c r="B19" s="733">
        <v>11665</v>
      </c>
      <c r="C19" s="671">
        <v>1</v>
      </c>
      <c r="D19" s="733">
        <v>5276</v>
      </c>
      <c r="E19" s="671">
        <v>0.45229318474067726</v>
      </c>
      <c r="F19" s="733">
        <v>6075</v>
      </c>
      <c r="G19" s="682">
        <v>0.52078868409772827</v>
      </c>
      <c r="H19" s="733"/>
      <c r="I19" s="671"/>
      <c r="J19" s="733"/>
      <c r="K19" s="671"/>
      <c r="L19" s="733"/>
      <c r="M19" s="682"/>
      <c r="N19" s="733"/>
      <c r="O19" s="671"/>
      <c r="P19" s="733"/>
      <c r="Q19" s="671"/>
      <c r="R19" s="733"/>
      <c r="S19" s="242"/>
    </row>
    <row r="20" spans="1:19" ht="14.4" customHeight="1" x14ac:dyDescent="0.3">
      <c r="A20" s="717" t="s">
        <v>4833</v>
      </c>
      <c r="B20" s="733">
        <v>198562</v>
      </c>
      <c r="C20" s="671">
        <v>1</v>
      </c>
      <c r="D20" s="733">
        <v>111902</v>
      </c>
      <c r="E20" s="671">
        <v>0.56356201085806956</v>
      </c>
      <c r="F20" s="733">
        <v>210285</v>
      </c>
      <c r="G20" s="682">
        <v>1.0590394939615837</v>
      </c>
      <c r="H20" s="733"/>
      <c r="I20" s="671"/>
      <c r="J20" s="733"/>
      <c r="K20" s="671"/>
      <c r="L20" s="733">
        <v>2179.1999999999998</v>
      </c>
      <c r="M20" s="682"/>
      <c r="N20" s="733"/>
      <c r="O20" s="671"/>
      <c r="P20" s="733"/>
      <c r="Q20" s="671"/>
      <c r="R20" s="733"/>
      <c r="S20" s="242"/>
    </row>
    <row r="21" spans="1:19" ht="14.4" customHeight="1" x14ac:dyDescent="0.3">
      <c r="A21" s="717" t="s">
        <v>4834</v>
      </c>
      <c r="B21" s="733">
        <v>306177</v>
      </c>
      <c r="C21" s="671">
        <v>1</v>
      </c>
      <c r="D21" s="733">
        <v>164343</v>
      </c>
      <c r="E21" s="671">
        <v>0.53675814969772384</v>
      </c>
      <c r="F21" s="733">
        <v>252765</v>
      </c>
      <c r="G21" s="682">
        <v>0.82555188665379831</v>
      </c>
      <c r="H21" s="733"/>
      <c r="I21" s="671"/>
      <c r="J21" s="733"/>
      <c r="K21" s="671"/>
      <c r="L21" s="733"/>
      <c r="M21" s="682"/>
      <c r="N21" s="733"/>
      <c r="O21" s="671"/>
      <c r="P21" s="733"/>
      <c r="Q21" s="671"/>
      <c r="R21" s="733"/>
      <c r="S21" s="242"/>
    </row>
    <row r="22" spans="1:19" ht="14.4" customHeight="1" x14ac:dyDescent="0.3">
      <c r="A22" s="717" t="s">
        <v>4835</v>
      </c>
      <c r="B22" s="733">
        <v>15604</v>
      </c>
      <c r="C22" s="671">
        <v>1</v>
      </c>
      <c r="D22" s="733">
        <v>11394</v>
      </c>
      <c r="E22" s="671">
        <v>0.73019738528582412</v>
      </c>
      <c r="F22" s="733">
        <v>14069</v>
      </c>
      <c r="G22" s="682">
        <v>0.90162778774673158</v>
      </c>
      <c r="H22" s="733"/>
      <c r="I22" s="671"/>
      <c r="J22" s="733"/>
      <c r="K22" s="671"/>
      <c r="L22" s="733"/>
      <c r="M22" s="682"/>
      <c r="N22" s="733"/>
      <c r="O22" s="671"/>
      <c r="P22" s="733"/>
      <c r="Q22" s="671"/>
      <c r="R22" s="733"/>
      <c r="S22" s="242"/>
    </row>
    <row r="23" spans="1:19" ht="14.4" customHeight="1" x14ac:dyDescent="0.3">
      <c r="A23" s="717" t="s">
        <v>4836</v>
      </c>
      <c r="B23" s="733">
        <v>3997</v>
      </c>
      <c r="C23" s="671">
        <v>1</v>
      </c>
      <c r="D23" s="733"/>
      <c r="E23" s="671"/>
      <c r="F23" s="733"/>
      <c r="G23" s="682"/>
      <c r="H23" s="733"/>
      <c r="I23" s="671"/>
      <c r="J23" s="733"/>
      <c r="K23" s="671"/>
      <c r="L23" s="733"/>
      <c r="M23" s="682"/>
      <c r="N23" s="733"/>
      <c r="O23" s="671"/>
      <c r="P23" s="733"/>
      <c r="Q23" s="671"/>
      <c r="R23" s="733"/>
      <c r="S23" s="242"/>
    </row>
    <row r="24" spans="1:19" ht="14.4" customHeight="1" x14ac:dyDescent="0.3">
      <c r="A24" s="717" t="s">
        <v>4837</v>
      </c>
      <c r="B24" s="733">
        <v>14228</v>
      </c>
      <c r="C24" s="671">
        <v>1</v>
      </c>
      <c r="D24" s="733">
        <v>17331</v>
      </c>
      <c r="E24" s="671">
        <v>1.2180910879955018</v>
      </c>
      <c r="F24" s="733">
        <v>15248</v>
      </c>
      <c r="G24" s="682">
        <v>1.0716896260894011</v>
      </c>
      <c r="H24" s="733"/>
      <c r="I24" s="671"/>
      <c r="J24" s="733"/>
      <c r="K24" s="671"/>
      <c r="L24" s="733"/>
      <c r="M24" s="682"/>
      <c r="N24" s="733"/>
      <c r="O24" s="671"/>
      <c r="P24" s="733"/>
      <c r="Q24" s="671"/>
      <c r="R24" s="733"/>
      <c r="S24" s="242"/>
    </row>
    <row r="25" spans="1:19" ht="14.4" customHeight="1" x14ac:dyDescent="0.3">
      <c r="A25" s="717" t="s">
        <v>4838</v>
      </c>
      <c r="B25" s="733">
        <v>154711</v>
      </c>
      <c r="C25" s="671">
        <v>1</v>
      </c>
      <c r="D25" s="733">
        <v>169117</v>
      </c>
      <c r="E25" s="671">
        <v>1.0931155509304444</v>
      </c>
      <c r="F25" s="733">
        <v>168101</v>
      </c>
      <c r="G25" s="682">
        <v>1.0865484677883279</v>
      </c>
      <c r="H25" s="733"/>
      <c r="I25" s="671"/>
      <c r="J25" s="733"/>
      <c r="K25" s="671"/>
      <c r="L25" s="733"/>
      <c r="M25" s="682"/>
      <c r="N25" s="733"/>
      <c r="O25" s="671"/>
      <c r="P25" s="733"/>
      <c r="Q25" s="671"/>
      <c r="R25" s="733"/>
      <c r="S25" s="242"/>
    </row>
    <row r="26" spans="1:19" ht="14.4" customHeight="1" x14ac:dyDescent="0.3">
      <c r="A26" s="717" t="s">
        <v>4839</v>
      </c>
      <c r="B26" s="733">
        <v>4486</v>
      </c>
      <c r="C26" s="671">
        <v>1</v>
      </c>
      <c r="D26" s="733">
        <v>3277</v>
      </c>
      <c r="E26" s="671">
        <v>0.73049487293802939</v>
      </c>
      <c r="F26" s="733">
        <v>3407</v>
      </c>
      <c r="G26" s="682">
        <v>0.75947391885867144</v>
      </c>
      <c r="H26" s="733"/>
      <c r="I26" s="671"/>
      <c r="J26" s="733"/>
      <c r="K26" s="671"/>
      <c r="L26" s="733"/>
      <c r="M26" s="682"/>
      <c r="N26" s="733"/>
      <c r="O26" s="671"/>
      <c r="P26" s="733"/>
      <c r="Q26" s="671"/>
      <c r="R26" s="733"/>
      <c r="S26" s="242"/>
    </row>
    <row r="27" spans="1:19" ht="14.4" customHeight="1" x14ac:dyDescent="0.3">
      <c r="A27" s="717" t="s">
        <v>4840</v>
      </c>
      <c r="B27" s="733">
        <v>7863</v>
      </c>
      <c r="C27" s="671">
        <v>1</v>
      </c>
      <c r="D27" s="733">
        <v>5788</v>
      </c>
      <c r="E27" s="671">
        <v>0.73610581203103143</v>
      </c>
      <c r="F27" s="733">
        <v>7954</v>
      </c>
      <c r="G27" s="682">
        <v>1.0115731908940608</v>
      </c>
      <c r="H27" s="733"/>
      <c r="I27" s="671"/>
      <c r="J27" s="733"/>
      <c r="K27" s="671"/>
      <c r="L27" s="733">
        <v>26357.230000000003</v>
      </c>
      <c r="M27" s="682"/>
      <c r="N27" s="733"/>
      <c r="O27" s="671"/>
      <c r="P27" s="733"/>
      <c r="Q27" s="671"/>
      <c r="R27" s="733"/>
      <c r="S27" s="242"/>
    </row>
    <row r="28" spans="1:19" ht="14.4" customHeight="1" x14ac:dyDescent="0.3">
      <c r="A28" s="717" t="s">
        <v>4841</v>
      </c>
      <c r="B28" s="733">
        <v>9999</v>
      </c>
      <c r="C28" s="671">
        <v>1</v>
      </c>
      <c r="D28" s="733">
        <v>9161</v>
      </c>
      <c r="E28" s="671">
        <v>0.91619161916191616</v>
      </c>
      <c r="F28" s="733">
        <v>8070</v>
      </c>
      <c r="G28" s="682">
        <v>0.80708070807080712</v>
      </c>
      <c r="H28" s="733"/>
      <c r="I28" s="671"/>
      <c r="J28" s="733"/>
      <c r="K28" s="671"/>
      <c r="L28" s="733"/>
      <c r="M28" s="682"/>
      <c r="N28" s="733"/>
      <c r="O28" s="671"/>
      <c r="P28" s="733"/>
      <c r="Q28" s="671"/>
      <c r="R28" s="733"/>
      <c r="S28" s="242"/>
    </row>
    <row r="29" spans="1:19" ht="14.4" customHeight="1" x14ac:dyDescent="0.3">
      <c r="A29" s="717" t="s">
        <v>4842</v>
      </c>
      <c r="B29" s="733">
        <v>6202</v>
      </c>
      <c r="C29" s="671">
        <v>1</v>
      </c>
      <c r="D29" s="733"/>
      <c r="E29" s="671"/>
      <c r="F29" s="733"/>
      <c r="G29" s="682"/>
      <c r="H29" s="733"/>
      <c r="I29" s="671"/>
      <c r="J29" s="733"/>
      <c r="K29" s="671"/>
      <c r="L29" s="733"/>
      <c r="M29" s="682"/>
      <c r="N29" s="733"/>
      <c r="O29" s="671"/>
      <c r="P29" s="733"/>
      <c r="Q29" s="671"/>
      <c r="R29" s="733"/>
      <c r="S29" s="242"/>
    </row>
    <row r="30" spans="1:19" ht="14.4" customHeight="1" x14ac:dyDescent="0.3">
      <c r="A30" s="717" t="s">
        <v>4843</v>
      </c>
      <c r="B30" s="733">
        <v>23312</v>
      </c>
      <c r="C30" s="671">
        <v>1</v>
      </c>
      <c r="D30" s="733">
        <v>19816</v>
      </c>
      <c r="E30" s="671">
        <v>0.85003431708991073</v>
      </c>
      <c r="F30" s="733">
        <v>38781</v>
      </c>
      <c r="G30" s="682">
        <v>1.6635638297872339</v>
      </c>
      <c r="H30" s="733"/>
      <c r="I30" s="671"/>
      <c r="J30" s="733"/>
      <c r="K30" s="671"/>
      <c r="L30" s="733"/>
      <c r="M30" s="682"/>
      <c r="N30" s="733"/>
      <c r="O30" s="671"/>
      <c r="P30" s="733"/>
      <c r="Q30" s="671"/>
      <c r="R30" s="733"/>
      <c r="S30" s="242"/>
    </row>
    <row r="31" spans="1:19" ht="14.4" customHeight="1" x14ac:dyDescent="0.3">
      <c r="A31" s="717" t="s">
        <v>4844</v>
      </c>
      <c r="B31" s="733">
        <v>69499</v>
      </c>
      <c r="C31" s="671">
        <v>1</v>
      </c>
      <c r="D31" s="733">
        <v>68841</v>
      </c>
      <c r="E31" s="671">
        <v>0.99053223787392619</v>
      </c>
      <c r="F31" s="733">
        <v>65543</v>
      </c>
      <c r="G31" s="682">
        <v>0.94307831767363559</v>
      </c>
      <c r="H31" s="733"/>
      <c r="I31" s="671"/>
      <c r="J31" s="733"/>
      <c r="K31" s="671"/>
      <c r="L31" s="733"/>
      <c r="M31" s="682"/>
      <c r="N31" s="733"/>
      <c r="O31" s="671"/>
      <c r="P31" s="733"/>
      <c r="Q31" s="671"/>
      <c r="R31" s="733"/>
      <c r="S31" s="242"/>
    </row>
    <row r="32" spans="1:19" ht="14.4" customHeight="1" x14ac:dyDescent="0.3">
      <c r="A32" s="717" t="s">
        <v>4845</v>
      </c>
      <c r="B32" s="733">
        <v>13816778</v>
      </c>
      <c r="C32" s="671">
        <v>1</v>
      </c>
      <c r="D32" s="733">
        <v>13163598</v>
      </c>
      <c r="E32" s="671">
        <v>0.95272559203021134</v>
      </c>
      <c r="F32" s="733">
        <v>15430387</v>
      </c>
      <c r="G32" s="682">
        <v>1.1167862000822479</v>
      </c>
      <c r="H32" s="733">
        <v>5139908.51</v>
      </c>
      <c r="I32" s="671">
        <v>1</v>
      </c>
      <c r="J32" s="733">
        <v>4281565.63</v>
      </c>
      <c r="K32" s="671">
        <v>0.83300424933050021</v>
      </c>
      <c r="L32" s="733">
        <v>5507458.339999998</v>
      </c>
      <c r="M32" s="682">
        <v>1.0715090218600016</v>
      </c>
      <c r="N32" s="733">
        <v>1444213.4800000002</v>
      </c>
      <c r="O32" s="671">
        <v>1</v>
      </c>
      <c r="P32" s="733">
        <v>2214132.54</v>
      </c>
      <c r="Q32" s="671">
        <v>1.5331061305424178</v>
      </c>
      <c r="R32" s="733">
        <v>1819760.9800000002</v>
      </c>
      <c r="S32" s="242">
        <v>1.2600360024336568</v>
      </c>
    </row>
    <row r="33" spans="1:19" ht="14.4" customHeight="1" x14ac:dyDescent="0.3">
      <c r="A33" s="717" t="s">
        <v>4846</v>
      </c>
      <c r="B33" s="733">
        <v>64876</v>
      </c>
      <c r="C33" s="671">
        <v>1</v>
      </c>
      <c r="D33" s="733">
        <v>58184</v>
      </c>
      <c r="E33" s="671">
        <v>0.89684937419076394</v>
      </c>
      <c r="F33" s="733">
        <v>68958</v>
      </c>
      <c r="G33" s="682">
        <v>1.0629200320611629</v>
      </c>
      <c r="H33" s="733"/>
      <c r="I33" s="671"/>
      <c r="J33" s="733"/>
      <c r="K33" s="671"/>
      <c r="L33" s="733"/>
      <c r="M33" s="682"/>
      <c r="N33" s="733"/>
      <c r="O33" s="671"/>
      <c r="P33" s="733"/>
      <c r="Q33" s="671"/>
      <c r="R33" s="733"/>
      <c r="S33" s="242"/>
    </row>
    <row r="34" spans="1:19" ht="14.4" customHeight="1" thickBot="1" x14ac:dyDescent="0.35">
      <c r="A34" s="735" t="s">
        <v>4847</v>
      </c>
      <c r="B34" s="734">
        <v>35420</v>
      </c>
      <c r="C34" s="673">
        <v>1</v>
      </c>
      <c r="D34" s="734">
        <v>52432</v>
      </c>
      <c r="E34" s="673">
        <v>1.4802936194240541</v>
      </c>
      <c r="F34" s="734">
        <v>61954</v>
      </c>
      <c r="G34" s="683">
        <v>1.749124788255223</v>
      </c>
      <c r="H34" s="734"/>
      <c r="I34" s="673"/>
      <c r="J34" s="734"/>
      <c r="K34" s="673"/>
      <c r="L34" s="734"/>
      <c r="M34" s="683"/>
      <c r="N34" s="734"/>
      <c r="O34" s="673"/>
      <c r="P34" s="734"/>
      <c r="Q34" s="673"/>
      <c r="R34" s="734"/>
      <c r="S34" s="6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2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62" t="s">
        <v>5017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61"/>
      <c r="C2" s="261"/>
      <c r="D2" s="261"/>
      <c r="E2" s="261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5"/>
      <c r="Q2" s="364"/>
    </row>
    <row r="3" spans="1:17" ht="14.4" customHeight="1" thickBot="1" x14ac:dyDescent="0.35">
      <c r="E3" s="112" t="s">
        <v>163</v>
      </c>
      <c r="F3" s="217">
        <f t="shared" ref="F3:O3" si="0">SUBTOTAL(9,F6:F1048576)</f>
        <v>42209.880000000005</v>
      </c>
      <c r="G3" s="218">
        <f t="shared" si="0"/>
        <v>24111028.249999993</v>
      </c>
      <c r="H3" s="218"/>
      <c r="I3" s="218"/>
      <c r="J3" s="218">
        <f t="shared" si="0"/>
        <v>42846.33</v>
      </c>
      <c r="K3" s="218">
        <f t="shared" si="0"/>
        <v>22634065.170000002</v>
      </c>
      <c r="L3" s="218"/>
      <c r="M3" s="218"/>
      <c r="N3" s="218">
        <f t="shared" si="0"/>
        <v>42309.590000000004</v>
      </c>
      <c r="O3" s="218">
        <f t="shared" si="0"/>
        <v>26146229.750000004</v>
      </c>
      <c r="P3" s="79">
        <f>IF(G3=0,0,O3/G3)</f>
        <v>1.0844095688868023</v>
      </c>
      <c r="Q3" s="219">
        <f>IF(N3=0,0,O3/N3)</f>
        <v>617.97407514466579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124</v>
      </c>
      <c r="E4" s="536" t="s">
        <v>84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39"/>
      <c r="B5" s="738"/>
      <c r="C5" s="739"/>
      <c r="D5" s="740"/>
      <c r="E5" s="741"/>
      <c r="F5" s="747" t="s">
        <v>94</v>
      </c>
      <c r="G5" s="748" t="s">
        <v>17</v>
      </c>
      <c r="H5" s="749"/>
      <c r="I5" s="749"/>
      <c r="J5" s="747" t="s">
        <v>94</v>
      </c>
      <c r="K5" s="748" t="s">
        <v>17</v>
      </c>
      <c r="L5" s="749"/>
      <c r="M5" s="749"/>
      <c r="N5" s="747" t="s">
        <v>94</v>
      </c>
      <c r="O5" s="748" t="s">
        <v>17</v>
      </c>
      <c r="P5" s="750"/>
      <c r="Q5" s="746"/>
    </row>
    <row r="6" spans="1:17" ht="14.4" customHeight="1" x14ac:dyDescent="0.3">
      <c r="A6" s="696" t="s">
        <v>4848</v>
      </c>
      <c r="B6" s="697" t="s">
        <v>4474</v>
      </c>
      <c r="C6" s="697" t="s">
        <v>4584</v>
      </c>
      <c r="D6" s="697" t="s">
        <v>4585</v>
      </c>
      <c r="E6" s="697" t="s">
        <v>4586</v>
      </c>
      <c r="F6" s="235">
        <v>1</v>
      </c>
      <c r="G6" s="235">
        <v>1782.16</v>
      </c>
      <c r="H6" s="235">
        <v>1</v>
      </c>
      <c r="I6" s="235">
        <v>1782.16</v>
      </c>
      <c r="J6" s="235"/>
      <c r="K6" s="235"/>
      <c r="L6" s="235"/>
      <c r="M6" s="235"/>
      <c r="N6" s="235"/>
      <c r="O6" s="235"/>
      <c r="P6" s="702"/>
      <c r="Q6" s="712"/>
    </row>
    <row r="7" spans="1:17" ht="14.4" customHeight="1" x14ac:dyDescent="0.3">
      <c r="A7" s="680" t="s">
        <v>4848</v>
      </c>
      <c r="B7" s="671" t="s">
        <v>4474</v>
      </c>
      <c r="C7" s="671" t="s">
        <v>4597</v>
      </c>
      <c r="D7" s="671" t="s">
        <v>4598</v>
      </c>
      <c r="E7" s="671" t="s">
        <v>4599</v>
      </c>
      <c r="F7" s="238">
        <v>1</v>
      </c>
      <c r="G7" s="238">
        <v>565.1</v>
      </c>
      <c r="H7" s="238">
        <v>1</v>
      </c>
      <c r="I7" s="238">
        <v>565.1</v>
      </c>
      <c r="J7" s="238"/>
      <c r="K7" s="238"/>
      <c r="L7" s="238"/>
      <c r="M7" s="238"/>
      <c r="N7" s="238"/>
      <c r="O7" s="238"/>
      <c r="P7" s="682"/>
      <c r="Q7" s="713"/>
    </row>
    <row r="8" spans="1:17" ht="14.4" customHeight="1" x14ac:dyDescent="0.3">
      <c r="A8" s="680" t="s">
        <v>4848</v>
      </c>
      <c r="B8" s="671" t="s">
        <v>4474</v>
      </c>
      <c r="C8" s="671" t="s">
        <v>4597</v>
      </c>
      <c r="D8" s="671" t="s">
        <v>4600</v>
      </c>
      <c r="E8" s="671" t="s">
        <v>4601</v>
      </c>
      <c r="F8" s="238">
        <v>1</v>
      </c>
      <c r="G8" s="238">
        <v>1049</v>
      </c>
      <c r="H8" s="238">
        <v>1</v>
      </c>
      <c r="I8" s="238">
        <v>1049</v>
      </c>
      <c r="J8" s="238"/>
      <c r="K8" s="238"/>
      <c r="L8" s="238"/>
      <c r="M8" s="238"/>
      <c r="N8" s="238"/>
      <c r="O8" s="238"/>
      <c r="P8" s="682"/>
      <c r="Q8" s="713"/>
    </row>
    <row r="9" spans="1:17" ht="14.4" customHeight="1" x14ac:dyDescent="0.3">
      <c r="A9" s="680" t="s">
        <v>4848</v>
      </c>
      <c r="B9" s="671" t="s">
        <v>4474</v>
      </c>
      <c r="C9" s="671" t="s">
        <v>4604</v>
      </c>
      <c r="D9" s="671" t="s">
        <v>4607</v>
      </c>
      <c r="E9" s="671" t="s">
        <v>4608</v>
      </c>
      <c r="F9" s="238">
        <v>1</v>
      </c>
      <c r="G9" s="238">
        <v>185</v>
      </c>
      <c r="H9" s="238">
        <v>1</v>
      </c>
      <c r="I9" s="238">
        <v>185</v>
      </c>
      <c r="J9" s="238"/>
      <c r="K9" s="238"/>
      <c r="L9" s="238"/>
      <c r="M9" s="238"/>
      <c r="N9" s="238"/>
      <c r="O9" s="238"/>
      <c r="P9" s="682"/>
      <c r="Q9" s="713"/>
    </row>
    <row r="10" spans="1:17" ht="14.4" customHeight="1" x14ac:dyDescent="0.3">
      <c r="A10" s="680" t="s">
        <v>4848</v>
      </c>
      <c r="B10" s="671" t="s">
        <v>4474</v>
      </c>
      <c r="C10" s="671" t="s">
        <v>4604</v>
      </c>
      <c r="D10" s="671" t="s">
        <v>4609</v>
      </c>
      <c r="E10" s="671" t="s">
        <v>4610</v>
      </c>
      <c r="F10" s="238">
        <v>1</v>
      </c>
      <c r="G10" s="238">
        <v>34</v>
      </c>
      <c r="H10" s="238">
        <v>1</v>
      </c>
      <c r="I10" s="238">
        <v>34</v>
      </c>
      <c r="J10" s="238">
        <v>1</v>
      </c>
      <c r="K10" s="238">
        <v>34</v>
      </c>
      <c r="L10" s="238">
        <v>1</v>
      </c>
      <c r="M10" s="238">
        <v>34</v>
      </c>
      <c r="N10" s="238"/>
      <c r="O10" s="238"/>
      <c r="P10" s="682"/>
      <c r="Q10" s="713"/>
    </row>
    <row r="11" spans="1:17" ht="14.4" customHeight="1" x14ac:dyDescent="0.3">
      <c r="A11" s="680" t="s">
        <v>4848</v>
      </c>
      <c r="B11" s="671" t="s">
        <v>4474</v>
      </c>
      <c r="C11" s="671" t="s">
        <v>4604</v>
      </c>
      <c r="D11" s="671" t="s">
        <v>4613</v>
      </c>
      <c r="E11" s="671" t="s">
        <v>4614</v>
      </c>
      <c r="F11" s="238">
        <v>1</v>
      </c>
      <c r="G11" s="238">
        <v>162</v>
      </c>
      <c r="H11" s="238">
        <v>1</v>
      </c>
      <c r="I11" s="238">
        <v>162</v>
      </c>
      <c r="J11" s="238"/>
      <c r="K11" s="238"/>
      <c r="L11" s="238"/>
      <c r="M11" s="238"/>
      <c r="N11" s="238"/>
      <c r="O11" s="238"/>
      <c r="P11" s="682"/>
      <c r="Q11" s="713"/>
    </row>
    <row r="12" spans="1:17" ht="14.4" customHeight="1" x14ac:dyDescent="0.3">
      <c r="A12" s="680" t="s">
        <v>4848</v>
      </c>
      <c r="B12" s="671" t="s">
        <v>4474</v>
      </c>
      <c r="C12" s="671" t="s">
        <v>4604</v>
      </c>
      <c r="D12" s="671" t="s">
        <v>4615</v>
      </c>
      <c r="E12" s="671" t="s">
        <v>4616</v>
      </c>
      <c r="F12" s="238">
        <v>1</v>
      </c>
      <c r="G12" s="238">
        <v>46</v>
      </c>
      <c r="H12" s="238">
        <v>1</v>
      </c>
      <c r="I12" s="238">
        <v>46</v>
      </c>
      <c r="J12" s="238"/>
      <c r="K12" s="238"/>
      <c r="L12" s="238"/>
      <c r="M12" s="238"/>
      <c r="N12" s="238"/>
      <c r="O12" s="238"/>
      <c r="P12" s="682"/>
      <c r="Q12" s="713"/>
    </row>
    <row r="13" spans="1:17" ht="14.4" customHeight="1" x14ac:dyDescent="0.3">
      <c r="A13" s="680" t="s">
        <v>4848</v>
      </c>
      <c r="B13" s="671" t="s">
        <v>4474</v>
      </c>
      <c r="C13" s="671" t="s">
        <v>4604</v>
      </c>
      <c r="D13" s="671" t="s">
        <v>4631</v>
      </c>
      <c r="E13" s="671" t="s">
        <v>4632</v>
      </c>
      <c r="F13" s="238">
        <v>1</v>
      </c>
      <c r="G13" s="238">
        <v>75</v>
      </c>
      <c r="H13" s="238">
        <v>1</v>
      </c>
      <c r="I13" s="238">
        <v>75</v>
      </c>
      <c r="J13" s="238"/>
      <c r="K13" s="238"/>
      <c r="L13" s="238"/>
      <c r="M13" s="238"/>
      <c r="N13" s="238"/>
      <c r="O13" s="238"/>
      <c r="P13" s="682"/>
      <c r="Q13" s="713"/>
    </row>
    <row r="14" spans="1:17" ht="14.4" customHeight="1" x14ac:dyDescent="0.3">
      <c r="A14" s="680" t="s">
        <v>4848</v>
      </c>
      <c r="B14" s="671" t="s">
        <v>4474</v>
      </c>
      <c r="C14" s="671" t="s">
        <v>4604</v>
      </c>
      <c r="D14" s="671" t="s">
        <v>4647</v>
      </c>
      <c r="E14" s="671" t="s">
        <v>4648</v>
      </c>
      <c r="F14" s="238">
        <v>1</v>
      </c>
      <c r="G14" s="238">
        <v>436</v>
      </c>
      <c r="H14" s="238">
        <v>1</v>
      </c>
      <c r="I14" s="238">
        <v>436</v>
      </c>
      <c r="J14" s="238"/>
      <c r="K14" s="238"/>
      <c r="L14" s="238"/>
      <c r="M14" s="238"/>
      <c r="N14" s="238"/>
      <c r="O14" s="238"/>
      <c r="P14" s="682"/>
      <c r="Q14" s="713"/>
    </row>
    <row r="15" spans="1:17" ht="14.4" customHeight="1" x14ac:dyDescent="0.3">
      <c r="A15" s="680" t="s">
        <v>4848</v>
      </c>
      <c r="B15" s="671" t="s">
        <v>4474</v>
      </c>
      <c r="C15" s="671" t="s">
        <v>4604</v>
      </c>
      <c r="D15" s="671" t="s">
        <v>4649</v>
      </c>
      <c r="E15" s="671" t="s">
        <v>4650</v>
      </c>
      <c r="F15" s="238">
        <v>2</v>
      </c>
      <c r="G15" s="238">
        <v>316</v>
      </c>
      <c r="H15" s="238">
        <v>1</v>
      </c>
      <c r="I15" s="238">
        <v>158</v>
      </c>
      <c r="J15" s="238">
        <v>3</v>
      </c>
      <c r="K15" s="238">
        <v>477</v>
      </c>
      <c r="L15" s="238">
        <v>1.509493670886076</v>
      </c>
      <c r="M15" s="238">
        <v>159</v>
      </c>
      <c r="N15" s="238"/>
      <c r="O15" s="238"/>
      <c r="P15" s="682"/>
      <c r="Q15" s="713"/>
    </row>
    <row r="16" spans="1:17" ht="14.4" customHeight="1" x14ac:dyDescent="0.3">
      <c r="A16" s="680" t="s">
        <v>4848</v>
      </c>
      <c r="B16" s="671" t="s">
        <v>4474</v>
      </c>
      <c r="C16" s="671" t="s">
        <v>4604</v>
      </c>
      <c r="D16" s="671" t="s">
        <v>4655</v>
      </c>
      <c r="E16" s="671" t="s">
        <v>4656</v>
      </c>
      <c r="F16" s="238">
        <v>1</v>
      </c>
      <c r="G16" s="238">
        <v>178</v>
      </c>
      <c r="H16" s="238">
        <v>1</v>
      </c>
      <c r="I16" s="238">
        <v>178</v>
      </c>
      <c r="J16" s="238"/>
      <c r="K16" s="238"/>
      <c r="L16" s="238"/>
      <c r="M16" s="238"/>
      <c r="N16" s="238"/>
      <c r="O16" s="238"/>
      <c r="P16" s="682"/>
      <c r="Q16" s="713"/>
    </row>
    <row r="17" spans="1:17" ht="14.4" customHeight="1" x14ac:dyDescent="0.3">
      <c r="A17" s="680" t="s">
        <v>4848</v>
      </c>
      <c r="B17" s="671" t="s">
        <v>4474</v>
      </c>
      <c r="C17" s="671" t="s">
        <v>4604</v>
      </c>
      <c r="D17" s="671" t="s">
        <v>4657</v>
      </c>
      <c r="E17" s="671" t="s">
        <v>4658</v>
      </c>
      <c r="F17" s="238">
        <v>2</v>
      </c>
      <c r="G17" s="238">
        <v>1346</v>
      </c>
      <c r="H17" s="238">
        <v>1</v>
      </c>
      <c r="I17" s="238">
        <v>673</v>
      </c>
      <c r="J17" s="238"/>
      <c r="K17" s="238"/>
      <c r="L17" s="238"/>
      <c r="M17" s="238"/>
      <c r="N17" s="238"/>
      <c r="O17" s="238"/>
      <c r="P17" s="682"/>
      <c r="Q17" s="713"/>
    </row>
    <row r="18" spans="1:17" ht="14.4" customHeight="1" x14ac:dyDescent="0.3">
      <c r="A18" s="680" t="s">
        <v>4848</v>
      </c>
      <c r="B18" s="671" t="s">
        <v>4659</v>
      </c>
      <c r="C18" s="671" t="s">
        <v>4604</v>
      </c>
      <c r="D18" s="671" t="s">
        <v>4666</v>
      </c>
      <c r="E18" s="671" t="s">
        <v>4667</v>
      </c>
      <c r="F18" s="238">
        <v>21</v>
      </c>
      <c r="G18" s="238">
        <v>483</v>
      </c>
      <c r="H18" s="238">
        <v>1</v>
      </c>
      <c r="I18" s="238">
        <v>23</v>
      </c>
      <c r="J18" s="238">
        <v>34</v>
      </c>
      <c r="K18" s="238">
        <v>782</v>
      </c>
      <c r="L18" s="238">
        <v>1.6190476190476191</v>
      </c>
      <c r="M18" s="238">
        <v>23</v>
      </c>
      <c r="N18" s="238">
        <v>4</v>
      </c>
      <c r="O18" s="238">
        <v>92</v>
      </c>
      <c r="P18" s="682">
        <v>0.19047619047619047</v>
      </c>
      <c r="Q18" s="713">
        <v>23</v>
      </c>
    </row>
    <row r="19" spans="1:17" ht="14.4" customHeight="1" x14ac:dyDescent="0.3">
      <c r="A19" s="680" t="s">
        <v>4848</v>
      </c>
      <c r="B19" s="671" t="s">
        <v>4659</v>
      </c>
      <c r="C19" s="671" t="s">
        <v>4604</v>
      </c>
      <c r="D19" s="671" t="s">
        <v>4668</v>
      </c>
      <c r="E19" s="671" t="s">
        <v>4669</v>
      </c>
      <c r="F19" s="238">
        <v>9</v>
      </c>
      <c r="G19" s="238">
        <v>11124</v>
      </c>
      <c r="H19" s="238">
        <v>1</v>
      </c>
      <c r="I19" s="238">
        <v>1236</v>
      </c>
      <c r="J19" s="238">
        <v>16</v>
      </c>
      <c r="K19" s="238">
        <v>19920</v>
      </c>
      <c r="L19" s="238">
        <v>1.790722761596548</v>
      </c>
      <c r="M19" s="238">
        <v>1245</v>
      </c>
      <c r="N19" s="238">
        <v>2</v>
      </c>
      <c r="O19" s="238">
        <v>2490</v>
      </c>
      <c r="P19" s="682">
        <v>0.2238403451995685</v>
      </c>
      <c r="Q19" s="713">
        <v>1245</v>
      </c>
    </row>
    <row r="20" spans="1:17" ht="14.4" customHeight="1" x14ac:dyDescent="0.3">
      <c r="A20" s="680" t="s">
        <v>4848</v>
      </c>
      <c r="B20" s="671" t="s">
        <v>4659</v>
      </c>
      <c r="C20" s="671" t="s">
        <v>4604</v>
      </c>
      <c r="D20" s="671" t="s">
        <v>4674</v>
      </c>
      <c r="E20" s="671" t="s">
        <v>4675</v>
      </c>
      <c r="F20" s="238">
        <v>17</v>
      </c>
      <c r="G20" s="238">
        <v>7174</v>
      </c>
      <c r="H20" s="238">
        <v>1</v>
      </c>
      <c r="I20" s="238">
        <v>422</v>
      </c>
      <c r="J20" s="238">
        <v>26</v>
      </c>
      <c r="K20" s="238">
        <v>11024</v>
      </c>
      <c r="L20" s="238">
        <v>1.5366601616950097</v>
      </c>
      <c r="M20" s="238">
        <v>424</v>
      </c>
      <c r="N20" s="238">
        <v>3</v>
      </c>
      <c r="O20" s="238">
        <v>1272</v>
      </c>
      <c r="P20" s="682">
        <v>0.17730694173403957</v>
      </c>
      <c r="Q20" s="713">
        <v>424</v>
      </c>
    </row>
    <row r="21" spans="1:17" ht="14.4" customHeight="1" x14ac:dyDescent="0.3">
      <c r="A21" s="680" t="s">
        <v>4848</v>
      </c>
      <c r="B21" s="671" t="s">
        <v>4659</v>
      </c>
      <c r="C21" s="671" t="s">
        <v>4604</v>
      </c>
      <c r="D21" s="671" t="s">
        <v>4678</v>
      </c>
      <c r="E21" s="671" t="s">
        <v>4679</v>
      </c>
      <c r="F21" s="238">
        <v>18</v>
      </c>
      <c r="G21" s="238">
        <v>18000</v>
      </c>
      <c r="H21" s="238">
        <v>1</v>
      </c>
      <c r="I21" s="238">
        <v>1000</v>
      </c>
      <c r="J21" s="238">
        <v>27</v>
      </c>
      <c r="K21" s="238">
        <v>27054</v>
      </c>
      <c r="L21" s="238">
        <v>1.5029999999999999</v>
      </c>
      <c r="M21" s="238">
        <v>1002</v>
      </c>
      <c r="N21" s="238">
        <v>3</v>
      </c>
      <c r="O21" s="238">
        <v>3006</v>
      </c>
      <c r="P21" s="682">
        <v>0.16700000000000001</v>
      </c>
      <c r="Q21" s="713">
        <v>1002</v>
      </c>
    </row>
    <row r="22" spans="1:17" ht="14.4" customHeight="1" x14ac:dyDescent="0.3">
      <c r="A22" s="680" t="s">
        <v>4848</v>
      </c>
      <c r="B22" s="671" t="s">
        <v>4659</v>
      </c>
      <c r="C22" s="671" t="s">
        <v>4604</v>
      </c>
      <c r="D22" s="671" t="s">
        <v>4680</v>
      </c>
      <c r="E22" s="671" t="s">
        <v>4681</v>
      </c>
      <c r="F22" s="238">
        <v>3</v>
      </c>
      <c r="G22" s="238">
        <v>6663</v>
      </c>
      <c r="H22" s="238">
        <v>1</v>
      </c>
      <c r="I22" s="238">
        <v>2221</v>
      </c>
      <c r="J22" s="238">
        <v>8</v>
      </c>
      <c r="K22" s="238">
        <v>17864</v>
      </c>
      <c r="L22" s="238">
        <v>2.6810745910250637</v>
      </c>
      <c r="M22" s="238">
        <v>2233</v>
      </c>
      <c r="N22" s="238">
        <v>1</v>
      </c>
      <c r="O22" s="238">
        <v>2233</v>
      </c>
      <c r="P22" s="682">
        <v>0.33513432387813297</v>
      </c>
      <c r="Q22" s="713">
        <v>2233</v>
      </c>
    </row>
    <row r="23" spans="1:17" ht="14.4" customHeight="1" x14ac:dyDescent="0.3">
      <c r="A23" s="680" t="s">
        <v>4848</v>
      </c>
      <c r="B23" s="671" t="s">
        <v>4686</v>
      </c>
      <c r="C23" s="671" t="s">
        <v>4604</v>
      </c>
      <c r="D23" s="671" t="s">
        <v>4693</v>
      </c>
      <c r="E23" s="671" t="s">
        <v>4694</v>
      </c>
      <c r="F23" s="238">
        <v>13</v>
      </c>
      <c r="G23" s="238">
        <v>4550</v>
      </c>
      <c r="H23" s="238">
        <v>1</v>
      </c>
      <c r="I23" s="238">
        <v>350</v>
      </c>
      <c r="J23" s="238">
        <v>19</v>
      </c>
      <c r="K23" s="238">
        <v>6650</v>
      </c>
      <c r="L23" s="238">
        <v>1.4615384615384615</v>
      </c>
      <c r="M23" s="238">
        <v>350</v>
      </c>
      <c r="N23" s="238">
        <v>12</v>
      </c>
      <c r="O23" s="238">
        <v>4200</v>
      </c>
      <c r="P23" s="682">
        <v>0.92307692307692313</v>
      </c>
      <c r="Q23" s="713">
        <v>350</v>
      </c>
    </row>
    <row r="24" spans="1:17" ht="14.4" customHeight="1" x14ac:dyDescent="0.3">
      <c r="A24" s="680" t="s">
        <v>4848</v>
      </c>
      <c r="B24" s="671" t="s">
        <v>4686</v>
      </c>
      <c r="C24" s="671" t="s">
        <v>4604</v>
      </c>
      <c r="D24" s="671" t="s">
        <v>4697</v>
      </c>
      <c r="E24" s="671" t="s">
        <v>4698</v>
      </c>
      <c r="F24" s="238">
        <v>705</v>
      </c>
      <c r="G24" s="238">
        <v>45120</v>
      </c>
      <c r="H24" s="238">
        <v>1</v>
      </c>
      <c r="I24" s="238">
        <v>64</v>
      </c>
      <c r="J24" s="238">
        <v>758</v>
      </c>
      <c r="K24" s="238">
        <v>49270</v>
      </c>
      <c r="L24" s="238">
        <v>1.09197695035461</v>
      </c>
      <c r="M24" s="238">
        <v>65</v>
      </c>
      <c r="N24" s="238">
        <v>724</v>
      </c>
      <c r="O24" s="238">
        <v>47060</v>
      </c>
      <c r="P24" s="682">
        <v>1.0429964539007093</v>
      </c>
      <c r="Q24" s="713">
        <v>65</v>
      </c>
    </row>
    <row r="25" spans="1:17" ht="14.4" customHeight="1" x14ac:dyDescent="0.3">
      <c r="A25" s="680" t="s">
        <v>4848</v>
      </c>
      <c r="B25" s="671" t="s">
        <v>4686</v>
      </c>
      <c r="C25" s="671" t="s">
        <v>4604</v>
      </c>
      <c r="D25" s="671" t="s">
        <v>4699</v>
      </c>
      <c r="E25" s="671" t="s">
        <v>4700</v>
      </c>
      <c r="F25" s="238">
        <v>2</v>
      </c>
      <c r="G25" s="238">
        <v>1084</v>
      </c>
      <c r="H25" s="238">
        <v>1</v>
      </c>
      <c r="I25" s="238">
        <v>542</v>
      </c>
      <c r="J25" s="238"/>
      <c r="K25" s="238"/>
      <c r="L25" s="238"/>
      <c r="M25" s="238"/>
      <c r="N25" s="238"/>
      <c r="O25" s="238"/>
      <c r="P25" s="682"/>
      <c r="Q25" s="713"/>
    </row>
    <row r="26" spans="1:17" ht="14.4" customHeight="1" x14ac:dyDescent="0.3">
      <c r="A26" s="680" t="s">
        <v>4848</v>
      </c>
      <c r="B26" s="671" t="s">
        <v>4686</v>
      </c>
      <c r="C26" s="671" t="s">
        <v>4604</v>
      </c>
      <c r="D26" s="671" t="s">
        <v>4701</v>
      </c>
      <c r="E26" s="671" t="s">
        <v>4702</v>
      </c>
      <c r="F26" s="238">
        <v>8</v>
      </c>
      <c r="G26" s="238">
        <v>4712</v>
      </c>
      <c r="H26" s="238">
        <v>1</v>
      </c>
      <c r="I26" s="238">
        <v>589</v>
      </c>
      <c r="J26" s="238">
        <v>17</v>
      </c>
      <c r="K26" s="238">
        <v>10030</v>
      </c>
      <c r="L26" s="238">
        <v>2.1286078098471988</v>
      </c>
      <c r="M26" s="238">
        <v>590</v>
      </c>
      <c r="N26" s="238">
        <v>4</v>
      </c>
      <c r="O26" s="238">
        <v>2360</v>
      </c>
      <c r="P26" s="682">
        <v>0.50084889643463493</v>
      </c>
      <c r="Q26" s="713">
        <v>590</v>
      </c>
    </row>
    <row r="27" spans="1:17" ht="14.4" customHeight="1" x14ac:dyDescent="0.3">
      <c r="A27" s="680" t="s">
        <v>4848</v>
      </c>
      <c r="B27" s="671" t="s">
        <v>4686</v>
      </c>
      <c r="C27" s="671" t="s">
        <v>4604</v>
      </c>
      <c r="D27" s="671" t="s">
        <v>4703</v>
      </c>
      <c r="E27" s="671" t="s">
        <v>4704</v>
      </c>
      <c r="F27" s="238">
        <v>8</v>
      </c>
      <c r="G27" s="238">
        <v>4912</v>
      </c>
      <c r="H27" s="238">
        <v>1</v>
      </c>
      <c r="I27" s="238">
        <v>614</v>
      </c>
      <c r="J27" s="238">
        <v>11</v>
      </c>
      <c r="K27" s="238">
        <v>6765</v>
      </c>
      <c r="L27" s="238">
        <v>1.3772394136807817</v>
      </c>
      <c r="M27" s="238">
        <v>615</v>
      </c>
      <c r="N27" s="238">
        <v>4</v>
      </c>
      <c r="O27" s="238">
        <v>2460</v>
      </c>
      <c r="P27" s="682">
        <v>0.500814332247557</v>
      </c>
      <c r="Q27" s="713">
        <v>615</v>
      </c>
    </row>
    <row r="28" spans="1:17" ht="14.4" customHeight="1" x14ac:dyDescent="0.3">
      <c r="A28" s="680" t="s">
        <v>4848</v>
      </c>
      <c r="B28" s="671" t="s">
        <v>4686</v>
      </c>
      <c r="C28" s="671" t="s">
        <v>4604</v>
      </c>
      <c r="D28" s="671" t="s">
        <v>4705</v>
      </c>
      <c r="E28" s="671" t="s">
        <v>4706</v>
      </c>
      <c r="F28" s="238">
        <v>2</v>
      </c>
      <c r="G28" s="238">
        <v>298</v>
      </c>
      <c r="H28" s="238">
        <v>1</v>
      </c>
      <c r="I28" s="238">
        <v>149</v>
      </c>
      <c r="J28" s="238">
        <v>11</v>
      </c>
      <c r="K28" s="238">
        <v>1639</v>
      </c>
      <c r="L28" s="238">
        <v>5.5</v>
      </c>
      <c r="M28" s="238">
        <v>149</v>
      </c>
      <c r="N28" s="238">
        <v>4</v>
      </c>
      <c r="O28" s="238">
        <v>596</v>
      </c>
      <c r="P28" s="682">
        <v>2</v>
      </c>
      <c r="Q28" s="713">
        <v>149</v>
      </c>
    </row>
    <row r="29" spans="1:17" ht="14.4" customHeight="1" x14ac:dyDescent="0.3">
      <c r="A29" s="680" t="s">
        <v>4848</v>
      </c>
      <c r="B29" s="671" t="s">
        <v>4686</v>
      </c>
      <c r="C29" s="671" t="s">
        <v>4604</v>
      </c>
      <c r="D29" s="671" t="s">
        <v>4709</v>
      </c>
      <c r="E29" s="671" t="s">
        <v>4710</v>
      </c>
      <c r="F29" s="238">
        <v>4</v>
      </c>
      <c r="G29" s="238">
        <v>92</v>
      </c>
      <c r="H29" s="238">
        <v>1</v>
      </c>
      <c r="I29" s="238">
        <v>23</v>
      </c>
      <c r="J29" s="238">
        <v>3</v>
      </c>
      <c r="K29" s="238">
        <v>69</v>
      </c>
      <c r="L29" s="238">
        <v>0.75</v>
      </c>
      <c r="M29" s="238">
        <v>23</v>
      </c>
      <c r="N29" s="238">
        <v>7</v>
      </c>
      <c r="O29" s="238">
        <v>161</v>
      </c>
      <c r="P29" s="682">
        <v>1.75</v>
      </c>
      <c r="Q29" s="713">
        <v>23</v>
      </c>
    </row>
    <row r="30" spans="1:17" ht="14.4" customHeight="1" x14ac:dyDescent="0.3">
      <c r="A30" s="680" t="s">
        <v>4848</v>
      </c>
      <c r="B30" s="671" t="s">
        <v>4686</v>
      </c>
      <c r="C30" s="671" t="s">
        <v>4604</v>
      </c>
      <c r="D30" s="671" t="s">
        <v>4713</v>
      </c>
      <c r="E30" s="671" t="s">
        <v>4714</v>
      </c>
      <c r="F30" s="238">
        <v>26</v>
      </c>
      <c r="G30" s="238">
        <v>1404</v>
      </c>
      <c r="H30" s="238">
        <v>1</v>
      </c>
      <c r="I30" s="238">
        <v>54</v>
      </c>
      <c r="J30" s="238">
        <v>24</v>
      </c>
      <c r="K30" s="238">
        <v>1296</v>
      </c>
      <c r="L30" s="238">
        <v>0.92307692307692313</v>
      </c>
      <c r="M30" s="238">
        <v>54</v>
      </c>
      <c r="N30" s="238">
        <v>34</v>
      </c>
      <c r="O30" s="238">
        <v>1836</v>
      </c>
      <c r="P30" s="682">
        <v>1.3076923076923077</v>
      </c>
      <c r="Q30" s="713">
        <v>54</v>
      </c>
    </row>
    <row r="31" spans="1:17" ht="14.4" customHeight="1" x14ac:dyDescent="0.3">
      <c r="A31" s="680" t="s">
        <v>4848</v>
      </c>
      <c r="B31" s="671" t="s">
        <v>4686</v>
      </c>
      <c r="C31" s="671" t="s">
        <v>4604</v>
      </c>
      <c r="D31" s="671" t="s">
        <v>4715</v>
      </c>
      <c r="E31" s="671" t="s">
        <v>4716</v>
      </c>
      <c r="F31" s="238">
        <v>710</v>
      </c>
      <c r="G31" s="238">
        <v>54670</v>
      </c>
      <c r="H31" s="238">
        <v>1</v>
      </c>
      <c r="I31" s="238">
        <v>77</v>
      </c>
      <c r="J31" s="238">
        <v>746</v>
      </c>
      <c r="K31" s="238">
        <v>57442</v>
      </c>
      <c r="L31" s="238">
        <v>1.0507042253521126</v>
      </c>
      <c r="M31" s="238">
        <v>77</v>
      </c>
      <c r="N31" s="238">
        <v>724</v>
      </c>
      <c r="O31" s="238">
        <v>55748</v>
      </c>
      <c r="P31" s="682">
        <v>1.0197183098591549</v>
      </c>
      <c r="Q31" s="713">
        <v>77</v>
      </c>
    </row>
    <row r="32" spans="1:17" ht="14.4" customHeight="1" x14ac:dyDescent="0.3">
      <c r="A32" s="680" t="s">
        <v>4848</v>
      </c>
      <c r="B32" s="671" t="s">
        <v>4686</v>
      </c>
      <c r="C32" s="671" t="s">
        <v>4604</v>
      </c>
      <c r="D32" s="671" t="s">
        <v>4717</v>
      </c>
      <c r="E32" s="671" t="s">
        <v>4718</v>
      </c>
      <c r="F32" s="238"/>
      <c r="G32" s="238"/>
      <c r="H32" s="238"/>
      <c r="I32" s="238"/>
      <c r="J32" s="238">
        <v>1</v>
      </c>
      <c r="K32" s="238">
        <v>1629</v>
      </c>
      <c r="L32" s="238"/>
      <c r="M32" s="238">
        <v>1629</v>
      </c>
      <c r="N32" s="238"/>
      <c r="O32" s="238"/>
      <c r="P32" s="682"/>
      <c r="Q32" s="713"/>
    </row>
    <row r="33" spans="1:17" ht="14.4" customHeight="1" x14ac:dyDescent="0.3">
      <c r="A33" s="680" t="s">
        <v>4848</v>
      </c>
      <c r="B33" s="671" t="s">
        <v>4686</v>
      </c>
      <c r="C33" s="671" t="s">
        <v>4604</v>
      </c>
      <c r="D33" s="671" t="s">
        <v>4719</v>
      </c>
      <c r="E33" s="671" t="s">
        <v>4720</v>
      </c>
      <c r="F33" s="238">
        <v>55</v>
      </c>
      <c r="G33" s="238">
        <v>1210</v>
      </c>
      <c r="H33" s="238">
        <v>1</v>
      </c>
      <c r="I33" s="238">
        <v>22</v>
      </c>
      <c r="J33" s="238">
        <v>60</v>
      </c>
      <c r="K33" s="238">
        <v>1320</v>
      </c>
      <c r="L33" s="238">
        <v>1.0909090909090908</v>
      </c>
      <c r="M33" s="238">
        <v>22</v>
      </c>
      <c r="N33" s="238">
        <v>39</v>
      </c>
      <c r="O33" s="238">
        <v>858</v>
      </c>
      <c r="P33" s="682">
        <v>0.70909090909090911</v>
      </c>
      <c r="Q33" s="713">
        <v>22</v>
      </c>
    </row>
    <row r="34" spans="1:17" ht="14.4" customHeight="1" x14ac:dyDescent="0.3">
      <c r="A34" s="680" t="s">
        <v>4848</v>
      </c>
      <c r="B34" s="671" t="s">
        <v>4686</v>
      </c>
      <c r="C34" s="671" t="s">
        <v>4604</v>
      </c>
      <c r="D34" s="671" t="s">
        <v>4729</v>
      </c>
      <c r="E34" s="671" t="s">
        <v>4730</v>
      </c>
      <c r="F34" s="238">
        <v>107</v>
      </c>
      <c r="G34" s="238">
        <v>22363</v>
      </c>
      <c r="H34" s="238">
        <v>1</v>
      </c>
      <c r="I34" s="238">
        <v>209</v>
      </c>
      <c r="J34" s="238">
        <v>156</v>
      </c>
      <c r="K34" s="238">
        <v>32604</v>
      </c>
      <c r="L34" s="238">
        <v>1.4579439252336448</v>
      </c>
      <c r="M34" s="238">
        <v>209</v>
      </c>
      <c r="N34" s="238"/>
      <c r="O34" s="238"/>
      <c r="P34" s="682"/>
      <c r="Q34" s="713"/>
    </row>
    <row r="35" spans="1:17" ht="14.4" customHeight="1" x14ac:dyDescent="0.3">
      <c r="A35" s="680" t="s">
        <v>4848</v>
      </c>
      <c r="B35" s="671" t="s">
        <v>4686</v>
      </c>
      <c r="C35" s="671" t="s">
        <v>4604</v>
      </c>
      <c r="D35" s="671" t="s">
        <v>4731</v>
      </c>
      <c r="E35" s="671" t="s">
        <v>4732</v>
      </c>
      <c r="F35" s="238">
        <v>4</v>
      </c>
      <c r="G35" s="238">
        <v>264</v>
      </c>
      <c r="H35" s="238">
        <v>1</v>
      </c>
      <c r="I35" s="238">
        <v>66</v>
      </c>
      <c r="J35" s="238">
        <v>57</v>
      </c>
      <c r="K35" s="238">
        <v>3762</v>
      </c>
      <c r="L35" s="238">
        <v>14.25</v>
      </c>
      <c r="M35" s="238">
        <v>66</v>
      </c>
      <c r="N35" s="238">
        <v>34</v>
      </c>
      <c r="O35" s="238">
        <v>2244</v>
      </c>
      <c r="P35" s="682">
        <v>8.5</v>
      </c>
      <c r="Q35" s="713">
        <v>66</v>
      </c>
    </row>
    <row r="36" spans="1:17" ht="14.4" customHeight="1" x14ac:dyDescent="0.3">
      <c r="A36" s="680" t="s">
        <v>4848</v>
      </c>
      <c r="B36" s="671" t="s">
        <v>4686</v>
      </c>
      <c r="C36" s="671" t="s">
        <v>4604</v>
      </c>
      <c r="D36" s="671" t="s">
        <v>4733</v>
      </c>
      <c r="E36" s="671" t="s">
        <v>4734</v>
      </c>
      <c r="F36" s="238">
        <v>1</v>
      </c>
      <c r="G36" s="238">
        <v>293</v>
      </c>
      <c r="H36" s="238">
        <v>1</v>
      </c>
      <c r="I36" s="238">
        <v>293</v>
      </c>
      <c r="J36" s="238"/>
      <c r="K36" s="238"/>
      <c r="L36" s="238"/>
      <c r="M36" s="238"/>
      <c r="N36" s="238"/>
      <c r="O36" s="238"/>
      <c r="P36" s="682"/>
      <c r="Q36" s="713"/>
    </row>
    <row r="37" spans="1:17" ht="14.4" customHeight="1" x14ac:dyDescent="0.3">
      <c r="A37" s="680" t="s">
        <v>4848</v>
      </c>
      <c r="B37" s="671" t="s">
        <v>4686</v>
      </c>
      <c r="C37" s="671" t="s">
        <v>4604</v>
      </c>
      <c r="D37" s="671" t="s">
        <v>4735</v>
      </c>
      <c r="E37" s="671" t="s">
        <v>4736</v>
      </c>
      <c r="F37" s="238">
        <v>847</v>
      </c>
      <c r="G37" s="238">
        <v>13552</v>
      </c>
      <c r="H37" s="238">
        <v>1</v>
      </c>
      <c r="I37" s="238">
        <v>16</v>
      </c>
      <c r="J37" s="238">
        <v>865</v>
      </c>
      <c r="K37" s="238">
        <v>13840</v>
      </c>
      <c r="L37" s="238">
        <v>1.0212514757969304</v>
      </c>
      <c r="M37" s="238">
        <v>16</v>
      </c>
      <c r="N37" s="238">
        <v>827</v>
      </c>
      <c r="O37" s="238">
        <v>13232</v>
      </c>
      <c r="P37" s="682">
        <v>0.97638724911452179</v>
      </c>
      <c r="Q37" s="713">
        <v>16</v>
      </c>
    </row>
    <row r="38" spans="1:17" ht="14.4" customHeight="1" x14ac:dyDescent="0.3">
      <c r="A38" s="680" t="s">
        <v>4848</v>
      </c>
      <c r="B38" s="671" t="s">
        <v>4686</v>
      </c>
      <c r="C38" s="671" t="s">
        <v>4604</v>
      </c>
      <c r="D38" s="671" t="s">
        <v>4739</v>
      </c>
      <c r="E38" s="671" t="s">
        <v>4740</v>
      </c>
      <c r="F38" s="238">
        <v>20</v>
      </c>
      <c r="G38" s="238">
        <v>6940</v>
      </c>
      <c r="H38" s="238">
        <v>1</v>
      </c>
      <c r="I38" s="238">
        <v>347</v>
      </c>
      <c r="J38" s="238"/>
      <c r="K38" s="238"/>
      <c r="L38" s="238"/>
      <c r="M38" s="238"/>
      <c r="N38" s="238"/>
      <c r="O38" s="238"/>
      <c r="P38" s="682"/>
      <c r="Q38" s="713"/>
    </row>
    <row r="39" spans="1:17" ht="14.4" customHeight="1" x14ac:dyDescent="0.3">
      <c r="A39" s="680" t="s">
        <v>4848</v>
      </c>
      <c r="B39" s="671" t="s">
        <v>4686</v>
      </c>
      <c r="C39" s="671" t="s">
        <v>4604</v>
      </c>
      <c r="D39" s="671" t="s">
        <v>4741</v>
      </c>
      <c r="E39" s="671" t="s">
        <v>4742</v>
      </c>
      <c r="F39" s="238">
        <v>50</v>
      </c>
      <c r="G39" s="238">
        <v>1150</v>
      </c>
      <c r="H39" s="238">
        <v>1</v>
      </c>
      <c r="I39" s="238">
        <v>23</v>
      </c>
      <c r="J39" s="238">
        <v>57</v>
      </c>
      <c r="K39" s="238">
        <v>1368</v>
      </c>
      <c r="L39" s="238">
        <v>1.1895652173913043</v>
      </c>
      <c r="M39" s="238">
        <v>24</v>
      </c>
      <c r="N39" s="238">
        <v>32</v>
      </c>
      <c r="O39" s="238">
        <v>768</v>
      </c>
      <c r="P39" s="682">
        <v>0.66782608695652179</v>
      </c>
      <c r="Q39" s="713">
        <v>24</v>
      </c>
    </row>
    <row r="40" spans="1:17" ht="14.4" customHeight="1" x14ac:dyDescent="0.3">
      <c r="A40" s="680" t="s">
        <v>4848</v>
      </c>
      <c r="B40" s="671" t="s">
        <v>4686</v>
      </c>
      <c r="C40" s="671" t="s">
        <v>4604</v>
      </c>
      <c r="D40" s="671" t="s">
        <v>4743</v>
      </c>
      <c r="E40" s="671" t="s">
        <v>4744</v>
      </c>
      <c r="F40" s="238">
        <v>8</v>
      </c>
      <c r="G40" s="238">
        <v>5896</v>
      </c>
      <c r="H40" s="238">
        <v>1</v>
      </c>
      <c r="I40" s="238">
        <v>737</v>
      </c>
      <c r="J40" s="238">
        <v>11</v>
      </c>
      <c r="K40" s="238">
        <v>8118</v>
      </c>
      <c r="L40" s="238">
        <v>1.3768656716417911</v>
      </c>
      <c r="M40" s="238">
        <v>738</v>
      </c>
      <c r="N40" s="238">
        <v>4</v>
      </c>
      <c r="O40" s="238">
        <v>2952</v>
      </c>
      <c r="P40" s="682">
        <v>0.50067842605156043</v>
      </c>
      <c r="Q40" s="713">
        <v>738</v>
      </c>
    </row>
    <row r="41" spans="1:17" ht="14.4" customHeight="1" x14ac:dyDescent="0.3">
      <c r="A41" s="680" t="s">
        <v>4848</v>
      </c>
      <c r="B41" s="671" t="s">
        <v>4686</v>
      </c>
      <c r="C41" s="671" t="s">
        <v>4604</v>
      </c>
      <c r="D41" s="671" t="s">
        <v>4745</v>
      </c>
      <c r="E41" s="671" t="s">
        <v>4746</v>
      </c>
      <c r="F41" s="238">
        <v>17</v>
      </c>
      <c r="G41" s="238">
        <v>3060</v>
      </c>
      <c r="H41" s="238">
        <v>1</v>
      </c>
      <c r="I41" s="238">
        <v>180</v>
      </c>
      <c r="J41" s="238">
        <v>17</v>
      </c>
      <c r="K41" s="238">
        <v>3060</v>
      </c>
      <c r="L41" s="238">
        <v>1</v>
      </c>
      <c r="M41" s="238">
        <v>180</v>
      </c>
      <c r="N41" s="238">
        <v>13</v>
      </c>
      <c r="O41" s="238">
        <v>2340</v>
      </c>
      <c r="P41" s="682">
        <v>0.76470588235294112</v>
      </c>
      <c r="Q41" s="713">
        <v>180</v>
      </c>
    </row>
    <row r="42" spans="1:17" ht="14.4" customHeight="1" x14ac:dyDescent="0.3">
      <c r="A42" s="680" t="s">
        <v>4848</v>
      </c>
      <c r="B42" s="671" t="s">
        <v>4686</v>
      </c>
      <c r="C42" s="671" t="s">
        <v>4604</v>
      </c>
      <c r="D42" s="671" t="s">
        <v>4751</v>
      </c>
      <c r="E42" s="671" t="s">
        <v>4752</v>
      </c>
      <c r="F42" s="238">
        <v>3</v>
      </c>
      <c r="G42" s="238">
        <v>759</v>
      </c>
      <c r="H42" s="238">
        <v>1</v>
      </c>
      <c r="I42" s="238">
        <v>253</v>
      </c>
      <c r="J42" s="238">
        <v>6</v>
      </c>
      <c r="K42" s="238">
        <v>1518</v>
      </c>
      <c r="L42" s="238">
        <v>2</v>
      </c>
      <c r="M42" s="238">
        <v>253</v>
      </c>
      <c r="N42" s="238">
        <v>162</v>
      </c>
      <c r="O42" s="238">
        <v>40986</v>
      </c>
      <c r="P42" s="682">
        <v>54</v>
      </c>
      <c r="Q42" s="713">
        <v>253</v>
      </c>
    </row>
    <row r="43" spans="1:17" ht="14.4" customHeight="1" x14ac:dyDescent="0.3">
      <c r="A43" s="680" t="s">
        <v>4848</v>
      </c>
      <c r="B43" s="671" t="s">
        <v>4686</v>
      </c>
      <c r="C43" s="671" t="s">
        <v>4604</v>
      </c>
      <c r="D43" s="671" t="s">
        <v>4753</v>
      </c>
      <c r="E43" s="671" t="s">
        <v>4754</v>
      </c>
      <c r="F43" s="238">
        <v>8</v>
      </c>
      <c r="G43" s="238">
        <v>2112</v>
      </c>
      <c r="H43" s="238">
        <v>1</v>
      </c>
      <c r="I43" s="238">
        <v>264</v>
      </c>
      <c r="J43" s="238">
        <v>11</v>
      </c>
      <c r="K43" s="238">
        <v>2904</v>
      </c>
      <c r="L43" s="238">
        <v>1.375</v>
      </c>
      <c r="M43" s="238">
        <v>264</v>
      </c>
      <c r="N43" s="238">
        <v>4</v>
      </c>
      <c r="O43" s="238">
        <v>1056</v>
      </c>
      <c r="P43" s="682">
        <v>0.5</v>
      </c>
      <c r="Q43" s="713">
        <v>264</v>
      </c>
    </row>
    <row r="44" spans="1:17" ht="14.4" customHeight="1" x14ac:dyDescent="0.3">
      <c r="A44" s="680" t="s">
        <v>4848</v>
      </c>
      <c r="B44" s="671" t="s">
        <v>4686</v>
      </c>
      <c r="C44" s="671" t="s">
        <v>4604</v>
      </c>
      <c r="D44" s="671" t="s">
        <v>4755</v>
      </c>
      <c r="E44" s="671" t="s">
        <v>4756</v>
      </c>
      <c r="F44" s="238">
        <v>12</v>
      </c>
      <c r="G44" s="238">
        <v>2268</v>
      </c>
      <c r="H44" s="238">
        <v>1</v>
      </c>
      <c r="I44" s="238">
        <v>189</v>
      </c>
      <c r="J44" s="238">
        <v>12</v>
      </c>
      <c r="K44" s="238">
        <v>2268</v>
      </c>
      <c r="L44" s="238">
        <v>1</v>
      </c>
      <c r="M44" s="238">
        <v>189</v>
      </c>
      <c r="N44" s="238"/>
      <c r="O44" s="238"/>
      <c r="P44" s="682"/>
      <c r="Q44" s="713"/>
    </row>
    <row r="45" spans="1:17" ht="14.4" customHeight="1" x14ac:dyDescent="0.3">
      <c r="A45" s="680" t="s">
        <v>4848</v>
      </c>
      <c r="B45" s="671" t="s">
        <v>4686</v>
      </c>
      <c r="C45" s="671" t="s">
        <v>4604</v>
      </c>
      <c r="D45" s="671" t="s">
        <v>4759</v>
      </c>
      <c r="E45" s="671" t="s">
        <v>4760</v>
      </c>
      <c r="F45" s="238">
        <v>35</v>
      </c>
      <c r="G45" s="238">
        <v>7560</v>
      </c>
      <c r="H45" s="238">
        <v>1</v>
      </c>
      <c r="I45" s="238">
        <v>216</v>
      </c>
      <c r="J45" s="238">
        <v>36</v>
      </c>
      <c r="K45" s="238">
        <v>7776</v>
      </c>
      <c r="L45" s="238">
        <v>1.0285714285714285</v>
      </c>
      <c r="M45" s="238">
        <v>216</v>
      </c>
      <c r="N45" s="238">
        <v>57</v>
      </c>
      <c r="O45" s="238">
        <v>12312</v>
      </c>
      <c r="P45" s="682">
        <v>1.6285714285714286</v>
      </c>
      <c r="Q45" s="713">
        <v>216</v>
      </c>
    </row>
    <row r="46" spans="1:17" ht="14.4" customHeight="1" x14ac:dyDescent="0.3">
      <c r="A46" s="680" t="s">
        <v>4848</v>
      </c>
      <c r="B46" s="671" t="s">
        <v>4686</v>
      </c>
      <c r="C46" s="671" t="s">
        <v>4604</v>
      </c>
      <c r="D46" s="671" t="s">
        <v>4761</v>
      </c>
      <c r="E46" s="671" t="s">
        <v>4762</v>
      </c>
      <c r="F46" s="238">
        <v>1</v>
      </c>
      <c r="G46" s="238">
        <v>35</v>
      </c>
      <c r="H46" s="238">
        <v>1</v>
      </c>
      <c r="I46" s="238">
        <v>35</v>
      </c>
      <c r="J46" s="238"/>
      <c r="K46" s="238"/>
      <c r="L46" s="238"/>
      <c r="M46" s="238"/>
      <c r="N46" s="238"/>
      <c r="O46" s="238"/>
      <c r="P46" s="682"/>
      <c r="Q46" s="713"/>
    </row>
    <row r="47" spans="1:17" ht="14.4" customHeight="1" x14ac:dyDescent="0.3">
      <c r="A47" s="680" t="s">
        <v>4848</v>
      </c>
      <c r="B47" s="671" t="s">
        <v>4686</v>
      </c>
      <c r="C47" s="671" t="s">
        <v>4604</v>
      </c>
      <c r="D47" s="671" t="s">
        <v>4763</v>
      </c>
      <c r="E47" s="671" t="s">
        <v>4764</v>
      </c>
      <c r="F47" s="238">
        <v>8</v>
      </c>
      <c r="G47" s="238">
        <v>4712</v>
      </c>
      <c r="H47" s="238">
        <v>1</v>
      </c>
      <c r="I47" s="238">
        <v>589</v>
      </c>
      <c r="J47" s="238">
        <v>11</v>
      </c>
      <c r="K47" s="238">
        <v>6490</v>
      </c>
      <c r="L47" s="238">
        <v>1.3773344651952462</v>
      </c>
      <c r="M47" s="238">
        <v>590</v>
      </c>
      <c r="N47" s="238">
        <v>4</v>
      </c>
      <c r="O47" s="238">
        <v>2360</v>
      </c>
      <c r="P47" s="682">
        <v>0.50084889643463493</v>
      </c>
      <c r="Q47" s="713">
        <v>590</v>
      </c>
    </row>
    <row r="48" spans="1:17" ht="14.4" customHeight="1" x14ac:dyDescent="0.3">
      <c r="A48" s="680" t="s">
        <v>4848</v>
      </c>
      <c r="B48" s="671" t="s">
        <v>4686</v>
      </c>
      <c r="C48" s="671" t="s">
        <v>4604</v>
      </c>
      <c r="D48" s="671" t="s">
        <v>4765</v>
      </c>
      <c r="E48" s="671" t="s">
        <v>4766</v>
      </c>
      <c r="F48" s="238">
        <v>6</v>
      </c>
      <c r="G48" s="238">
        <v>300</v>
      </c>
      <c r="H48" s="238">
        <v>1</v>
      </c>
      <c r="I48" s="238">
        <v>50</v>
      </c>
      <c r="J48" s="238">
        <v>1</v>
      </c>
      <c r="K48" s="238">
        <v>50</v>
      </c>
      <c r="L48" s="238">
        <v>0.16666666666666666</v>
      </c>
      <c r="M48" s="238">
        <v>50</v>
      </c>
      <c r="N48" s="238">
        <v>1</v>
      </c>
      <c r="O48" s="238">
        <v>50</v>
      </c>
      <c r="P48" s="682">
        <v>0.16666666666666666</v>
      </c>
      <c r="Q48" s="713">
        <v>50</v>
      </c>
    </row>
    <row r="49" spans="1:17" ht="14.4" customHeight="1" x14ac:dyDescent="0.3">
      <c r="A49" s="680" t="s">
        <v>4848</v>
      </c>
      <c r="B49" s="671" t="s">
        <v>4686</v>
      </c>
      <c r="C49" s="671" t="s">
        <v>4604</v>
      </c>
      <c r="D49" s="671" t="s">
        <v>4767</v>
      </c>
      <c r="E49" s="671" t="s">
        <v>4768</v>
      </c>
      <c r="F49" s="238">
        <v>8</v>
      </c>
      <c r="G49" s="238">
        <v>4352</v>
      </c>
      <c r="H49" s="238">
        <v>1</v>
      </c>
      <c r="I49" s="238">
        <v>544</v>
      </c>
      <c r="J49" s="238">
        <v>11</v>
      </c>
      <c r="K49" s="238">
        <v>5995</v>
      </c>
      <c r="L49" s="238">
        <v>1.3775275735294117</v>
      </c>
      <c r="M49" s="238">
        <v>545</v>
      </c>
      <c r="N49" s="238">
        <v>4</v>
      </c>
      <c r="O49" s="238">
        <v>2180</v>
      </c>
      <c r="P49" s="682">
        <v>0.50091911764705888</v>
      </c>
      <c r="Q49" s="713">
        <v>545</v>
      </c>
    </row>
    <row r="50" spans="1:17" ht="14.4" customHeight="1" x14ac:dyDescent="0.3">
      <c r="A50" s="680" t="s">
        <v>4848</v>
      </c>
      <c r="B50" s="671" t="s">
        <v>4686</v>
      </c>
      <c r="C50" s="671" t="s">
        <v>4604</v>
      </c>
      <c r="D50" s="671" t="s">
        <v>4769</v>
      </c>
      <c r="E50" s="671" t="s">
        <v>4770</v>
      </c>
      <c r="F50" s="238">
        <v>1</v>
      </c>
      <c r="G50" s="238">
        <v>477</v>
      </c>
      <c r="H50" s="238">
        <v>1</v>
      </c>
      <c r="I50" s="238">
        <v>477</v>
      </c>
      <c r="J50" s="238"/>
      <c r="K50" s="238"/>
      <c r="L50" s="238"/>
      <c r="M50" s="238"/>
      <c r="N50" s="238"/>
      <c r="O50" s="238"/>
      <c r="P50" s="682"/>
      <c r="Q50" s="713"/>
    </row>
    <row r="51" spans="1:17" ht="14.4" customHeight="1" x14ac:dyDescent="0.3">
      <c r="A51" s="680" t="s">
        <v>4848</v>
      </c>
      <c r="B51" s="671" t="s">
        <v>4686</v>
      </c>
      <c r="C51" s="671" t="s">
        <v>4604</v>
      </c>
      <c r="D51" s="671" t="s">
        <v>4771</v>
      </c>
      <c r="E51" s="671" t="s">
        <v>4772</v>
      </c>
      <c r="F51" s="238">
        <v>8</v>
      </c>
      <c r="G51" s="238">
        <v>5872</v>
      </c>
      <c r="H51" s="238">
        <v>1</v>
      </c>
      <c r="I51" s="238">
        <v>734</v>
      </c>
      <c r="J51" s="238">
        <v>11</v>
      </c>
      <c r="K51" s="238">
        <v>8074</v>
      </c>
      <c r="L51" s="238">
        <v>1.375</v>
      </c>
      <c r="M51" s="238">
        <v>734</v>
      </c>
      <c r="N51" s="238">
        <v>4</v>
      </c>
      <c r="O51" s="238">
        <v>2936</v>
      </c>
      <c r="P51" s="682">
        <v>0.5</v>
      </c>
      <c r="Q51" s="713">
        <v>734</v>
      </c>
    </row>
    <row r="52" spans="1:17" ht="14.4" customHeight="1" x14ac:dyDescent="0.3">
      <c r="A52" s="680" t="s">
        <v>4848</v>
      </c>
      <c r="B52" s="671" t="s">
        <v>4686</v>
      </c>
      <c r="C52" s="671" t="s">
        <v>4604</v>
      </c>
      <c r="D52" s="671" t="s">
        <v>4773</v>
      </c>
      <c r="E52" s="671" t="s">
        <v>4774</v>
      </c>
      <c r="F52" s="238">
        <v>3</v>
      </c>
      <c r="G52" s="238">
        <v>978</v>
      </c>
      <c r="H52" s="238">
        <v>1</v>
      </c>
      <c r="I52" s="238">
        <v>326</v>
      </c>
      <c r="J52" s="238">
        <v>1</v>
      </c>
      <c r="K52" s="238">
        <v>326</v>
      </c>
      <c r="L52" s="238">
        <v>0.33333333333333331</v>
      </c>
      <c r="M52" s="238">
        <v>326</v>
      </c>
      <c r="N52" s="238"/>
      <c r="O52" s="238"/>
      <c r="P52" s="682"/>
      <c r="Q52" s="713"/>
    </row>
    <row r="53" spans="1:17" ht="14.4" customHeight="1" x14ac:dyDescent="0.3">
      <c r="A53" s="680" t="s">
        <v>4848</v>
      </c>
      <c r="B53" s="671" t="s">
        <v>4686</v>
      </c>
      <c r="C53" s="671" t="s">
        <v>4604</v>
      </c>
      <c r="D53" s="671" t="s">
        <v>4775</v>
      </c>
      <c r="E53" s="671" t="s">
        <v>4776</v>
      </c>
      <c r="F53" s="238">
        <v>8</v>
      </c>
      <c r="G53" s="238">
        <v>2752</v>
      </c>
      <c r="H53" s="238">
        <v>1</v>
      </c>
      <c r="I53" s="238">
        <v>344</v>
      </c>
      <c r="J53" s="238">
        <v>11</v>
      </c>
      <c r="K53" s="238">
        <v>3784</v>
      </c>
      <c r="L53" s="238">
        <v>1.375</v>
      </c>
      <c r="M53" s="238">
        <v>344</v>
      </c>
      <c r="N53" s="238">
        <v>4</v>
      </c>
      <c r="O53" s="238">
        <v>1376</v>
      </c>
      <c r="P53" s="682">
        <v>0.5</v>
      </c>
      <c r="Q53" s="713">
        <v>344</v>
      </c>
    </row>
    <row r="54" spans="1:17" ht="14.4" customHeight="1" x14ac:dyDescent="0.3">
      <c r="A54" s="680" t="s">
        <v>4848</v>
      </c>
      <c r="B54" s="671" t="s">
        <v>4686</v>
      </c>
      <c r="C54" s="671" t="s">
        <v>4604</v>
      </c>
      <c r="D54" s="671" t="s">
        <v>4777</v>
      </c>
      <c r="E54" s="671" t="s">
        <v>4778</v>
      </c>
      <c r="F54" s="238">
        <v>2</v>
      </c>
      <c r="G54" s="238">
        <v>1500</v>
      </c>
      <c r="H54" s="238">
        <v>1</v>
      </c>
      <c r="I54" s="238">
        <v>750</v>
      </c>
      <c r="J54" s="238">
        <v>4</v>
      </c>
      <c r="K54" s="238">
        <v>3004</v>
      </c>
      <c r="L54" s="238">
        <v>2.0026666666666668</v>
      </c>
      <c r="M54" s="238">
        <v>751</v>
      </c>
      <c r="N54" s="238"/>
      <c r="O54" s="238"/>
      <c r="P54" s="682"/>
      <c r="Q54" s="713"/>
    </row>
    <row r="55" spans="1:17" ht="14.4" customHeight="1" x14ac:dyDescent="0.3">
      <c r="A55" s="680" t="s">
        <v>4848</v>
      </c>
      <c r="B55" s="671" t="s">
        <v>4686</v>
      </c>
      <c r="C55" s="671" t="s">
        <v>4604</v>
      </c>
      <c r="D55" s="671" t="s">
        <v>4779</v>
      </c>
      <c r="E55" s="671" t="s">
        <v>4780</v>
      </c>
      <c r="F55" s="238"/>
      <c r="G55" s="238"/>
      <c r="H55" s="238"/>
      <c r="I55" s="238"/>
      <c r="J55" s="238"/>
      <c r="K55" s="238"/>
      <c r="L55" s="238"/>
      <c r="M55" s="238"/>
      <c r="N55" s="238">
        <v>1</v>
      </c>
      <c r="O55" s="238">
        <v>230</v>
      </c>
      <c r="P55" s="682"/>
      <c r="Q55" s="713">
        <v>230</v>
      </c>
    </row>
    <row r="56" spans="1:17" ht="14.4" customHeight="1" x14ac:dyDescent="0.3">
      <c r="A56" s="680" t="s">
        <v>4848</v>
      </c>
      <c r="B56" s="671" t="s">
        <v>4686</v>
      </c>
      <c r="C56" s="671" t="s">
        <v>4604</v>
      </c>
      <c r="D56" s="671" t="s">
        <v>4783</v>
      </c>
      <c r="E56" s="671" t="s">
        <v>4784</v>
      </c>
      <c r="F56" s="238">
        <v>3</v>
      </c>
      <c r="G56" s="238">
        <v>687</v>
      </c>
      <c r="H56" s="238">
        <v>1</v>
      </c>
      <c r="I56" s="238">
        <v>229</v>
      </c>
      <c r="J56" s="238"/>
      <c r="K56" s="238"/>
      <c r="L56" s="238"/>
      <c r="M56" s="238"/>
      <c r="N56" s="238"/>
      <c r="O56" s="238"/>
      <c r="P56" s="682"/>
      <c r="Q56" s="713"/>
    </row>
    <row r="57" spans="1:17" ht="14.4" customHeight="1" x14ac:dyDescent="0.3">
      <c r="A57" s="680" t="s">
        <v>4848</v>
      </c>
      <c r="B57" s="671" t="s">
        <v>4686</v>
      </c>
      <c r="C57" s="671" t="s">
        <v>4604</v>
      </c>
      <c r="D57" s="671" t="s">
        <v>4785</v>
      </c>
      <c r="E57" s="671" t="s">
        <v>4786</v>
      </c>
      <c r="F57" s="238">
        <v>2</v>
      </c>
      <c r="G57" s="238">
        <v>812</v>
      </c>
      <c r="H57" s="238">
        <v>1</v>
      </c>
      <c r="I57" s="238">
        <v>406</v>
      </c>
      <c r="J57" s="238">
        <v>4</v>
      </c>
      <c r="K57" s="238">
        <v>1624</v>
      </c>
      <c r="L57" s="238">
        <v>2</v>
      </c>
      <c r="M57" s="238">
        <v>406</v>
      </c>
      <c r="N57" s="238"/>
      <c r="O57" s="238"/>
      <c r="P57" s="682"/>
      <c r="Q57" s="713"/>
    </row>
    <row r="58" spans="1:17" ht="14.4" customHeight="1" x14ac:dyDescent="0.3">
      <c r="A58" s="680" t="s">
        <v>4848</v>
      </c>
      <c r="B58" s="671" t="s">
        <v>4686</v>
      </c>
      <c r="C58" s="671" t="s">
        <v>4604</v>
      </c>
      <c r="D58" s="671" t="s">
        <v>4789</v>
      </c>
      <c r="E58" s="671" t="s">
        <v>4790</v>
      </c>
      <c r="F58" s="238"/>
      <c r="G58" s="238"/>
      <c r="H58" s="238"/>
      <c r="I58" s="238"/>
      <c r="J58" s="238">
        <v>4</v>
      </c>
      <c r="K58" s="238">
        <v>2344</v>
      </c>
      <c r="L58" s="238"/>
      <c r="M58" s="238">
        <v>586</v>
      </c>
      <c r="N58" s="238"/>
      <c r="O58" s="238"/>
      <c r="P58" s="682"/>
      <c r="Q58" s="713"/>
    </row>
    <row r="59" spans="1:17" ht="14.4" customHeight="1" x14ac:dyDescent="0.3">
      <c r="A59" s="680" t="s">
        <v>4848</v>
      </c>
      <c r="B59" s="671" t="s">
        <v>4686</v>
      </c>
      <c r="C59" s="671" t="s">
        <v>4604</v>
      </c>
      <c r="D59" s="671" t="s">
        <v>4791</v>
      </c>
      <c r="E59" s="671" t="s">
        <v>4792</v>
      </c>
      <c r="F59" s="238"/>
      <c r="G59" s="238"/>
      <c r="H59" s="238"/>
      <c r="I59" s="238"/>
      <c r="J59" s="238">
        <v>2</v>
      </c>
      <c r="K59" s="238">
        <v>770</v>
      </c>
      <c r="L59" s="238"/>
      <c r="M59" s="238">
        <v>385</v>
      </c>
      <c r="N59" s="238">
        <v>3</v>
      </c>
      <c r="O59" s="238">
        <v>1155</v>
      </c>
      <c r="P59" s="682"/>
      <c r="Q59" s="713">
        <v>385</v>
      </c>
    </row>
    <row r="60" spans="1:17" ht="14.4" customHeight="1" x14ac:dyDescent="0.3">
      <c r="A60" s="680" t="s">
        <v>4848</v>
      </c>
      <c r="B60" s="671" t="s">
        <v>4686</v>
      </c>
      <c r="C60" s="671" t="s">
        <v>4604</v>
      </c>
      <c r="D60" s="671" t="s">
        <v>4793</v>
      </c>
      <c r="E60" s="671" t="s">
        <v>4794</v>
      </c>
      <c r="F60" s="238">
        <v>2</v>
      </c>
      <c r="G60" s="238">
        <v>176</v>
      </c>
      <c r="H60" s="238">
        <v>1</v>
      </c>
      <c r="I60" s="238">
        <v>88</v>
      </c>
      <c r="J60" s="238">
        <v>4</v>
      </c>
      <c r="K60" s="238">
        <v>352</v>
      </c>
      <c r="L60" s="238">
        <v>2</v>
      </c>
      <c r="M60" s="238">
        <v>88</v>
      </c>
      <c r="N60" s="238"/>
      <c r="O60" s="238"/>
      <c r="P60" s="682"/>
      <c r="Q60" s="713"/>
    </row>
    <row r="61" spans="1:17" ht="14.4" customHeight="1" x14ac:dyDescent="0.3">
      <c r="A61" s="680" t="s">
        <v>4848</v>
      </c>
      <c r="B61" s="671" t="s">
        <v>4686</v>
      </c>
      <c r="C61" s="671" t="s">
        <v>4604</v>
      </c>
      <c r="D61" s="671" t="s">
        <v>964</v>
      </c>
      <c r="E61" s="671" t="s">
        <v>4799</v>
      </c>
      <c r="F61" s="238"/>
      <c r="G61" s="238"/>
      <c r="H61" s="238"/>
      <c r="I61" s="238"/>
      <c r="J61" s="238"/>
      <c r="K61" s="238"/>
      <c r="L61" s="238"/>
      <c r="M61" s="238"/>
      <c r="N61" s="238">
        <v>2</v>
      </c>
      <c r="O61" s="238">
        <v>1570</v>
      </c>
      <c r="P61" s="682"/>
      <c r="Q61" s="713">
        <v>785</v>
      </c>
    </row>
    <row r="62" spans="1:17" ht="14.4" customHeight="1" x14ac:dyDescent="0.3">
      <c r="A62" s="680" t="s">
        <v>4848</v>
      </c>
      <c r="B62" s="671" t="s">
        <v>4686</v>
      </c>
      <c r="C62" s="671" t="s">
        <v>4604</v>
      </c>
      <c r="D62" s="671" t="s">
        <v>4804</v>
      </c>
      <c r="E62" s="671" t="s">
        <v>4805</v>
      </c>
      <c r="F62" s="238">
        <v>3</v>
      </c>
      <c r="G62" s="238">
        <v>2742</v>
      </c>
      <c r="H62" s="238">
        <v>1</v>
      </c>
      <c r="I62" s="238">
        <v>914</v>
      </c>
      <c r="J62" s="238">
        <v>6</v>
      </c>
      <c r="K62" s="238">
        <v>5490</v>
      </c>
      <c r="L62" s="238">
        <v>2.0021881838074398</v>
      </c>
      <c r="M62" s="238">
        <v>915</v>
      </c>
      <c r="N62" s="238">
        <v>1</v>
      </c>
      <c r="O62" s="238">
        <v>915</v>
      </c>
      <c r="P62" s="682">
        <v>0.33369803063457332</v>
      </c>
      <c r="Q62" s="713">
        <v>915</v>
      </c>
    </row>
    <row r="63" spans="1:17" ht="14.4" customHeight="1" x14ac:dyDescent="0.3">
      <c r="A63" s="680" t="s">
        <v>4848</v>
      </c>
      <c r="B63" s="671" t="s">
        <v>4686</v>
      </c>
      <c r="C63" s="671" t="s">
        <v>4604</v>
      </c>
      <c r="D63" s="671" t="s">
        <v>4806</v>
      </c>
      <c r="E63" s="671" t="s">
        <v>4807</v>
      </c>
      <c r="F63" s="238">
        <v>3</v>
      </c>
      <c r="G63" s="238">
        <v>2673</v>
      </c>
      <c r="H63" s="238">
        <v>1</v>
      </c>
      <c r="I63" s="238">
        <v>891</v>
      </c>
      <c r="J63" s="238">
        <v>6</v>
      </c>
      <c r="K63" s="238">
        <v>5352</v>
      </c>
      <c r="L63" s="238">
        <v>2.0022446689113358</v>
      </c>
      <c r="M63" s="238">
        <v>892</v>
      </c>
      <c r="N63" s="238">
        <v>1</v>
      </c>
      <c r="O63" s="238">
        <v>892</v>
      </c>
      <c r="P63" s="682">
        <v>0.33370744481855591</v>
      </c>
      <c r="Q63" s="713">
        <v>892</v>
      </c>
    </row>
    <row r="64" spans="1:17" ht="14.4" customHeight="1" x14ac:dyDescent="0.3">
      <c r="A64" s="680" t="s">
        <v>4849</v>
      </c>
      <c r="B64" s="671" t="s">
        <v>4474</v>
      </c>
      <c r="C64" s="671" t="s">
        <v>4604</v>
      </c>
      <c r="D64" s="671" t="s">
        <v>4609</v>
      </c>
      <c r="E64" s="671" t="s">
        <v>4610</v>
      </c>
      <c r="F64" s="238"/>
      <c r="G64" s="238"/>
      <c r="H64" s="238"/>
      <c r="I64" s="238"/>
      <c r="J64" s="238">
        <v>1</v>
      </c>
      <c r="K64" s="238">
        <v>34</v>
      </c>
      <c r="L64" s="238"/>
      <c r="M64" s="238">
        <v>34</v>
      </c>
      <c r="N64" s="238">
        <v>2</v>
      </c>
      <c r="O64" s="238">
        <v>68</v>
      </c>
      <c r="P64" s="682"/>
      <c r="Q64" s="713">
        <v>34</v>
      </c>
    </row>
    <row r="65" spans="1:17" ht="14.4" customHeight="1" x14ac:dyDescent="0.3">
      <c r="A65" s="680" t="s">
        <v>4849</v>
      </c>
      <c r="B65" s="671" t="s">
        <v>4474</v>
      </c>
      <c r="C65" s="671" t="s">
        <v>4604</v>
      </c>
      <c r="D65" s="671" t="s">
        <v>4627</v>
      </c>
      <c r="E65" s="671" t="s">
        <v>4628</v>
      </c>
      <c r="F65" s="238"/>
      <c r="G65" s="238"/>
      <c r="H65" s="238"/>
      <c r="I65" s="238"/>
      <c r="J65" s="238">
        <v>1</v>
      </c>
      <c r="K65" s="238">
        <v>0</v>
      </c>
      <c r="L65" s="238"/>
      <c r="M65" s="238">
        <v>0</v>
      </c>
      <c r="N65" s="238"/>
      <c r="O65" s="238"/>
      <c r="P65" s="682"/>
      <c r="Q65" s="713"/>
    </row>
    <row r="66" spans="1:17" ht="14.4" customHeight="1" x14ac:dyDescent="0.3">
      <c r="A66" s="680" t="s">
        <v>4849</v>
      </c>
      <c r="B66" s="671" t="s">
        <v>4474</v>
      </c>
      <c r="C66" s="671" t="s">
        <v>4604</v>
      </c>
      <c r="D66" s="671" t="s">
        <v>4641</v>
      </c>
      <c r="E66" s="671" t="s">
        <v>4642</v>
      </c>
      <c r="F66" s="238">
        <v>1</v>
      </c>
      <c r="G66" s="238">
        <v>357</v>
      </c>
      <c r="H66" s="238">
        <v>1</v>
      </c>
      <c r="I66" s="238">
        <v>357</v>
      </c>
      <c r="J66" s="238"/>
      <c r="K66" s="238"/>
      <c r="L66" s="238"/>
      <c r="M66" s="238"/>
      <c r="N66" s="238">
        <v>1</v>
      </c>
      <c r="O66" s="238">
        <v>327</v>
      </c>
      <c r="P66" s="682">
        <v>0.91596638655462181</v>
      </c>
      <c r="Q66" s="713">
        <v>327</v>
      </c>
    </row>
    <row r="67" spans="1:17" ht="14.4" customHeight="1" x14ac:dyDescent="0.3">
      <c r="A67" s="680" t="s">
        <v>4849</v>
      </c>
      <c r="B67" s="671" t="s">
        <v>4474</v>
      </c>
      <c r="C67" s="671" t="s">
        <v>4604</v>
      </c>
      <c r="D67" s="671" t="s">
        <v>4649</v>
      </c>
      <c r="E67" s="671" t="s">
        <v>4650</v>
      </c>
      <c r="F67" s="238"/>
      <c r="G67" s="238"/>
      <c r="H67" s="238"/>
      <c r="I67" s="238"/>
      <c r="J67" s="238"/>
      <c r="K67" s="238"/>
      <c r="L67" s="238"/>
      <c r="M67" s="238"/>
      <c r="N67" s="238">
        <v>1</v>
      </c>
      <c r="O67" s="238">
        <v>159</v>
      </c>
      <c r="P67" s="682"/>
      <c r="Q67" s="713">
        <v>159</v>
      </c>
    </row>
    <row r="68" spans="1:17" ht="14.4" customHeight="1" x14ac:dyDescent="0.3">
      <c r="A68" s="680" t="s">
        <v>4849</v>
      </c>
      <c r="B68" s="671" t="s">
        <v>4474</v>
      </c>
      <c r="C68" s="671" t="s">
        <v>4604</v>
      </c>
      <c r="D68" s="671" t="s">
        <v>4655</v>
      </c>
      <c r="E68" s="671" t="s">
        <v>4656</v>
      </c>
      <c r="F68" s="238">
        <v>1</v>
      </c>
      <c r="G68" s="238">
        <v>178</v>
      </c>
      <c r="H68" s="238">
        <v>1</v>
      </c>
      <c r="I68" s="238">
        <v>178</v>
      </c>
      <c r="J68" s="238">
        <v>2</v>
      </c>
      <c r="K68" s="238">
        <v>326</v>
      </c>
      <c r="L68" s="238">
        <v>1.8314606741573034</v>
      </c>
      <c r="M68" s="238">
        <v>163</v>
      </c>
      <c r="N68" s="238"/>
      <c r="O68" s="238"/>
      <c r="P68" s="682"/>
      <c r="Q68" s="713"/>
    </row>
    <row r="69" spans="1:17" ht="14.4" customHeight="1" x14ac:dyDescent="0.3">
      <c r="A69" s="680" t="s">
        <v>4849</v>
      </c>
      <c r="B69" s="671" t="s">
        <v>4474</v>
      </c>
      <c r="C69" s="671" t="s">
        <v>4604</v>
      </c>
      <c r="D69" s="671" t="s">
        <v>4657</v>
      </c>
      <c r="E69" s="671" t="s">
        <v>4658</v>
      </c>
      <c r="F69" s="238">
        <v>1</v>
      </c>
      <c r="G69" s="238">
        <v>673</v>
      </c>
      <c r="H69" s="238">
        <v>1</v>
      </c>
      <c r="I69" s="238">
        <v>673</v>
      </c>
      <c r="J69" s="238">
        <v>1</v>
      </c>
      <c r="K69" s="238">
        <v>645</v>
      </c>
      <c r="L69" s="238">
        <v>0.95839524517087671</v>
      </c>
      <c r="M69" s="238">
        <v>645</v>
      </c>
      <c r="N69" s="238">
        <v>1</v>
      </c>
      <c r="O69" s="238">
        <v>645</v>
      </c>
      <c r="P69" s="682">
        <v>0.95839524517087671</v>
      </c>
      <c r="Q69" s="713">
        <v>645</v>
      </c>
    </row>
    <row r="70" spans="1:17" ht="14.4" customHeight="1" x14ac:dyDescent="0.3">
      <c r="A70" s="680" t="s">
        <v>4849</v>
      </c>
      <c r="B70" s="671" t="s">
        <v>4659</v>
      </c>
      <c r="C70" s="671" t="s">
        <v>4604</v>
      </c>
      <c r="D70" s="671" t="s">
        <v>4666</v>
      </c>
      <c r="E70" s="671" t="s">
        <v>4667</v>
      </c>
      <c r="F70" s="238">
        <v>3</v>
      </c>
      <c r="G70" s="238">
        <v>69</v>
      </c>
      <c r="H70" s="238">
        <v>1</v>
      </c>
      <c r="I70" s="238">
        <v>23</v>
      </c>
      <c r="J70" s="238">
        <v>12</v>
      </c>
      <c r="K70" s="238">
        <v>276</v>
      </c>
      <c r="L70" s="238">
        <v>4</v>
      </c>
      <c r="M70" s="238">
        <v>23</v>
      </c>
      <c r="N70" s="238"/>
      <c r="O70" s="238"/>
      <c r="P70" s="682"/>
      <c r="Q70" s="713"/>
    </row>
    <row r="71" spans="1:17" ht="14.4" customHeight="1" x14ac:dyDescent="0.3">
      <c r="A71" s="680" t="s">
        <v>4849</v>
      </c>
      <c r="B71" s="671" t="s">
        <v>4659</v>
      </c>
      <c r="C71" s="671" t="s">
        <v>4604</v>
      </c>
      <c r="D71" s="671" t="s">
        <v>4668</v>
      </c>
      <c r="E71" s="671" t="s">
        <v>4669</v>
      </c>
      <c r="F71" s="238">
        <v>1</v>
      </c>
      <c r="G71" s="238">
        <v>1236</v>
      </c>
      <c r="H71" s="238">
        <v>1</v>
      </c>
      <c r="I71" s="238">
        <v>1236</v>
      </c>
      <c r="J71" s="238">
        <v>6</v>
      </c>
      <c r="K71" s="238">
        <v>7470</v>
      </c>
      <c r="L71" s="238">
        <v>6.0436893203883493</v>
      </c>
      <c r="M71" s="238">
        <v>1245</v>
      </c>
      <c r="N71" s="238"/>
      <c r="O71" s="238"/>
      <c r="P71" s="682"/>
      <c r="Q71" s="713"/>
    </row>
    <row r="72" spans="1:17" ht="14.4" customHeight="1" x14ac:dyDescent="0.3">
      <c r="A72" s="680" t="s">
        <v>4849</v>
      </c>
      <c r="B72" s="671" t="s">
        <v>4659</v>
      </c>
      <c r="C72" s="671" t="s">
        <v>4604</v>
      </c>
      <c r="D72" s="671" t="s">
        <v>4674</v>
      </c>
      <c r="E72" s="671" t="s">
        <v>4675</v>
      </c>
      <c r="F72" s="238">
        <v>3</v>
      </c>
      <c r="G72" s="238">
        <v>1266</v>
      </c>
      <c r="H72" s="238">
        <v>1</v>
      </c>
      <c r="I72" s="238">
        <v>422</v>
      </c>
      <c r="J72" s="238">
        <v>9</v>
      </c>
      <c r="K72" s="238">
        <v>3816</v>
      </c>
      <c r="L72" s="238">
        <v>3.014218009478673</v>
      </c>
      <c r="M72" s="238">
        <v>424</v>
      </c>
      <c r="N72" s="238"/>
      <c r="O72" s="238"/>
      <c r="P72" s="682"/>
      <c r="Q72" s="713"/>
    </row>
    <row r="73" spans="1:17" ht="14.4" customHeight="1" x14ac:dyDescent="0.3">
      <c r="A73" s="680" t="s">
        <v>4849</v>
      </c>
      <c r="B73" s="671" t="s">
        <v>4659</v>
      </c>
      <c r="C73" s="671" t="s">
        <v>4604</v>
      </c>
      <c r="D73" s="671" t="s">
        <v>4678</v>
      </c>
      <c r="E73" s="671" t="s">
        <v>4679</v>
      </c>
      <c r="F73" s="238">
        <v>3</v>
      </c>
      <c r="G73" s="238">
        <v>3000</v>
      </c>
      <c r="H73" s="238">
        <v>1</v>
      </c>
      <c r="I73" s="238">
        <v>1000</v>
      </c>
      <c r="J73" s="238">
        <v>9</v>
      </c>
      <c r="K73" s="238">
        <v>9018</v>
      </c>
      <c r="L73" s="238">
        <v>3.0059999999999998</v>
      </c>
      <c r="M73" s="238">
        <v>1002</v>
      </c>
      <c r="N73" s="238"/>
      <c r="O73" s="238"/>
      <c r="P73" s="682"/>
      <c r="Q73" s="713"/>
    </row>
    <row r="74" spans="1:17" ht="14.4" customHeight="1" x14ac:dyDescent="0.3">
      <c r="A74" s="680" t="s">
        <v>4849</v>
      </c>
      <c r="B74" s="671" t="s">
        <v>4659</v>
      </c>
      <c r="C74" s="671" t="s">
        <v>4604</v>
      </c>
      <c r="D74" s="671" t="s">
        <v>4680</v>
      </c>
      <c r="E74" s="671" t="s">
        <v>4681</v>
      </c>
      <c r="F74" s="238"/>
      <c r="G74" s="238"/>
      <c r="H74" s="238"/>
      <c r="I74" s="238"/>
      <c r="J74" s="238">
        <v>3</v>
      </c>
      <c r="K74" s="238">
        <v>6699</v>
      </c>
      <c r="L74" s="238"/>
      <c r="M74" s="238">
        <v>2233</v>
      </c>
      <c r="N74" s="238"/>
      <c r="O74" s="238"/>
      <c r="P74" s="682"/>
      <c r="Q74" s="713"/>
    </row>
    <row r="75" spans="1:17" ht="14.4" customHeight="1" x14ac:dyDescent="0.3">
      <c r="A75" s="680" t="s">
        <v>4849</v>
      </c>
      <c r="B75" s="671" t="s">
        <v>4686</v>
      </c>
      <c r="C75" s="671" t="s">
        <v>4604</v>
      </c>
      <c r="D75" s="671" t="s">
        <v>4693</v>
      </c>
      <c r="E75" s="671" t="s">
        <v>4694</v>
      </c>
      <c r="F75" s="238">
        <v>1</v>
      </c>
      <c r="G75" s="238">
        <v>350</v>
      </c>
      <c r="H75" s="238">
        <v>1</v>
      </c>
      <c r="I75" s="238">
        <v>350</v>
      </c>
      <c r="J75" s="238">
        <v>2</v>
      </c>
      <c r="K75" s="238">
        <v>700</v>
      </c>
      <c r="L75" s="238">
        <v>2</v>
      </c>
      <c r="M75" s="238">
        <v>350</v>
      </c>
      <c r="N75" s="238"/>
      <c r="O75" s="238"/>
      <c r="P75" s="682"/>
      <c r="Q75" s="713"/>
    </row>
    <row r="76" spans="1:17" ht="14.4" customHeight="1" x14ac:dyDescent="0.3">
      <c r="A76" s="680" t="s">
        <v>4849</v>
      </c>
      <c r="B76" s="671" t="s">
        <v>4686</v>
      </c>
      <c r="C76" s="671" t="s">
        <v>4604</v>
      </c>
      <c r="D76" s="671" t="s">
        <v>4697</v>
      </c>
      <c r="E76" s="671" t="s">
        <v>4698</v>
      </c>
      <c r="F76" s="238">
        <v>628</v>
      </c>
      <c r="G76" s="238">
        <v>40192</v>
      </c>
      <c r="H76" s="238">
        <v>1</v>
      </c>
      <c r="I76" s="238">
        <v>64</v>
      </c>
      <c r="J76" s="238">
        <v>648</v>
      </c>
      <c r="K76" s="238">
        <v>42120</v>
      </c>
      <c r="L76" s="238">
        <v>1.04796974522293</v>
      </c>
      <c r="M76" s="238">
        <v>65</v>
      </c>
      <c r="N76" s="238">
        <v>743</v>
      </c>
      <c r="O76" s="238">
        <v>48295</v>
      </c>
      <c r="P76" s="682">
        <v>1.2016072850318471</v>
      </c>
      <c r="Q76" s="713">
        <v>65</v>
      </c>
    </row>
    <row r="77" spans="1:17" ht="14.4" customHeight="1" x14ac:dyDescent="0.3">
      <c r="A77" s="680" t="s">
        <v>4849</v>
      </c>
      <c r="B77" s="671" t="s">
        <v>4686</v>
      </c>
      <c r="C77" s="671" t="s">
        <v>4604</v>
      </c>
      <c r="D77" s="671" t="s">
        <v>4701</v>
      </c>
      <c r="E77" s="671" t="s">
        <v>4702</v>
      </c>
      <c r="F77" s="238">
        <v>3</v>
      </c>
      <c r="G77" s="238">
        <v>1767</v>
      </c>
      <c r="H77" s="238">
        <v>1</v>
      </c>
      <c r="I77" s="238">
        <v>589</v>
      </c>
      <c r="J77" s="238">
        <v>3</v>
      </c>
      <c r="K77" s="238">
        <v>1770</v>
      </c>
      <c r="L77" s="238">
        <v>1.0016977928692699</v>
      </c>
      <c r="M77" s="238">
        <v>590</v>
      </c>
      <c r="N77" s="238"/>
      <c r="O77" s="238"/>
      <c r="P77" s="682"/>
      <c r="Q77" s="713"/>
    </row>
    <row r="78" spans="1:17" ht="14.4" customHeight="1" x14ac:dyDescent="0.3">
      <c r="A78" s="680" t="s">
        <v>4849</v>
      </c>
      <c r="B78" s="671" t="s">
        <v>4686</v>
      </c>
      <c r="C78" s="671" t="s">
        <v>4604</v>
      </c>
      <c r="D78" s="671" t="s">
        <v>4703</v>
      </c>
      <c r="E78" s="671" t="s">
        <v>4704</v>
      </c>
      <c r="F78" s="238">
        <v>3</v>
      </c>
      <c r="G78" s="238">
        <v>1842</v>
      </c>
      <c r="H78" s="238">
        <v>1</v>
      </c>
      <c r="I78" s="238">
        <v>614</v>
      </c>
      <c r="J78" s="238">
        <v>3</v>
      </c>
      <c r="K78" s="238">
        <v>1845</v>
      </c>
      <c r="L78" s="238">
        <v>1.001628664495114</v>
      </c>
      <c r="M78" s="238">
        <v>615</v>
      </c>
      <c r="N78" s="238"/>
      <c r="O78" s="238"/>
      <c r="P78" s="682"/>
      <c r="Q78" s="713"/>
    </row>
    <row r="79" spans="1:17" ht="14.4" customHeight="1" x14ac:dyDescent="0.3">
      <c r="A79" s="680" t="s">
        <v>4849</v>
      </c>
      <c r="B79" s="671" t="s">
        <v>4686</v>
      </c>
      <c r="C79" s="671" t="s">
        <v>4604</v>
      </c>
      <c r="D79" s="671" t="s">
        <v>4705</v>
      </c>
      <c r="E79" s="671" t="s">
        <v>4706</v>
      </c>
      <c r="F79" s="238"/>
      <c r="G79" s="238"/>
      <c r="H79" s="238"/>
      <c r="I79" s="238"/>
      <c r="J79" s="238">
        <v>1</v>
      </c>
      <c r="K79" s="238">
        <v>149</v>
      </c>
      <c r="L79" s="238"/>
      <c r="M79" s="238">
        <v>149</v>
      </c>
      <c r="N79" s="238"/>
      <c r="O79" s="238"/>
      <c r="P79" s="682"/>
      <c r="Q79" s="713"/>
    </row>
    <row r="80" spans="1:17" ht="14.4" customHeight="1" x14ac:dyDescent="0.3">
      <c r="A80" s="680" t="s">
        <v>4849</v>
      </c>
      <c r="B80" s="671" t="s">
        <v>4686</v>
      </c>
      <c r="C80" s="671" t="s">
        <v>4604</v>
      </c>
      <c r="D80" s="671" t="s">
        <v>4709</v>
      </c>
      <c r="E80" s="671" t="s">
        <v>4710</v>
      </c>
      <c r="F80" s="238">
        <v>35</v>
      </c>
      <c r="G80" s="238">
        <v>805</v>
      </c>
      <c r="H80" s="238">
        <v>1</v>
      </c>
      <c r="I80" s="238">
        <v>23</v>
      </c>
      <c r="J80" s="238">
        <v>35</v>
      </c>
      <c r="K80" s="238">
        <v>805</v>
      </c>
      <c r="L80" s="238">
        <v>1</v>
      </c>
      <c r="M80" s="238">
        <v>23</v>
      </c>
      <c r="N80" s="238">
        <v>17</v>
      </c>
      <c r="O80" s="238">
        <v>391</v>
      </c>
      <c r="P80" s="682">
        <v>0.48571428571428571</v>
      </c>
      <c r="Q80" s="713">
        <v>23</v>
      </c>
    </row>
    <row r="81" spans="1:17" ht="14.4" customHeight="1" x14ac:dyDescent="0.3">
      <c r="A81" s="680" t="s">
        <v>4849</v>
      </c>
      <c r="B81" s="671" t="s">
        <v>4686</v>
      </c>
      <c r="C81" s="671" t="s">
        <v>4604</v>
      </c>
      <c r="D81" s="671" t="s">
        <v>4713</v>
      </c>
      <c r="E81" s="671" t="s">
        <v>4714</v>
      </c>
      <c r="F81" s="238">
        <v>3</v>
      </c>
      <c r="G81" s="238">
        <v>162</v>
      </c>
      <c r="H81" s="238">
        <v>1</v>
      </c>
      <c r="I81" s="238">
        <v>54</v>
      </c>
      <c r="J81" s="238">
        <v>4</v>
      </c>
      <c r="K81" s="238">
        <v>216</v>
      </c>
      <c r="L81" s="238">
        <v>1.3333333333333333</v>
      </c>
      <c r="M81" s="238">
        <v>54</v>
      </c>
      <c r="N81" s="238">
        <v>7</v>
      </c>
      <c r="O81" s="238">
        <v>378</v>
      </c>
      <c r="P81" s="682">
        <v>2.3333333333333335</v>
      </c>
      <c r="Q81" s="713">
        <v>54</v>
      </c>
    </row>
    <row r="82" spans="1:17" ht="14.4" customHeight="1" x14ac:dyDescent="0.3">
      <c r="A82" s="680" t="s">
        <v>4849</v>
      </c>
      <c r="B82" s="671" t="s">
        <v>4686</v>
      </c>
      <c r="C82" s="671" t="s">
        <v>4604</v>
      </c>
      <c r="D82" s="671" t="s">
        <v>4715</v>
      </c>
      <c r="E82" s="671" t="s">
        <v>4716</v>
      </c>
      <c r="F82" s="238">
        <v>391</v>
      </c>
      <c r="G82" s="238">
        <v>30107</v>
      </c>
      <c r="H82" s="238">
        <v>1</v>
      </c>
      <c r="I82" s="238">
        <v>77</v>
      </c>
      <c r="J82" s="238">
        <v>517</v>
      </c>
      <c r="K82" s="238">
        <v>39809</v>
      </c>
      <c r="L82" s="238">
        <v>1.3222506393861893</v>
      </c>
      <c r="M82" s="238">
        <v>77</v>
      </c>
      <c r="N82" s="238">
        <v>458</v>
      </c>
      <c r="O82" s="238">
        <v>35266</v>
      </c>
      <c r="P82" s="682">
        <v>1.1713554987212276</v>
      </c>
      <c r="Q82" s="713">
        <v>77</v>
      </c>
    </row>
    <row r="83" spans="1:17" ht="14.4" customHeight="1" x14ac:dyDescent="0.3">
      <c r="A83" s="680" t="s">
        <v>4849</v>
      </c>
      <c r="B83" s="671" t="s">
        <v>4686</v>
      </c>
      <c r="C83" s="671" t="s">
        <v>4604</v>
      </c>
      <c r="D83" s="671" t="s">
        <v>4719</v>
      </c>
      <c r="E83" s="671" t="s">
        <v>4720</v>
      </c>
      <c r="F83" s="238">
        <v>135</v>
      </c>
      <c r="G83" s="238">
        <v>2970</v>
      </c>
      <c r="H83" s="238">
        <v>1</v>
      </c>
      <c r="I83" s="238">
        <v>22</v>
      </c>
      <c r="J83" s="238">
        <v>121</v>
      </c>
      <c r="K83" s="238">
        <v>2662</v>
      </c>
      <c r="L83" s="238">
        <v>0.89629629629629626</v>
      </c>
      <c r="M83" s="238">
        <v>22</v>
      </c>
      <c r="N83" s="238">
        <v>107</v>
      </c>
      <c r="O83" s="238">
        <v>2354</v>
      </c>
      <c r="P83" s="682">
        <v>0.79259259259259263</v>
      </c>
      <c r="Q83" s="713">
        <v>22</v>
      </c>
    </row>
    <row r="84" spans="1:17" ht="14.4" customHeight="1" x14ac:dyDescent="0.3">
      <c r="A84" s="680" t="s">
        <v>4849</v>
      </c>
      <c r="B84" s="671" t="s">
        <v>4686</v>
      </c>
      <c r="C84" s="671" t="s">
        <v>4604</v>
      </c>
      <c r="D84" s="671" t="s">
        <v>4729</v>
      </c>
      <c r="E84" s="671" t="s">
        <v>4730</v>
      </c>
      <c r="F84" s="238">
        <v>63</v>
      </c>
      <c r="G84" s="238">
        <v>13167</v>
      </c>
      <c r="H84" s="238">
        <v>1</v>
      </c>
      <c r="I84" s="238">
        <v>209</v>
      </c>
      <c r="J84" s="238">
        <v>79</v>
      </c>
      <c r="K84" s="238">
        <v>16511</v>
      </c>
      <c r="L84" s="238">
        <v>1.253968253968254</v>
      </c>
      <c r="M84" s="238">
        <v>209</v>
      </c>
      <c r="N84" s="238"/>
      <c r="O84" s="238"/>
      <c r="P84" s="682"/>
      <c r="Q84" s="713"/>
    </row>
    <row r="85" spans="1:17" ht="14.4" customHeight="1" x14ac:dyDescent="0.3">
      <c r="A85" s="680" t="s">
        <v>4849</v>
      </c>
      <c r="B85" s="671" t="s">
        <v>4686</v>
      </c>
      <c r="C85" s="671" t="s">
        <v>4604</v>
      </c>
      <c r="D85" s="671" t="s">
        <v>4731</v>
      </c>
      <c r="E85" s="671" t="s">
        <v>4732</v>
      </c>
      <c r="F85" s="238">
        <v>20</v>
      </c>
      <c r="G85" s="238">
        <v>1320</v>
      </c>
      <c r="H85" s="238">
        <v>1</v>
      </c>
      <c r="I85" s="238">
        <v>66</v>
      </c>
      <c r="J85" s="238">
        <v>20</v>
      </c>
      <c r="K85" s="238">
        <v>1320</v>
      </c>
      <c r="L85" s="238">
        <v>1</v>
      </c>
      <c r="M85" s="238">
        <v>66</v>
      </c>
      <c r="N85" s="238">
        <v>11</v>
      </c>
      <c r="O85" s="238">
        <v>726</v>
      </c>
      <c r="P85" s="682">
        <v>0.55000000000000004</v>
      </c>
      <c r="Q85" s="713">
        <v>66</v>
      </c>
    </row>
    <row r="86" spans="1:17" ht="14.4" customHeight="1" x14ac:dyDescent="0.3">
      <c r="A86" s="680" t="s">
        <v>4849</v>
      </c>
      <c r="B86" s="671" t="s">
        <v>4686</v>
      </c>
      <c r="C86" s="671" t="s">
        <v>4604</v>
      </c>
      <c r="D86" s="671" t="s">
        <v>4735</v>
      </c>
      <c r="E86" s="671" t="s">
        <v>4736</v>
      </c>
      <c r="F86" s="238">
        <v>440</v>
      </c>
      <c r="G86" s="238">
        <v>7040</v>
      </c>
      <c r="H86" s="238">
        <v>1</v>
      </c>
      <c r="I86" s="238">
        <v>16</v>
      </c>
      <c r="J86" s="238">
        <v>553</v>
      </c>
      <c r="K86" s="238">
        <v>8848</v>
      </c>
      <c r="L86" s="238">
        <v>1.2568181818181818</v>
      </c>
      <c r="M86" s="238">
        <v>16</v>
      </c>
      <c r="N86" s="238">
        <v>459</v>
      </c>
      <c r="O86" s="238">
        <v>7344</v>
      </c>
      <c r="P86" s="682">
        <v>1.0431818181818182</v>
      </c>
      <c r="Q86" s="713">
        <v>16</v>
      </c>
    </row>
    <row r="87" spans="1:17" ht="14.4" customHeight="1" x14ac:dyDescent="0.3">
      <c r="A87" s="680" t="s">
        <v>4849</v>
      </c>
      <c r="B87" s="671" t="s">
        <v>4686</v>
      </c>
      <c r="C87" s="671" t="s">
        <v>4604</v>
      </c>
      <c r="D87" s="671" t="s">
        <v>4741</v>
      </c>
      <c r="E87" s="671" t="s">
        <v>4742</v>
      </c>
      <c r="F87" s="238">
        <v>100</v>
      </c>
      <c r="G87" s="238">
        <v>2300</v>
      </c>
      <c r="H87" s="238">
        <v>1</v>
      </c>
      <c r="I87" s="238">
        <v>23</v>
      </c>
      <c r="J87" s="238">
        <v>86</v>
      </c>
      <c r="K87" s="238">
        <v>2064</v>
      </c>
      <c r="L87" s="238">
        <v>0.8973913043478261</v>
      </c>
      <c r="M87" s="238">
        <v>24</v>
      </c>
      <c r="N87" s="238">
        <v>88</v>
      </c>
      <c r="O87" s="238">
        <v>2112</v>
      </c>
      <c r="P87" s="682">
        <v>0.91826086956521735</v>
      </c>
      <c r="Q87" s="713">
        <v>24</v>
      </c>
    </row>
    <row r="88" spans="1:17" ht="14.4" customHeight="1" x14ac:dyDescent="0.3">
      <c r="A88" s="680" t="s">
        <v>4849</v>
      </c>
      <c r="B88" s="671" t="s">
        <v>4686</v>
      </c>
      <c r="C88" s="671" t="s">
        <v>4604</v>
      </c>
      <c r="D88" s="671" t="s">
        <v>4743</v>
      </c>
      <c r="E88" s="671" t="s">
        <v>4744</v>
      </c>
      <c r="F88" s="238">
        <v>3</v>
      </c>
      <c r="G88" s="238">
        <v>2211</v>
      </c>
      <c r="H88" s="238">
        <v>1</v>
      </c>
      <c r="I88" s="238">
        <v>737</v>
      </c>
      <c r="J88" s="238">
        <v>3</v>
      </c>
      <c r="K88" s="238">
        <v>2214</v>
      </c>
      <c r="L88" s="238">
        <v>1.0013568521031209</v>
      </c>
      <c r="M88" s="238">
        <v>738</v>
      </c>
      <c r="N88" s="238"/>
      <c r="O88" s="238"/>
      <c r="P88" s="682"/>
      <c r="Q88" s="713"/>
    </row>
    <row r="89" spans="1:17" ht="14.4" customHeight="1" x14ac:dyDescent="0.3">
      <c r="A89" s="680" t="s">
        <v>4849</v>
      </c>
      <c r="B89" s="671" t="s">
        <v>4686</v>
      </c>
      <c r="C89" s="671" t="s">
        <v>4604</v>
      </c>
      <c r="D89" s="671" t="s">
        <v>4745</v>
      </c>
      <c r="E89" s="671" t="s">
        <v>4746</v>
      </c>
      <c r="F89" s="238">
        <v>19</v>
      </c>
      <c r="G89" s="238">
        <v>3420</v>
      </c>
      <c r="H89" s="238">
        <v>1</v>
      </c>
      <c r="I89" s="238">
        <v>180</v>
      </c>
      <c r="J89" s="238">
        <v>6</v>
      </c>
      <c r="K89" s="238">
        <v>1080</v>
      </c>
      <c r="L89" s="238">
        <v>0.31578947368421051</v>
      </c>
      <c r="M89" s="238">
        <v>180</v>
      </c>
      <c r="N89" s="238">
        <v>1</v>
      </c>
      <c r="O89" s="238">
        <v>180</v>
      </c>
      <c r="P89" s="682">
        <v>5.2631578947368418E-2</v>
      </c>
      <c r="Q89" s="713">
        <v>180</v>
      </c>
    </row>
    <row r="90" spans="1:17" ht="14.4" customHeight="1" x14ac:dyDescent="0.3">
      <c r="A90" s="680" t="s">
        <v>4849</v>
      </c>
      <c r="B90" s="671" t="s">
        <v>4686</v>
      </c>
      <c r="C90" s="671" t="s">
        <v>4604</v>
      </c>
      <c r="D90" s="671" t="s">
        <v>4751</v>
      </c>
      <c r="E90" s="671" t="s">
        <v>4752</v>
      </c>
      <c r="F90" s="238">
        <v>3</v>
      </c>
      <c r="G90" s="238">
        <v>759</v>
      </c>
      <c r="H90" s="238">
        <v>1</v>
      </c>
      <c r="I90" s="238">
        <v>253</v>
      </c>
      <c r="J90" s="238">
        <v>4</v>
      </c>
      <c r="K90" s="238">
        <v>1012</v>
      </c>
      <c r="L90" s="238">
        <v>1.3333333333333333</v>
      </c>
      <c r="M90" s="238">
        <v>253</v>
      </c>
      <c r="N90" s="238">
        <v>60</v>
      </c>
      <c r="O90" s="238">
        <v>15180</v>
      </c>
      <c r="P90" s="682">
        <v>20</v>
      </c>
      <c r="Q90" s="713">
        <v>253</v>
      </c>
    </row>
    <row r="91" spans="1:17" ht="14.4" customHeight="1" x14ac:dyDescent="0.3">
      <c r="A91" s="680" t="s">
        <v>4849</v>
      </c>
      <c r="B91" s="671" t="s">
        <v>4686</v>
      </c>
      <c r="C91" s="671" t="s">
        <v>4604</v>
      </c>
      <c r="D91" s="671" t="s">
        <v>4753</v>
      </c>
      <c r="E91" s="671" t="s">
        <v>4754</v>
      </c>
      <c r="F91" s="238">
        <v>3</v>
      </c>
      <c r="G91" s="238">
        <v>792</v>
      </c>
      <c r="H91" s="238">
        <v>1</v>
      </c>
      <c r="I91" s="238">
        <v>264</v>
      </c>
      <c r="J91" s="238">
        <v>3</v>
      </c>
      <c r="K91" s="238">
        <v>792</v>
      </c>
      <c r="L91" s="238">
        <v>1</v>
      </c>
      <c r="M91" s="238">
        <v>264</v>
      </c>
      <c r="N91" s="238"/>
      <c r="O91" s="238"/>
      <c r="P91" s="682"/>
      <c r="Q91" s="713"/>
    </row>
    <row r="92" spans="1:17" ht="14.4" customHeight="1" x14ac:dyDescent="0.3">
      <c r="A92" s="680" t="s">
        <v>4849</v>
      </c>
      <c r="B92" s="671" t="s">
        <v>4686</v>
      </c>
      <c r="C92" s="671" t="s">
        <v>4604</v>
      </c>
      <c r="D92" s="671" t="s">
        <v>4755</v>
      </c>
      <c r="E92" s="671" t="s">
        <v>4756</v>
      </c>
      <c r="F92" s="238">
        <v>1</v>
      </c>
      <c r="G92" s="238">
        <v>189</v>
      </c>
      <c r="H92" s="238">
        <v>1</v>
      </c>
      <c r="I92" s="238">
        <v>189</v>
      </c>
      <c r="J92" s="238">
        <v>1</v>
      </c>
      <c r="K92" s="238">
        <v>189</v>
      </c>
      <c r="L92" s="238">
        <v>1</v>
      </c>
      <c r="M92" s="238">
        <v>189</v>
      </c>
      <c r="N92" s="238"/>
      <c r="O92" s="238"/>
      <c r="P92" s="682"/>
      <c r="Q92" s="713"/>
    </row>
    <row r="93" spans="1:17" ht="14.4" customHeight="1" x14ac:dyDescent="0.3">
      <c r="A93" s="680" t="s">
        <v>4849</v>
      </c>
      <c r="B93" s="671" t="s">
        <v>4686</v>
      </c>
      <c r="C93" s="671" t="s">
        <v>4604</v>
      </c>
      <c r="D93" s="671" t="s">
        <v>4759</v>
      </c>
      <c r="E93" s="671" t="s">
        <v>4760</v>
      </c>
      <c r="F93" s="238">
        <v>15</v>
      </c>
      <c r="G93" s="238">
        <v>3240</v>
      </c>
      <c r="H93" s="238">
        <v>1</v>
      </c>
      <c r="I93" s="238">
        <v>216</v>
      </c>
      <c r="J93" s="238">
        <v>11</v>
      </c>
      <c r="K93" s="238">
        <v>2376</v>
      </c>
      <c r="L93" s="238">
        <v>0.73333333333333328</v>
      </c>
      <c r="M93" s="238">
        <v>216</v>
      </c>
      <c r="N93" s="238">
        <v>7</v>
      </c>
      <c r="O93" s="238">
        <v>1512</v>
      </c>
      <c r="P93" s="682">
        <v>0.46666666666666667</v>
      </c>
      <c r="Q93" s="713">
        <v>216</v>
      </c>
    </row>
    <row r="94" spans="1:17" ht="14.4" customHeight="1" x14ac:dyDescent="0.3">
      <c r="A94" s="680" t="s">
        <v>4849</v>
      </c>
      <c r="B94" s="671" t="s">
        <v>4686</v>
      </c>
      <c r="C94" s="671" t="s">
        <v>4604</v>
      </c>
      <c r="D94" s="671" t="s">
        <v>4761</v>
      </c>
      <c r="E94" s="671" t="s">
        <v>4762</v>
      </c>
      <c r="F94" s="238"/>
      <c r="G94" s="238"/>
      <c r="H94" s="238"/>
      <c r="I94" s="238"/>
      <c r="J94" s="238"/>
      <c r="K94" s="238"/>
      <c r="L94" s="238"/>
      <c r="M94" s="238"/>
      <c r="N94" s="238">
        <v>1</v>
      </c>
      <c r="O94" s="238">
        <v>35</v>
      </c>
      <c r="P94" s="682"/>
      <c r="Q94" s="713">
        <v>35</v>
      </c>
    </row>
    <row r="95" spans="1:17" ht="14.4" customHeight="1" x14ac:dyDescent="0.3">
      <c r="A95" s="680" t="s">
        <v>4849</v>
      </c>
      <c r="B95" s="671" t="s">
        <v>4686</v>
      </c>
      <c r="C95" s="671" t="s">
        <v>4604</v>
      </c>
      <c r="D95" s="671" t="s">
        <v>4763</v>
      </c>
      <c r="E95" s="671" t="s">
        <v>4764</v>
      </c>
      <c r="F95" s="238">
        <v>3</v>
      </c>
      <c r="G95" s="238">
        <v>1767</v>
      </c>
      <c r="H95" s="238">
        <v>1</v>
      </c>
      <c r="I95" s="238">
        <v>589</v>
      </c>
      <c r="J95" s="238">
        <v>3</v>
      </c>
      <c r="K95" s="238">
        <v>1770</v>
      </c>
      <c r="L95" s="238">
        <v>1.0016977928692699</v>
      </c>
      <c r="M95" s="238">
        <v>590</v>
      </c>
      <c r="N95" s="238"/>
      <c r="O95" s="238"/>
      <c r="P95" s="682"/>
      <c r="Q95" s="713"/>
    </row>
    <row r="96" spans="1:17" ht="14.4" customHeight="1" x14ac:dyDescent="0.3">
      <c r="A96" s="680" t="s">
        <v>4849</v>
      </c>
      <c r="B96" s="671" t="s">
        <v>4686</v>
      </c>
      <c r="C96" s="671" t="s">
        <v>4604</v>
      </c>
      <c r="D96" s="671" t="s">
        <v>4765</v>
      </c>
      <c r="E96" s="671" t="s">
        <v>4766</v>
      </c>
      <c r="F96" s="238">
        <v>3</v>
      </c>
      <c r="G96" s="238">
        <v>150</v>
      </c>
      <c r="H96" s="238">
        <v>1</v>
      </c>
      <c r="I96" s="238">
        <v>50</v>
      </c>
      <c r="J96" s="238">
        <v>3</v>
      </c>
      <c r="K96" s="238">
        <v>150</v>
      </c>
      <c r="L96" s="238">
        <v>1</v>
      </c>
      <c r="M96" s="238">
        <v>50</v>
      </c>
      <c r="N96" s="238">
        <v>5</v>
      </c>
      <c r="O96" s="238">
        <v>250</v>
      </c>
      <c r="P96" s="682">
        <v>1.6666666666666667</v>
      </c>
      <c r="Q96" s="713">
        <v>50</v>
      </c>
    </row>
    <row r="97" spans="1:17" ht="14.4" customHeight="1" x14ac:dyDescent="0.3">
      <c r="A97" s="680" t="s">
        <v>4849</v>
      </c>
      <c r="B97" s="671" t="s">
        <v>4686</v>
      </c>
      <c r="C97" s="671" t="s">
        <v>4604</v>
      </c>
      <c r="D97" s="671" t="s">
        <v>4767</v>
      </c>
      <c r="E97" s="671" t="s">
        <v>4768</v>
      </c>
      <c r="F97" s="238">
        <v>3</v>
      </c>
      <c r="G97" s="238">
        <v>1632</v>
      </c>
      <c r="H97" s="238">
        <v>1</v>
      </c>
      <c r="I97" s="238">
        <v>544</v>
      </c>
      <c r="J97" s="238">
        <v>3</v>
      </c>
      <c r="K97" s="238">
        <v>1635</v>
      </c>
      <c r="L97" s="238">
        <v>1.0018382352941178</v>
      </c>
      <c r="M97" s="238">
        <v>545</v>
      </c>
      <c r="N97" s="238"/>
      <c r="O97" s="238"/>
      <c r="P97" s="682"/>
      <c r="Q97" s="713"/>
    </row>
    <row r="98" spans="1:17" ht="14.4" customHeight="1" x14ac:dyDescent="0.3">
      <c r="A98" s="680" t="s">
        <v>4849</v>
      </c>
      <c r="B98" s="671" t="s">
        <v>4686</v>
      </c>
      <c r="C98" s="671" t="s">
        <v>4604</v>
      </c>
      <c r="D98" s="671" t="s">
        <v>4769</v>
      </c>
      <c r="E98" s="671" t="s">
        <v>4770</v>
      </c>
      <c r="F98" s="238">
        <v>1</v>
      </c>
      <c r="G98" s="238">
        <v>477</v>
      </c>
      <c r="H98" s="238">
        <v>1</v>
      </c>
      <c r="I98" s="238">
        <v>477</v>
      </c>
      <c r="J98" s="238">
        <v>1</v>
      </c>
      <c r="K98" s="238">
        <v>479</v>
      </c>
      <c r="L98" s="238">
        <v>1.0041928721174005</v>
      </c>
      <c r="M98" s="238">
        <v>479</v>
      </c>
      <c r="N98" s="238"/>
      <c r="O98" s="238"/>
      <c r="P98" s="682"/>
      <c r="Q98" s="713"/>
    </row>
    <row r="99" spans="1:17" ht="14.4" customHeight="1" x14ac:dyDescent="0.3">
      <c r="A99" s="680" t="s">
        <v>4849</v>
      </c>
      <c r="B99" s="671" t="s">
        <v>4686</v>
      </c>
      <c r="C99" s="671" t="s">
        <v>4604</v>
      </c>
      <c r="D99" s="671" t="s">
        <v>4771</v>
      </c>
      <c r="E99" s="671" t="s">
        <v>4772</v>
      </c>
      <c r="F99" s="238">
        <v>3</v>
      </c>
      <c r="G99" s="238">
        <v>2202</v>
      </c>
      <c r="H99" s="238">
        <v>1</v>
      </c>
      <c r="I99" s="238">
        <v>734</v>
      </c>
      <c r="J99" s="238">
        <v>3</v>
      </c>
      <c r="K99" s="238">
        <v>2202</v>
      </c>
      <c r="L99" s="238">
        <v>1</v>
      </c>
      <c r="M99" s="238">
        <v>734</v>
      </c>
      <c r="N99" s="238"/>
      <c r="O99" s="238"/>
      <c r="P99" s="682"/>
      <c r="Q99" s="713"/>
    </row>
    <row r="100" spans="1:17" ht="14.4" customHeight="1" x14ac:dyDescent="0.3">
      <c r="A100" s="680" t="s">
        <v>4849</v>
      </c>
      <c r="B100" s="671" t="s">
        <v>4686</v>
      </c>
      <c r="C100" s="671" t="s">
        <v>4604</v>
      </c>
      <c r="D100" s="671" t="s">
        <v>4775</v>
      </c>
      <c r="E100" s="671" t="s">
        <v>4776</v>
      </c>
      <c r="F100" s="238">
        <v>3</v>
      </c>
      <c r="G100" s="238">
        <v>1032</v>
      </c>
      <c r="H100" s="238">
        <v>1</v>
      </c>
      <c r="I100" s="238">
        <v>344</v>
      </c>
      <c r="J100" s="238">
        <v>3</v>
      </c>
      <c r="K100" s="238">
        <v>1032</v>
      </c>
      <c r="L100" s="238">
        <v>1</v>
      </c>
      <c r="M100" s="238">
        <v>344</v>
      </c>
      <c r="N100" s="238"/>
      <c r="O100" s="238"/>
      <c r="P100" s="682"/>
      <c r="Q100" s="713"/>
    </row>
    <row r="101" spans="1:17" ht="14.4" customHeight="1" x14ac:dyDescent="0.3">
      <c r="A101" s="680" t="s">
        <v>4849</v>
      </c>
      <c r="B101" s="671" t="s">
        <v>4686</v>
      </c>
      <c r="C101" s="671" t="s">
        <v>4604</v>
      </c>
      <c r="D101" s="671" t="s">
        <v>4783</v>
      </c>
      <c r="E101" s="671" t="s">
        <v>4784</v>
      </c>
      <c r="F101" s="238"/>
      <c r="G101" s="238"/>
      <c r="H101" s="238"/>
      <c r="I101" s="238"/>
      <c r="J101" s="238">
        <v>1</v>
      </c>
      <c r="K101" s="238">
        <v>229</v>
      </c>
      <c r="L101" s="238"/>
      <c r="M101" s="238">
        <v>229</v>
      </c>
      <c r="N101" s="238"/>
      <c r="O101" s="238"/>
      <c r="P101" s="682"/>
      <c r="Q101" s="713"/>
    </row>
    <row r="102" spans="1:17" ht="14.4" customHeight="1" x14ac:dyDescent="0.3">
      <c r="A102" s="680" t="s">
        <v>4849</v>
      </c>
      <c r="B102" s="671" t="s">
        <v>4686</v>
      </c>
      <c r="C102" s="671" t="s">
        <v>4604</v>
      </c>
      <c r="D102" s="671" t="s">
        <v>4797</v>
      </c>
      <c r="E102" s="671" t="s">
        <v>4798</v>
      </c>
      <c r="F102" s="238"/>
      <c r="G102" s="238"/>
      <c r="H102" s="238"/>
      <c r="I102" s="238"/>
      <c r="J102" s="238">
        <v>1</v>
      </c>
      <c r="K102" s="238">
        <v>164</v>
      </c>
      <c r="L102" s="238"/>
      <c r="M102" s="238">
        <v>164</v>
      </c>
      <c r="N102" s="238"/>
      <c r="O102" s="238"/>
      <c r="P102" s="682"/>
      <c r="Q102" s="713"/>
    </row>
    <row r="103" spans="1:17" ht="14.4" customHeight="1" x14ac:dyDescent="0.3">
      <c r="A103" s="680" t="s">
        <v>4849</v>
      </c>
      <c r="B103" s="671" t="s">
        <v>4686</v>
      </c>
      <c r="C103" s="671" t="s">
        <v>4604</v>
      </c>
      <c r="D103" s="671" t="s">
        <v>4804</v>
      </c>
      <c r="E103" s="671" t="s">
        <v>4805</v>
      </c>
      <c r="F103" s="238"/>
      <c r="G103" s="238"/>
      <c r="H103" s="238"/>
      <c r="I103" s="238"/>
      <c r="J103" s="238">
        <v>1</v>
      </c>
      <c r="K103" s="238">
        <v>915</v>
      </c>
      <c r="L103" s="238"/>
      <c r="M103" s="238">
        <v>915</v>
      </c>
      <c r="N103" s="238"/>
      <c r="O103" s="238"/>
      <c r="P103" s="682"/>
      <c r="Q103" s="713"/>
    </row>
    <row r="104" spans="1:17" ht="14.4" customHeight="1" x14ac:dyDescent="0.3">
      <c r="A104" s="680" t="s">
        <v>4849</v>
      </c>
      <c r="B104" s="671" t="s">
        <v>4686</v>
      </c>
      <c r="C104" s="671" t="s">
        <v>4604</v>
      </c>
      <c r="D104" s="671" t="s">
        <v>4806</v>
      </c>
      <c r="E104" s="671" t="s">
        <v>4807</v>
      </c>
      <c r="F104" s="238"/>
      <c r="G104" s="238"/>
      <c r="H104" s="238"/>
      <c r="I104" s="238"/>
      <c r="J104" s="238">
        <v>1</v>
      </c>
      <c r="K104" s="238">
        <v>892</v>
      </c>
      <c r="L104" s="238"/>
      <c r="M104" s="238">
        <v>892</v>
      </c>
      <c r="N104" s="238"/>
      <c r="O104" s="238"/>
      <c r="P104" s="682"/>
      <c r="Q104" s="713"/>
    </row>
    <row r="105" spans="1:17" ht="14.4" customHeight="1" x14ac:dyDescent="0.3">
      <c r="A105" s="680" t="s">
        <v>4850</v>
      </c>
      <c r="B105" s="671" t="s">
        <v>4474</v>
      </c>
      <c r="C105" s="671" t="s">
        <v>4604</v>
      </c>
      <c r="D105" s="671" t="s">
        <v>4609</v>
      </c>
      <c r="E105" s="671" t="s">
        <v>4610</v>
      </c>
      <c r="F105" s="238">
        <v>1</v>
      </c>
      <c r="G105" s="238">
        <v>34</v>
      </c>
      <c r="H105" s="238">
        <v>1</v>
      </c>
      <c r="I105" s="238">
        <v>34</v>
      </c>
      <c r="J105" s="238">
        <v>1</v>
      </c>
      <c r="K105" s="238">
        <v>34</v>
      </c>
      <c r="L105" s="238">
        <v>1</v>
      </c>
      <c r="M105" s="238">
        <v>34</v>
      </c>
      <c r="N105" s="238">
        <v>2</v>
      </c>
      <c r="O105" s="238">
        <v>68</v>
      </c>
      <c r="P105" s="682">
        <v>2</v>
      </c>
      <c r="Q105" s="713">
        <v>34</v>
      </c>
    </row>
    <row r="106" spans="1:17" ht="14.4" customHeight="1" x14ac:dyDescent="0.3">
      <c r="A106" s="680" t="s">
        <v>4850</v>
      </c>
      <c r="B106" s="671" t="s">
        <v>4474</v>
      </c>
      <c r="C106" s="671" t="s">
        <v>4604</v>
      </c>
      <c r="D106" s="671" t="s">
        <v>4851</v>
      </c>
      <c r="E106" s="671" t="s">
        <v>4852</v>
      </c>
      <c r="F106" s="238">
        <v>12</v>
      </c>
      <c r="G106" s="238">
        <v>124740</v>
      </c>
      <c r="H106" s="238">
        <v>1</v>
      </c>
      <c r="I106" s="238">
        <v>10395</v>
      </c>
      <c r="J106" s="238">
        <v>4</v>
      </c>
      <c r="K106" s="238">
        <v>41644</v>
      </c>
      <c r="L106" s="238">
        <v>0.33384640051306719</v>
      </c>
      <c r="M106" s="238">
        <v>10411</v>
      </c>
      <c r="N106" s="238">
        <v>5</v>
      </c>
      <c r="O106" s="238">
        <v>52055</v>
      </c>
      <c r="P106" s="682">
        <v>0.417308000641334</v>
      </c>
      <c r="Q106" s="713">
        <v>10411</v>
      </c>
    </row>
    <row r="107" spans="1:17" ht="14.4" customHeight="1" x14ac:dyDescent="0.3">
      <c r="A107" s="680" t="s">
        <v>4850</v>
      </c>
      <c r="B107" s="671" t="s">
        <v>4474</v>
      </c>
      <c r="C107" s="671" t="s">
        <v>4604</v>
      </c>
      <c r="D107" s="671" t="s">
        <v>4649</v>
      </c>
      <c r="E107" s="671" t="s">
        <v>4650</v>
      </c>
      <c r="F107" s="238">
        <v>1</v>
      </c>
      <c r="G107" s="238">
        <v>158</v>
      </c>
      <c r="H107" s="238">
        <v>1</v>
      </c>
      <c r="I107" s="238">
        <v>158</v>
      </c>
      <c r="J107" s="238">
        <v>1</v>
      </c>
      <c r="K107" s="238">
        <v>159</v>
      </c>
      <c r="L107" s="238">
        <v>1.0063291139240507</v>
      </c>
      <c r="M107" s="238">
        <v>159</v>
      </c>
      <c r="N107" s="238"/>
      <c r="O107" s="238"/>
      <c r="P107" s="682"/>
      <c r="Q107" s="713"/>
    </row>
    <row r="108" spans="1:17" ht="14.4" customHeight="1" x14ac:dyDescent="0.3">
      <c r="A108" s="680" t="s">
        <v>4850</v>
      </c>
      <c r="B108" s="671" t="s">
        <v>4474</v>
      </c>
      <c r="C108" s="671" t="s">
        <v>4604</v>
      </c>
      <c r="D108" s="671" t="s">
        <v>4655</v>
      </c>
      <c r="E108" s="671" t="s">
        <v>4656</v>
      </c>
      <c r="F108" s="238"/>
      <c r="G108" s="238"/>
      <c r="H108" s="238"/>
      <c r="I108" s="238"/>
      <c r="J108" s="238"/>
      <c r="K108" s="238"/>
      <c r="L108" s="238"/>
      <c r="M108" s="238"/>
      <c r="N108" s="238">
        <v>1</v>
      </c>
      <c r="O108" s="238">
        <v>163</v>
      </c>
      <c r="P108" s="682"/>
      <c r="Q108" s="713">
        <v>163</v>
      </c>
    </row>
    <row r="109" spans="1:17" ht="14.4" customHeight="1" x14ac:dyDescent="0.3">
      <c r="A109" s="680" t="s">
        <v>4850</v>
      </c>
      <c r="B109" s="671" t="s">
        <v>4474</v>
      </c>
      <c r="C109" s="671" t="s">
        <v>4604</v>
      </c>
      <c r="D109" s="671" t="s">
        <v>4657</v>
      </c>
      <c r="E109" s="671" t="s">
        <v>4658</v>
      </c>
      <c r="F109" s="238">
        <v>1</v>
      </c>
      <c r="G109" s="238">
        <v>673</v>
      </c>
      <c r="H109" s="238">
        <v>1</v>
      </c>
      <c r="I109" s="238">
        <v>673</v>
      </c>
      <c r="J109" s="238"/>
      <c r="K109" s="238"/>
      <c r="L109" s="238"/>
      <c r="M109" s="238"/>
      <c r="N109" s="238"/>
      <c r="O109" s="238"/>
      <c r="P109" s="682"/>
      <c r="Q109" s="713"/>
    </row>
    <row r="110" spans="1:17" ht="14.4" customHeight="1" x14ac:dyDescent="0.3">
      <c r="A110" s="680" t="s">
        <v>4850</v>
      </c>
      <c r="B110" s="671" t="s">
        <v>4659</v>
      </c>
      <c r="C110" s="671" t="s">
        <v>4604</v>
      </c>
      <c r="D110" s="671" t="s">
        <v>4662</v>
      </c>
      <c r="E110" s="671" t="s">
        <v>4663</v>
      </c>
      <c r="F110" s="238">
        <v>1</v>
      </c>
      <c r="G110" s="238">
        <v>10038</v>
      </c>
      <c r="H110" s="238">
        <v>1</v>
      </c>
      <c r="I110" s="238">
        <v>10038</v>
      </c>
      <c r="J110" s="238"/>
      <c r="K110" s="238"/>
      <c r="L110" s="238"/>
      <c r="M110" s="238"/>
      <c r="N110" s="238"/>
      <c r="O110" s="238"/>
      <c r="P110" s="682"/>
      <c r="Q110" s="713"/>
    </row>
    <row r="111" spans="1:17" ht="14.4" customHeight="1" x14ac:dyDescent="0.3">
      <c r="A111" s="680" t="s">
        <v>4850</v>
      </c>
      <c r="B111" s="671" t="s">
        <v>4659</v>
      </c>
      <c r="C111" s="671" t="s">
        <v>4604</v>
      </c>
      <c r="D111" s="671" t="s">
        <v>4664</v>
      </c>
      <c r="E111" s="671" t="s">
        <v>4665</v>
      </c>
      <c r="F111" s="238">
        <v>9</v>
      </c>
      <c r="G111" s="238">
        <v>2655</v>
      </c>
      <c r="H111" s="238">
        <v>1</v>
      </c>
      <c r="I111" s="238">
        <v>295</v>
      </c>
      <c r="J111" s="238">
        <v>8</v>
      </c>
      <c r="K111" s="238">
        <v>2376</v>
      </c>
      <c r="L111" s="238">
        <v>0.89491525423728813</v>
      </c>
      <c r="M111" s="238">
        <v>297</v>
      </c>
      <c r="N111" s="238">
        <v>8</v>
      </c>
      <c r="O111" s="238">
        <v>2376</v>
      </c>
      <c r="P111" s="682">
        <v>0.89491525423728813</v>
      </c>
      <c r="Q111" s="713">
        <v>297</v>
      </c>
    </row>
    <row r="112" spans="1:17" ht="14.4" customHeight="1" x14ac:dyDescent="0.3">
      <c r="A112" s="680" t="s">
        <v>4850</v>
      </c>
      <c r="B112" s="671" t="s">
        <v>4659</v>
      </c>
      <c r="C112" s="671" t="s">
        <v>4604</v>
      </c>
      <c r="D112" s="671" t="s">
        <v>4666</v>
      </c>
      <c r="E112" s="671" t="s">
        <v>4667</v>
      </c>
      <c r="F112" s="238">
        <v>3</v>
      </c>
      <c r="G112" s="238">
        <v>69</v>
      </c>
      <c r="H112" s="238">
        <v>1</v>
      </c>
      <c r="I112" s="238">
        <v>23</v>
      </c>
      <c r="J112" s="238">
        <v>25</v>
      </c>
      <c r="K112" s="238">
        <v>575</v>
      </c>
      <c r="L112" s="238">
        <v>8.3333333333333339</v>
      </c>
      <c r="M112" s="238">
        <v>23</v>
      </c>
      <c r="N112" s="238">
        <v>16</v>
      </c>
      <c r="O112" s="238">
        <v>368</v>
      </c>
      <c r="P112" s="682">
        <v>5.333333333333333</v>
      </c>
      <c r="Q112" s="713">
        <v>23</v>
      </c>
    </row>
    <row r="113" spans="1:17" ht="14.4" customHeight="1" x14ac:dyDescent="0.3">
      <c r="A113" s="680" t="s">
        <v>4850</v>
      </c>
      <c r="B113" s="671" t="s">
        <v>4659</v>
      </c>
      <c r="C113" s="671" t="s">
        <v>4604</v>
      </c>
      <c r="D113" s="671" t="s">
        <v>4668</v>
      </c>
      <c r="E113" s="671" t="s">
        <v>4669</v>
      </c>
      <c r="F113" s="238">
        <v>3</v>
      </c>
      <c r="G113" s="238">
        <v>3708</v>
      </c>
      <c r="H113" s="238">
        <v>1</v>
      </c>
      <c r="I113" s="238">
        <v>1236</v>
      </c>
      <c r="J113" s="238">
        <v>13</v>
      </c>
      <c r="K113" s="238">
        <v>16185</v>
      </c>
      <c r="L113" s="238">
        <v>4.3648867313915858</v>
      </c>
      <c r="M113" s="238">
        <v>1245</v>
      </c>
      <c r="N113" s="238">
        <v>6</v>
      </c>
      <c r="O113" s="238">
        <v>7470</v>
      </c>
      <c r="P113" s="682">
        <v>2.0145631067961167</v>
      </c>
      <c r="Q113" s="713">
        <v>1245</v>
      </c>
    </row>
    <row r="114" spans="1:17" ht="14.4" customHeight="1" x14ac:dyDescent="0.3">
      <c r="A114" s="680" t="s">
        <v>4850</v>
      </c>
      <c r="B114" s="671" t="s">
        <v>4659</v>
      </c>
      <c r="C114" s="671" t="s">
        <v>4604</v>
      </c>
      <c r="D114" s="671" t="s">
        <v>4670</v>
      </c>
      <c r="E114" s="671" t="s">
        <v>4671</v>
      </c>
      <c r="F114" s="238">
        <v>51</v>
      </c>
      <c r="G114" s="238">
        <v>474045</v>
      </c>
      <c r="H114" s="238">
        <v>1</v>
      </c>
      <c r="I114" s="238">
        <v>9295</v>
      </c>
      <c r="J114" s="238">
        <v>41</v>
      </c>
      <c r="K114" s="238">
        <v>382817</v>
      </c>
      <c r="L114" s="238">
        <v>0.8075541351559451</v>
      </c>
      <c r="M114" s="238">
        <v>9337</v>
      </c>
      <c r="N114" s="238">
        <v>77</v>
      </c>
      <c r="O114" s="238">
        <v>718949</v>
      </c>
      <c r="P114" s="682">
        <v>1.5166260587075067</v>
      </c>
      <c r="Q114" s="713">
        <v>9337</v>
      </c>
    </row>
    <row r="115" spans="1:17" ht="14.4" customHeight="1" x14ac:dyDescent="0.3">
      <c r="A115" s="680" t="s">
        <v>4850</v>
      </c>
      <c r="B115" s="671" t="s">
        <v>4659</v>
      </c>
      <c r="C115" s="671" t="s">
        <v>4604</v>
      </c>
      <c r="D115" s="671" t="s">
        <v>4672</v>
      </c>
      <c r="E115" s="671" t="s">
        <v>4673</v>
      </c>
      <c r="F115" s="238">
        <v>10</v>
      </c>
      <c r="G115" s="238">
        <v>97020</v>
      </c>
      <c r="H115" s="238">
        <v>1</v>
      </c>
      <c r="I115" s="238">
        <v>9702</v>
      </c>
      <c r="J115" s="238">
        <v>14</v>
      </c>
      <c r="K115" s="238">
        <v>136458</v>
      </c>
      <c r="L115" s="238">
        <v>1.4064935064935065</v>
      </c>
      <c r="M115" s="238">
        <v>9747</v>
      </c>
      <c r="N115" s="238">
        <v>9</v>
      </c>
      <c r="O115" s="238">
        <v>87723</v>
      </c>
      <c r="P115" s="682">
        <v>0.9041743970315399</v>
      </c>
      <c r="Q115" s="713">
        <v>9747</v>
      </c>
    </row>
    <row r="116" spans="1:17" ht="14.4" customHeight="1" x14ac:dyDescent="0.3">
      <c r="A116" s="680" t="s">
        <v>4850</v>
      </c>
      <c r="B116" s="671" t="s">
        <v>4659</v>
      </c>
      <c r="C116" s="671" t="s">
        <v>4604</v>
      </c>
      <c r="D116" s="671" t="s">
        <v>4674</v>
      </c>
      <c r="E116" s="671" t="s">
        <v>4675</v>
      </c>
      <c r="F116" s="238">
        <v>3</v>
      </c>
      <c r="G116" s="238">
        <v>1266</v>
      </c>
      <c r="H116" s="238">
        <v>1</v>
      </c>
      <c r="I116" s="238">
        <v>422</v>
      </c>
      <c r="J116" s="238">
        <v>21</v>
      </c>
      <c r="K116" s="238">
        <v>8904</v>
      </c>
      <c r="L116" s="238">
        <v>7.0331753554502372</v>
      </c>
      <c r="M116" s="238">
        <v>424</v>
      </c>
      <c r="N116" s="238">
        <v>12</v>
      </c>
      <c r="O116" s="238">
        <v>5088</v>
      </c>
      <c r="P116" s="682">
        <v>4.0189573459715637</v>
      </c>
      <c r="Q116" s="713">
        <v>424</v>
      </c>
    </row>
    <row r="117" spans="1:17" ht="14.4" customHeight="1" x14ac:dyDescent="0.3">
      <c r="A117" s="680" t="s">
        <v>4850</v>
      </c>
      <c r="B117" s="671" t="s">
        <v>4659</v>
      </c>
      <c r="C117" s="671" t="s">
        <v>4604</v>
      </c>
      <c r="D117" s="671" t="s">
        <v>4678</v>
      </c>
      <c r="E117" s="671" t="s">
        <v>4679</v>
      </c>
      <c r="F117" s="238">
        <v>3</v>
      </c>
      <c r="G117" s="238">
        <v>3000</v>
      </c>
      <c r="H117" s="238">
        <v>1</v>
      </c>
      <c r="I117" s="238">
        <v>1000</v>
      </c>
      <c r="J117" s="238">
        <v>21</v>
      </c>
      <c r="K117" s="238">
        <v>21042</v>
      </c>
      <c r="L117" s="238">
        <v>7.0140000000000002</v>
      </c>
      <c r="M117" s="238">
        <v>1002</v>
      </c>
      <c r="N117" s="238">
        <v>15</v>
      </c>
      <c r="O117" s="238">
        <v>15030</v>
      </c>
      <c r="P117" s="682">
        <v>5.01</v>
      </c>
      <c r="Q117" s="713">
        <v>1002</v>
      </c>
    </row>
    <row r="118" spans="1:17" ht="14.4" customHeight="1" x14ac:dyDescent="0.3">
      <c r="A118" s="680" t="s">
        <v>4850</v>
      </c>
      <c r="B118" s="671" t="s">
        <v>4659</v>
      </c>
      <c r="C118" s="671" t="s">
        <v>4604</v>
      </c>
      <c r="D118" s="671" t="s">
        <v>4680</v>
      </c>
      <c r="E118" s="671" t="s">
        <v>4681</v>
      </c>
      <c r="F118" s="238"/>
      <c r="G118" s="238"/>
      <c r="H118" s="238"/>
      <c r="I118" s="238"/>
      <c r="J118" s="238">
        <v>6</v>
      </c>
      <c r="K118" s="238">
        <v>13398</v>
      </c>
      <c r="L118" s="238"/>
      <c r="M118" s="238">
        <v>2233</v>
      </c>
      <c r="N118" s="238">
        <v>1</v>
      </c>
      <c r="O118" s="238">
        <v>2233</v>
      </c>
      <c r="P118" s="682"/>
      <c r="Q118" s="713">
        <v>2233</v>
      </c>
    </row>
    <row r="119" spans="1:17" ht="14.4" customHeight="1" x14ac:dyDescent="0.3">
      <c r="A119" s="680" t="s">
        <v>4850</v>
      </c>
      <c r="B119" s="671" t="s">
        <v>4686</v>
      </c>
      <c r="C119" s="671" t="s">
        <v>4604</v>
      </c>
      <c r="D119" s="671" t="s">
        <v>4687</v>
      </c>
      <c r="E119" s="671" t="s">
        <v>4688</v>
      </c>
      <c r="F119" s="238">
        <v>20</v>
      </c>
      <c r="G119" s="238">
        <v>4320</v>
      </c>
      <c r="H119" s="238">
        <v>1</v>
      </c>
      <c r="I119" s="238">
        <v>216</v>
      </c>
      <c r="J119" s="238">
        <v>11</v>
      </c>
      <c r="K119" s="238">
        <v>2387</v>
      </c>
      <c r="L119" s="238">
        <v>0.55254629629629626</v>
      </c>
      <c r="M119" s="238">
        <v>217</v>
      </c>
      <c r="N119" s="238">
        <v>2</v>
      </c>
      <c r="O119" s="238">
        <v>434</v>
      </c>
      <c r="P119" s="682">
        <v>0.10046296296296296</v>
      </c>
      <c r="Q119" s="713">
        <v>217</v>
      </c>
    </row>
    <row r="120" spans="1:17" ht="14.4" customHeight="1" x14ac:dyDescent="0.3">
      <c r="A120" s="680" t="s">
        <v>4850</v>
      </c>
      <c r="B120" s="671" t="s">
        <v>4686</v>
      </c>
      <c r="C120" s="671" t="s">
        <v>4604</v>
      </c>
      <c r="D120" s="671" t="s">
        <v>4689</v>
      </c>
      <c r="E120" s="671" t="s">
        <v>4690</v>
      </c>
      <c r="F120" s="238">
        <v>33</v>
      </c>
      <c r="G120" s="238">
        <v>16302</v>
      </c>
      <c r="H120" s="238">
        <v>1</v>
      </c>
      <c r="I120" s="238">
        <v>494</v>
      </c>
      <c r="J120" s="238">
        <v>15</v>
      </c>
      <c r="K120" s="238">
        <v>7455</v>
      </c>
      <c r="L120" s="238">
        <v>0.45730585204269414</v>
      </c>
      <c r="M120" s="238">
        <v>497</v>
      </c>
      <c r="N120" s="238">
        <v>2</v>
      </c>
      <c r="O120" s="238">
        <v>994</v>
      </c>
      <c r="P120" s="682">
        <v>6.0974113605692555E-2</v>
      </c>
      <c r="Q120" s="713">
        <v>497</v>
      </c>
    </row>
    <row r="121" spans="1:17" ht="14.4" customHeight="1" x14ac:dyDescent="0.3">
      <c r="A121" s="680" t="s">
        <v>4850</v>
      </c>
      <c r="B121" s="671" t="s">
        <v>4686</v>
      </c>
      <c r="C121" s="671" t="s">
        <v>4604</v>
      </c>
      <c r="D121" s="671" t="s">
        <v>4693</v>
      </c>
      <c r="E121" s="671" t="s">
        <v>4694</v>
      </c>
      <c r="F121" s="238">
        <v>59</v>
      </c>
      <c r="G121" s="238">
        <v>20650</v>
      </c>
      <c r="H121" s="238">
        <v>1</v>
      </c>
      <c r="I121" s="238">
        <v>350</v>
      </c>
      <c r="J121" s="238">
        <v>83</v>
      </c>
      <c r="K121" s="238">
        <v>29050</v>
      </c>
      <c r="L121" s="238">
        <v>1.4067796610169492</v>
      </c>
      <c r="M121" s="238">
        <v>350</v>
      </c>
      <c r="N121" s="238">
        <v>76</v>
      </c>
      <c r="O121" s="238">
        <v>26600</v>
      </c>
      <c r="P121" s="682">
        <v>1.2881355932203389</v>
      </c>
      <c r="Q121" s="713">
        <v>350</v>
      </c>
    </row>
    <row r="122" spans="1:17" ht="14.4" customHeight="1" x14ac:dyDescent="0.3">
      <c r="A122" s="680" t="s">
        <v>4850</v>
      </c>
      <c r="B122" s="671" t="s">
        <v>4686</v>
      </c>
      <c r="C122" s="671" t="s">
        <v>4604</v>
      </c>
      <c r="D122" s="671" t="s">
        <v>4697</v>
      </c>
      <c r="E122" s="671" t="s">
        <v>4698</v>
      </c>
      <c r="F122" s="238">
        <v>895</v>
      </c>
      <c r="G122" s="238">
        <v>57280</v>
      </c>
      <c r="H122" s="238">
        <v>1</v>
      </c>
      <c r="I122" s="238">
        <v>64</v>
      </c>
      <c r="J122" s="238">
        <v>1020</v>
      </c>
      <c r="K122" s="238">
        <v>66300</v>
      </c>
      <c r="L122" s="238">
        <v>1.1574720670391061</v>
      </c>
      <c r="M122" s="238">
        <v>65</v>
      </c>
      <c r="N122" s="238">
        <v>836</v>
      </c>
      <c r="O122" s="238">
        <v>54340</v>
      </c>
      <c r="P122" s="682">
        <v>0.94867318435754189</v>
      </c>
      <c r="Q122" s="713">
        <v>65</v>
      </c>
    </row>
    <row r="123" spans="1:17" ht="14.4" customHeight="1" x14ac:dyDescent="0.3">
      <c r="A123" s="680" t="s">
        <v>4850</v>
      </c>
      <c r="B123" s="671" t="s">
        <v>4686</v>
      </c>
      <c r="C123" s="671" t="s">
        <v>4604</v>
      </c>
      <c r="D123" s="671" t="s">
        <v>4699</v>
      </c>
      <c r="E123" s="671" t="s">
        <v>4700</v>
      </c>
      <c r="F123" s="238">
        <v>1</v>
      </c>
      <c r="G123" s="238">
        <v>542</v>
      </c>
      <c r="H123" s="238">
        <v>1</v>
      </c>
      <c r="I123" s="238">
        <v>542</v>
      </c>
      <c r="J123" s="238"/>
      <c r="K123" s="238"/>
      <c r="L123" s="238"/>
      <c r="M123" s="238"/>
      <c r="N123" s="238"/>
      <c r="O123" s="238"/>
      <c r="P123" s="682"/>
      <c r="Q123" s="713"/>
    </row>
    <row r="124" spans="1:17" ht="14.4" customHeight="1" x14ac:dyDescent="0.3">
      <c r="A124" s="680" t="s">
        <v>4850</v>
      </c>
      <c r="B124" s="671" t="s">
        <v>4686</v>
      </c>
      <c r="C124" s="671" t="s">
        <v>4604</v>
      </c>
      <c r="D124" s="671" t="s">
        <v>4701</v>
      </c>
      <c r="E124" s="671" t="s">
        <v>4702</v>
      </c>
      <c r="F124" s="238">
        <v>22</v>
      </c>
      <c r="G124" s="238">
        <v>12958</v>
      </c>
      <c r="H124" s="238">
        <v>1</v>
      </c>
      <c r="I124" s="238">
        <v>589</v>
      </c>
      <c r="J124" s="238">
        <v>14</v>
      </c>
      <c r="K124" s="238">
        <v>8260</v>
      </c>
      <c r="L124" s="238">
        <v>0.6374440500077172</v>
      </c>
      <c r="M124" s="238">
        <v>590</v>
      </c>
      <c r="N124" s="238">
        <v>9</v>
      </c>
      <c r="O124" s="238">
        <v>5310</v>
      </c>
      <c r="P124" s="682">
        <v>0.40978546071924682</v>
      </c>
      <c r="Q124" s="713">
        <v>590</v>
      </c>
    </row>
    <row r="125" spans="1:17" ht="14.4" customHeight="1" x14ac:dyDescent="0.3">
      <c r="A125" s="680" t="s">
        <v>4850</v>
      </c>
      <c r="B125" s="671" t="s">
        <v>4686</v>
      </c>
      <c r="C125" s="671" t="s">
        <v>4604</v>
      </c>
      <c r="D125" s="671" t="s">
        <v>4703</v>
      </c>
      <c r="E125" s="671" t="s">
        <v>4704</v>
      </c>
      <c r="F125" s="238">
        <v>22</v>
      </c>
      <c r="G125" s="238">
        <v>13508</v>
      </c>
      <c r="H125" s="238">
        <v>1</v>
      </c>
      <c r="I125" s="238">
        <v>614</v>
      </c>
      <c r="J125" s="238">
        <v>14</v>
      </c>
      <c r="K125" s="238">
        <v>8610</v>
      </c>
      <c r="L125" s="238">
        <v>0.63740005922416343</v>
      </c>
      <c r="M125" s="238">
        <v>615</v>
      </c>
      <c r="N125" s="238">
        <v>8</v>
      </c>
      <c r="O125" s="238">
        <v>4920</v>
      </c>
      <c r="P125" s="682">
        <v>0.36422860527095052</v>
      </c>
      <c r="Q125" s="713">
        <v>615</v>
      </c>
    </row>
    <row r="126" spans="1:17" ht="14.4" customHeight="1" x14ac:dyDescent="0.3">
      <c r="A126" s="680" t="s">
        <v>4850</v>
      </c>
      <c r="B126" s="671" t="s">
        <v>4686</v>
      </c>
      <c r="C126" s="671" t="s">
        <v>4604</v>
      </c>
      <c r="D126" s="671" t="s">
        <v>4705</v>
      </c>
      <c r="E126" s="671" t="s">
        <v>4706</v>
      </c>
      <c r="F126" s="238">
        <v>23</v>
      </c>
      <c r="G126" s="238">
        <v>3427</v>
      </c>
      <c r="H126" s="238">
        <v>1</v>
      </c>
      <c r="I126" s="238">
        <v>149</v>
      </c>
      <c r="J126" s="238">
        <v>38</v>
      </c>
      <c r="K126" s="238">
        <v>5662</v>
      </c>
      <c r="L126" s="238">
        <v>1.6521739130434783</v>
      </c>
      <c r="M126" s="238">
        <v>149</v>
      </c>
      <c r="N126" s="238">
        <v>28</v>
      </c>
      <c r="O126" s="238">
        <v>4172</v>
      </c>
      <c r="P126" s="682">
        <v>1.2173913043478262</v>
      </c>
      <c r="Q126" s="713">
        <v>149</v>
      </c>
    </row>
    <row r="127" spans="1:17" ht="14.4" customHeight="1" x14ac:dyDescent="0.3">
      <c r="A127" s="680" t="s">
        <v>4850</v>
      </c>
      <c r="B127" s="671" t="s">
        <v>4686</v>
      </c>
      <c r="C127" s="671" t="s">
        <v>4604</v>
      </c>
      <c r="D127" s="671" t="s">
        <v>4707</v>
      </c>
      <c r="E127" s="671" t="s">
        <v>4708</v>
      </c>
      <c r="F127" s="238"/>
      <c r="G127" s="238"/>
      <c r="H127" s="238"/>
      <c r="I127" s="238"/>
      <c r="J127" s="238">
        <v>1</v>
      </c>
      <c r="K127" s="238">
        <v>675</v>
      </c>
      <c r="L127" s="238"/>
      <c r="M127" s="238">
        <v>675</v>
      </c>
      <c r="N127" s="238"/>
      <c r="O127" s="238"/>
      <c r="P127" s="682"/>
      <c r="Q127" s="713"/>
    </row>
    <row r="128" spans="1:17" ht="14.4" customHeight="1" x14ac:dyDescent="0.3">
      <c r="A128" s="680" t="s">
        <v>4850</v>
      </c>
      <c r="B128" s="671" t="s">
        <v>4686</v>
      </c>
      <c r="C128" s="671" t="s">
        <v>4604</v>
      </c>
      <c r="D128" s="671" t="s">
        <v>4709</v>
      </c>
      <c r="E128" s="671" t="s">
        <v>4710</v>
      </c>
      <c r="F128" s="238">
        <v>15</v>
      </c>
      <c r="G128" s="238">
        <v>345</v>
      </c>
      <c r="H128" s="238">
        <v>1</v>
      </c>
      <c r="I128" s="238">
        <v>23</v>
      </c>
      <c r="J128" s="238">
        <v>26</v>
      </c>
      <c r="K128" s="238">
        <v>598</v>
      </c>
      <c r="L128" s="238">
        <v>1.7333333333333334</v>
      </c>
      <c r="M128" s="238">
        <v>23</v>
      </c>
      <c r="N128" s="238">
        <v>30</v>
      </c>
      <c r="O128" s="238">
        <v>690</v>
      </c>
      <c r="P128" s="682">
        <v>2</v>
      </c>
      <c r="Q128" s="713">
        <v>23</v>
      </c>
    </row>
    <row r="129" spans="1:17" ht="14.4" customHeight="1" x14ac:dyDescent="0.3">
      <c r="A129" s="680" t="s">
        <v>4850</v>
      </c>
      <c r="B129" s="671" t="s">
        <v>4686</v>
      </c>
      <c r="C129" s="671" t="s">
        <v>4604</v>
      </c>
      <c r="D129" s="671" t="s">
        <v>4713</v>
      </c>
      <c r="E129" s="671" t="s">
        <v>4714</v>
      </c>
      <c r="F129" s="238">
        <v>2</v>
      </c>
      <c r="G129" s="238">
        <v>108</v>
      </c>
      <c r="H129" s="238">
        <v>1</v>
      </c>
      <c r="I129" s="238">
        <v>54</v>
      </c>
      <c r="J129" s="238">
        <v>1</v>
      </c>
      <c r="K129" s="238">
        <v>54</v>
      </c>
      <c r="L129" s="238">
        <v>0.5</v>
      </c>
      <c r="M129" s="238">
        <v>54</v>
      </c>
      <c r="N129" s="238">
        <v>1</v>
      </c>
      <c r="O129" s="238">
        <v>54</v>
      </c>
      <c r="P129" s="682">
        <v>0.5</v>
      </c>
      <c r="Q129" s="713">
        <v>54</v>
      </c>
    </row>
    <row r="130" spans="1:17" ht="14.4" customHeight="1" x14ac:dyDescent="0.3">
      <c r="A130" s="680" t="s">
        <v>4850</v>
      </c>
      <c r="B130" s="671" t="s">
        <v>4686</v>
      </c>
      <c r="C130" s="671" t="s">
        <v>4604</v>
      </c>
      <c r="D130" s="671" t="s">
        <v>4715</v>
      </c>
      <c r="E130" s="671" t="s">
        <v>4716</v>
      </c>
      <c r="F130" s="238">
        <v>437</v>
      </c>
      <c r="G130" s="238">
        <v>33649</v>
      </c>
      <c r="H130" s="238">
        <v>1</v>
      </c>
      <c r="I130" s="238">
        <v>77</v>
      </c>
      <c r="J130" s="238">
        <v>500</v>
      </c>
      <c r="K130" s="238">
        <v>38500</v>
      </c>
      <c r="L130" s="238">
        <v>1.1441647597254005</v>
      </c>
      <c r="M130" s="238">
        <v>77</v>
      </c>
      <c r="N130" s="238">
        <v>422</v>
      </c>
      <c r="O130" s="238">
        <v>32494</v>
      </c>
      <c r="P130" s="682">
        <v>0.96567505720823799</v>
      </c>
      <c r="Q130" s="713">
        <v>77</v>
      </c>
    </row>
    <row r="131" spans="1:17" ht="14.4" customHeight="1" x14ac:dyDescent="0.3">
      <c r="A131" s="680" t="s">
        <v>4850</v>
      </c>
      <c r="B131" s="671" t="s">
        <v>4686</v>
      </c>
      <c r="C131" s="671" t="s">
        <v>4604</v>
      </c>
      <c r="D131" s="671" t="s">
        <v>4719</v>
      </c>
      <c r="E131" s="671" t="s">
        <v>4720</v>
      </c>
      <c r="F131" s="238">
        <v>258</v>
      </c>
      <c r="G131" s="238">
        <v>5676</v>
      </c>
      <c r="H131" s="238">
        <v>1</v>
      </c>
      <c r="I131" s="238">
        <v>22</v>
      </c>
      <c r="J131" s="238">
        <v>239</v>
      </c>
      <c r="K131" s="238">
        <v>5258</v>
      </c>
      <c r="L131" s="238">
        <v>0.9263565891472868</v>
      </c>
      <c r="M131" s="238">
        <v>22</v>
      </c>
      <c r="N131" s="238">
        <v>206</v>
      </c>
      <c r="O131" s="238">
        <v>4532</v>
      </c>
      <c r="P131" s="682">
        <v>0.79844961240310075</v>
      </c>
      <c r="Q131" s="713">
        <v>22</v>
      </c>
    </row>
    <row r="132" spans="1:17" ht="14.4" customHeight="1" x14ac:dyDescent="0.3">
      <c r="A132" s="680" t="s">
        <v>4850</v>
      </c>
      <c r="B132" s="671" t="s">
        <v>4686</v>
      </c>
      <c r="C132" s="671" t="s">
        <v>4604</v>
      </c>
      <c r="D132" s="671" t="s">
        <v>4727</v>
      </c>
      <c r="E132" s="671" t="s">
        <v>4728</v>
      </c>
      <c r="F132" s="238">
        <v>6</v>
      </c>
      <c r="G132" s="238">
        <v>3756</v>
      </c>
      <c r="H132" s="238">
        <v>1</v>
      </c>
      <c r="I132" s="238">
        <v>626</v>
      </c>
      <c r="J132" s="238">
        <v>22</v>
      </c>
      <c r="K132" s="238">
        <v>13794</v>
      </c>
      <c r="L132" s="238">
        <v>3.6725239616613417</v>
      </c>
      <c r="M132" s="238">
        <v>627</v>
      </c>
      <c r="N132" s="238">
        <v>13</v>
      </c>
      <c r="O132" s="238">
        <v>8151</v>
      </c>
      <c r="P132" s="682">
        <v>2.1701277955271565</v>
      </c>
      <c r="Q132" s="713">
        <v>627</v>
      </c>
    </row>
    <row r="133" spans="1:17" ht="14.4" customHeight="1" x14ac:dyDescent="0.3">
      <c r="A133" s="680" t="s">
        <v>4850</v>
      </c>
      <c r="B133" s="671" t="s">
        <v>4686</v>
      </c>
      <c r="C133" s="671" t="s">
        <v>4604</v>
      </c>
      <c r="D133" s="671" t="s">
        <v>4729</v>
      </c>
      <c r="E133" s="671" t="s">
        <v>4730</v>
      </c>
      <c r="F133" s="238">
        <v>107</v>
      </c>
      <c r="G133" s="238">
        <v>22363</v>
      </c>
      <c r="H133" s="238">
        <v>1</v>
      </c>
      <c r="I133" s="238">
        <v>209</v>
      </c>
      <c r="J133" s="238">
        <v>127</v>
      </c>
      <c r="K133" s="238">
        <v>26543</v>
      </c>
      <c r="L133" s="238">
        <v>1.1869158878504673</v>
      </c>
      <c r="M133" s="238">
        <v>209</v>
      </c>
      <c r="N133" s="238"/>
      <c r="O133" s="238"/>
      <c r="P133" s="682"/>
      <c r="Q133" s="713"/>
    </row>
    <row r="134" spans="1:17" ht="14.4" customHeight="1" x14ac:dyDescent="0.3">
      <c r="A134" s="680" t="s">
        <v>4850</v>
      </c>
      <c r="B134" s="671" t="s">
        <v>4686</v>
      </c>
      <c r="C134" s="671" t="s">
        <v>4604</v>
      </c>
      <c r="D134" s="671" t="s">
        <v>4731</v>
      </c>
      <c r="E134" s="671" t="s">
        <v>4732</v>
      </c>
      <c r="F134" s="238">
        <v>121</v>
      </c>
      <c r="G134" s="238">
        <v>7986</v>
      </c>
      <c r="H134" s="238">
        <v>1</v>
      </c>
      <c r="I134" s="238">
        <v>66</v>
      </c>
      <c r="J134" s="238">
        <v>98</v>
      </c>
      <c r="K134" s="238">
        <v>6468</v>
      </c>
      <c r="L134" s="238">
        <v>0.80991735537190079</v>
      </c>
      <c r="M134" s="238">
        <v>66</v>
      </c>
      <c r="N134" s="238">
        <v>86</v>
      </c>
      <c r="O134" s="238">
        <v>5676</v>
      </c>
      <c r="P134" s="682">
        <v>0.71074380165289253</v>
      </c>
      <c r="Q134" s="713">
        <v>66</v>
      </c>
    </row>
    <row r="135" spans="1:17" ht="14.4" customHeight="1" x14ac:dyDescent="0.3">
      <c r="A135" s="680" t="s">
        <v>4850</v>
      </c>
      <c r="B135" s="671" t="s">
        <v>4686</v>
      </c>
      <c r="C135" s="671" t="s">
        <v>4604</v>
      </c>
      <c r="D135" s="671" t="s">
        <v>4735</v>
      </c>
      <c r="E135" s="671" t="s">
        <v>4736</v>
      </c>
      <c r="F135" s="238">
        <v>682</v>
      </c>
      <c r="G135" s="238">
        <v>10912</v>
      </c>
      <c r="H135" s="238">
        <v>1</v>
      </c>
      <c r="I135" s="238">
        <v>16</v>
      </c>
      <c r="J135" s="238">
        <v>785</v>
      </c>
      <c r="K135" s="238">
        <v>12560</v>
      </c>
      <c r="L135" s="238">
        <v>1.1510263929618769</v>
      </c>
      <c r="M135" s="238">
        <v>16</v>
      </c>
      <c r="N135" s="238">
        <v>649</v>
      </c>
      <c r="O135" s="238">
        <v>10384</v>
      </c>
      <c r="P135" s="682">
        <v>0.95161290322580649</v>
      </c>
      <c r="Q135" s="713">
        <v>16</v>
      </c>
    </row>
    <row r="136" spans="1:17" ht="14.4" customHeight="1" x14ac:dyDescent="0.3">
      <c r="A136" s="680" t="s">
        <v>4850</v>
      </c>
      <c r="B136" s="671" t="s">
        <v>4686</v>
      </c>
      <c r="C136" s="671" t="s">
        <v>4604</v>
      </c>
      <c r="D136" s="671" t="s">
        <v>4739</v>
      </c>
      <c r="E136" s="671" t="s">
        <v>4740</v>
      </c>
      <c r="F136" s="238">
        <v>206</v>
      </c>
      <c r="G136" s="238">
        <v>71482</v>
      </c>
      <c r="H136" s="238">
        <v>1</v>
      </c>
      <c r="I136" s="238">
        <v>347</v>
      </c>
      <c r="J136" s="238">
        <v>200</v>
      </c>
      <c r="K136" s="238">
        <v>69600</v>
      </c>
      <c r="L136" s="238">
        <v>0.97367169357320726</v>
      </c>
      <c r="M136" s="238">
        <v>348</v>
      </c>
      <c r="N136" s="238">
        <v>118</v>
      </c>
      <c r="O136" s="238">
        <v>41064</v>
      </c>
      <c r="P136" s="682">
        <v>0.57446629920819225</v>
      </c>
      <c r="Q136" s="713">
        <v>348</v>
      </c>
    </row>
    <row r="137" spans="1:17" ht="14.4" customHeight="1" x14ac:dyDescent="0.3">
      <c r="A137" s="680" t="s">
        <v>4850</v>
      </c>
      <c r="B137" s="671" t="s">
        <v>4686</v>
      </c>
      <c r="C137" s="671" t="s">
        <v>4604</v>
      </c>
      <c r="D137" s="671" t="s">
        <v>4741</v>
      </c>
      <c r="E137" s="671" t="s">
        <v>4742</v>
      </c>
      <c r="F137" s="238">
        <v>224</v>
      </c>
      <c r="G137" s="238">
        <v>5152</v>
      </c>
      <c r="H137" s="238">
        <v>1</v>
      </c>
      <c r="I137" s="238">
        <v>23</v>
      </c>
      <c r="J137" s="238">
        <v>188</v>
      </c>
      <c r="K137" s="238">
        <v>4512</v>
      </c>
      <c r="L137" s="238">
        <v>0.87577639751552794</v>
      </c>
      <c r="M137" s="238">
        <v>24</v>
      </c>
      <c r="N137" s="238">
        <v>160</v>
      </c>
      <c r="O137" s="238">
        <v>3840</v>
      </c>
      <c r="P137" s="682">
        <v>0.74534161490683226</v>
      </c>
      <c r="Q137" s="713">
        <v>24</v>
      </c>
    </row>
    <row r="138" spans="1:17" ht="14.4" customHeight="1" x14ac:dyDescent="0.3">
      <c r="A138" s="680" t="s">
        <v>4850</v>
      </c>
      <c r="B138" s="671" t="s">
        <v>4686</v>
      </c>
      <c r="C138" s="671" t="s">
        <v>4604</v>
      </c>
      <c r="D138" s="671" t="s">
        <v>4743</v>
      </c>
      <c r="E138" s="671" t="s">
        <v>4744</v>
      </c>
      <c r="F138" s="238">
        <v>23</v>
      </c>
      <c r="G138" s="238">
        <v>16951</v>
      </c>
      <c r="H138" s="238">
        <v>1</v>
      </c>
      <c r="I138" s="238">
        <v>737</v>
      </c>
      <c r="J138" s="238">
        <v>16</v>
      </c>
      <c r="K138" s="238">
        <v>11808</v>
      </c>
      <c r="L138" s="238">
        <v>0.69659607102825793</v>
      </c>
      <c r="M138" s="238">
        <v>738</v>
      </c>
      <c r="N138" s="238">
        <v>10</v>
      </c>
      <c r="O138" s="238">
        <v>7380</v>
      </c>
      <c r="P138" s="682">
        <v>0.43537254439266121</v>
      </c>
      <c r="Q138" s="713">
        <v>738</v>
      </c>
    </row>
    <row r="139" spans="1:17" ht="14.4" customHeight="1" x14ac:dyDescent="0.3">
      <c r="A139" s="680" t="s">
        <v>4850</v>
      </c>
      <c r="B139" s="671" t="s">
        <v>4686</v>
      </c>
      <c r="C139" s="671" t="s">
        <v>4604</v>
      </c>
      <c r="D139" s="671" t="s">
        <v>4745</v>
      </c>
      <c r="E139" s="671" t="s">
        <v>4746</v>
      </c>
      <c r="F139" s="238">
        <v>29</v>
      </c>
      <c r="G139" s="238">
        <v>5220</v>
      </c>
      <c r="H139" s="238">
        <v>1</v>
      </c>
      <c r="I139" s="238">
        <v>180</v>
      </c>
      <c r="J139" s="238">
        <v>21</v>
      </c>
      <c r="K139" s="238">
        <v>3780</v>
      </c>
      <c r="L139" s="238">
        <v>0.72413793103448276</v>
      </c>
      <c r="M139" s="238">
        <v>180</v>
      </c>
      <c r="N139" s="238">
        <v>15</v>
      </c>
      <c r="O139" s="238">
        <v>2700</v>
      </c>
      <c r="P139" s="682">
        <v>0.51724137931034486</v>
      </c>
      <c r="Q139" s="713">
        <v>180</v>
      </c>
    </row>
    <row r="140" spans="1:17" ht="14.4" customHeight="1" x14ac:dyDescent="0.3">
      <c r="A140" s="680" t="s">
        <v>4850</v>
      </c>
      <c r="B140" s="671" t="s">
        <v>4686</v>
      </c>
      <c r="C140" s="671" t="s">
        <v>4604</v>
      </c>
      <c r="D140" s="671" t="s">
        <v>4751</v>
      </c>
      <c r="E140" s="671" t="s">
        <v>4752</v>
      </c>
      <c r="F140" s="238">
        <v>4</v>
      </c>
      <c r="G140" s="238">
        <v>1012</v>
      </c>
      <c r="H140" s="238">
        <v>1</v>
      </c>
      <c r="I140" s="238">
        <v>253</v>
      </c>
      <c r="J140" s="238">
        <v>4</v>
      </c>
      <c r="K140" s="238">
        <v>1012</v>
      </c>
      <c r="L140" s="238">
        <v>1</v>
      </c>
      <c r="M140" s="238">
        <v>253</v>
      </c>
      <c r="N140" s="238">
        <v>126</v>
      </c>
      <c r="O140" s="238">
        <v>31878</v>
      </c>
      <c r="P140" s="682">
        <v>31.5</v>
      </c>
      <c r="Q140" s="713">
        <v>253</v>
      </c>
    </row>
    <row r="141" spans="1:17" ht="14.4" customHeight="1" x14ac:dyDescent="0.3">
      <c r="A141" s="680" t="s">
        <v>4850</v>
      </c>
      <c r="B141" s="671" t="s">
        <v>4686</v>
      </c>
      <c r="C141" s="671" t="s">
        <v>4604</v>
      </c>
      <c r="D141" s="671" t="s">
        <v>4753</v>
      </c>
      <c r="E141" s="671" t="s">
        <v>4754</v>
      </c>
      <c r="F141" s="238">
        <v>22</v>
      </c>
      <c r="G141" s="238">
        <v>5808</v>
      </c>
      <c r="H141" s="238">
        <v>1</v>
      </c>
      <c r="I141" s="238">
        <v>264</v>
      </c>
      <c r="J141" s="238">
        <v>14</v>
      </c>
      <c r="K141" s="238">
        <v>3696</v>
      </c>
      <c r="L141" s="238">
        <v>0.63636363636363635</v>
      </c>
      <c r="M141" s="238">
        <v>264</v>
      </c>
      <c r="N141" s="238">
        <v>8</v>
      </c>
      <c r="O141" s="238">
        <v>2112</v>
      </c>
      <c r="P141" s="682">
        <v>0.36363636363636365</v>
      </c>
      <c r="Q141" s="713">
        <v>264</v>
      </c>
    </row>
    <row r="142" spans="1:17" ht="14.4" customHeight="1" x14ac:dyDescent="0.3">
      <c r="A142" s="680" t="s">
        <v>4850</v>
      </c>
      <c r="B142" s="671" t="s">
        <v>4686</v>
      </c>
      <c r="C142" s="671" t="s">
        <v>4604</v>
      </c>
      <c r="D142" s="671" t="s">
        <v>4755</v>
      </c>
      <c r="E142" s="671" t="s">
        <v>4756</v>
      </c>
      <c r="F142" s="238">
        <v>61</v>
      </c>
      <c r="G142" s="238">
        <v>11529</v>
      </c>
      <c r="H142" s="238">
        <v>1</v>
      </c>
      <c r="I142" s="238">
        <v>189</v>
      </c>
      <c r="J142" s="238">
        <v>44</v>
      </c>
      <c r="K142" s="238">
        <v>8316</v>
      </c>
      <c r="L142" s="238">
        <v>0.72131147540983609</v>
      </c>
      <c r="M142" s="238">
        <v>189</v>
      </c>
      <c r="N142" s="238"/>
      <c r="O142" s="238"/>
      <c r="P142" s="682"/>
      <c r="Q142" s="713"/>
    </row>
    <row r="143" spans="1:17" ht="14.4" customHeight="1" x14ac:dyDescent="0.3">
      <c r="A143" s="680" t="s">
        <v>4850</v>
      </c>
      <c r="B143" s="671" t="s">
        <v>4686</v>
      </c>
      <c r="C143" s="671" t="s">
        <v>4604</v>
      </c>
      <c r="D143" s="671" t="s">
        <v>4759</v>
      </c>
      <c r="E143" s="671" t="s">
        <v>4760</v>
      </c>
      <c r="F143" s="238">
        <v>31</v>
      </c>
      <c r="G143" s="238">
        <v>6696</v>
      </c>
      <c r="H143" s="238">
        <v>1</v>
      </c>
      <c r="I143" s="238">
        <v>216</v>
      </c>
      <c r="J143" s="238">
        <v>18</v>
      </c>
      <c r="K143" s="238">
        <v>3888</v>
      </c>
      <c r="L143" s="238">
        <v>0.58064516129032262</v>
      </c>
      <c r="M143" s="238">
        <v>216</v>
      </c>
      <c r="N143" s="238">
        <v>7</v>
      </c>
      <c r="O143" s="238">
        <v>1512</v>
      </c>
      <c r="P143" s="682">
        <v>0.22580645161290322</v>
      </c>
      <c r="Q143" s="713">
        <v>216</v>
      </c>
    </row>
    <row r="144" spans="1:17" ht="14.4" customHeight="1" x14ac:dyDescent="0.3">
      <c r="A144" s="680" t="s">
        <v>4850</v>
      </c>
      <c r="B144" s="671" t="s">
        <v>4686</v>
      </c>
      <c r="C144" s="671" t="s">
        <v>4604</v>
      </c>
      <c r="D144" s="671" t="s">
        <v>4761</v>
      </c>
      <c r="E144" s="671" t="s">
        <v>4762</v>
      </c>
      <c r="F144" s="238">
        <v>17</v>
      </c>
      <c r="G144" s="238">
        <v>595</v>
      </c>
      <c r="H144" s="238">
        <v>1</v>
      </c>
      <c r="I144" s="238">
        <v>35</v>
      </c>
      <c r="J144" s="238">
        <v>21</v>
      </c>
      <c r="K144" s="238">
        <v>735</v>
      </c>
      <c r="L144" s="238">
        <v>1.2352941176470589</v>
      </c>
      <c r="M144" s="238">
        <v>35</v>
      </c>
      <c r="N144" s="238">
        <v>10</v>
      </c>
      <c r="O144" s="238">
        <v>350</v>
      </c>
      <c r="P144" s="682">
        <v>0.58823529411764708</v>
      </c>
      <c r="Q144" s="713">
        <v>35</v>
      </c>
    </row>
    <row r="145" spans="1:17" ht="14.4" customHeight="1" x14ac:dyDescent="0.3">
      <c r="A145" s="680" t="s">
        <v>4850</v>
      </c>
      <c r="B145" s="671" t="s">
        <v>4686</v>
      </c>
      <c r="C145" s="671" t="s">
        <v>4604</v>
      </c>
      <c r="D145" s="671" t="s">
        <v>4763</v>
      </c>
      <c r="E145" s="671" t="s">
        <v>4764</v>
      </c>
      <c r="F145" s="238">
        <v>22</v>
      </c>
      <c r="G145" s="238">
        <v>12958</v>
      </c>
      <c r="H145" s="238">
        <v>1</v>
      </c>
      <c r="I145" s="238">
        <v>589</v>
      </c>
      <c r="J145" s="238">
        <v>14</v>
      </c>
      <c r="K145" s="238">
        <v>8260</v>
      </c>
      <c r="L145" s="238">
        <v>0.6374440500077172</v>
      </c>
      <c r="M145" s="238">
        <v>590</v>
      </c>
      <c r="N145" s="238">
        <v>8</v>
      </c>
      <c r="O145" s="238">
        <v>4720</v>
      </c>
      <c r="P145" s="682">
        <v>0.36425374286155271</v>
      </c>
      <c r="Q145" s="713">
        <v>590</v>
      </c>
    </row>
    <row r="146" spans="1:17" ht="14.4" customHeight="1" x14ac:dyDescent="0.3">
      <c r="A146" s="680" t="s">
        <v>4850</v>
      </c>
      <c r="B146" s="671" t="s">
        <v>4686</v>
      </c>
      <c r="C146" s="671" t="s">
        <v>4604</v>
      </c>
      <c r="D146" s="671" t="s">
        <v>4853</v>
      </c>
      <c r="E146" s="671" t="s">
        <v>4854</v>
      </c>
      <c r="F146" s="238">
        <v>19</v>
      </c>
      <c r="G146" s="238">
        <v>106191</v>
      </c>
      <c r="H146" s="238">
        <v>1</v>
      </c>
      <c r="I146" s="238">
        <v>5589</v>
      </c>
      <c r="J146" s="238">
        <v>4</v>
      </c>
      <c r="K146" s="238">
        <v>22388</v>
      </c>
      <c r="L146" s="238">
        <v>0.21082765959450425</v>
      </c>
      <c r="M146" s="238">
        <v>5597</v>
      </c>
      <c r="N146" s="238">
        <v>8</v>
      </c>
      <c r="O146" s="238">
        <v>44776</v>
      </c>
      <c r="P146" s="682">
        <v>0.4216553191890085</v>
      </c>
      <c r="Q146" s="713">
        <v>5597</v>
      </c>
    </row>
    <row r="147" spans="1:17" ht="14.4" customHeight="1" x14ac:dyDescent="0.3">
      <c r="A147" s="680" t="s">
        <v>4850</v>
      </c>
      <c r="B147" s="671" t="s">
        <v>4686</v>
      </c>
      <c r="C147" s="671" t="s">
        <v>4604</v>
      </c>
      <c r="D147" s="671" t="s">
        <v>4765</v>
      </c>
      <c r="E147" s="671" t="s">
        <v>4766</v>
      </c>
      <c r="F147" s="238">
        <v>6</v>
      </c>
      <c r="G147" s="238">
        <v>300</v>
      </c>
      <c r="H147" s="238">
        <v>1</v>
      </c>
      <c r="I147" s="238">
        <v>50</v>
      </c>
      <c r="J147" s="238">
        <v>11</v>
      </c>
      <c r="K147" s="238">
        <v>550</v>
      </c>
      <c r="L147" s="238">
        <v>1.8333333333333333</v>
      </c>
      <c r="M147" s="238">
        <v>50</v>
      </c>
      <c r="N147" s="238">
        <v>10</v>
      </c>
      <c r="O147" s="238">
        <v>500</v>
      </c>
      <c r="P147" s="682">
        <v>1.6666666666666667</v>
      </c>
      <c r="Q147" s="713">
        <v>50</v>
      </c>
    </row>
    <row r="148" spans="1:17" ht="14.4" customHeight="1" x14ac:dyDescent="0.3">
      <c r="A148" s="680" t="s">
        <v>4850</v>
      </c>
      <c r="B148" s="671" t="s">
        <v>4686</v>
      </c>
      <c r="C148" s="671" t="s">
        <v>4604</v>
      </c>
      <c r="D148" s="671" t="s">
        <v>4767</v>
      </c>
      <c r="E148" s="671" t="s">
        <v>4768</v>
      </c>
      <c r="F148" s="238">
        <v>22</v>
      </c>
      <c r="G148" s="238">
        <v>11968</v>
      </c>
      <c r="H148" s="238">
        <v>1</v>
      </c>
      <c r="I148" s="238">
        <v>544</v>
      </c>
      <c r="J148" s="238">
        <v>14</v>
      </c>
      <c r="K148" s="238">
        <v>7630</v>
      </c>
      <c r="L148" s="238">
        <v>0.63753342245989308</v>
      </c>
      <c r="M148" s="238">
        <v>545</v>
      </c>
      <c r="N148" s="238">
        <v>8</v>
      </c>
      <c r="O148" s="238">
        <v>4360</v>
      </c>
      <c r="P148" s="682">
        <v>0.36430481283422461</v>
      </c>
      <c r="Q148" s="713">
        <v>545</v>
      </c>
    </row>
    <row r="149" spans="1:17" ht="14.4" customHeight="1" x14ac:dyDescent="0.3">
      <c r="A149" s="680" t="s">
        <v>4850</v>
      </c>
      <c r="B149" s="671" t="s">
        <v>4686</v>
      </c>
      <c r="C149" s="671" t="s">
        <v>4604</v>
      </c>
      <c r="D149" s="671" t="s">
        <v>4769</v>
      </c>
      <c r="E149" s="671" t="s">
        <v>4770</v>
      </c>
      <c r="F149" s="238">
        <v>35</v>
      </c>
      <c r="G149" s="238">
        <v>16695</v>
      </c>
      <c r="H149" s="238">
        <v>1</v>
      </c>
      <c r="I149" s="238">
        <v>477</v>
      </c>
      <c r="J149" s="238">
        <v>36</v>
      </c>
      <c r="K149" s="238">
        <v>17244</v>
      </c>
      <c r="L149" s="238">
        <v>1.0328840970350404</v>
      </c>
      <c r="M149" s="238">
        <v>479</v>
      </c>
      <c r="N149" s="238">
        <v>18</v>
      </c>
      <c r="O149" s="238">
        <v>8622</v>
      </c>
      <c r="P149" s="682">
        <v>0.51644204851752018</v>
      </c>
      <c r="Q149" s="713">
        <v>479</v>
      </c>
    </row>
    <row r="150" spans="1:17" ht="14.4" customHeight="1" x14ac:dyDescent="0.3">
      <c r="A150" s="680" t="s">
        <v>4850</v>
      </c>
      <c r="B150" s="671" t="s">
        <v>4686</v>
      </c>
      <c r="C150" s="671" t="s">
        <v>4604</v>
      </c>
      <c r="D150" s="671" t="s">
        <v>4771</v>
      </c>
      <c r="E150" s="671" t="s">
        <v>4772</v>
      </c>
      <c r="F150" s="238">
        <v>23</v>
      </c>
      <c r="G150" s="238">
        <v>16882</v>
      </c>
      <c r="H150" s="238">
        <v>1</v>
      </c>
      <c r="I150" s="238">
        <v>734</v>
      </c>
      <c r="J150" s="238">
        <v>17</v>
      </c>
      <c r="K150" s="238">
        <v>12478</v>
      </c>
      <c r="L150" s="238">
        <v>0.73913043478260865</v>
      </c>
      <c r="M150" s="238">
        <v>734</v>
      </c>
      <c r="N150" s="238">
        <v>10</v>
      </c>
      <c r="O150" s="238">
        <v>7340</v>
      </c>
      <c r="P150" s="682">
        <v>0.43478260869565216</v>
      </c>
      <c r="Q150" s="713">
        <v>734</v>
      </c>
    </row>
    <row r="151" spans="1:17" ht="14.4" customHeight="1" x14ac:dyDescent="0.3">
      <c r="A151" s="680" t="s">
        <v>4850</v>
      </c>
      <c r="B151" s="671" t="s">
        <v>4686</v>
      </c>
      <c r="C151" s="671" t="s">
        <v>4604</v>
      </c>
      <c r="D151" s="671" t="s">
        <v>4773</v>
      </c>
      <c r="E151" s="671" t="s">
        <v>4774</v>
      </c>
      <c r="F151" s="238">
        <v>25</v>
      </c>
      <c r="G151" s="238">
        <v>8150</v>
      </c>
      <c r="H151" s="238">
        <v>1</v>
      </c>
      <c r="I151" s="238">
        <v>326</v>
      </c>
      <c r="J151" s="238">
        <v>14</v>
      </c>
      <c r="K151" s="238">
        <v>4564</v>
      </c>
      <c r="L151" s="238">
        <v>0.56000000000000005</v>
      </c>
      <c r="M151" s="238">
        <v>326</v>
      </c>
      <c r="N151" s="238">
        <v>2</v>
      </c>
      <c r="O151" s="238">
        <v>652</v>
      </c>
      <c r="P151" s="682">
        <v>0.08</v>
      </c>
      <c r="Q151" s="713">
        <v>326</v>
      </c>
    </row>
    <row r="152" spans="1:17" ht="14.4" customHeight="1" x14ac:dyDescent="0.3">
      <c r="A152" s="680" t="s">
        <v>4850</v>
      </c>
      <c r="B152" s="671" t="s">
        <v>4686</v>
      </c>
      <c r="C152" s="671" t="s">
        <v>4604</v>
      </c>
      <c r="D152" s="671" t="s">
        <v>4775</v>
      </c>
      <c r="E152" s="671" t="s">
        <v>4776</v>
      </c>
      <c r="F152" s="238">
        <v>22</v>
      </c>
      <c r="G152" s="238">
        <v>7568</v>
      </c>
      <c r="H152" s="238">
        <v>1</v>
      </c>
      <c r="I152" s="238">
        <v>344</v>
      </c>
      <c r="J152" s="238">
        <v>14</v>
      </c>
      <c r="K152" s="238">
        <v>4816</v>
      </c>
      <c r="L152" s="238">
        <v>0.63636363636363635</v>
      </c>
      <c r="M152" s="238">
        <v>344</v>
      </c>
      <c r="N152" s="238">
        <v>8</v>
      </c>
      <c r="O152" s="238">
        <v>2752</v>
      </c>
      <c r="P152" s="682">
        <v>0.36363636363636365</v>
      </c>
      <c r="Q152" s="713">
        <v>344</v>
      </c>
    </row>
    <row r="153" spans="1:17" ht="14.4" customHeight="1" x14ac:dyDescent="0.3">
      <c r="A153" s="680" t="s">
        <v>4850</v>
      </c>
      <c r="B153" s="671" t="s">
        <v>4686</v>
      </c>
      <c r="C153" s="671" t="s">
        <v>4604</v>
      </c>
      <c r="D153" s="671" t="s">
        <v>4779</v>
      </c>
      <c r="E153" s="671" t="s">
        <v>4780</v>
      </c>
      <c r="F153" s="238"/>
      <c r="G153" s="238"/>
      <c r="H153" s="238"/>
      <c r="I153" s="238"/>
      <c r="J153" s="238"/>
      <c r="K153" s="238"/>
      <c r="L153" s="238"/>
      <c r="M153" s="238"/>
      <c r="N153" s="238">
        <v>20</v>
      </c>
      <c r="O153" s="238">
        <v>4600</v>
      </c>
      <c r="P153" s="682"/>
      <c r="Q153" s="713">
        <v>230</v>
      </c>
    </row>
    <row r="154" spans="1:17" ht="14.4" customHeight="1" x14ac:dyDescent="0.3">
      <c r="A154" s="680" t="s">
        <v>4850</v>
      </c>
      <c r="B154" s="671" t="s">
        <v>4686</v>
      </c>
      <c r="C154" s="671" t="s">
        <v>4604</v>
      </c>
      <c r="D154" s="671" t="s">
        <v>4781</v>
      </c>
      <c r="E154" s="671" t="s">
        <v>4782</v>
      </c>
      <c r="F154" s="238">
        <v>48</v>
      </c>
      <c r="G154" s="238">
        <v>159984</v>
      </c>
      <c r="H154" s="238">
        <v>1</v>
      </c>
      <c r="I154" s="238">
        <v>3333</v>
      </c>
      <c r="J154" s="238">
        <v>16</v>
      </c>
      <c r="K154" s="238">
        <v>53360</v>
      </c>
      <c r="L154" s="238">
        <v>0.33353335333533352</v>
      </c>
      <c r="M154" s="238">
        <v>3335</v>
      </c>
      <c r="N154" s="238"/>
      <c r="O154" s="238"/>
      <c r="P154" s="682"/>
      <c r="Q154" s="713"/>
    </row>
    <row r="155" spans="1:17" ht="14.4" customHeight="1" x14ac:dyDescent="0.3">
      <c r="A155" s="680" t="s">
        <v>4850</v>
      </c>
      <c r="B155" s="671" t="s">
        <v>4686</v>
      </c>
      <c r="C155" s="671" t="s">
        <v>4604</v>
      </c>
      <c r="D155" s="671" t="s">
        <v>4783</v>
      </c>
      <c r="E155" s="671" t="s">
        <v>4784</v>
      </c>
      <c r="F155" s="238">
        <v>23</v>
      </c>
      <c r="G155" s="238">
        <v>5267</v>
      </c>
      <c r="H155" s="238">
        <v>1</v>
      </c>
      <c r="I155" s="238">
        <v>229</v>
      </c>
      <c r="J155" s="238">
        <v>37</v>
      </c>
      <c r="K155" s="238">
        <v>8473</v>
      </c>
      <c r="L155" s="238">
        <v>1.6086956521739131</v>
      </c>
      <c r="M155" s="238">
        <v>229</v>
      </c>
      <c r="N155" s="238">
        <v>25</v>
      </c>
      <c r="O155" s="238">
        <v>5725</v>
      </c>
      <c r="P155" s="682">
        <v>1.0869565217391304</v>
      </c>
      <c r="Q155" s="713">
        <v>229</v>
      </c>
    </row>
    <row r="156" spans="1:17" ht="14.4" customHeight="1" x14ac:dyDescent="0.3">
      <c r="A156" s="680" t="s">
        <v>4850</v>
      </c>
      <c r="B156" s="671" t="s">
        <v>4686</v>
      </c>
      <c r="C156" s="671" t="s">
        <v>4604</v>
      </c>
      <c r="D156" s="671" t="s">
        <v>4785</v>
      </c>
      <c r="E156" s="671" t="s">
        <v>4786</v>
      </c>
      <c r="F156" s="238">
        <v>1</v>
      </c>
      <c r="G156" s="238">
        <v>406</v>
      </c>
      <c r="H156" s="238">
        <v>1</v>
      </c>
      <c r="I156" s="238">
        <v>406</v>
      </c>
      <c r="J156" s="238"/>
      <c r="K156" s="238"/>
      <c r="L156" s="238"/>
      <c r="M156" s="238"/>
      <c r="N156" s="238"/>
      <c r="O156" s="238"/>
      <c r="P156" s="682"/>
      <c r="Q156" s="713"/>
    </row>
    <row r="157" spans="1:17" ht="14.4" customHeight="1" x14ac:dyDescent="0.3">
      <c r="A157" s="680" t="s">
        <v>4850</v>
      </c>
      <c r="B157" s="671" t="s">
        <v>4686</v>
      </c>
      <c r="C157" s="671" t="s">
        <v>4604</v>
      </c>
      <c r="D157" s="671" t="s">
        <v>4787</v>
      </c>
      <c r="E157" s="671" t="s">
        <v>4788</v>
      </c>
      <c r="F157" s="238">
        <v>1</v>
      </c>
      <c r="G157" s="238">
        <v>649</v>
      </c>
      <c r="H157" s="238">
        <v>1</v>
      </c>
      <c r="I157" s="238">
        <v>649</v>
      </c>
      <c r="J157" s="238"/>
      <c r="K157" s="238"/>
      <c r="L157" s="238"/>
      <c r="M157" s="238"/>
      <c r="N157" s="238">
        <v>1</v>
      </c>
      <c r="O157" s="238">
        <v>650</v>
      </c>
      <c r="P157" s="682">
        <v>1.0015408320493067</v>
      </c>
      <c r="Q157" s="713">
        <v>650</v>
      </c>
    </row>
    <row r="158" spans="1:17" ht="14.4" customHeight="1" x14ac:dyDescent="0.3">
      <c r="A158" s="680" t="s">
        <v>4850</v>
      </c>
      <c r="B158" s="671" t="s">
        <v>4686</v>
      </c>
      <c r="C158" s="671" t="s">
        <v>4604</v>
      </c>
      <c r="D158" s="671" t="s">
        <v>4791</v>
      </c>
      <c r="E158" s="671" t="s">
        <v>4792</v>
      </c>
      <c r="F158" s="238"/>
      <c r="G158" s="238"/>
      <c r="H158" s="238"/>
      <c r="I158" s="238"/>
      <c r="J158" s="238">
        <v>1</v>
      </c>
      <c r="K158" s="238">
        <v>385</v>
      </c>
      <c r="L158" s="238"/>
      <c r="M158" s="238">
        <v>385</v>
      </c>
      <c r="N158" s="238">
        <v>4</v>
      </c>
      <c r="O158" s="238">
        <v>1540</v>
      </c>
      <c r="P158" s="682"/>
      <c r="Q158" s="713">
        <v>385</v>
      </c>
    </row>
    <row r="159" spans="1:17" ht="14.4" customHeight="1" x14ac:dyDescent="0.3">
      <c r="A159" s="680" t="s">
        <v>4850</v>
      </c>
      <c r="B159" s="671" t="s">
        <v>4686</v>
      </c>
      <c r="C159" s="671" t="s">
        <v>4604</v>
      </c>
      <c r="D159" s="671" t="s">
        <v>4793</v>
      </c>
      <c r="E159" s="671" t="s">
        <v>4794</v>
      </c>
      <c r="F159" s="238"/>
      <c r="G159" s="238"/>
      <c r="H159" s="238"/>
      <c r="I159" s="238"/>
      <c r="J159" s="238">
        <v>1</v>
      </c>
      <c r="K159" s="238">
        <v>88</v>
      </c>
      <c r="L159" s="238"/>
      <c r="M159" s="238">
        <v>88</v>
      </c>
      <c r="N159" s="238"/>
      <c r="O159" s="238"/>
      <c r="P159" s="682"/>
      <c r="Q159" s="713"/>
    </row>
    <row r="160" spans="1:17" ht="14.4" customHeight="1" x14ac:dyDescent="0.3">
      <c r="A160" s="680" t="s">
        <v>4850</v>
      </c>
      <c r="B160" s="671" t="s">
        <v>4686</v>
      </c>
      <c r="C160" s="671" t="s">
        <v>4604</v>
      </c>
      <c r="D160" s="671" t="s">
        <v>4797</v>
      </c>
      <c r="E160" s="671" t="s">
        <v>4798</v>
      </c>
      <c r="F160" s="238">
        <v>3</v>
      </c>
      <c r="G160" s="238">
        <v>489</v>
      </c>
      <c r="H160" s="238">
        <v>1</v>
      </c>
      <c r="I160" s="238">
        <v>163</v>
      </c>
      <c r="J160" s="238">
        <v>5</v>
      </c>
      <c r="K160" s="238">
        <v>820</v>
      </c>
      <c r="L160" s="238">
        <v>1.6768916155419222</v>
      </c>
      <c r="M160" s="238">
        <v>164</v>
      </c>
      <c r="N160" s="238">
        <v>5</v>
      </c>
      <c r="O160" s="238">
        <v>820</v>
      </c>
      <c r="P160" s="682">
        <v>1.6768916155419222</v>
      </c>
      <c r="Q160" s="713">
        <v>164</v>
      </c>
    </row>
    <row r="161" spans="1:17" ht="14.4" customHeight="1" x14ac:dyDescent="0.3">
      <c r="A161" s="680" t="s">
        <v>4850</v>
      </c>
      <c r="B161" s="671" t="s">
        <v>4686</v>
      </c>
      <c r="C161" s="671" t="s">
        <v>4604</v>
      </c>
      <c r="D161" s="671" t="s">
        <v>964</v>
      </c>
      <c r="E161" s="671" t="s">
        <v>4799</v>
      </c>
      <c r="F161" s="238"/>
      <c r="G161" s="238"/>
      <c r="H161" s="238"/>
      <c r="I161" s="238"/>
      <c r="J161" s="238"/>
      <c r="K161" s="238"/>
      <c r="L161" s="238"/>
      <c r="M161" s="238"/>
      <c r="N161" s="238">
        <v>36</v>
      </c>
      <c r="O161" s="238">
        <v>28260</v>
      </c>
      <c r="P161" s="682"/>
      <c r="Q161" s="713">
        <v>785</v>
      </c>
    </row>
    <row r="162" spans="1:17" ht="14.4" customHeight="1" x14ac:dyDescent="0.3">
      <c r="A162" s="680" t="s">
        <v>4850</v>
      </c>
      <c r="B162" s="671" t="s">
        <v>4686</v>
      </c>
      <c r="C162" s="671" t="s">
        <v>4604</v>
      </c>
      <c r="D162" s="671" t="s">
        <v>4800</v>
      </c>
      <c r="E162" s="671" t="s">
        <v>4801</v>
      </c>
      <c r="F162" s="238"/>
      <c r="G162" s="238"/>
      <c r="H162" s="238"/>
      <c r="I162" s="238"/>
      <c r="J162" s="238"/>
      <c r="K162" s="238"/>
      <c r="L162" s="238"/>
      <c r="M162" s="238"/>
      <c r="N162" s="238">
        <v>2</v>
      </c>
      <c r="O162" s="238">
        <v>442</v>
      </c>
      <c r="P162" s="682"/>
      <c r="Q162" s="713">
        <v>221</v>
      </c>
    </row>
    <row r="163" spans="1:17" ht="14.4" customHeight="1" x14ac:dyDescent="0.3">
      <c r="A163" s="680" t="s">
        <v>4850</v>
      </c>
      <c r="B163" s="671" t="s">
        <v>4686</v>
      </c>
      <c r="C163" s="671" t="s">
        <v>4604</v>
      </c>
      <c r="D163" s="671" t="s">
        <v>4802</v>
      </c>
      <c r="E163" s="671" t="s">
        <v>4803</v>
      </c>
      <c r="F163" s="238">
        <v>1</v>
      </c>
      <c r="G163" s="238">
        <v>563</v>
      </c>
      <c r="H163" s="238">
        <v>1</v>
      </c>
      <c r="I163" s="238">
        <v>563</v>
      </c>
      <c r="J163" s="238"/>
      <c r="K163" s="238"/>
      <c r="L163" s="238"/>
      <c r="M163" s="238"/>
      <c r="N163" s="238">
        <v>2</v>
      </c>
      <c r="O163" s="238">
        <v>1128</v>
      </c>
      <c r="P163" s="682">
        <v>2.0035523978685612</v>
      </c>
      <c r="Q163" s="713">
        <v>564</v>
      </c>
    </row>
    <row r="164" spans="1:17" ht="14.4" customHeight="1" x14ac:dyDescent="0.3">
      <c r="A164" s="680" t="s">
        <v>4850</v>
      </c>
      <c r="B164" s="671" t="s">
        <v>4686</v>
      </c>
      <c r="C164" s="671" t="s">
        <v>4604</v>
      </c>
      <c r="D164" s="671" t="s">
        <v>4804</v>
      </c>
      <c r="E164" s="671" t="s">
        <v>4805</v>
      </c>
      <c r="F164" s="238"/>
      <c r="G164" s="238"/>
      <c r="H164" s="238"/>
      <c r="I164" s="238"/>
      <c r="J164" s="238">
        <v>3</v>
      </c>
      <c r="K164" s="238">
        <v>2745</v>
      </c>
      <c r="L164" s="238"/>
      <c r="M164" s="238">
        <v>915</v>
      </c>
      <c r="N164" s="238"/>
      <c r="O164" s="238"/>
      <c r="P164" s="682"/>
      <c r="Q164" s="713"/>
    </row>
    <row r="165" spans="1:17" ht="14.4" customHeight="1" x14ac:dyDescent="0.3">
      <c r="A165" s="680" t="s">
        <v>4850</v>
      </c>
      <c r="B165" s="671" t="s">
        <v>4686</v>
      </c>
      <c r="C165" s="671" t="s">
        <v>4604</v>
      </c>
      <c r="D165" s="671" t="s">
        <v>4806</v>
      </c>
      <c r="E165" s="671" t="s">
        <v>4807</v>
      </c>
      <c r="F165" s="238"/>
      <c r="G165" s="238"/>
      <c r="H165" s="238"/>
      <c r="I165" s="238"/>
      <c r="J165" s="238">
        <v>3</v>
      </c>
      <c r="K165" s="238">
        <v>2676</v>
      </c>
      <c r="L165" s="238"/>
      <c r="M165" s="238">
        <v>892</v>
      </c>
      <c r="N165" s="238"/>
      <c r="O165" s="238"/>
      <c r="P165" s="682"/>
      <c r="Q165" s="713"/>
    </row>
    <row r="166" spans="1:17" ht="14.4" customHeight="1" x14ac:dyDescent="0.3">
      <c r="A166" s="680" t="s">
        <v>4850</v>
      </c>
      <c r="B166" s="671" t="s">
        <v>4686</v>
      </c>
      <c r="C166" s="671" t="s">
        <v>4604</v>
      </c>
      <c r="D166" s="671" t="s">
        <v>4812</v>
      </c>
      <c r="E166" s="671" t="s">
        <v>4813</v>
      </c>
      <c r="F166" s="238">
        <v>9</v>
      </c>
      <c r="G166" s="238">
        <v>765</v>
      </c>
      <c r="H166" s="238">
        <v>1</v>
      </c>
      <c r="I166" s="238">
        <v>85</v>
      </c>
      <c r="J166" s="238">
        <v>11</v>
      </c>
      <c r="K166" s="238">
        <v>946</v>
      </c>
      <c r="L166" s="238">
        <v>1.2366013071895425</v>
      </c>
      <c r="M166" s="238">
        <v>86</v>
      </c>
      <c r="N166" s="238"/>
      <c r="O166" s="238"/>
      <c r="P166" s="682"/>
      <c r="Q166" s="713"/>
    </row>
    <row r="167" spans="1:17" ht="14.4" customHeight="1" x14ac:dyDescent="0.3">
      <c r="A167" s="680" t="s">
        <v>4855</v>
      </c>
      <c r="B167" s="671" t="s">
        <v>4474</v>
      </c>
      <c r="C167" s="671" t="s">
        <v>4604</v>
      </c>
      <c r="D167" s="671" t="s">
        <v>4609</v>
      </c>
      <c r="E167" s="671" t="s">
        <v>4610</v>
      </c>
      <c r="F167" s="238"/>
      <c r="G167" s="238"/>
      <c r="H167" s="238"/>
      <c r="I167" s="238"/>
      <c r="J167" s="238">
        <v>1</v>
      </c>
      <c r="K167" s="238">
        <v>34</v>
      </c>
      <c r="L167" s="238"/>
      <c r="M167" s="238">
        <v>34</v>
      </c>
      <c r="N167" s="238">
        <v>1</v>
      </c>
      <c r="O167" s="238">
        <v>34</v>
      </c>
      <c r="P167" s="682"/>
      <c r="Q167" s="713">
        <v>34</v>
      </c>
    </row>
    <row r="168" spans="1:17" ht="14.4" customHeight="1" x14ac:dyDescent="0.3">
      <c r="A168" s="680" t="s">
        <v>4855</v>
      </c>
      <c r="B168" s="671" t="s">
        <v>4474</v>
      </c>
      <c r="C168" s="671" t="s">
        <v>4604</v>
      </c>
      <c r="D168" s="671" t="s">
        <v>4649</v>
      </c>
      <c r="E168" s="671" t="s">
        <v>4650</v>
      </c>
      <c r="F168" s="238">
        <v>1</v>
      </c>
      <c r="G168" s="238">
        <v>158</v>
      </c>
      <c r="H168" s="238">
        <v>1</v>
      </c>
      <c r="I168" s="238">
        <v>158</v>
      </c>
      <c r="J168" s="238">
        <v>2</v>
      </c>
      <c r="K168" s="238">
        <v>318</v>
      </c>
      <c r="L168" s="238">
        <v>2.0126582278481013</v>
      </c>
      <c r="M168" s="238">
        <v>159</v>
      </c>
      <c r="N168" s="238">
        <v>1</v>
      </c>
      <c r="O168" s="238">
        <v>159</v>
      </c>
      <c r="P168" s="682">
        <v>1.0063291139240507</v>
      </c>
      <c r="Q168" s="713">
        <v>159</v>
      </c>
    </row>
    <row r="169" spans="1:17" ht="14.4" customHeight="1" x14ac:dyDescent="0.3">
      <c r="A169" s="680" t="s">
        <v>4855</v>
      </c>
      <c r="B169" s="671" t="s">
        <v>4474</v>
      </c>
      <c r="C169" s="671" t="s">
        <v>4604</v>
      </c>
      <c r="D169" s="671" t="s">
        <v>4655</v>
      </c>
      <c r="E169" s="671" t="s">
        <v>4656</v>
      </c>
      <c r="F169" s="238">
        <v>1</v>
      </c>
      <c r="G169" s="238">
        <v>178</v>
      </c>
      <c r="H169" s="238">
        <v>1</v>
      </c>
      <c r="I169" s="238">
        <v>178</v>
      </c>
      <c r="J169" s="238"/>
      <c r="K169" s="238"/>
      <c r="L169" s="238"/>
      <c r="M169" s="238"/>
      <c r="N169" s="238"/>
      <c r="O169" s="238"/>
      <c r="P169" s="682"/>
      <c r="Q169" s="713"/>
    </row>
    <row r="170" spans="1:17" ht="14.4" customHeight="1" x14ac:dyDescent="0.3">
      <c r="A170" s="680" t="s">
        <v>4855</v>
      </c>
      <c r="B170" s="671" t="s">
        <v>4474</v>
      </c>
      <c r="C170" s="671" t="s">
        <v>4604</v>
      </c>
      <c r="D170" s="671" t="s">
        <v>4657</v>
      </c>
      <c r="E170" s="671" t="s">
        <v>4658</v>
      </c>
      <c r="F170" s="238"/>
      <c r="G170" s="238"/>
      <c r="H170" s="238"/>
      <c r="I170" s="238"/>
      <c r="J170" s="238"/>
      <c r="K170" s="238"/>
      <c r="L170" s="238"/>
      <c r="M170" s="238"/>
      <c r="N170" s="238">
        <v>1</v>
      </c>
      <c r="O170" s="238">
        <v>645</v>
      </c>
      <c r="P170" s="682"/>
      <c r="Q170" s="713">
        <v>645</v>
      </c>
    </row>
    <row r="171" spans="1:17" ht="14.4" customHeight="1" x14ac:dyDescent="0.3">
      <c r="A171" s="680" t="s">
        <v>4855</v>
      </c>
      <c r="B171" s="671" t="s">
        <v>4659</v>
      </c>
      <c r="C171" s="671" t="s">
        <v>4604</v>
      </c>
      <c r="D171" s="671" t="s">
        <v>4664</v>
      </c>
      <c r="E171" s="671" t="s">
        <v>4665</v>
      </c>
      <c r="F171" s="238">
        <v>1</v>
      </c>
      <c r="G171" s="238">
        <v>295</v>
      </c>
      <c r="H171" s="238">
        <v>1</v>
      </c>
      <c r="I171" s="238">
        <v>295</v>
      </c>
      <c r="J171" s="238"/>
      <c r="K171" s="238"/>
      <c r="L171" s="238"/>
      <c r="M171" s="238"/>
      <c r="N171" s="238">
        <v>3</v>
      </c>
      <c r="O171" s="238">
        <v>891</v>
      </c>
      <c r="P171" s="682">
        <v>3.0203389830508476</v>
      </c>
      <c r="Q171" s="713">
        <v>297</v>
      </c>
    </row>
    <row r="172" spans="1:17" ht="14.4" customHeight="1" x14ac:dyDescent="0.3">
      <c r="A172" s="680" t="s">
        <v>4855</v>
      </c>
      <c r="B172" s="671" t="s">
        <v>4659</v>
      </c>
      <c r="C172" s="671" t="s">
        <v>4604</v>
      </c>
      <c r="D172" s="671" t="s">
        <v>4668</v>
      </c>
      <c r="E172" s="671" t="s">
        <v>4669</v>
      </c>
      <c r="F172" s="238">
        <v>2</v>
      </c>
      <c r="G172" s="238">
        <v>2472</v>
      </c>
      <c r="H172" s="238">
        <v>1</v>
      </c>
      <c r="I172" s="238">
        <v>1236</v>
      </c>
      <c r="J172" s="238"/>
      <c r="K172" s="238"/>
      <c r="L172" s="238"/>
      <c r="M172" s="238"/>
      <c r="N172" s="238">
        <v>9</v>
      </c>
      <c r="O172" s="238">
        <v>11205</v>
      </c>
      <c r="P172" s="682">
        <v>4.532766990291262</v>
      </c>
      <c r="Q172" s="713">
        <v>1245</v>
      </c>
    </row>
    <row r="173" spans="1:17" ht="14.4" customHeight="1" x14ac:dyDescent="0.3">
      <c r="A173" s="680" t="s">
        <v>4855</v>
      </c>
      <c r="B173" s="671" t="s">
        <v>4659</v>
      </c>
      <c r="C173" s="671" t="s">
        <v>4604</v>
      </c>
      <c r="D173" s="671" t="s">
        <v>4670</v>
      </c>
      <c r="E173" s="671" t="s">
        <v>4671</v>
      </c>
      <c r="F173" s="238"/>
      <c r="G173" s="238"/>
      <c r="H173" s="238"/>
      <c r="I173" s="238"/>
      <c r="J173" s="238"/>
      <c r="K173" s="238"/>
      <c r="L173" s="238"/>
      <c r="M173" s="238"/>
      <c r="N173" s="238">
        <v>2</v>
      </c>
      <c r="O173" s="238">
        <v>18674</v>
      </c>
      <c r="P173" s="682"/>
      <c r="Q173" s="713">
        <v>9337</v>
      </c>
    </row>
    <row r="174" spans="1:17" ht="14.4" customHeight="1" x14ac:dyDescent="0.3">
      <c r="A174" s="680" t="s">
        <v>4855</v>
      </c>
      <c r="B174" s="671" t="s">
        <v>4659</v>
      </c>
      <c r="C174" s="671" t="s">
        <v>4604</v>
      </c>
      <c r="D174" s="671" t="s">
        <v>4672</v>
      </c>
      <c r="E174" s="671" t="s">
        <v>4673</v>
      </c>
      <c r="F174" s="238">
        <v>1</v>
      </c>
      <c r="G174" s="238">
        <v>9702</v>
      </c>
      <c r="H174" s="238">
        <v>1</v>
      </c>
      <c r="I174" s="238">
        <v>9702</v>
      </c>
      <c r="J174" s="238"/>
      <c r="K174" s="238"/>
      <c r="L174" s="238"/>
      <c r="M174" s="238"/>
      <c r="N174" s="238">
        <v>3</v>
      </c>
      <c r="O174" s="238">
        <v>29241</v>
      </c>
      <c r="P174" s="682">
        <v>3.0139146567717998</v>
      </c>
      <c r="Q174" s="713">
        <v>9747</v>
      </c>
    </row>
    <row r="175" spans="1:17" ht="14.4" customHeight="1" x14ac:dyDescent="0.3">
      <c r="A175" s="680" t="s">
        <v>4855</v>
      </c>
      <c r="B175" s="671" t="s">
        <v>4659</v>
      </c>
      <c r="C175" s="671" t="s">
        <v>4604</v>
      </c>
      <c r="D175" s="671" t="s">
        <v>4678</v>
      </c>
      <c r="E175" s="671" t="s">
        <v>4679</v>
      </c>
      <c r="F175" s="238"/>
      <c r="G175" s="238"/>
      <c r="H175" s="238"/>
      <c r="I175" s="238"/>
      <c r="J175" s="238"/>
      <c r="K175" s="238"/>
      <c r="L175" s="238"/>
      <c r="M175" s="238"/>
      <c r="N175" s="238">
        <v>4</v>
      </c>
      <c r="O175" s="238">
        <v>4008</v>
      </c>
      <c r="P175" s="682"/>
      <c r="Q175" s="713">
        <v>1002</v>
      </c>
    </row>
    <row r="176" spans="1:17" ht="14.4" customHeight="1" x14ac:dyDescent="0.3">
      <c r="A176" s="680" t="s">
        <v>4855</v>
      </c>
      <c r="B176" s="671" t="s">
        <v>4659</v>
      </c>
      <c r="C176" s="671" t="s">
        <v>4604</v>
      </c>
      <c r="D176" s="671" t="s">
        <v>4680</v>
      </c>
      <c r="E176" s="671" t="s">
        <v>4681</v>
      </c>
      <c r="F176" s="238">
        <v>6</v>
      </c>
      <c r="G176" s="238">
        <v>13326</v>
      </c>
      <c r="H176" s="238">
        <v>1</v>
      </c>
      <c r="I176" s="238">
        <v>2221</v>
      </c>
      <c r="J176" s="238"/>
      <c r="K176" s="238"/>
      <c r="L176" s="238"/>
      <c r="M176" s="238"/>
      <c r="N176" s="238">
        <v>47</v>
      </c>
      <c r="O176" s="238">
        <v>104951</v>
      </c>
      <c r="P176" s="682">
        <v>7.875656611136125</v>
      </c>
      <c r="Q176" s="713">
        <v>2233</v>
      </c>
    </row>
    <row r="177" spans="1:17" ht="14.4" customHeight="1" x14ac:dyDescent="0.3">
      <c r="A177" s="680" t="s">
        <v>4855</v>
      </c>
      <c r="B177" s="671" t="s">
        <v>4659</v>
      </c>
      <c r="C177" s="671" t="s">
        <v>4604</v>
      </c>
      <c r="D177" s="671" t="s">
        <v>4682</v>
      </c>
      <c r="E177" s="671" t="s">
        <v>4683</v>
      </c>
      <c r="F177" s="238"/>
      <c r="G177" s="238"/>
      <c r="H177" s="238"/>
      <c r="I177" s="238"/>
      <c r="J177" s="238"/>
      <c r="K177" s="238"/>
      <c r="L177" s="238"/>
      <c r="M177" s="238"/>
      <c r="N177" s="238">
        <v>2</v>
      </c>
      <c r="O177" s="238">
        <v>732</v>
      </c>
      <c r="P177" s="682"/>
      <c r="Q177" s="713">
        <v>366</v>
      </c>
    </row>
    <row r="178" spans="1:17" ht="14.4" customHeight="1" x14ac:dyDescent="0.3">
      <c r="A178" s="680" t="s">
        <v>4855</v>
      </c>
      <c r="B178" s="671" t="s">
        <v>4686</v>
      </c>
      <c r="C178" s="671" t="s">
        <v>4604</v>
      </c>
      <c r="D178" s="671" t="s">
        <v>4687</v>
      </c>
      <c r="E178" s="671" t="s">
        <v>4688</v>
      </c>
      <c r="F178" s="238">
        <v>1</v>
      </c>
      <c r="G178" s="238">
        <v>216</v>
      </c>
      <c r="H178" s="238">
        <v>1</v>
      </c>
      <c r="I178" s="238">
        <v>216</v>
      </c>
      <c r="J178" s="238"/>
      <c r="K178" s="238"/>
      <c r="L178" s="238"/>
      <c r="M178" s="238"/>
      <c r="N178" s="238"/>
      <c r="O178" s="238"/>
      <c r="P178" s="682"/>
      <c r="Q178" s="713"/>
    </row>
    <row r="179" spans="1:17" ht="14.4" customHeight="1" x14ac:dyDescent="0.3">
      <c r="A179" s="680" t="s">
        <v>4855</v>
      </c>
      <c r="B179" s="671" t="s">
        <v>4686</v>
      </c>
      <c r="C179" s="671" t="s">
        <v>4604</v>
      </c>
      <c r="D179" s="671" t="s">
        <v>4689</v>
      </c>
      <c r="E179" s="671" t="s">
        <v>4690</v>
      </c>
      <c r="F179" s="238">
        <v>1</v>
      </c>
      <c r="G179" s="238">
        <v>494</v>
      </c>
      <c r="H179" s="238">
        <v>1</v>
      </c>
      <c r="I179" s="238">
        <v>494</v>
      </c>
      <c r="J179" s="238"/>
      <c r="K179" s="238"/>
      <c r="L179" s="238"/>
      <c r="M179" s="238"/>
      <c r="N179" s="238"/>
      <c r="O179" s="238"/>
      <c r="P179" s="682"/>
      <c r="Q179" s="713"/>
    </row>
    <row r="180" spans="1:17" ht="14.4" customHeight="1" x14ac:dyDescent="0.3">
      <c r="A180" s="680" t="s">
        <v>4855</v>
      </c>
      <c r="B180" s="671" t="s">
        <v>4686</v>
      </c>
      <c r="C180" s="671" t="s">
        <v>4604</v>
      </c>
      <c r="D180" s="671" t="s">
        <v>4693</v>
      </c>
      <c r="E180" s="671" t="s">
        <v>4694</v>
      </c>
      <c r="F180" s="238">
        <v>9</v>
      </c>
      <c r="G180" s="238">
        <v>3150</v>
      </c>
      <c r="H180" s="238">
        <v>1</v>
      </c>
      <c r="I180" s="238">
        <v>350</v>
      </c>
      <c r="J180" s="238">
        <v>1</v>
      </c>
      <c r="K180" s="238">
        <v>350</v>
      </c>
      <c r="L180" s="238">
        <v>0.1111111111111111</v>
      </c>
      <c r="M180" s="238">
        <v>350</v>
      </c>
      <c r="N180" s="238">
        <v>5</v>
      </c>
      <c r="O180" s="238">
        <v>1750</v>
      </c>
      <c r="P180" s="682">
        <v>0.55555555555555558</v>
      </c>
      <c r="Q180" s="713">
        <v>350</v>
      </c>
    </row>
    <row r="181" spans="1:17" ht="14.4" customHeight="1" x14ac:dyDescent="0.3">
      <c r="A181" s="680" t="s">
        <v>4855</v>
      </c>
      <c r="B181" s="671" t="s">
        <v>4686</v>
      </c>
      <c r="C181" s="671" t="s">
        <v>4604</v>
      </c>
      <c r="D181" s="671" t="s">
        <v>4697</v>
      </c>
      <c r="E181" s="671" t="s">
        <v>4698</v>
      </c>
      <c r="F181" s="238">
        <v>143</v>
      </c>
      <c r="G181" s="238">
        <v>9152</v>
      </c>
      <c r="H181" s="238">
        <v>1</v>
      </c>
      <c r="I181" s="238">
        <v>64</v>
      </c>
      <c r="J181" s="238">
        <v>105</v>
      </c>
      <c r="K181" s="238">
        <v>6825</v>
      </c>
      <c r="L181" s="238">
        <v>0.74573863636363635</v>
      </c>
      <c r="M181" s="238">
        <v>65</v>
      </c>
      <c r="N181" s="238">
        <v>109</v>
      </c>
      <c r="O181" s="238">
        <v>7085</v>
      </c>
      <c r="P181" s="682">
        <v>0.77414772727272729</v>
      </c>
      <c r="Q181" s="713">
        <v>65</v>
      </c>
    </row>
    <row r="182" spans="1:17" ht="14.4" customHeight="1" x14ac:dyDescent="0.3">
      <c r="A182" s="680" t="s">
        <v>4855</v>
      </c>
      <c r="B182" s="671" t="s">
        <v>4686</v>
      </c>
      <c r="C182" s="671" t="s">
        <v>4604</v>
      </c>
      <c r="D182" s="671" t="s">
        <v>4703</v>
      </c>
      <c r="E182" s="671" t="s">
        <v>4704</v>
      </c>
      <c r="F182" s="238"/>
      <c r="G182" s="238"/>
      <c r="H182" s="238"/>
      <c r="I182" s="238"/>
      <c r="J182" s="238">
        <v>1</v>
      </c>
      <c r="K182" s="238">
        <v>615</v>
      </c>
      <c r="L182" s="238"/>
      <c r="M182" s="238">
        <v>615</v>
      </c>
      <c r="N182" s="238"/>
      <c r="O182" s="238"/>
      <c r="P182" s="682"/>
      <c r="Q182" s="713"/>
    </row>
    <row r="183" spans="1:17" ht="14.4" customHeight="1" x14ac:dyDescent="0.3">
      <c r="A183" s="680" t="s">
        <v>4855</v>
      </c>
      <c r="B183" s="671" t="s">
        <v>4686</v>
      </c>
      <c r="C183" s="671" t="s">
        <v>4604</v>
      </c>
      <c r="D183" s="671" t="s">
        <v>4709</v>
      </c>
      <c r="E183" s="671" t="s">
        <v>4710</v>
      </c>
      <c r="F183" s="238">
        <v>6</v>
      </c>
      <c r="G183" s="238">
        <v>138</v>
      </c>
      <c r="H183" s="238">
        <v>1</v>
      </c>
      <c r="I183" s="238">
        <v>23</v>
      </c>
      <c r="J183" s="238">
        <v>9</v>
      </c>
      <c r="K183" s="238">
        <v>207</v>
      </c>
      <c r="L183" s="238">
        <v>1.5</v>
      </c>
      <c r="M183" s="238">
        <v>23</v>
      </c>
      <c r="N183" s="238">
        <v>2</v>
      </c>
      <c r="O183" s="238">
        <v>46</v>
      </c>
      <c r="P183" s="682">
        <v>0.33333333333333331</v>
      </c>
      <c r="Q183" s="713">
        <v>23</v>
      </c>
    </row>
    <row r="184" spans="1:17" ht="14.4" customHeight="1" x14ac:dyDescent="0.3">
      <c r="A184" s="680" t="s">
        <v>4855</v>
      </c>
      <c r="B184" s="671" t="s">
        <v>4686</v>
      </c>
      <c r="C184" s="671" t="s">
        <v>4604</v>
      </c>
      <c r="D184" s="671" t="s">
        <v>4713</v>
      </c>
      <c r="E184" s="671" t="s">
        <v>4714</v>
      </c>
      <c r="F184" s="238">
        <v>4</v>
      </c>
      <c r="G184" s="238">
        <v>216</v>
      </c>
      <c r="H184" s="238">
        <v>1</v>
      </c>
      <c r="I184" s="238">
        <v>54</v>
      </c>
      <c r="J184" s="238">
        <v>3</v>
      </c>
      <c r="K184" s="238">
        <v>162</v>
      </c>
      <c r="L184" s="238">
        <v>0.75</v>
      </c>
      <c r="M184" s="238">
        <v>54</v>
      </c>
      <c r="N184" s="238">
        <v>7</v>
      </c>
      <c r="O184" s="238">
        <v>378</v>
      </c>
      <c r="P184" s="682">
        <v>1.75</v>
      </c>
      <c r="Q184" s="713">
        <v>54</v>
      </c>
    </row>
    <row r="185" spans="1:17" ht="14.4" customHeight="1" x14ac:dyDescent="0.3">
      <c r="A185" s="680" t="s">
        <v>4855</v>
      </c>
      <c r="B185" s="671" t="s">
        <v>4686</v>
      </c>
      <c r="C185" s="671" t="s">
        <v>4604</v>
      </c>
      <c r="D185" s="671" t="s">
        <v>4715</v>
      </c>
      <c r="E185" s="671" t="s">
        <v>4716</v>
      </c>
      <c r="F185" s="238">
        <v>327</v>
      </c>
      <c r="G185" s="238">
        <v>25179</v>
      </c>
      <c r="H185" s="238">
        <v>1</v>
      </c>
      <c r="I185" s="238">
        <v>77</v>
      </c>
      <c r="J185" s="238">
        <v>312</v>
      </c>
      <c r="K185" s="238">
        <v>24024</v>
      </c>
      <c r="L185" s="238">
        <v>0.95412844036697253</v>
      </c>
      <c r="M185" s="238">
        <v>77</v>
      </c>
      <c r="N185" s="238">
        <v>301</v>
      </c>
      <c r="O185" s="238">
        <v>23177</v>
      </c>
      <c r="P185" s="682">
        <v>0.92048929663608559</v>
      </c>
      <c r="Q185" s="713">
        <v>77</v>
      </c>
    </row>
    <row r="186" spans="1:17" ht="14.4" customHeight="1" x14ac:dyDescent="0.3">
      <c r="A186" s="680" t="s">
        <v>4855</v>
      </c>
      <c r="B186" s="671" t="s">
        <v>4686</v>
      </c>
      <c r="C186" s="671" t="s">
        <v>4604</v>
      </c>
      <c r="D186" s="671" t="s">
        <v>4719</v>
      </c>
      <c r="E186" s="671" t="s">
        <v>4720</v>
      </c>
      <c r="F186" s="238">
        <v>24</v>
      </c>
      <c r="G186" s="238">
        <v>528</v>
      </c>
      <c r="H186" s="238">
        <v>1</v>
      </c>
      <c r="I186" s="238">
        <v>22</v>
      </c>
      <c r="J186" s="238">
        <v>18</v>
      </c>
      <c r="K186" s="238">
        <v>396</v>
      </c>
      <c r="L186" s="238">
        <v>0.75</v>
      </c>
      <c r="M186" s="238">
        <v>22</v>
      </c>
      <c r="N186" s="238">
        <v>17</v>
      </c>
      <c r="O186" s="238">
        <v>374</v>
      </c>
      <c r="P186" s="682">
        <v>0.70833333333333337</v>
      </c>
      <c r="Q186" s="713">
        <v>22</v>
      </c>
    </row>
    <row r="187" spans="1:17" ht="14.4" customHeight="1" x14ac:dyDescent="0.3">
      <c r="A187" s="680" t="s">
        <v>4855</v>
      </c>
      <c r="B187" s="671" t="s">
        <v>4686</v>
      </c>
      <c r="C187" s="671" t="s">
        <v>4604</v>
      </c>
      <c r="D187" s="671" t="s">
        <v>4729</v>
      </c>
      <c r="E187" s="671" t="s">
        <v>4730</v>
      </c>
      <c r="F187" s="238">
        <v>13</v>
      </c>
      <c r="G187" s="238">
        <v>2717</v>
      </c>
      <c r="H187" s="238">
        <v>1</v>
      </c>
      <c r="I187" s="238">
        <v>209</v>
      </c>
      <c r="J187" s="238">
        <v>8</v>
      </c>
      <c r="K187" s="238">
        <v>1672</v>
      </c>
      <c r="L187" s="238">
        <v>0.61538461538461542</v>
      </c>
      <c r="M187" s="238">
        <v>209</v>
      </c>
      <c r="N187" s="238"/>
      <c r="O187" s="238"/>
      <c r="P187" s="682"/>
      <c r="Q187" s="713"/>
    </row>
    <row r="188" spans="1:17" ht="14.4" customHeight="1" x14ac:dyDescent="0.3">
      <c r="A188" s="680" t="s">
        <v>4855</v>
      </c>
      <c r="B188" s="671" t="s">
        <v>4686</v>
      </c>
      <c r="C188" s="671" t="s">
        <v>4604</v>
      </c>
      <c r="D188" s="671" t="s">
        <v>4731</v>
      </c>
      <c r="E188" s="671" t="s">
        <v>4732</v>
      </c>
      <c r="F188" s="238"/>
      <c r="G188" s="238"/>
      <c r="H188" s="238"/>
      <c r="I188" s="238"/>
      <c r="J188" s="238">
        <v>6</v>
      </c>
      <c r="K188" s="238">
        <v>396</v>
      </c>
      <c r="L188" s="238"/>
      <c r="M188" s="238">
        <v>66</v>
      </c>
      <c r="N188" s="238">
        <v>3</v>
      </c>
      <c r="O188" s="238">
        <v>198</v>
      </c>
      <c r="P188" s="682"/>
      <c r="Q188" s="713">
        <v>66</v>
      </c>
    </row>
    <row r="189" spans="1:17" ht="14.4" customHeight="1" x14ac:dyDescent="0.3">
      <c r="A189" s="680" t="s">
        <v>4855</v>
      </c>
      <c r="B189" s="671" t="s">
        <v>4686</v>
      </c>
      <c r="C189" s="671" t="s">
        <v>4604</v>
      </c>
      <c r="D189" s="671" t="s">
        <v>4735</v>
      </c>
      <c r="E189" s="671" t="s">
        <v>4736</v>
      </c>
      <c r="F189" s="238">
        <v>335</v>
      </c>
      <c r="G189" s="238">
        <v>5360</v>
      </c>
      <c r="H189" s="238">
        <v>1</v>
      </c>
      <c r="I189" s="238">
        <v>16</v>
      </c>
      <c r="J189" s="238">
        <v>311</v>
      </c>
      <c r="K189" s="238">
        <v>4976</v>
      </c>
      <c r="L189" s="238">
        <v>0.92835820895522392</v>
      </c>
      <c r="M189" s="238">
        <v>16</v>
      </c>
      <c r="N189" s="238">
        <v>312</v>
      </c>
      <c r="O189" s="238">
        <v>4992</v>
      </c>
      <c r="P189" s="682">
        <v>0.93134328358208951</v>
      </c>
      <c r="Q189" s="713">
        <v>16</v>
      </c>
    </row>
    <row r="190" spans="1:17" ht="14.4" customHeight="1" x14ac:dyDescent="0.3">
      <c r="A190" s="680" t="s">
        <v>4855</v>
      </c>
      <c r="B190" s="671" t="s">
        <v>4686</v>
      </c>
      <c r="C190" s="671" t="s">
        <v>4604</v>
      </c>
      <c r="D190" s="671" t="s">
        <v>4739</v>
      </c>
      <c r="E190" s="671" t="s">
        <v>4740</v>
      </c>
      <c r="F190" s="238">
        <v>13</v>
      </c>
      <c r="G190" s="238">
        <v>4511</v>
      </c>
      <c r="H190" s="238">
        <v>1</v>
      </c>
      <c r="I190" s="238">
        <v>347</v>
      </c>
      <c r="J190" s="238"/>
      <c r="K190" s="238"/>
      <c r="L190" s="238"/>
      <c r="M190" s="238"/>
      <c r="N190" s="238"/>
      <c r="O190" s="238"/>
      <c r="P190" s="682"/>
      <c r="Q190" s="713"/>
    </row>
    <row r="191" spans="1:17" ht="14.4" customHeight="1" x14ac:dyDescent="0.3">
      <c r="A191" s="680" t="s">
        <v>4855</v>
      </c>
      <c r="B191" s="671" t="s">
        <v>4686</v>
      </c>
      <c r="C191" s="671" t="s">
        <v>4604</v>
      </c>
      <c r="D191" s="671" t="s">
        <v>4741</v>
      </c>
      <c r="E191" s="671" t="s">
        <v>4742</v>
      </c>
      <c r="F191" s="238">
        <v>18</v>
      </c>
      <c r="G191" s="238">
        <v>414</v>
      </c>
      <c r="H191" s="238">
        <v>1</v>
      </c>
      <c r="I191" s="238">
        <v>23</v>
      </c>
      <c r="J191" s="238">
        <v>9</v>
      </c>
      <c r="K191" s="238">
        <v>216</v>
      </c>
      <c r="L191" s="238">
        <v>0.52173913043478259</v>
      </c>
      <c r="M191" s="238">
        <v>24</v>
      </c>
      <c r="N191" s="238">
        <v>14</v>
      </c>
      <c r="O191" s="238">
        <v>336</v>
      </c>
      <c r="P191" s="682">
        <v>0.81159420289855078</v>
      </c>
      <c r="Q191" s="713">
        <v>24</v>
      </c>
    </row>
    <row r="192" spans="1:17" ht="14.4" customHeight="1" x14ac:dyDescent="0.3">
      <c r="A192" s="680" t="s">
        <v>4855</v>
      </c>
      <c r="B192" s="671" t="s">
        <v>4686</v>
      </c>
      <c r="C192" s="671" t="s">
        <v>4604</v>
      </c>
      <c r="D192" s="671" t="s">
        <v>4743</v>
      </c>
      <c r="E192" s="671" t="s">
        <v>4744</v>
      </c>
      <c r="F192" s="238">
        <v>1</v>
      </c>
      <c r="G192" s="238">
        <v>737</v>
      </c>
      <c r="H192" s="238">
        <v>1</v>
      </c>
      <c r="I192" s="238">
        <v>737</v>
      </c>
      <c r="J192" s="238"/>
      <c r="K192" s="238"/>
      <c r="L192" s="238"/>
      <c r="M192" s="238"/>
      <c r="N192" s="238"/>
      <c r="O192" s="238"/>
      <c r="P192" s="682"/>
      <c r="Q192" s="713"/>
    </row>
    <row r="193" spans="1:17" ht="14.4" customHeight="1" x14ac:dyDescent="0.3">
      <c r="A193" s="680" t="s">
        <v>4855</v>
      </c>
      <c r="B193" s="671" t="s">
        <v>4686</v>
      </c>
      <c r="C193" s="671" t="s">
        <v>4604</v>
      </c>
      <c r="D193" s="671" t="s">
        <v>4745</v>
      </c>
      <c r="E193" s="671" t="s">
        <v>4746</v>
      </c>
      <c r="F193" s="238">
        <v>3</v>
      </c>
      <c r="G193" s="238">
        <v>540</v>
      </c>
      <c r="H193" s="238">
        <v>1</v>
      </c>
      <c r="I193" s="238">
        <v>180</v>
      </c>
      <c r="J193" s="238">
        <v>2</v>
      </c>
      <c r="K193" s="238">
        <v>360</v>
      </c>
      <c r="L193" s="238">
        <v>0.66666666666666663</v>
      </c>
      <c r="M193" s="238">
        <v>180</v>
      </c>
      <c r="N193" s="238">
        <v>5</v>
      </c>
      <c r="O193" s="238">
        <v>900</v>
      </c>
      <c r="P193" s="682">
        <v>1.6666666666666667</v>
      </c>
      <c r="Q193" s="713">
        <v>180</v>
      </c>
    </row>
    <row r="194" spans="1:17" ht="14.4" customHeight="1" x14ac:dyDescent="0.3">
      <c r="A194" s="680" t="s">
        <v>4855</v>
      </c>
      <c r="B194" s="671" t="s">
        <v>4686</v>
      </c>
      <c r="C194" s="671" t="s">
        <v>4604</v>
      </c>
      <c r="D194" s="671" t="s">
        <v>4751</v>
      </c>
      <c r="E194" s="671" t="s">
        <v>4752</v>
      </c>
      <c r="F194" s="238">
        <v>2</v>
      </c>
      <c r="G194" s="238">
        <v>506</v>
      </c>
      <c r="H194" s="238">
        <v>1</v>
      </c>
      <c r="I194" s="238">
        <v>253</v>
      </c>
      <c r="J194" s="238"/>
      <c r="K194" s="238"/>
      <c r="L194" s="238"/>
      <c r="M194" s="238"/>
      <c r="N194" s="238">
        <v>17</v>
      </c>
      <c r="O194" s="238">
        <v>4301</v>
      </c>
      <c r="P194" s="682">
        <v>8.5</v>
      </c>
      <c r="Q194" s="713">
        <v>253</v>
      </c>
    </row>
    <row r="195" spans="1:17" ht="14.4" customHeight="1" x14ac:dyDescent="0.3">
      <c r="A195" s="680" t="s">
        <v>4855</v>
      </c>
      <c r="B195" s="671" t="s">
        <v>4686</v>
      </c>
      <c r="C195" s="671" t="s">
        <v>4604</v>
      </c>
      <c r="D195" s="671" t="s">
        <v>4759</v>
      </c>
      <c r="E195" s="671" t="s">
        <v>4760</v>
      </c>
      <c r="F195" s="238">
        <v>5</v>
      </c>
      <c r="G195" s="238">
        <v>1080</v>
      </c>
      <c r="H195" s="238">
        <v>1</v>
      </c>
      <c r="I195" s="238">
        <v>216</v>
      </c>
      <c r="J195" s="238">
        <v>3</v>
      </c>
      <c r="K195" s="238">
        <v>648</v>
      </c>
      <c r="L195" s="238">
        <v>0.6</v>
      </c>
      <c r="M195" s="238">
        <v>216</v>
      </c>
      <c r="N195" s="238">
        <v>6</v>
      </c>
      <c r="O195" s="238">
        <v>1296</v>
      </c>
      <c r="P195" s="682">
        <v>1.2</v>
      </c>
      <c r="Q195" s="713">
        <v>216</v>
      </c>
    </row>
    <row r="196" spans="1:17" ht="14.4" customHeight="1" x14ac:dyDescent="0.3">
      <c r="A196" s="680" t="s">
        <v>4855</v>
      </c>
      <c r="B196" s="671" t="s">
        <v>4686</v>
      </c>
      <c r="C196" s="671" t="s">
        <v>4604</v>
      </c>
      <c r="D196" s="671" t="s">
        <v>4761</v>
      </c>
      <c r="E196" s="671" t="s">
        <v>4762</v>
      </c>
      <c r="F196" s="238"/>
      <c r="G196" s="238"/>
      <c r="H196" s="238"/>
      <c r="I196" s="238"/>
      <c r="J196" s="238"/>
      <c r="K196" s="238"/>
      <c r="L196" s="238"/>
      <c r="M196" s="238"/>
      <c r="N196" s="238">
        <v>1</v>
      </c>
      <c r="O196" s="238">
        <v>35</v>
      </c>
      <c r="P196" s="682"/>
      <c r="Q196" s="713">
        <v>35</v>
      </c>
    </row>
    <row r="197" spans="1:17" ht="14.4" customHeight="1" x14ac:dyDescent="0.3">
      <c r="A197" s="680" t="s">
        <v>4855</v>
      </c>
      <c r="B197" s="671" t="s">
        <v>4686</v>
      </c>
      <c r="C197" s="671" t="s">
        <v>4604</v>
      </c>
      <c r="D197" s="671" t="s">
        <v>4771</v>
      </c>
      <c r="E197" s="671" t="s">
        <v>4772</v>
      </c>
      <c r="F197" s="238">
        <v>1</v>
      </c>
      <c r="G197" s="238">
        <v>734</v>
      </c>
      <c r="H197" s="238">
        <v>1</v>
      </c>
      <c r="I197" s="238">
        <v>734</v>
      </c>
      <c r="J197" s="238"/>
      <c r="K197" s="238"/>
      <c r="L197" s="238"/>
      <c r="M197" s="238"/>
      <c r="N197" s="238"/>
      <c r="O197" s="238"/>
      <c r="P197" s="682"/>
      <c r="Q197" s="713"/>
    </row>
    <row r="198" spans="1:17" ht="14.4" customHeight="1" x14ac:dyDescent="0.3">
      <c r="A198" s="680" t="s">
        <v>4856</v>
      </c>
      <c r="B198" s="671" t="s">
        <v>4474</v>
      </c>
      <c r="C198" s="671" t="s">
        <v>4604</v>
      </c>
      <c r="D198" s="671" t="s">
        <v>4627</v>
      </c>
      <c r="E198" s="671" t="s">
        <v>4628</v>
      </c>
      <c r="F198" s="238">
        <v>1</v>
      </c>
      <c r="G198" s="238">
        <v>0</v>
      </c>
      <c r="H198" s="238"/>
      <c r="I198" s="238">
        <v>0</v>
      </c>
      <c r="J198" s="238"/>
      <c r="K198" s="238"/>
      <c r="L198" s="238"/>
      <c r="M198" s="238"/>
      <c r="N198" s="238"/>
      <c r="O198" s="238"/>
      <c r="P198" s="682"/>
      <c r="Q198" s="713"/>
    </row>
    <row r="199" spans="1:17" ht="14.4" customHeight="1" x14ac:dyDescent="0.3">
      <c r="A199" s="680" t="s">
        <v>4856</v>
      </c>
      <c r="B199" s="671" t="s">
        <v>4474</v>
      </c>
      <c r="C199" s="671" t="s">
        <v>4604</v>
      </c>
      <c r="D199" s="671" t="s">
        <v>4649</v>
      </c>
      <c r="E199" s="671" t="s">
        <v>4650</v>
      </c>
      <c r="F199" s="238"/>
      <c r="G199" s="238"/>
      <c r="H199" s="238"/>
      <c r="I199" s="238"/>
      <c r="J199" s="238">
        <v>1</v>
      </c>
      <c r="K199" s="238">
        <v>159</v>
      </c>
      <c r="L199" s="238"/>
      <c r="M199" s="238">
        <v>159</v>
      </c>
      <c r="N199" s="238"/>
      <c r="O199" s="238"/>
      <c r="P199" s="682"/>
      <c r="Q199" s="713"/>
    </row>
    <row r="200" spans="1:17" ht="14.4" customHeight="1" x14ac:dyDescent="0.3">
      <c r="A200" s="680" t="s">
        <v>4856</v>
      </c>
      <c r="B200" s="671" t="s">
        <v>4474</v>
      </c>
      <c r="C200" s="671" t="s">
        <v>4604</v>
      </c>
      <c r="D200" s="671" t="s">
        <v>4655</v>
      </c>
      <c r="E200" s="671" t="s">
        <v>4656</v>
      </c>
      <c r="F200" s="238">
        <v>1</v>
      </c>
      <c r="G200" s="238">
        <v>178</v>
      </c>
      <c r="H200" s="238">
        <v>1</v>
      </c>
      <c r="I200" s="238">
        <v>178</v>
      </c>
      <c r="J200" s="238"/>
      <c r="K200" s="238"/>
      <c r="L200" s="238"/>
      <c r="M200" s="238"/>
      <c r="N200" s="238"/>
      <c r="O200" s="238"/>
      <c r="P200" s="682"/>
      <c r="Q200" s="713"/>
    </row>
    <row r="201" spans="1:17" ht="14.4" customHeight="1" x14ac:dyDescent="0.3">
      <c r="A201" s="680" t="s">
        <v>4856</v>
      </c>
      <c r="B201" s="671" t="s">
        <v>4659</v>
      </c>
      <c r="C201" s="671" t="s">
        <v>4604</v>
      </c>
      <c r="D201" s="671" t="s">
        <v>4666</v>
      </c>
      <c r="E201" s="671" t="s">
        <v>4667</v>
      </c>
      <c r="F201" s="238"/>
      <c r="G201" s="238"/>
      <c r="H201" s="238"/>
      <c r="I201" s="238"/>
      <c r="J201" s="238">
        <v>9</v>
      </c>
      <c r="K201" s="238">
        <v>207</v>
      </c>
      <c r="L201" s="238"/>
      <c r="M201" s="238">
        <v>23</v>
      </c>
      <c r="N201" s="238"/>
      <c r="O201" s="238"/>
      <c r="P201" s="682"/>
      <c r="Q201" s="713"/>
    </row>
    <row r="202" spans="1:17" ht="14.4" customHeight="1" x14ac:dyDescent="0.3">
      <c r="A202" s="680" t="s">
        <v>4856</v>
      </c>
      <c r="B202" s="671" t="s">
        <v>4659</v>
      </c>
      <c r="C202" s="671" t="s">
        <v>4604</v>
      </c>
      <c r="D202" s="671" t="s">
        <v>4668</v>
      </c>
      <c r="E202" s="671" t="s">
        <v>4669</v>
      </c>
      <c r="F202" s="238"/>
      <c r="G202" s="238"/>
      <c r="H202" s="238"/>
      <c r="I202" s="238"/>
      <c r="J202" s="238">
        <v>5</v>
      </c>
      <c r="K202" s="238">
        <v>6225</v>
      </c>
      <c r="L202" s="238"/>
      <c r="M202" s="238">
        <v>1245</v>
      </c>
      <c r="N202" s="238"/>
      <c r="O202" s="238"/>
      <c r="P202" s="682"/>
      <c r="Q202" s="713"/>
    </row>
    <row r="203" spans="1:17" ht="14.4" customHeight="1" x14ac:dyDescent="0.3">
      <c r="A203" s="680" t="s">
        <v>4856</v>
      </c>
      <c r="B203" s="671" t="s">
        <v>4659</v>
      </c>
      <c r="C203" s="671" t="s">
        <v>4604</v>
      </c>
      <c r="D203" s="671" t="s">
        <v>4674</v>
      </c>
      <c r="E203" s="671" t="s">
        <v>4675</v>
      </c>
      <c r="F203" s="238"/>
      <c r="G203" s="238"/>
      <c r="H203" s="238"/>
      <c r="I203" s="238"/>
      <c r="J203" s="238">
        <v>6</v>
      </c>
      <c r="K203" s="238">
        <v>2544</v>
      </c>
      <c r="L203" s="238"/>
      <c r="M203" s="238">
        <v>424</v>
      </c>
      <c r="N203" s="238"/>
      <c r="O203" s="238"/>
      <c r="P203" s="682"/>
      <c r="Q203" s="713"/>
    </row>
    <row r="204" spans="1:17" ht="14.4" customHeight="1" x14ac:dyDescent="0.3">
      <c r="A204" s="680" t="s">
        <v>4856</v>
      </c>
      <c r="B204" s="671" t="s">
        <v>4659</v>
      </c>
      <c r="C204" s="671" t="s">
        <v>4604</v>
      </c>
      <c r="D204" s="671" t="s">
        <v>4678</v>
      </c>
      <c r="E204" s="671" t="s">
        <v>4679</v>
      </c>
      <c r="F204" s="238"/>
      <c r="G204" s="238"/>
      <c r="H204" s="238"/>
      <c r="I204" s="238"/>
      <c r="J204" s="238">
        <v>6</v>
      </c>
      <c r="K204" s="238">
        <v>6012</v>
      </c>
      <c r="L204" s="238"/>
      <c r="M204" s="238">
        <v>1002</v>
      </c>
      <c r="N204" s="238"/>
      <c r="O204" s="238"/>
      <c r="P204" s="682"/>
      <c r="Q204" s="713"/>
    </row>
    <row r="205" spans="1:17" ht="14.4" customHeight="1" x14ac:dyDescent="0.3">
      <c r="A205" s="680" t="s">
        <v>4856</v>
      </c>
      <c r="B205" s="671" t="s">
        <v>4659</v>
      </c>
      <c r="C205" s="671" t="s">
        <v>4604</v>
      </c>
      <c r="D205" s="671" t="s">
        <v>4680</v>
      </c>
      <c r="E205" s="671" t="s">
        <v>4681</v>
      </c>
      <c r="F205" s="238"/>
      <c r="G205" s="238"/>
      <c r="H205" s="238"/>
      <c r="I205" s="238"/>
      <c r="J205" s="238">
        <v>3</v>
      </c>
      <c r="K205" s="238">
        <v>6699</v>
      </c>
      <c r="L205" s="238"/>
      <c r="M205" s="238">
        <v>2233</v>
      </c>
      <c r="N205" s="238"/>
      <c r="O205" s="238"/>
      <c r="P205" s="682"/>
      <c r="Q205" s="713"/>
    </row>
    <row r="206" spans="1:17" ht="14.4" customHeight="1" x14ac:dyDescent="0.3">
      <c r="A206" s="680" t="s">
        <v>4856</v>
      </c>
      <c r="B206" s="671" t="s">
        <v>4686</v>
      </c>
      <c r="C206" s="671" t="s">
        <v>4604</v>
      </c>
      <c r="D206" s="671" t="s">
        <v>4693</v>
      </c>
      <c r="E206" s="671" t="s">
        <v>4694</v>
      </c>
      <c r="F206" s="238">
        <v>1</v>
      </c>
      <c r="G206" s="238">
        <v>350</v>
      </c>
      <c r="H206" s="238">
        <v>1</v>
      </c>
      <c r="I206" s="238">
        <v>350</v>
      </c>
      <c r="J206" s="238">
        <v>10</v>
      </c>
      <c r="K206" s="238">
        <v>3500</v>
      </c>
      <c r="L206" s="238">
        <v>10</v>
      </c>
      <c r="M206" s="238">
        <v>350</v>
      </c>
      <c r="N206" s="238">
        <v>18</v>
      </c>
      <c r="O206" s="238">
        <v>6300</v>
      </c>
      <c r="P206" s="682">
        <v>18</v>
      </c>
      <c r="Q206" s="713">
        <v>350</v>
      </c>
    </row>
    <row r="207" spans="1:17" ht="14.4" customHeight="1" x14ac:dyDescent="0.3">
      <c r="A207" s="680" t="s">
        <v>4856</v>
      </c>
      <c r="B207" s="671" t="s">
        <v>4686</v>
      </c>
      <c r="C207" s="671" t="s">
        <v>4604</v>
      </c>
      <c r="D207" s="671" t="s">
        <v>4697</v>
      </c>
      <c r="E207" s="671" t="s">
        <v>4698</v>
      </c>
      <c r="F207" s="238">
        <v>50</v>
      </c>
      <c r="G207" s="238">
        <v>3200</v>
      </c>
      <c r="H207" s="238">
        <v>1</v>
      </c>
      <c r="I207" s="238">
        <v>64</v>
      </c>
      <c r="J207" s="238">
        <v>82</v>
      </c>
      <c r="K207" s="238">
        <v>5330</v>
      </c>
      <c r="L207" s="238">
        <v>1.6656249999999999</v>
      </c>
      <c r="M207" s="238">
        <v>65</v>
      </c>
      <c r="N207" s="238">
        <v>66</v>
      </c>
      <c r="O207" s="238">
        <v>4290</v>
      </c>
      <c r="P207" s="682">
        <v>1.340625</v>
      </c>
      <c r="Q207" s="713">
        <v>65</v>
      </c>
    </row>
    <row r="208" spans="1:17" ht="14.4" customHeight="1" x14ac:dyDescent="0.3">
      <c r="A208" s="680" t="s">
        <v>4856</v>
      </c>
      <c r="B208" s="671" t="s">
        <v>4686</v>
      </c>
      <c r="C208" s="671" t="s">
        <v>4604</v>
      </c>
      <c r="D208" s="671" t="s">
        <v>4701</v>
      </c>
      <c r="E208" s="671" t="s">
        <v>4702</v>
      </c>
      <c r="F208" s="238">
        <v>2</v>
      </c>
      <c r="G208" s="238">
        <v>1178</v>
      </c>
      <c r="H208" s="238">
        <v>1</v>
      </c>
      <c r="I208" s="238">
        <v>589</v>
      </c>
      <c r="J208" s="238">
        <v>4</v>
      </c>
      <c r="K208" s="238">
        <v>2360</v>
      </c>
      <c r="L208" s="238">
        <v>2.0033955857385397</v>
      </c>
      <c r="M208" s="238">
        <v>590</v>
      </c>
      <c r="N208" s="238"/>
      <c r="O208" s="238"/>
      <c r="P208" s="682"/>
      <c r="Q208" s="713"/>
    </row>
    <row r="209" spans="1:17" ht="14.4" customHeight="1" x14ac:dyDescent="0.3">
      <c r="A209" s="680" t="s">
        <v>4856</v>
      </c>
      <c r="B209" s="671" t="s">
        <v>4686</v>
      </c>
      <c r="C209" s="671" t="s">
        <v>4604</v>
      </c>
      <c r="D209" s="671" t="s">
        <v>4703</v>
      </c>
      <c r="E209" s="671" t="s">
        <v>4704</v>
      </c>
      <c r="F209" s="238">
        <v>2</v>
      </c>
      <c r="G209" s="238">
        <v>1228</v>
      </c>
      <c r="H209" s="238">
        <v>1</v>
      </c>
      <c r="I209" s="238">
        <v>614</v>
      </c>
      <c r="J209" s="238">
        <v>4</v>
      </c>
      <c r="K209" s="238">
        <v>2460</v>
      </c>
      <c r="L209" s="238">
        <v>2.003257328990228</v>
      </c>
      <c r="M209" s="238">
        <v>615</v>
      </c>
      <c r="N209" s="238"/>
      <c r="O209" s="238"/>
      <c r="P209" s="682"/>
      <c r="Q209" s="713"/>
    </row>
    <row r="210" spans="1:17" ht="14.4" customHeight="1" x14ac:dyDescent="0.3">
      <c r="A210" s="680" t="s">
        <v>4856</v>
      </c>
      <c r="B210" s="671" t="s">
        <v>4686</v>
      </c>
      <c r="C210" s="671" t="s">
        <v>4604</v>
      </c>
      <c r="D210" s="671" t="s">
        <v>4705</v>
      </c>
      <c r="E210" s="671" t="s">
        <v>4706</v>
      </c>
      <c r="F210" s="238"/>
      <c r="G210" s="238"/>
      <c r="H210" s="238"/>
      <c r="I210" s="238"/>
      <c r="J210" s="238">
        <v>1</v>
      </c>
      <c r="K210" s="238">
        <v>149</v>
      </c>
      <c r="L210" s="238"/>
      <c r="M210" s="238">
        <v>149</v>
      </c>
      <c r="N210" s="238"/>
      <c r="O210" s="238"/>
      <c r="P210" s="682"/>
      <c r="Q210" s="713"/>
    </row>
    <row r="211" spans="1:17" ht="14.4" customHeight="1" x14ac:dyDescent="0.3">
      <c r="A211" s="680" t="s">
        <v>4856</v>
      </c>
      <c r="B211" s="671" t="s">
        <v>4686</v>
      </c>
      <c r="C211" s="671" t="s">
        <v>4604</v>
      </c>
      <c r="D211" s="671" t="s">
        <v>4709</v>
      </c>
      <c r="E211" s="671" t="s">
        <v>4710</v>
      </c>
      <c r="F211" s="238">
        <v>1</v>
      </c>
      <c r="G211" s="238">
        <v>23</v>
      </c>
      <c r="H211" s="238">
        <v>1</v>
      </c>
      <c r="I211" s="238">
        <v>23</v>
      </c>
      <c r="J211" s="238">
        <v>2</v>
      </c>
      <c r="K211" s="238">
        <v>46</v>
      </c>
      <c r="L211" s="238">
        <v>2</v>
      </c>
      <c r="M211" s="238">
        <v>23</v>
      </c>
      <c r="N211" s="238"/>
      <c r="O211" s="238"/>
      <c r="P211" s="682"/>
      <c r="Q211" s="713"/>
    </row>
    <row r="212" spans="1:17" ht="14.4" customHeight="1" x14ac:dyDescent="0.3">
      <c r="A212" s="680" t="s">
        <v>4856</v>
      </c>
      <c r="B212" s="671" t="s">
        <v>4686</v>
      </c>
      <c r="C212" s="671" t="s">
        <v>4604</v>
      </c>
      <c r="D212" s="671" t="s">
        <v>4713</v>
      </c>
      <c r="E212" s="671" t="s">
        <v>4714</v>
      </c>
      <c r="F212" s="238">
        <v>1</v>
      </c>
      <c r="G212" s="238">
        <v>54</v>
      </c>
      <c r="H212" s="238">
        <v>1</v>
      </c>
      <c r="I212" s="238">
        <v>54</v>
      </c>
      <c r="J212" s="238">
        <v>2</v>
      </c>
      <c r="K212" s="238">
        <v>108</v>
      </c>
      <c r="L212" s="238">
        <v>2</v>
      </c>
      <c r="M212" s="238">
        <v>54</v>
      </c>
      <c r="N212" s="238"/>
      <c r="O212" s="238"/>
      <c r="P212" s="682"/>
      <c r="Q212" s="713"/>
    </row>
    <row r="213" spans="1:17" ht="14.4" customHeight="1" x14ac:dyDescent="0.3">
      <c r="A213" s="680" t="s">
        <v>4856</v>
      </c>
      <c r="B213" s="671" t="s">
        <v>4686</v>
      </c>
      <c r="C213" s="671" t="s">
        <v>4604</v>
      </c>
      <c r="D213" s="671" t="s">
        <v>4715</v>
      </c>
      <c r="E213" s="671" t="s">
        <v>4716</v>
      </c>
      <c r="F213" s="238">
        <v>169</v>
      </c>
      <c r="G213" s="238">
        <v>13013</v>
      </c>
      <c r="H213" s="238">
        <v>1</v>
      </c>
      <c r="I213" s="238">
        <v>77</v>
      </c>
      <c r="J213" s="238">
        <v>247</v>
      </c>
      <c r="K213" s="238">
        <v>19019</v>
      </c>
      <c r="L213" s="238">
        <v>1.4615384615384615</v>
      </c>
      <c r="M213" s="238">
        <v>77</v>
      </c>
      <c r="N213" s="238">
        <v>149</v>
      </c>
      <c r="O213" s="238">
        <v>11473</v>
      </c>
      <c r="P213" s="682">
        <v>0.88165680473372776</v>
      </c>
      <c r="Q213" s="713">
        <v>77</v>
      </c>
    </row>
    <row r="214" spans="1:17" ht="14.4" customHeight="1" x14ac:dyDescent="0.3">
      <c r="A214" s="680" t="s">
        <v>4856</v>
      </c>
      <c r="B214" s="671" t="s">
        <v>4686</v>
      </c>
      <c r="C214" s="671" t="s">
        <v>4604</v>
      </c>
      <c r="D214" s="671" t="s">
        <v>4719</v>
      </c>
      <c r="E214" s="671" t="s">
        <v>4720</v>
      </c>
      <c r="F214" s="238">
        <v>5</v>
      </c>
      <c r="G214" s="238">
        <v>110</v>
      </c>
      <c r="H214" s="238">
        <v>1</v>
      </c>
      <c r="I214" s="238">
        <v>22</v>
      </c>
      <c r="J214" s="238">
        <v>6</v>
      </c>
      <c r="K214" s="238">
        <v>132</v>
      </c>
      <c r="L214" s="238">
        <v>1.2</v>
      </c>
      <c r="M214" s="238">
        <v>22</v>
      </c>
      <c r="N214" s="238">
        <v>2</v>
      </c>
      <c r="O214" s="238">
        <v>44</v>
      </c>
      <c r="P214" s="682">
        <v>0.4</v>
      </c>
      <c r="Q214" s="713">
        <v>22</v>
      </c>
    </row>
    <row r="215" spans="1:17" ht="14.4" customHeight="1" x14ac:dyDescent="0.3">
      <c r="A215" s="680" t="s">
        <v>4856</v>
      </c>
      <c r="B215" s="671" t="s">
        <v>4686</v>
      </c>
      <c r="C215" s="671" t="s">
        <v>4604</v>
      </c>
      <c r="D215" s="671" t="s">
        <v>4729</v>
      </c>
      <c r="E215" s="671" t="s">
        <v>4730</v>
      </c>
      <c r="F215" s="238">
        <v>5</v>
      </c>
      <c r="G215" s="238">
        <v>1045</v>
      </c>
      <c r="H215" s="238">
        <v>1</v>
      </c>
      <c r="I215" s="238">
        <v>209</v>
      </c>
      <c r="J215" s="238">
        <v>13</v>
      </c>
      <c r="K215" s="238">
        <v>2717</v>
      </c>
      <c r="L215" s="238">
        <v>2.6</v>
      </c>
      <c r="M215" s="238">
        <v>209</v>
      </c>
      <c r="N215" s="238"/>
      <c r="O215" s="238"/>
      <c r="P215" s="682"/>
      <c r="Q215" s="713"/>
    </row>
    <row r="216" spans="1:17" ht="14.4" customHeight="1" x14ac:dyDescent="0.3">
      <c r="A216" s="680" t="s">
        <v>4856</v>
      </c>
      <c r="B216" s="671" t="s">
        <v>4686</v>
      </c>
      <c r="C216" s="671" t="s">
        <v>4604</v>
      </c>
      <c r="D216" s="671" t="s">
        <v>4731</v>
      </c>
      <c r="E216" s="671" t="s">
        <v>4732</v>
      </c>
      <c r="F216" s="238"/>
      <c r="G216" s="238"/>
      <c r="H216" s="238"/>
      <c r="I216" s="238"/>
      <c r="J216" s="238">
        <v>3</v>
      </c>
      <c r="K216" s="238">
        <v>198</v>
      </c>
      <c r="L216" s="238"/>
      <c r="M216" s="238">
        <v>66</v>
      </c>
      <c r="N216" s="238">
        <v>2</v>
      </c>
      <c r="O216" s="238">
        <v>132</v>
      </c>
      <c r="P216" s="682"/>
      <c r="Q216" s="713">
        <v>66</v>
      </c>
    </row>
    <row r="217" spans="1:17" ht="14.4" customHeight="1" x14ac:dyDescent="0.3">
      <c r="A217" s="680" t="s">
        <v>4856</v>
      </c>
      <c r="B217" s="671" t="s">
        <v>4686</v>
      </c>
      <c r="C217" s="671" t="s">
        <v>4604</v>
      </c>
      <c r="D217" s="671" t="s">
        <v>4735</v>
      </c>
      <c r="E217" s="671" t="s">
        <v>4736</v>
      </c>
      <c r="F217" s="238">
        <v>174</v>
      </c>
      <c r="G217" s="238">
        <v>2784</v>
      </c>
      <c r="H217" s="238">
        <v>1</v>
      </c>
      <c r="I217" s="238">
        <v>16</v>
      </c>
      <c r="J217" s="238">
        <v>270</v>
      </c>
      <c r="K217" s="238">
        <v>4320</v>
      </c>
      <c r="L217" s="238">
        <v>1.5517241379310345</v>
      </c>
      <c r="M217" s="238">
        <v>16</v>
      </c>
      <c r="N217" s="238">
        <v>166</v>
      </c>
      <c r="O217" s="238">
        <v>2656</v>
      </c>
      <c r="P217" s="682">
        <v>0.95402298850574707</v>
      </c>
      <c r="Q217" s="713">
        <v>16</v>
      </c>
    </row>
    <row r="218" spans="1:17" ht="14.4" customHeight="1" x14ac:dyDescent="0.3">
      <c r="A218" s="680" t="s">
        <v>4856</v>
      </c>
      <c r="B218" s="671" t="s">
        <v>4686</v>
      </c>
      <c r="C218" s="671" t="s">
        <v>4604</v>
      </c>
      <c r="D218" s="671" t="s">
        <v>4741</v>
      </c>
      <c r="E218" s="671" t="s">
        <v>4742</v>
      </c>
      <c r="F218" s="238">
        <v>3</v>
      </c>
      <c r="G218" s="238">
        <v>69</v>
      </c>
      <c r="H218" s="238">
        <v>1</v>
      </c>
      <c r="I218" s="238">
        <v>23</v>
      </c>
      <c r="J218" s="238">
        <v>4</v>
      </c>
      <c r="K218" s="238">
        <v>96</v>
      </c>
      <c r="L218" s="238">
        <v>1.3913043478260869</v>
      </c>
      <c r="M218" s="238">
        <v>24</v>
      </c>
      <c r="N218" s="238">
        <v>2</v>
      </c>
      <c r="O218" s="238">
        <v>48</v>
      </c>
      <c r="P218" s="682">
        <v>0.69565217391304346</v>
      </c>
      <c r="Q218" s="713">
        <v>24</v>
      </c>
    </row>
    <row r="219" spans="1:17" ht="14.4" customHeight="1" x14ac:dyDescent="0.3">
      <c r="A219" s="680" t="s">
        <v>4856</v>
      </c>
      <c r="B219" s="671" t="s">
        <v>4686</v>
      </c>
      <c r="C219" s="671" t="s">
        <v>4604</v>
      </c>
      <c r="D219" s="671" t="s">
        <v>4743</v>
      </c>
      <c r="E219" s="671" t="s">
        <v>4744</v>
      </c>
      <c r="F219" s="238">
        <v>2</v>
      </c>
      <c r="G219" s="238">
        <v>1474</v>
      </c>
      <c r="H219" s="238">
        <v>1</v>
      </c>
      <c r="I219" s="238">
        <v>737</v>
      </c>
      <c r="J219" s="238">
        <v>4</v>
      </c>
      <c r="K219" s="238">
        <v>2952</v>
      </c>
      <c r="L219" s="238">
        <v>2.0027137042062417</v>
      </c>
      <c r="M219" s="238">
        <v>738</v>
      </c>
      <c r="N219" s="238"/>
      <c r="O219" s="238"/>
      <c r="P219" s="682"/>
      <c r="Q219" s="713"/>
    </row>
    <row r="220" spans="1:17" ht="14.4" customHeight="1" x14ac:dyDescent="0.3">
      <c r="A220" s="680" t="s">
        <v>4856</v>
      </c>
      <c r="B220" s="671" t="s">
        <v>4686</v>
      </c>
      <c r="C220" s="671" t="s">
        <v>4604</v>
      </c>
      <c r="D220" s="671" t="s">
        <v>4745</v>
      </c>
      <c r="E220" s="671" t="s">
        <v>4746</v>
      </c>
      <c r="F220" s="238">
        <v>2</v>
      </c>
      <c r="G220" s="238">
        <v>360</v>
      </c>
      <c r="H220" s="238">
        <v>1</v>
      </c>
      <c r="I220" s="238">
        <v>180</v>
      </c>
      <c r="J220" s="238">
        <v>5</v>
      </c>
      <c r="K220" s="238">
        <v>900</v>
      </c>
      <c r="L220" s="238">
        <v>2.5</v>
      </c>
      <c r="M220" s="238">
        <v>180</v>
      </c>
      <c r="N220" s="238"/>
      <c r="O220" s="238"/>
      <c r="P220" s="682"/>
      <c r="Q220" s="713"/>
    </row>
    <row r="221" spans="1:17" ht="14.4" customHeight="1" x14ac:dyDescent="0.3">
      <c r="A221" s="680" t="s">
        <v>4856</v>
      </c>
      <c r="B221" s="671" t="s">
        <v>4686</v>
      </c>
      <c r="C221" s="671" t="s">
        <v>4604</v>
      </c>
      <c r="D221" s="671" t="s">
        <v>4751</v>
      </c>
      <c r="E221" s="671" t="s">
        <v>4752</v>
      </c>
      <c r="F221" s="238">
        <v>3</v>
      </c>
      <c r="G221" s="238">
        <v>759</v>
      </c>
      <c r="H221" s="238">
        <v>1</v>
      </c>
      <c r="I221" s="238">
        <v>253</v>
      </c>
      <c r="J221" s="238">
        <v>12</v>
      </c>
      <c r="K221" s="238">
        <v>3036</v>
      </c>
      <c r="L221" s="238">
        <v>4</v>
      </c>
      <c r="M221" s="238">
        <v>253</v>
      </c>
      <c r="N221" s="238">
        <v>17</v>
      </c>
      <c r="O221" s="238">
        <v>4301</v>
      </c>
      <c r="P221" s="682">
        <v>5.666666666666667</v>
      </c>
      <c r="Q221" s="713">
        <v>253</v>
      </c>
    </row>
    <row r="222" spans="1:17" ht="14.4" customHeight="1" x14ac:dyDescent="0.3">
      <c r="A222" s="680" t="s">
        <v>4856</v>
      </c>
      <c r="B222" s="671" t="s">
        <v>4686</v>
      </c>
      <c r="C222" s="671" t="s">
        <v>4604</v>
      </c>
      <c r="D222" s="671" t="s">
        <v>4753</v>
      </c>
      <c r="E222" s="671" t="s">
        <v>4754</v>
      </c>
      <c r="F222" s="238">
        <v>2</v>
      </c>
      <c r="G222" s="238">
        <v>528</v>
      </c>
      <c r="H222" s="238">
        <v>1</v>
      </c>
      <c r="I222" s="238">
        <v>264</v>
      </c>
      <c r="J222" s="238">
        <v>4</v>
      </c>
      <c r="K222" s="238">
        <v>1056</v>
      </c>
      <c r="L222" s="238">
        <v>2</v>
      </c>
      <c r="M222" s="238">
        <v>264</v>
      </c>
      <c r="N222" s="238"/>
      <c r="O222" s="238"/>
      <c r="P222" s="682"/>
      <c r="Q222" s="713"/>
    </row>
    <row r="223" spans="1:17" ht="14.4" customHeight="1" x14ac:dyDescent="0.3">
      <c r="A223" s="680" t="s">
        <v>4856</v>
      </c>
      <c r="B223" s="671" t="s">
        <v>4686</v>
      </c>
      <c r="C223" s="671" t="s">
        <v>4604</v>
      </c>
      <c r="D223" s="671" t="s">
        <v>4755</v>
      </c>
      <c r="E223" s="671" t="s">
        <v>4756</v>
      </c>
      <c r="F223" s="238">
        <v>2</v>
      </c>
      <c r="G223" s="238">
        <v>378</v>
      </c>
      <c r="H223" s="238">
        <v>1</v>
      </c>
      <c r="I223" s="238">
        <v>189</v>
      </c>
      <c r="J223" s="238">
        <v>1</v>
      </c>
      <c r="K223" s="238">
        <v>189</v>
      </c>
      <c r="L223" s="238">
        <v>0.5</v>
      </c>
      <c r="M223" s="238">
        <v>189</v>
      </c>
      <c r="N223" s="238"/>
      <c r="O223" s="238"/>
      <c r="P223" s="682"/>
      <c r="Q223" s="713"/>
    </row>
    <row r="224" spans="1:17" ht="14.4" customHeight="1" x14ac:dyDescent="0.3">
      <c r="A224" s="680" t="s">
        <v>4856</v>
      </c>
      <c r="B224" s="671" t="s">
        <v>4686</v>
      </c>
      <c r="C224" s="671" t="s">
        <v>4604</v>
      </c>
      <c r="D224" s="671" t="s">
        <v>4759</v>
      </c>
      <c r="E224" s="671" t="s">
        <v>4760</v>
      </c>
      <c r="F224" s="238">
        <v>3</v>
      </c>
      <c r="G224" s="238">
        <v>648</v>
      </c>
      <c r="H224" s="238">
        <v>1</v>
      </c>
      <c r="I224" s="238">
        <v>216</v>
      </c>
      <c r="J224" s="238">
        <v>13</v>
      </c>
      <c r="K224" s="238">
        <v>2808</v>
      </c>
      <c r="L224" s="238">
        <v>4.333333333333333</v>
      </c>
      <c r="M224" s="238">
        <v>216</v>
      </c>
      <c r="N224" s="238"/>
      <c r="O224" s="238"/>
      <c r="P224" s="682"/>
      <c r="Q224" s="713"/>
    </row>
    <row r="225" spans="1:17" ht="14.4" customHeight="1" x14ac:dyDescent="0.3">
      <c r="A225" s="680" t="s">
        <v>4856</v>
      </c>
      <c r="B225" s="671" t="s">
        <v>4686</v>
      </c>
      <c r="C225" s="671" t="s">
        <v>4604</v>
      </c>
      <c r="D225" s="671" t="s">
        <v>4761</v>
      </c>
      <c r="E225" s="671" t="s">
        <v>4762</v>
      </c>
      <c r="F225" s="238">
        <v>1</v>
      </c>
      <c r="G225" s="238">
        <v>35</v>
      </c>
      <c r="H225" s="238">
        <v>1</v>
      </c>
      <c r="I225" s="238">
        <v>35</v>
      </c>
      <c r="J225" s="238"/>
      <c r="K225" s="238"/>
      <c r="L225" s="238"/>
      <c r="M225" s="238"/>
      <c r="N225" s="238"/>
      <c r="O225" s="238"/>
      <c r="P225" s="682"/>
      <c r="Q225" s="713"/>
    </row>
    <row r="226" spans="1:17" ht="14.4" customHeight="1" x14ac:dyDescent="0.3">
      <c r="A226" s="680" t="s">
        <v>4856</v>
      </c>
      <c r="B226" s="671" t="s">
        <v>4686</v>
      </c>
      <c r="C226" s="671" t="s">
        <v>4604</v>
      </c>
      <c r="D226" s="671" t="s">
        <v>4763</v>
      </c>
      <c r="E226" s="671" t="s">
        <v>4764</v>
      </c>
      <c r="F226" s="238">
        <v>2</v>
      </c>
      <c r="G226" s="238">
        <v>1178</v>
      </c>
      <c r="H226" s="238">
        <v>1</v>
      </c>
      <c r="I226" s="238">
        <v>589</v>
      </c>
      <c r="J226" s="238">
        <v>4</v>
      </c>
      <c r="K226" s="238">
        <v>2360</v>
      </c>
      <c r="L226" s="238">
        <v>2.0033955857385397</v>
      </c>
      <c r="M226" s="238">
        <v>590</v>
      </c>
      <c r="N226" s="238"/>
      <c r="O226" s="238"/>
      <c r="P226" s="682"/>
      <c r="Q226" s="713"/>
    </row>
    <row r="227" spans="1:17" ht="14.4" customHeight="1" x14ac:dyDescent="0.3">
      <c r="A227" s="680" t="s">
        <v>4856</v>
      </c>
      <c r="B227" s="671" t="s">
        <v>4686</v>
      </c>
      <c r="C227" s="671" t="s">
        <v>4604</v>
      </c>
      <c r="D227" s="671" t="s">
        <v>4765</v>
      </c>
      <c r="E227" s="671" t="s">
        <v>4766</v>
      </c>
      <c r="F227" s="238"/>
      <c r="G227" s="238"/>
      <c r="H227" s="238"/>
      <c r="I227" s="238"/>
      <c r="J227" s="238">
        <v>1</v>
      </c>
      <c r="K227" s="238">
        <v>50</v>
      </c>
      <c r="L227" s="238"/>
      <c r="M227" s="238">
        <v>50</v>
      </c>
      <c r="N227" s="238"/>
      <c r="O227" s="238"/>
      <c r="P227" s="682"/>
      <c r="Q227" s="713"/>
    </row>
    <row r="228" spans="1:17" ht="14.4" customHeight="1" x14ac:dyDescent="0.3">
      <c r="A228" s="680" t="s">
        <v>4856</v>
      </c>
      <c r="B228" s="671" t="s">
        <v>4686</v>
      </c>
      <c r="C228" s="671" t="s">
        <v>4604</v>
      </c>
      <c r="D228" s="671" t="s">
        <v>4767</v>
      </c>
      <c r="E228" s="671" t="s">
        <v>4768</v>
      </c>
      <c r="F228" s="238">
        <v>2</v>
      </c>
      <c r="G228" s="238">
        <v>1088</v>
      </c>
      <c r="H228" s="238">
        <v>1</v>
      </c>
      <c r="I228" s="238">
        <v>544</v>
      </c>
      <c r="J228" s="238">
        <v>4</v>
      </c>
      <c r="K228" s="238">
        <v>2180</v>
      </c>
      <c r="L228" s="238">
        <v>2.0036764705882355</v>
      </c>
      <c r="M228" s="238">
        <v>545</v>
      </c>
      <c r="N228" s="238"/>
      <c r="O228" s="238"/>
      <c r="P228" s="682"/>
      <c r="Q228" s="713"/>
    </row>
    <row r="229" spans="1:17" ht="14.4" customHeight="1" x14ac:dyDescent="0.3">
      <c r="A229" s="680" t="s">
        <v>4856</v>
      </c>
      <c r="B229" s="671" t="s">
        <v>4686</v>
      </c>
      <c r="C229" s="671" t="s">
        <v>4604</v>
      </c>
      <c r="D229" s="671" t="s">
        <v>4771</v>
      </c>
      <c r="E229" s="671" t="s">
        <v>4772</v>
      </c>
      <c r="F229" s="238">
        <v>2</v>
      </c>
      <c r="G229" s="238">
        <v>1468</v>
      </c>
      <c r="H229" s="238">
        <v>1</v>
      </c>
      <c r="I229" s="238">
        <v>734</v>
      </c>
      <c r="J229" s="238">
        <v>4</v>
      </c>
      <c r="K229" s="238">
        <v>2936</v>
      </c>
      <c r="L229" s="238">
        <v>2</v>
      </c>
      <c r="M229" s="238">
        <v>734</v>
      </c>
      <c r="N229" s="238"/>
      <c r="O229" s="238"/>
      <c r="P229" s="682"/>
      <c r="Q229" s="713"/>
    </row>
    <row r="230" spans="1:17" ht="14.4" customHeight="1" x14ac:dyDescent="0.3">
      <c r="A230" s="680" t="s">
        <v>4856</v>
      </c>
      <c r="B230" s="671" t="s">
        <v>4686</v>
      </c>
      <c r="C230" s="671" t="s">
        <v>4604</v>
      </c>
      <c r="D230" s="671" t="s">
        <v>4775</v>
      </c>
      <c r="E230" s="671" t="s">
        <v>4776</v>
      </c>
      <c r="F230" s="238">
        <v>2</v>
      </c>
      <c r="G230" s="238">
        <v>688</v>
      </c>
      <c r="H230" s="238">
        <v>1</v>
      </c>
      <c r="I230" s="238">
        <v>344</v>
      </c>
      <c r="J230" s="238">
        <v>4</v>
      </c>
      <c r="K230" s="238">
        <v>1376</v>
      </c>
      <c r="L230" s="238">
        <v>2</v>
      </c>
      <c r="M230" s="238">
        <v>344</v>
      </c>
      <c r="N230" s="238"/>
      <c r="O230" s="238"/>
      <c r="P230" s="682"/>
      <c r="Q230" s="713"/>
    </row>
    <row r="231" spans="1:17" ht="14.4" customHeight="1" x14ac:dyDescent="0.3">
      <c r="A231" s="680" t="s">
        <v>4856</v>
      </c>
      <c r="B231" s="671" t="s">
        <v>4686</v>
      </c>
      <c r="C231" s="671" t="s">
        <v>4604</v>
      </c>
      <c r="D231" s="671" t="s">
        <v>4804</v>
      </c>
      <c r="E231" s="671" t="s">
        <v>4805</v>
      </c>
      <c r="F231" s="238"/>
      <c r="G231" s="238"/>
      <c r="H231" s="238"/>
      <c r="I231" s="238"/>
      <c r="J231" s="238">
        <v>2</v>
      </c>
      <c r="K231" s="238">
        <v>1830</v>
      </c>
      <c r="L231" s="238"/>
      <c r="M231" s="238">
        <v>915</v>
      </c>
      <c r="N231" s="238"/>
      <c r="O231" s="238"/>
      <c r="P231" s="682"/>
      <c r="Q231" s="713"/>
    </row>
    <row r="232" spans="1:17" ht="14.4" customHeight="1" x14ac:dyDescent="0.3">
      <c r="A232" s="680" t="s">
        <v>4856</v>
      </c>
      <c r="B232" s="671" t="s">
        <v>4686</v>
      </c>
      <c r="C232" s="671" t="s">
        <v>4604</v>
      </c>
      <c r="D232" s="671" t="s">
        <v>4806</v>
      </c>
      <c r="E232" s="671" t="s">
        <v>4807</v>
      </c>
      <c r="F232" s="238"/>
      <c r="G232" s="238"/>
      <c r="H232" s="238"/>
      <c r="I232" s="238"/>
      <c r="J232" s="238">
        <v>2</v>
      </c>
      <c r="K232" s="238">
        <v>1784</v>
      </c>
      <c r="L232" s="238"/>
      <c r="M232" s="238">
        <v>892</v>
      </c>
      <c r="N232" s="238"/>
      <c r="O232" s="238"/>
      <c r="P232" s="682"/>
      <c r="Q232" s="713"/>
    </row>
    <row r="233" spans="1:17" ht="14.4" customHeight="1" x14ac:dyDescent="0.3">
      <c r="A233" s="680" t="s">
        <v>4857</v>
      </c>
      <c r="B233" s="671" t="s">
        <v>4474</v>
      </c>
      <c r="C233" s="671" t="s">
        <v>4604</v>
      </c>
      <c r="D233" s="671" t="s">
        <v>4649</v>
      </c>
      <c r="E233" s="671" t="s">
        <v>4650</v>
      </c>
      <c r="F233" s="238">
        <v>1</v>
      </c>
      <c r="G233" s="238">
        <v>158</v>
      </c>
      <c r="H233" s="238">
        <v>1</v>
      </c>
      <c r="I233" s="238">
        <v>158</v>
      </c>
      <c r="J233" s="238"/>
      <c r="K233" s="238"/>
      <c r="L233" s="238"/>
      <c r="M233" s="238"/>
      <c r="N233" s="238"/>
      <c r="O233" s="238"/>
      <c r="P233" s="682"/>
      <c r="Q233" s="713"/>
    </row>
    <row r="234" spans="1:17" ht="14.4" customHeight="1" x14ac:dyDescent="0.3">
      <c r="A234" s="680" t="s">
        <v>4857</v>
      </c>
      <c r="B234" s="671" t="s">
        <v>4686</v>
      </c>
      <c r="C234" s="671" t="s">
        <v>4604</v>
      </c>
      <c r="D234" s="671" t="s">
        <v>4693</v>
      </c>
      <c r="E234" s="671" t="s">
        <v>4694</v>
      </c>
      <c r="F234" s="238"/>
      <c r="G234" s="238"/>
      <c r="H234" s="238"/>
      <c r="I234" s="238"/>
      <c r="J234" s="238">
        <v>3</v>
      </c>
      <c r="K234" s="238">
        <v>1050</v>
      </c>
      <c r="L234" s="238"/>
      <c r="M234" s="238">
        <v>350</v>
      </c>
      <c r="N234" s="238"/>
      <c r="O234" s="238"/>
      <c r="P234" s="682"/>
      <c r="Q234" s="713"/>
    </row>
    <row r="235" spans="1:17" ht="14.4" customHeight="1" x14ac:dyDescent="0.3">
      <c r="A235" s="680" t="s">
        <v>4857</v>
      </c>
      <c r="B235" s="671" t="s">
        <v>4686</v>
      </c>
      <c r="C235" s="671" t="s">
        <v>4604</v>
      </c>
      <c r="D235" s="671" t="s">
        <v>4697</v>
      </c>
      <c r="E235" s="671" t="s">
        <v>4698</v>
      </c>
      <c r="F235" s="238">
        <v>20</v>
      </c>
      <c r="G235" s="238">
        <v>1280</v>
      </c>
      <c r="H235" s="238">
        <v>1</v>
      </c>
      <c r="I235" s="238">
        <v>64</v>
      </c>
      <c r="J235" s="238">
        <v>24</v>
      </c>
      <c r="K235" s="238">
        <v>1560</v>
      </c>
      <c r="L235" s="238">
        <v>1.21875</v>
      </c>
      <c r="M235" s="238">
        <v>65</v>
      </c>
      <c r="N235" s="238">
        <v>29</v>
      </c>
      <c r="O235" s="238">
        <v>1885</v>
      </c>
      <c r="P235" s="682">
        <v>1.47265625</v>
      </c>
      <c r="Q235" s="713">
        <v>65</v>
      </c>
    </row>
    <row r="236" spans="1:17" ht="14.4" customHeight="1" x14ac:dyDescent="0.3">
      <c r="A236" s="680" t="s">
        <v>4857</v>
      </c>
      <c r="B236" s="671" t="s">
        <v>4686</v>
      </c>
      <c r="C236" s="671" t="s">
        <v>4604</v>
      </c>
      <c r="D236" s="671" t="s">
        <v>4709</v>
      </c>
      <c r="E236" s="671" t="s">
        <v>4710</v>
      </c>
      <c r="F236" s="238">
        <v>5</v>
      </c>
      <c r="G236" s="238">
        <v>115</v>
      </c>
      <c r="H236" s="238">
        <v>1</v>
      </c>
      <c r="I236" s="238">
        <v>23</v>
      </c>
      <c r="J236" s="238">
        <v>2</v>
      </c>
      <c r="K236" s="238">
        <v>46</v>
      </c>
      <c r="L236" s="238">
        <v>0.4</v>
      </c>
      <c r="M236" s="238">
        <v>23</v>
      </c>
      <c r="N236" s="238">
        <v>3</v>
      </c>
      <c r="O236" s="238">
        <v>69</v>
      </c>
      <c r="P236" s="682">
        <v>0.6</v>
      </c>
      <c r="Q236" s="713">
        <v>23</v>
      </c>
    </row>
    <row r="237" spans="1:17" ht="14.4" customHeight="1" x14ac:dyDescent="0.3">
      <c r="A237" s="680" t="s">
        <v>4857</v>
      </c>
      <c r="B237" s="671" t="s">
        <v>4686</v>
      </c>
      <c r="C237" s="671" t="s">
        <v>4604</v>
      </c>
      <c r="D237" s="671" t="s">
        <v>4713</v>
      </c>
      <c r="E237" s="671" t="s">
        <v>4714</v>
      </c>
      <c r="F237" s="238">
        <v>1</v>
      </c>
      <c r="G237" s="238">
        <v>54</v>
      </c>
      <c r="H237" s="238">
        <v>1</v>
      </c>
      <c r="I237" s="238">
        <v>54</v>
      </c>
      <c r="J237" s="238">
        <v>2</v>
      </c>
      <c r="K237" s="238">
        <v>108</v>
      </c>
      <c r="L237" s="238">
        <v>2</v>
      </c>
      <c r="M237" s="238">
        <v>54</v>
      </c>
      <c r="N237" s="238"/>
      <c r="O237" s="238"/>
      <c r="P237" s="682"/>
      <c r="Q237" s="713"/>
    </row>
    <row r="238" spans="1:17" ht="14.4" customHeight="1" x14ac:dyDescent="0.3">
      <c r="A238" s="680" t="s">
        <v>4857</v>
      </c>
      <c r="B238" s="671" t="s">
        <v>4686</v>
      </c>
      <c r="C238" s="671" t="s">
        <v>4604</v>
      </c>
      <c r="D238" s="671" t="s">
        <v>4715</v>
      </c>
      <c r="E238" s="671" t="s">
        <v>4716</v>
      </c>
      <c r="F238" s="238">
        <v>182</v>
      </c>
      <c r="G238" s="238">
        <v>14014</v>
      </c>
      <c r="H238" s="238">
        <v>1</v>
      </c>
      <c r="I238" s="238">
        <v>77</v>
      </c>
      <c r="J238" s="238">
        <v>206</v>
      </c>
      <c r="K238" s="238">
        <v>15862</v>
      </c>
      <c r="L238" s="238">
        <v>1.1318681318681318</v>
      </c>
      <c r="M238" s="238">
        <v>77</v>
      </c>
      <c r="N238" s="238">
        <v>173</v>
      </c>
      <c r="O238" s="238">
        <v>13321</v>
      </c>
      <c r="P238" s="682">
        <v>0.9505494505494505</v>
      </c>
      <c r="Q238" s="713">
        <v>77</v>
      </c>
    </row>
    <row r="239" spans="1:17" ht="14.4" customHeight="1" x14ac:dyDescent="0.3">
      <c r="A239" s="680" t="s">
        <v>4857</v>
      </c>
      <c r="B239" s="671" t="s">
        <v>4686</v>
      </c>
      <c r="C239" s="671" t="s">
        <v>4604</v>
      </c>
      <c r="D239" s="671" t="s">
        <v>4719</v>
      </c>
      <c r="E239" s="671" t="s">
        <v>4720</v>
      </c>
      <c r="F239" s="238">
        <v>13</v>
      </c>
      <c r="G239" s="238">
        <v>286</v>
      </c>
      <c r="H239" s="238">
        <v>1</v>
      </c>
      <c r="I239" s="238">
        <v>22</v>
      </c>
      <c r="J239" s="238">
        <v>5</v>
      </c>
      <c r="K239" s="238">
        <v>110</v>
      </c>
      <c r="L239" s="238">
        <v>0.38461538461538464</v>
      </c>
      <c r="M239" s="238">
        <v>22</v>
      </c>
      <c r="N239" s="238">
        <v>6</v>
      </c>
      <c r="O239" s="238">
        <v>132</v>
      </c>
      <c r="P239" s="682">
        <v>0.46153846153846156</v>
      </c>
      <c r="Q239" s="713">
        <v>22</v>
      </c>
    </row>
    <row r="240" spans="1:17" ht="14.4" customHeight="1" x14ac:dyDescent="0.3">
      <c r="A240" s="680" t="s">
        <v>4857</v>
      </c>
      <c r="B240" s="671" t="s">
        <v>4686</v>
      </c>
      <c r="C240" s="671" t="s">
        <v>4604</v>
      </c>
      <c r="D240" s="671" t="s">
        <v>4729</v>
      </c>
      <c r="E240" s="671" t="s">
        <v>4730</v>
      </c>
      <c r="F240" s="238">
        <v>12</v>
      </c>
      <c r="G240" s="238">
        <v>2508</v>
      </c>
      <c r="H240" s="238">
        <v>1</v>
      </c>
      <c r="I240" s="238">
        <v>209</v>
      </c>
      <c r="J240" s="238">
        <v>9</v>
      </c>
      <c r="K240" s="238">
        <v>1881</v>
      </c>
      <c r="L240" s="238">
        <v>0.75</v>
      </c>
      <c r="M240" s="238">
        <v>209</v>
      </c>
      <c r="N240" s="238"/>
      <c r="O240" s="238"/>
      <c r="P240" s="682"/>
      <c r="Q240" s="713"/>
    </row>
    <row r="241" spans="1:17" ht="14.4" customHeight="1" x14ac:dyDescent="0.3">
      <c r="A241" s="680" t="s">
        <v>4857</v>
      </c>
      <c r="B241" s="671" t="s">
        <v>4686</v>
      </c>
      <c r="C241" s="671" t="s">
        <v>4604</v>
      </c>
      <c r="D241" s="671" t="s">
        <v>4731</v>
      </c>
      <c r="E241" s="671" t="s">
        <v>4732</v>
      </c>
      <c r="F241" s="238"/>
      <c r="G241" s="238"/>
      <c r="H241" s="238"/>
      <c r="I241" s="238"/>
      <c r="J241" s="238">
        <v>1</v>
      </c>
      <c r="K241" s="238">
        <v>66</v>
      </c>
      <c r="L241" s="238"/>
      <c r="M241" s="238">
        <v>66</v>
      </c>
      <c r="N241" s="238">
        <v>2</v>
      </c>
      <c r="O241" s="238">
        <v>132</v>
      </c>
      <c r="P241" s="682"/>
      <c r="Q241" s="713">
        <v>66</v>
      </c>
    </row>
    <row r="242" spans="1:17" ht="14.4" customHeight="1" x14ac:dyDescent="0.3">
      <c r="A242" s="680" t="s">
        <v>4857</v>
      </c>
      <c r="B242" s="671" t="s">
        <v>4686</v>
      </c>
      <c r="C242" s="671" t="s">
        <v>4604</v>
      </c>
      <c r="D242" s="671" t="s">
        <v>4735</v>
      </c>
      <c r="E242" s="671" t="s">
        <v>4736</v>
      </c>
      <c r="F242" s="238">
        <v>176</v>
      </c>
      <c r="G242" s="238">
        <v>2816</v>
      </c>
      <c r="H242" s="238">
        <v>1</v>
      </c>
      <c r="I242" s="238">
        <v>16</v>
      </c>
      <c r="J242" s="238">
        <v>199</v>
      </c>
      <c r="K242" s="238">
        <v>3184</v>
      </c>
      <c r="L242" s="238">
        <v>1.1306818181818181</v>
      </c>
      <c r="M242" s="238">
        <v>16</v>
      </c>
      <c r="N242" s="238">
        <v>177</v>
      </c>
      <c r="O242" s="238">
        <v>2832</v>
      </c>
      <c r="P242" s="682">
        <v>1.0056818181818181</v>
      </c>
      <c r="Q242" s="713">
        <v>16</v>
      </c>
    </row>
    <row r="243" spans="1:17" ht="14.4" customHeight="1" x14ac:dyDescent="0.3">
      <c r="A243" s="680" t="s">
        <v>4857</v>
      </c>
      <c r="B243" s="671" t="s">
        <v>4686</v>
      </c>
      <c r="C243" s="671" t="s">
        <v>4604</v>
      </c>
      <c r="D243" s="671" t="s">
        <v>4741</v>
      </c>
      <c r="E243" s="671" t="s">
        <v>4742</v>
      </c>
      <c r="F243" s="238">
        <v>5</v>
      </c>
      <c r="G243" s="238">
        <v>115</v>
      </c>
      <c r="H243" s="238">
        <v>1</v>
      </c>
      <c r="I243" s="238">
        <v>23</v>
      </c>
      <c r="J243" s="238">
        <v>3</v>
      </c>
      <c r="K243" s="238">
        <v>72</v>
      </c>
      <c r="L243" s="238">
        <v>0.62608695652173918</v>
      </c>
      <c r="M243" s="238">
        <v>24</v>
      </c>
      <c r="N243" s="238">
        <v>3</v>
      </c>
      <c r="O243" s="238">
        <v>72</v>
      </c>
      <c r="P243" s="682">
        <v>0.62608695652173918</v>
      </c>
      <c r="Q243" s="713">
        <v>24</v>
      </c>
    </row>
    <row r="244" spans="1:17" ht="14.4" customHeight="1" x14ac:dyDescent="0.3">
      <c r="A244" s="680" t="s">
        <v>4857</v>
      </c>
      <c r="B244" s="671" t="s">
        <v>4686</v>
      </c>
      <c r="C244" s="671" t="s">
        <v>4604</v>
      </c>
      <c r="D244" s="671" t="s">
        <v>4745</v>
      </c>
      <c r="E244" s="671" t="s">
        <v>4746</v>
      </c>
      <c r="F244" s="238">
        <v>16</v>
      </c>
      <c r="G244" s="238">
        <v>2880</v>
      </c>
      <c r="H244" s="238">
        <v>1</v>
      </c>
      <c r="I244" s="238">
        <v>180</v>
      </c>
      <c r="J244" s="238">
        <v>19</v>
      </c>
      <c r="K244" s="238">
        <v>3420</v>
      </c>
      <c r="L244" s="238">
        <v>1.1875</v>
      </c>
      <c r="M244" s="238">
        <v>180</v>
      </c>
      <c r="N244" s="238">
        <v>8</v>
      </c>
      <c r="O244" s="238">
        <v>1440</v>
      </c>
      <c r="P244" s="682">
        <v>0.5</v>
      </c>
      <c r="Q244" s="713">
        <v>180</v>
      </c>
    </row>
    <row r="245" spans="1:17" ht="14.4" customHeight="1" x14ac:dyDescent="0.3">
      <c r="A245" s="680" t="s">
        <v>4857</v>
      </c>
      <c r="B245" s="671" t="s">
        <v>4686</v>
      </c>
      <c r="C245" s="671" t="s">
        <v>4604</v>
      </c>
      <c r="D245" s="671" t="s">
        <v>4751</v>
      </c>
      <c r="E245" s="671" t="s">
        <v>4752</v>
      </c>
      <c r="F245" s="238">
        <v>3</v>
      </c>
      <c r="G245" s="238">
        <v>759</v>
      </c>
      <c r="H245" s="238">
        <v>1</v>
      </c>
      <c r="I245" s="238">
        <v>253</v>
      </c>
      <c r="J245" s="238">
        <v>2</v>
      </c>
      <c r="K245" s="238">
        <v>506</v>
      </c>
      <c r="L245" s="238">
        <v>0.66666666666666663</v>
      </c>
      <c r="M245" s="238">
        <v>253</v>
      </c>
      <c r="N245" s="238">
        <v>9</v>
      </c>
      <c r="O245" s="238">
        <v>2277</v>
      </c>
      <c r="P245" s="682">
        <v>3</v>
      </c>
      <c r="Q245" s="713">
        <v>253</v>
      </c>
    </row>
    <row r="246" spans="1:17" ht="14.4" customHeight="1" x14ac:dyDescent="0.3">
      <c r="A246" s="680" t="s">
        <v>4857</v>
      </c>
      <c r="B246" s="671" t="s">
        <v>4686</v>
      </c>
      <c r="C246" s="671" t="s">
        <v>4604</v>
      </c>
      <c r="D246" s="671" t="s">
        <v>4759</v>
      </c>
      <c r="E246" s="671" t="s">
        <v>4760</v>
      </c>
      <c r="F246" s="238">
        <v>17</v>
      </c>
      <c r="G246" s="238">
        <v>3672</v>
      </c>
      <c r="H246" s="238">
        <v>1</v>
      </c>
      <c r="I246" s="238">
        <v>216</v>
      </c>
      <c r="J246" s="238">
        <v>19</v>
      </c>
      <c r="K246" s="238">
        <v>4104</v>
      </c>
      <c r="L246" s="238">
        <v>1.1176470588235294</v>
      </c>
      <c r="M246" s="238">
        <v>216</v>
      </c>
      <c r="N246" s="238">
        <v>8</v>
      </c>
      <c r="O246" s="238">
        <v>1728</v>
      </c>
      <c r="P246" s="682">
        <v>0.47058823529411764</v>
      </c>
      <c r="Q246" s="713">
        <v>216</v>
      </c>
    </row>
    <row r="247" spans="1:17" ht="14.4" customHeight="1" x14ac:dyDescent="0.3">
      <c r="A247" s="680" t="s">
        <v>4857</v>
      </c>
      <c r="B247" s="671" t="s">
        <v>4686</v>
      </c>
      <c r="C247" s="671" t="s">
        <v>4604</v>
      </c>
      <c r="D247" s="671" t="s">
        <v>4765</v>
      </c>
      <c r="E247" s="671" t="s">
        <v>4766</v>
      </c>
      <c r="F247" s="238"/>
      <c r="G247" s="238"/>
      <c r="H247" s="238"/>
      <c r="I247" s="238"/>
      <c r="J247" s="238"/>
      <c r="K247" s="238"/>
      <c r="L247" s="238"/>
      <c r="M247" s="238"/>
      <c r="N247" s="238">
        <v>3</v>
      </c>
      <c r="O247" s="238">
        <v>150</v>
      </c>
      <c r="P247" s="682"/>
      <c r="Q247" s="713">
        <v>50</v>
      </c>
    </row>
    <row r="248" spans="1:17" ht="14.4" customHeight="1" x14ac:dyDescent="0.3">
      <c r="A248" s="680" t="s">
        <v>4858</v>
      </c>
      <c r="B248" s="671" t="s">
        <v>4474</v>
      </c>
      <c r="C248" s="671" t="s">
        <v>4604</v>
      </c>
      <c r="D248" s="671" t="s">
        <v>4609</v>
      </c>
      <c r="E248" s="671" t="s">
        <v>4610</v>
      </c>
      <c r="F248" s="238"/>
      <c r="G248" s="238"/>
      <c r="H248" s="238"/>
      <c r="I248" s="238"/>
      <c r="J248" s="238">
        <v>1</v>
      </c>
      <c r="K248" s="238">
        <v>34</v>
      </c>
      <c r="L248" s="238"/>
      <c r="M248" s="238">
        <v>34</v>
      </c>
      <c r="N248" s="238"/>
      <c r="O248" s="238"/>
      <c r="P248" s="682"/>
      <c r="Q248" s="713"/>
    </row>
    <row r="249" spans="1:17" ht="14.4" customHeight="1" x14ac:dyDescent="0.3">
      <c r="A249" s="680" t="s">
        <v>4858</v>
      </c>
      <c r="B249" s="671" t="s">
        <v>4474</v>
      </c>
      <c r="C249" s="671" t="s">
        <v>4604</v>
      </c>
      <c r="D249" s="671" t="s">
        <v>4649</v>
      </c>
      <c r="E249" s="671" t="s">
        <v>4650</v>
      </c>
      <c r="F249" s="238"/>
      <c r="G249" s="238"/>
      <c r="H249" s="238"/>
      <c r="I249" s="238"/>
      <c r="J249" s="238">
        <v>1</v>
      </c>
      <c r="K249" s="238">
        <v>159</v>
      </c>
      <c r="L249" s="238"/>
      <c r="M249" s="238">
        <v>159</v>
      </c>
      <c r="N249" s="238"/>
      <c r="O249" s="238"/>
      <c r="P249" s="682"/>
      <c r="Q249" s="713"/>
    </row>
    <row r="250" spans="1:17" ht="14.4" customHeight="1" x14ac:dyDescent="0.3">
      <c r="A250" s="680" t="s">
        <v>4858</v>
      </c>
      <c r="B250" s="671" t="s">
        <v>4474</v>
      </c>
      <c r="C250" s="671" t="s">
        <v>4604</v>
      </c>
      <c r="D250" s="671" t="s">
        <v>4655</v>
      </c>
      <c r="E250" s="671" t="s">
        <v>4656</v>
      </c>
      <c r="F250" s="238"/>
      <c r="G250" s="238"/>
      <c r="H250" s="238"/>
      <c r="I250" s="238"/>
      <c r="J250" s="238">
        <v>1</v>
      </c>
      <c r="K250" s="238">
        <v>163</v>
      </c>
      <c r="L250" s="238"/>
      <c r="M250" s="238">
        <v>163</v>
      </c>
      <c r="N250" s="238"/>
      <c r="O250" s="238"/>
      <c r="P250" s="682"/>
      <c r="Q250" s="713"/>
    </row>
    <row r="251" spans="1:17" ht="14.4" customHeight="1" x14ac:dyDescent="0.3">
      <c r="A251" s="680" t="s">
        <v>4858</v>
      </c>
      <c r="B251" s="671" t="s">
        <v>4474</v>
      </c>
      <c r="C251" s="671" t="s">
        <v>4604</v>
      </c>
      <c r="D251" s="671" t="s">
        <v>4657</v>
      </c>
      <c r="E251" s="671" t="s">
        <v>4658</v>
      </c>
      <c r="F251" s="238"/>
      <c r="G251" s="238"/>
      <c r="H251" s="238"/>
      <c r="I251" s="238"/>
      <c r="J251" s="238">
        <v>2</v>
      </c>
      <c r="K251" s="238">
        <v>1290</v>
      </c>
      <c r="L251" s="238"/>
      <c r="M251" s="238">
        <v>645</v>
      </c>
      <c r="N251" s="238"/>
      <c r="O251" s="238"/>
      <c r="P251" s="682"/>
      <c r="Q251" s="713"/>
    </row>
    <row r="252" spans="1:17" ht="14.4" customHeight="1" x14ac:dyDescent="0.3">
      <c r="A252" s="680" t="s">
        <v>4858</v>
      </c>
      <c r="B252" s="671" t="s">
        <v>4686</v>
      </c>
      <c r="C252" s="671" t="s">
        <v>4604</v>
      </c>
      <c r="D252" s="671" t="s">
        <v>4693</v>
      </c>
      <c r="E252" s="671" t="s">
        <v>4694</v>
      </c>
      <c r="F252" s="238">
        <v>6</v>
      </c>
      <c r="G252" s="238">
        <v>2100</v>
      </c>
      <c r="H252" s="238">
        <v>1</v>
      </c>
      <c r="I252" s="238">
        <v>350</v>
      </c>
      <c r="J252" s="238">
        <v>14</v>
      </c>
      <c r="K252" s="238">
        <v>4900</v>
      </c>
      <c r="L252" s="238">
        <v>2.3333333333333335</v>
      </c>
      <c r="M252" s="238">
        <v>350</v>
      </c>
      <c r="N252" s="238">
        <v>24</v>
      </c>
      <c r="O252" s="238">
        <v>8400</v>
      </c>
      <c r="P252" s="682">
        <v>4</v>
      </c>
      <c r="Q252" s="713">
        <v>350</v>
      </c>
    </row>
    <row r="253" spans="1:17" ht="14.4" customHeight="1" x14ac:dyDescent="0.3">
      <c r="A253" s="680" t="s">
        <v>4858</v>
      </c>
      <c r="B253" s="671" t="s">
        <v>4686</v>
      </c>
      <c r="C253" s="671" t="s">
        <v>4604</v>
      </c>
      <c r="D253" s="671" t="s">
        <v>4697</v>
      </c>
      <c r="E253" s="671" t="s">
        <v>4698</v>
      </c>
      <c r="F253" s="238">
        <v>20</v>
      </c>
      <c r="G253" s="238">
        <v>1280</v>
      </c>
      <c r="H253" s="238">
        <v>1</v>
      </c>
      <c r="I253" s="238">
        <v>64</v>
      </c>
      <c r="J253" s="238">
        <v>35</v>
      </c>
      <c r="K253" s="238">
        <v>2275</v>
      </c>
      <c r="L253" s="238">
        <v>1.77734375</v>
      </c>
      <c r="M253" s="238">
        <v>65</v>
      </c>
      <c r="N253" s="238">
        <v>28</v>
      </c>
      <c r="O253" s="238">
        <v>1820</v>
      </c>
      <c r="P253" s="682">
        <v>1.421875</v>
      </c>
      <c r="Q253" s="713">
        <v>65</v>
      </c>
    </row>
    <row r="254" spans="1:17" ht="14.4" customHeight="1" x14ac:dyDescent="0.3">
      <c r="A254" s="680" t="s">
        <v>4858</v>
      </c>
      <c r="B254" s="671" t="s">
        <v>4686</v>
      </c>
      <c r="C254" s="671" t="s">
        <v>4604</v>
      </c>
      <c r="D254" s="671" t="s">
        <v>4701</v>
      </c>
      <c r="E254" s="671" t="s">
        <v>4702</v>
      </c>
      <c r="F254" s="238">
        <v>1</v>
      </c>
      <c r="G254" s="238">
        <v>589</v>
      </c>
      <c r="H254" s="238">
        <v>1</v>
      </c>
      <c r="I254" s="238">
        <v>589</v>
      </c>
      <c r="J254" s="238"/>
      <c r="K254" s="238"/>
      <c r="L254" s="238"/>
      <c r="M254" s="238"/>
      <c r="N254" s="238"/>
      <c r="O254" s="238"/>
      <c r="P254" s="682"/>
      <c r="Q254" s="713"/>
    </row>
    <row r="255" spans="1:17" ht="14.4" customHeight="1" x14ac:dyDescent="0.3">
      <c r="A255" s="680" t="s">
        <v>4858</v>
      </c>
      <c r="B255" s="671" t="s">
        <v>4686</v>
      </c>
      <c r="C255" s="671" t="s">
        <v>4604</v>
      </c>
      <c r="D255" s="671" t="s">
        <v>4703</v>
      </c>
      <c r="E255" s="671" t="s">
        <v>4704</v>
      </c>
      <c r="F255" s="238">
        <v>1</v>
      </c>
      <c r="G255" s="238">
        <v>614</v>
      </c>
      <c r="H255" s="238">
        <v>1</v>
      </c>
      <c r="I255" s="238">
        <v>614</v>
      </c>
      <c r="J255" s="238"/>
      <c r="K255" s="238"/>
      <c r="L255" s="238"/>
      <c r="M255" s="238"/>
      <c r="N255" s="238"/>
      <c r="O255" s="238"/>
      <c r="P255" s="682"/>
      <c r="Q255" s="713"/>
    </row>
    <row r="256" spans="1:17" ht="14.4" customHeight="1" x14ac:dyDescent="0.3">
      <c r="A256" s="680" t="s">
        <v>4858</v>
      </c>
      <c r="B256" s="671" t="s">
        <v>4686</v>
      </c>
      <c r="C256" s="671" t="s">
        <v>4604</v>
      </c>
      <c r="D256" s="671" t="s">
        <v>4709</v>
      </c>
      <c r="E256" s="671" t="s">
        <v>4710</v>
      </c>
      <c r="F256" s="238">
        <v>20</v>
      </c>
      <c r="G256" s="238">
        <v>460</v>
      </c>
      <c r="H256" s="238">
        <v>1</v>
      </c>
      <c r="I256" s="238">
        <v>23</v>
      </c>
      <c r="J256" s="238">
        <v>16</v>
      </c>
      <c r="K256" s="238">
        <v>368</v>
      </c>
      <c r="L256" s="238">
        <v>0.8</v>
      </c>
      <c r="M256" s="238">
        <v>23</v>
      </c>
      <c r="N256" s="238">
        <v>9</v>
      </c>
      <c r="O256" s="238">
        <v>207</v>
      </c>
      <c r="P256" s="682">
        <v>0.45</v>
      </c>
      <c r="Q256" s="713">
        <v>23</v>
      </c>
    </row>
    <row r="257" spans="1:17" ht="14.4" customHeight="1" x14ac:dyDescent="0.3">
      <c r="A257" s="680" t="s">
        <v>4858</v>
      </c>
      <c r="B257" s="671" t="s">
        <v>4686</v>
      </c>
      <c r="C257" s="671" t="s">
        <v>4604</v>
      </c>
      <c r="D257" s="671" t="s">
        <v>4713</v>
      </c>
      <c r="E257" s="671" t="s">
        <v>4714</v>
      </c>
      <c r="F257" s="238">
        <v>12</v>
      </c>
      <c r="G257" s="238">
        <v>648</v>
      </c>
      <c r="H257" s="238">
        <v>1</v>
      </c>
      <c r="I257" s="238">
        <v>54</v>
      </c>
      <c r="J257" s="238">
        <v>19</v>
      </c>
      <c r="K257" s="238">
        <v>1026</v>
      </c>
      <c r="L257" s="238">
        <v>1.5833333333333333</v>
      </c>
      <c r="M257" s="238">
        <v>54</v>
      </c>
      <c r="N257" s="238">
        <v>14</v>
      </c>
      <c r="O257" s="238">
        <v>756</v>
      </c>
      <c r="P257" s="682">
        <v>1.1666666666666667</v>
      </c>
      <c r="Q257" s="713">
        <v>54</v>
      </c>
    </row>
    <row r="258" spans="1:17" ht="14.4" customHeight="1" x14ac:dyDescent="0.3">
      <c r="A258" s="680" t="s">
        <v>4858</v>
      </c>
      <c r="B258" s="671" t="s">
        <v>4686</v>
      </c>
      <c r="C258" s="671" t="s">
        <v>4604</v>
      </c>
      <c r="D258" s="671" t="s">
        <v>4715</v>
      </c>
      <c r="E258" s="671" t="s">
        <v>4716</v>
      </c>
      <c r="F258" s="238">
        <v>396</v>
      </c>
      <c r="G258" s="238">
        <v>30492</v>
      </c>
      <c r="H258" s="238">
        <v>1</v>
      </c>
      <c r="I258" s="238">
        <v>77</v>
      </c>
      <c r="J258" s="238">
        <v>498</v>
      </c>
      <c r="K258" s="238">
        <v>38346</v>
      </c>
      <c r="L258" s="238">
        <v>1.2575757575757576</v>
      </c>
      <c r="M258" s="238">
        <v>77</v>
      </c>
      <c r="N258" s="238">
        <v>303</v>
      </c>
      <c r="O258" s="238">
        <v>23331</v>
      </c>
      <c r="P258" s="682">
        <v>0.76515151515151514</v>
      </c>
      <c r="Q258" s="713">
        <v>77</v>
      </c>
    </row>
    <row r="259" spans="1:17" ht="14.4" customHeight="1" x14ac:dyDescent="0.3">
      <c r="A259" s="680" t="s">
        <v>4858</v>
      </c>
      <c r="B259" s="671" t="s">
        <v>4686</v>
      </c>
      <c r="C259" s="671" t="s">
        <v>4604</v>
      </c>
      <c r="D259" s="671" t="s">
        <v>4719</v>
      </c>
      <c r="E259" s="671" t="s">
        <v>4720</v>
      </c>
      <c r="F259" s="238">
        <v>28</v>
      </c>
      <c r="G259" s="238">
        <v>616</v>
      </c>
      <c r="H259" s="238">
        <v>1</v>
      </c>
      <c r="I259" s="238">
        <v>22</v>
      </c>
      <c r="J259" s="238">
        <v>29</v>
      </c>
      <c r="K259" s="238">
        <v>638</v>
      </c>
      <c r="L259" s="238">
        <v>1.0357142857142858</v>
      </c>
      <c r="M259" s="238">
        <v>22</v>
      </c>
      <c r="N259" s="238">
        <v>19</v>
      </c>
      <c r="O259" s="238">
        <v>418</v>
      </c>
      <c r="P259" s="682">
        <v>0.6785714285714286</v>
      </c>
      <c r="Q259" s="713">
        <v>22</v>
      </c>
    </row>
    <row r="260" spans="1:17" ht="14.4" customHeight="1" x14ac:dyDescent="0.3">
      <c r="A260" s="680" t="s">
        <v>4858</v>
      </c>
      <c r="B260" s="671" t="s">
        <v>4686</v>
      </c>
      <c r="C260" s="671" t="s">
        <v>4604</v>
      </c>
      <c r="D260" s="671" t="s">
        <v>4729</v>
      </c>
      <c r="E260" s="671" t="s">
        <v>4730</v>
      </c>
      <c r="F260" s="238">
        <v>32</v>
      </c>
      <c r="G260" s="238">
        <v>6688</v>
      </c>
      <c r="H260" s="238">
        <v>1</v>
      </c>
      <c r="I260" s="238">
        <v>209</v>
      </c>
      <c r="J260" s="238">
        <v>44</v>
      </c>
      <c r="K260" s="238">
        <v>9196</v>
      </c>
      <c r="L260" s="238">
        <v>1.375</v>
      </c>
      <c r="M260" s="238">
        <v>209</v>
      </c>
      <c r="N260" s="238"/>
      <c r="O260" s="238"/>
      <c r="P260" s="682"/>
      <c r="Q260" s="713"/>
    </row>
    <row r="261" spans="1:17" ht="14.4" customHeight="1" x14ac:dyDescent="0.3">
      <c r="A261" s="680" t="s">
        <v>4858</v>
      </c>
      <c r="B261" s="671" t="s">
        <v>4686</v>
      </c>
      <c r="C261" s="671" t="s">
        <v>4604</v>
      </c>
      <c r="D261" s="671" t="s">
        <v>4731</v>
      </c>
      <c r="E261" s="671" t="s">
        <v>4732</v>
      </c>
      <c r="F261" s="238">
        <v>1</v>
      </c>
      <c r="G261" s="238">
        <v>66</v>
      </c>
      <c r="H261" s="238">
        <v>1</v>
      </c>
      <c r="I261" s="238">
        <v>66</v>
      </c>
      <c r="J261" s="238">
        <v>2</v>
      </c>
      <c r="K261" s="238">
        <v>132</v>
      </c>
      <c r="L261" s="238">
        <v>2</v>
      </c>
      <c r="M261" s="238">
        <v>66</v>
      </c>
      <c r="N261" s="238"/>
      <c r="O261" s="238"/>
      <c r="P261" s="682"/>
      <c r="Q261" s="713"/>
    </row>
    <row r="262" spans="1:17" ht="14.4" customHeight="1" x14ac:dyDescent="0.3">
      <c r="A262" s="680" t="s">
        <v>4858</v>
      </c>
      <c r="B262" s="671" t="s">
        <v>4686</v>
      </c>
      <c r="C262" s="671" t="s">
        <v>4604</v>
      </c>
      <c r="D262" s="671" t="s">
        <v>4735</v>
      </c>
      <c r="E262" s="671" t="s">
        <v>4736</v>
      </c>
      <c r="F262" s="238">
        <v>392</v>
      </c>
      <c r="G262" s="238">
        <v>6272</v>
      </c>
      <c r="H262" s="238">
        <v>1</v>
      </c>
      <c r="I262" s="238">
        <v>16</v>
      </c>
      <c r="J262" s="238">
        <v>531</v>
      </c>
      <c r="K262" s="238">
        <v>8496</v>
      </c>
      <c r="L262" s="238">
        <v>1.3545918367346939</v>
      </c>
      <c r="M262" s="238">
        <v>16</v>
      </c>
      <c r="N262" s="238">
        <v>314</v>
      </c>
      <c r="O262" s="238">
        <v>5024</v>
      </c>
      <c r="P262" s="682">
        <v>0.80102040816326525</v>
      </c>
      <c r="Q262" s="713">
        <v>16</v>
      </c>
    </row>
    <row r="263" spans="1:17" ht="14.4" customHeight="1" x14ac:dyDescent="0.3">
      <c r="A263" s="680" t="s">
        <v>4858</v>
      </c>
      <c r="B263" s="671" t="s">
        <v>4686</v>
      </c>
      <c r="C263" s="671" t="s">
        <v>4604</v>
      </c>
      <c r="D263" s="671" t="s">
        <v>4739</v>
      </c>
      <c r="E263" s="671" t="s">
        <v>4740</v>
      </c>
      <c r="F263" s="238"/>
      <c r="G263" s="238"/>
      <c r="H263" s="238"/>
      <c r="I263" s="238"/>
      <c r="J263" s="238"/>
      <c r="K263" s="238"/>
      <c r="L263" s="238"/>
      <c r="M263" s="238"/>
      <c r="N263" s="238">
        <v>14</v>
      </c>
      <c r="O263" s="238">
        <v>4872</v>
      </c>
      <c r="P263" s="682"/>
      <c r="Q263" s="713">
        <v>348</v>
      </c>
    </row>
    <row r="264" spans="1:17" ht="14.4" customHeight="1" x14ac:dyDescent="0.3">
      <c r="A264" s="680" t="s">
        <v>4858</v>
      </c>
      <c r="B264" s="671" t="s">
        <v>4686</v>
      </c>
      <c r="C264" s="671" t="s">
        <v>4604</v>
      </c>
      <c r="D264" s="671" t="s">
        <v>4741</v>
      </c>
      <c r="E264" s="671" t="s">
        <v>4742</v>
      </c>
      <c r="F264" s="238">
        <v>7</v>
      </c>
      <c r="G264" s="238">
        <v>161</v>
      </c>
      <c r="H264" s="238">
        <v>1</v>
      </c>
      <c r="I264" s="238">
        <v>23</v>
      </c>
      <c r="J264" s="238">
        <v>13</v>
      </c>
      <c r="K264" s="238">
        <v>312</v>
      </c>
      <c r="L264" s="238">
        <v>1.9378881987577641</v>
      </c>
      <c r="M264" s="238">
        <v>24</v>
      </c>
      <c r="N264" s="238">
        <v>10</v>
      </c>
      <c r="O264" s="238">
        <v>240</v>
      </c>
      <c r="P264" s="682">
        <v>1.4906832298136645</v>
      </c>
      <c r="Q264" s="713">
        <v>24</v>
      </c>
    </row>
    <row r="265" spans="1:17" ht="14.4" customHeight="1" x14ac:dyDescent="0.3">
      <c r="A265" s="680" t="s">
        <v>4858</v>
      </c>
      <c r="B265" s="671" t="s">
        <v>4686</v>
      </c>
      <c r="C265" s="671" t="s">
        <v>4604</v>
      </c>
      <c r="D265" s="671" t="s">
        <v>4745</v>
      </c>
      <c r="E265" s="671" t="s">
        <v>4746</v>
      </c>
      <c r="F265" s="238">
        <v>23</v>
      </c>
      <c r="G265" s="238">
        <v>4140</v>
      </c>
      <c r="H265" s="238">
        <v>1</v>
      </c>
      <c r="I265" s="238">
        <v>180</v>
      </c>
      <c r="J265" s="238">
        <v>27</v>
      </c>
      <c r="K265" s="238">
        <v>4860</v>
      </c>
      <c r="L265" s="238">
        <v>1.173913043478261</v>
      </c>
      <c r="M265" s="238">
        <v>180</v>
      </c>
      <c r="N265" s="238">
        <v>23</v>
      </c>
      <c r="O265" s="238">
        <v>4140</v>
      </c>
      <c r="P265" s="682">
        <v>1</v>
      </c>
      <c r="Q265" s="713">
        <v>180</v>
      </c>
    </row>
    <row r="266" spans="1:17" ht="14.4" customHeight="1" x14ac:dyDescent="0.3">
      <c r="A266" s="680" t="s">
        <v>4858</v>
      </c>
      <c r="B266" s="671" t="s">
        <v>4686</v>
      </c>
      <c r="C266" s="671" t="s">
        <v>4604</v>
      </c>
      <c r="D266" s="671" t="s">
        <v>4751</v>
      </c>
      <c r="E266" s="671" t="s">
        <v>4752</v>
      </c>
      <c r="F266" s="238">
        <v>11</v>
      </c>
      <c r="G266" s="238">
        <v>2783</v>
      </c>
      <c r="H266" s="238">
        <v>1</v>
      </c>
      <c r="I266" s="238">
        <v>253</v>
      </c>
      <c r="J266" s="238">
        <v>8</v>
      </c>
      <c r="K266" s="238">
        <v>2024</v>
      </c>
      <c r="L266" s="238">
        <v>0.72727272727272729</v>
      </c>
      <c r="M266" s="238">
        <v>253</v>
      </c>
      <c r="N266" s="238">
        <v>43</v>
      </c>
      <c r="O266" s="238">
        <v>10879</v>
      </c>
      <c r="P266" s="682">
        <v>3.9090909090909092</v>
      </c>
      <c r="Q266" s="713">
        <v>253</v>
      </c>
    </row>
    <row r="267" spans="1:17" ht="14.4" customHeight="1" x14ac:dyDescent="0.3">
      <c r="A267" s="680" t="s">
        <v>4858</v>
      </c>
      <c r="B267" s="671" t="s">
        <v>4686</v>
      </c>
      <c r="C267" s="671" t="s">
        <v>4604</v>
      </c>
      <c r="D267" s="671" t="s">
        <v>4759</v>
      </c>
      <c r="E267" s="671" t="s">
        <v>4760</v>
      </c>
      <c r="F267" s="238">
        <v>23</v>
      </c>
      <c r="G267" s="238">
        <v>4968</v>
      </c>
      <c r="H267" s="238">
        <v>1</v>
      </c>
      <c r="I267" s="238">
        <v>216</v>
      </c>
      <c r="J267" s="238">
        <v>31</v>
      </c>
      <c r="K267" s="238">
        <v>6696</v>
      </c>
      <c r="L267" s="238">
        <v>1.3478260869565217</v>
      </c>
      <c r="M267" s="238">
        <v>216</v>
      </c>
      <c r="N267" s="238">
        <v>22</v>
      </c>
      <c r="O267" s="238">
        <v>4752</v>
      </c>
      <c r="P267" s="682">
        <v>0.95652173913043481</v>
      </c>
      <c r="Q267" s="713">
        <v>216</v>
      </c>
    </row>
    <row r="268" spans="1:17" ht="14.4" customHeight="1" x14ac:dyDescent="0.3">
      <c r="A268" s="680" t="s">
        <v>4858</v>
      </c>
      <c r="B268" s="671" t="s">
        <v>4686</v>
      </c>
      <c r="C268" s="671" t="s">
        <v>4604</v>
      </c>
      <c r="D268" s="671" t="s">
        <v>4763</v>
      </c>
      <c r="E268" s="671" t="s">
        <v>4764</v>
      </c>
      <c r="F268" s="238">
        <v>1</v>
      </c>
      <c r="G268" s="238">
        <v>589</v>
      </c>
      <c r="H268" s="238">
        <v>1</v>
      </c>
      <c r="I268" s="238">
        <v>589</v>
      </c>
      <c r="J268" s="238"/>
      <c r="K268" s="238"/>
      <c r="L268" s="238"/>
      <c r="M268" s="238"/>
      <c r="N268" s="238"/>
      <c r="O268" s="238"/>
      <c r="P268" s="682"/>
      <c r="Q268" s="713"/>
    </row>
    <row r="269" spans="1:17" ht="14.4" customHeight="1" x14ac:dyDescent="0.3">
      <c r="A269" s="680" t="s">
        <v>4858</v>
      </c>
      <c r="B269" s="671" t="s">
        <v>4686</v>
      </c>
      <c r="C269" s="671" t="s">
        <v>4604</v>
      </c>
      <c r="D269" s="671" t="s">
        <v>4765</v>
      </c>
      <c r="E269" s="671" t="s">
        <v>4766</v>
      </c>
      <c r="F269" s="238">
        <v>11</v>
      </c>
      <c r="G269" s="238">
        <v>550</v>
      </c>
      <c r="H269" s="238">
        <v>1</v>
      </c>
      <c r="I269" s="238">
        <v>50</v>
      </c>
      <c r="J269" s="238">
        <v>21</v>
      </c>
      <c r="K269" s="238">
        <v>1050</v>
      </c>
      <c r="L269" s="238">
        <v>1.9090909090909092</v>
      </c>
      <c r="M269" s="238">
        <v>50</v>
      </c>
      <c r="N269" s="238">
        <v>6</v>
      </c>
      <c r="O269" s="238">
        <v>300</v>
      </c>
      <c r="P269" s="682">
        <v>0.54545454545454541</v>
      </c>
      <c r="Q269" s="713">
        <v>50</v>
      </c>
    </row>
    <row r="270" spans="1:17" ht="14.4" customHeight="1" x14ac:dyDescent="0.3">
      <c r="A270" s="680" t="s">
        <v>4858</v>
      </c>
      <c r="B270" s="671" t="s">
        <v>4686</v>
      </c>
      <c r="C270" s="671" t="s">
        <v>4604</v>
      </c>
      <c r="D270" s="671" t="s">
        <v>4777</v>
      </c>
      <c r="E270" s="671" t="s">
        <v>4778</v>
      </c>
      <c r="F270" s="238">
        <v>1</v>
      </c>
      <c r="G270" s="238">
        <v>750</v>
      </c>
      <c r="H270" s="238">
        <v>1</v>
      </c>
      <c r="I270" s="238">
        <v>750</v>
      </c>
      <c r="J270" s="238"/>
      <c r="K270" s="238"/>
      <c r="L270" s="238"/>
      <c r="M270" s="238"/>
      <c r="N270" s="238"/>
      <c r="O270" s="238"/>
      <c r="P270" s="682"/>
      <c r="Q270" s="713"/>
    </row>
    <row r="271" spans="1:17" ht="14.4" customHeight="1" x14ac:dyDescent="0.3">
      <c r="A271" s="680" t="s">
        <v>4859</v>
      </c>
      <c r="B271" s="671" t="s">
        <v>4474</v>
      </c>
      <c r="C271" s="671" t="s">
        <v>4604</v>
      </c>
      <c r="D271" s="671" t="s">
        <v>4609</v>
      </c>
      <c r="E271" s="671" t="s">
        <v>4610</v>
      </c>
      <c r="F271" s="238"/>
      <c r="G271" s="238"/>
      <c r="H271" s="238"/>
      <c r="I271" s="238"/>
      <c r="J271" s="238">
        <v>1</v>
      </c>
      <c r="K271" s="238">
        <v>34</v>
      </c>
      <c r="L271" s="238"/>
      <c r="M271" s="238">
        <v>34</v>
      </c>
      <c r="N271" s="238">
        <v>2</v>
      </c>
      <c r="O271" s="238">
        <v>68</v>
      </c>
      <c r="P271" s="682"/>
      <c r="Q271" s="713">
        <v>34</v>
      </c>
    </row>
    <row r="272" spans="1:17" ht="14.4" customHeight="1" x14ac:dyDescent="0.3">
      <c r="A272" s="680" t="s">
        <v>4859</v>
      </c>
      <c r="B272" s="671" t="s">
        <v>4474</v>
      </c>
      <c r="C272" s="671" t="s">
        <v>4604</v>
      </c>
      <c r="D272" s="671" t="s">
        <v>4649</v>
      </c>
      <c r="E272" s="671" t="s">
        <v>4650</v>
      </c>
      <c r="F272" s="238">
        <v>1</v>
      </c>
      <c r="G272" s="238">
        <v>158</v>
      </c>
      <c r="H272" s="238">
        <v>1</v>
      </c>
      <c r="I272" s="238">
        <v>158</v>
      </c>
      <c r="J272" s="238"/>
      <c r="K272" s="238"/>
      <c r="L272" s="238"/>
      <c r="M272" s="238"/>
      <c r="N272" s="238">
        <v>1</v>
      </c>
      <c r="O272" s="238">
        <v>159</v>
      </c>
      <c r="P272" s="682">
        <v>1.0063291139240507</v>
      </c>
      <c r="Q272" s="713">
        <v>159</v>
      </c>
    </row>
    <row r="273" spans="1:17" ht="14.4" customHeight="1" x14ac:dyDescent="0.3">
      <c r="A273" s="680" t="s">
        <v>4859</v>
      </c>
      <c r="B273" s="671" t="s">
        <v>4474</v>
      </c>
      <c r="C273" s="671" t="s">
        <v>4604</v>
      </c>
      <c r="D273" s="671" t="s">
        <v>4655</v>
      </c>
      <c r="E273" s="671" t="s">
        <v>4656</v>
      </c>
      <c r="F273" s="238">
        <v>1</v>
      </c>
      <c r="G273" s="238">
        <v>178</v>
      </c>
      <c r="H273" s="238">
        <v>1</v>
      </c>
      <c r="I273" s="238">
        <v>178</v>
      </c>
      <c r="J273" s="238"/>
      <c r="K273" s="238"/>
      <c r="L273" s="238"/>
      <c r="M273" s="238"/>
      <c r="N273" s="238"/>
      <c r="O273" s="238"/>
      <c r="P273" s="682"/>
      <c r="Q273" s="713"/>
    </row>
    <row r="274" spans="1:17" ht="14.4" customHeight="1" x14ac:dyDescent="0.3">
      <c r="A274" s="680" t="s">
        <v>4859</v>
      </c>
      <c r="B274" s="671" t="s">
        <v>4474</v>
      </c>
      <c r="C274" s="671" t="s">
        <v>4604</v>
      </c>
      <c r="D274" s="671" t="s">
        <v>4657</v>
      </c>
      <c r="E274" s="671" t="s">
        <v>4658</v>
      </c>
      <c r="F274" s="238"/>
      <c r="G274" s="238"/>
      <c r="H274" s="238"/>
      <c r="I274" s="238"/>
      <c r="J274" s="238">
        <v>2</v>
      </c>
      <c r="K274" s="238">
        <v>1290</v>
      </c>
      <c r="L274" s="238"/>
      <c r="M274" s="238">
        <v>645</v>
      </c>
      <c r="N274" s="238"/>
      <c r="O274" s="238"/>
      <c r="P274" s="682"/>
      <c r="Q274" s="713"/>
    </row>
    <row r="275" spans="1:17" ht="14.4" customHeight="1" x14ac:dyDescent="0.3">
      <c r="A275" s="680" t="s">
        <v>4859</v>
      </c>
      <c r="B275" s="671" t="s">
        <v>4659</v>
      </c>
      <c r="C275" s="671" t="s">
        <v>4604</v>
      </c>
      <c r="D275" s="671" t="s">
        <v>4666</v>
      </c>
      <c r="E275" s="671" t="s">
        <v>4667</v>
      </c>
      <c r="F275" s="238">
        <v>4</v>
      </c>
      <c r="G275" s="238">
        <v>92</v>
      </c>
      <c r="H275" s="238">
        <v>1</v>
      </c>
      <c r="I275" s="238">
        <v>23</v>
      </c>
      <c r="J275" s="238">
        <v>7</v>
      </c>
      <c r="K275" s="238">
        <v>161</v>
      </c>
      <c r="L275" s="238">
        <v>1.75</v>
      </c>
      <c r="M275" s="238">
        <v>23</v>
      </c>
      <c r="N275" s="238"/>
      <c r="O275" s="238"/>
      <c r="P275" s="682"/>
      <c r="Q275" s="713"/>
    </row>
    <row r="276" spans="1:17" ht="14.4" customHeight="1" x14ac:dyDescent="0.3">
      <c r="A276" s="680" t="s">
        <v>4859</v>
      </c>
      <c r="B276" s="671" t="s">
        <v>4659</v>
      </c>
      <c r="C276" s="671" t="s">
        <v>4604</v>
      </c>
      <c r="D276" s="671" t="s">
        <v>4668</v>
      </c>
      <c r="E276" s="671" t="s">
        <v>4669</v>
      </c>
      <c r="F276" s="238">
        <v>2</v>
      </c>
      <c r="G276" s="238">
        <v>2472</v>
      </c>
      <c r="H276" s="238">
        <v>1</v>
      </c>
      <c r="I276" s="238">
        <v>1236</v>
      </c>
      <c r="J276" s="238">
        <v>3</v>
      </c>
      <c r="K276" s="238">
        <v>3735</v>
      </c>
      <c r="L276" s="238">
        <v>1.5109223300970873</v>
      </c>
      <c r="M276" s="238">
        <v>1245</v>
      </c>
      <c r="N276" s="238"/>
      <c r="O276" s="238"/>
      <c r="P276" s="682"/>
      <c r="Q276" s="713"/>
    </row>
    <row r="277" spans="1:17" ht="14.4" customHeight="1" x14ac:dyDescent="0.3">
      <c r="A277" s="680" t="s">
        <v>4859</v>
      </c>
      <c r="B277" s="671" t="s">
        <v>4659</v>
      </c>
      <c r="C277" s="671" t="s">
        <v>4604</v>
      </c>
      <c r="D277" s="671" t="s">
        <v>4674</v>
      </c>
      <c r="E277" s="671" t="s">
        <v>4675</v>
      </c>
      <c r="F277" s="238">
        <v>3</v>
      </c>
      <c r="G277" s="238">
        <v>1266</v>
      </c>
      <c r="H277" s="238">
        <v>1</v>
      </c>
      <c r="I277" s="238">
        <v>422</v>
      </c>
      <c r="J277" s="238">
        <v>6</v>
      </c>
      <c r="K277" s="238">
        <v>2544</v>
      </c>
      <c r="L277" s="238">
        <v>2.0094786729857819</v>
      </c>
      <c r="M277" s="238">
        <v>424</v>
      </c>
      <c r="N277" s="238"/>
      <c r="O277" s="238"/>
      <c r="P277" s="682"/>
      <c r="Q277" s="713"/>
    </row>
    <row r="278" spans="1:17" ht="14.4" customHeight="1" x14ac:dyDescent="0.3">
      <c r="A278" s="680" t="s">
        <v>4859</v>
      </c>
      <c r="B278" s="671" t="s">
        <v>4659</v>
      </c>
      <c r="C278" s="671" t="s">
        <v>4604</v>
      </c>
      <c r="D278" s="671" t="s">
        <v>4678</v>
      </c>
      <c r="E278" s="671" t="s">
        <v>4679</v>
      </c>
      <c r="F278" s="238">
        <v>3</v>
      </c>
      <c r="G278" s="238">
        <v>3000</v>
      </c>
      <c r="H278" s="238">
        <v>1</v>
      </c>
      <c r="I278" s="238">
        <v>1000</v>
      </c>
      <c r="J278" s="238">
        <v>6</v>
      </c>
      <c r="K278" s="238">
        <v>6012</v>
      </c>
      <c r="L278" s="238">
        <v>2.004</v>
      </c>
      <c r="M278" s="238">
        <v>1002</v>
      </c>
      <c r="N278" s="238"/>
      <c r="O278" s="238"/>
      <c r="P278" s="682"/>
      <c r="Q278" s="713"/>
    </row>
    <row r="279" spans="1:17" ht="14.4" customHeight="1" x14ac:dyDescent="0.3">
      <c r="A279" s="680" t="s">
        <v>4859</v>
      </c>
      <c r="B279" s="671" t="s">
        <v>4659</v>
      </c>
      <c r="C279" s="671" t="s">
        <v>4604</v>
      </c>
      <c r="D279" s="671" t="s">
        <v>4680</v>
      </c>
      <c r="E279" s="671" t="s">
        <v>4681</v>
      </c>
      <c r="F279" s="238">
        <v>1</v>
      </c>
      <c r="G279" s="238">
        <v>2221</v>
      </c>
      <c r="H279" s="238">
        <v>1</v>
      </c>
      <c r="I279" s="238">
        <v>2221</v>
      </c>
      <c r="J279" s="238">
        <v>1</v>
      </c>
      <c r="K279" s="238">
        <v>2233</v>
      </c>
      <c r="L279" s="238">
        <v>1.0054029716343988</v>
      </c>
      <c r="M279" s="238">
        <v>2233</v>
      </c>
      <c r="N279" s="238"/>
      <c r="O279" s="238"/>
      <c r="P279" s="682"/>
      <c r="Q279" s="713"/>
    </row>
    <row r="280" spans="1:17" ht="14.4" customHeight="1" x14ac:dyDescent="0.3">
      <c r="A280" s="680" t="s">
        <v>4859</v>
      </c>
      <c r="B280" s="671" t="s">
        <v>4686</v>
      </c>
      <c r="C280" s="671" t="s">
        <v>4604</v>
      </c>
      <c r="D280" s="671" t="s">
        <v>4693</v>
      </c>
      <c r="E280" s="671" t="s">
        <v>4694</v>
      </c>
      <c r="F280" s="238">
        <v>10</v>
      </c>
      <c r="G280" s="238">
        <v>3500</v>
      </c>
      <c r="H280" s="238">
        <v>1</v>
      </c>
      <c r="I280" s="238">
        <v>350</v>
      </c>
      <c r="J280" s="238">
        <v>11</v>
      </c>
      <c r="K280" s="238">
        <v>3850</v>
      </c>
      <c r="L280" s="238">
        <v>1.1000000000000001</v>
      </c>
      <c r="M280" s="238">
        <v>350</v>
      </c>
      <c r="N280" s="238">
        <v>1</v>
      </c>
      <c r="O280" s="238">
        <v>350</v>
      </c>
      <c r="P280" s="682">
        <v>0.1</v>
      </c>
      <c r="Q280" s="713">
        <v>350</v>
      </c>
    </row>
    <row r="281" spans="1:17" ht="14.4" customHeight="1" x14ac:dyDescent="0.3">
      <c r="A281" s="680" t="s">
        <v>4859</v>
      </c>
      <c r="B281" s="671" t="s">
        <v>4686</v>
      </c>
      <c r="C281" s="671" t="s">
        <v>4604</v>
      </c>
      <c r="D281" s="671" t="s">
        <v>4697</v>
      </c>
      <c r="E281" s="671" t="s">
        <v>4698</v>
      </c>
      <c r="F281" s="238">
        <v>44</v>
      </c>
      <c r="G281" s="238">
        <v>2816</v>
      </c>
      <c r="H281" s="238">
        <v>1</v>
      </c>
      <c r="I281" s="238">
        <v>64</v>
      </c>
      <c r="J281" s="238">
        <v>26</v>
      </c>
      <c r="K281" s="238">
        <v>1690</v>
      </c>
      <c r="L281" s="238">
        <v>0.60014204545454541</v>
      </c>
      <c r="M281" s="238">
        <v>65</v>
      </c>
      <c r="N281" s="238">
        <v>102</v>
      </c>
      <c r="O281" s="238">
        <v>6630</v>
      </c>
      <c r="P281" s="682">
        <v>2.3544034090909092</v>
      </c>
      <c r="Q281" s="713">
        <v>65</v>
      </c>
    </row>
    <row r="282" spans="1:17" ht="14.4" customHeight="1" x14ac:dyDescent="0.3">
      <c r="A282" s="680" t="s">
        <v>4859</v>
      </c>
      <c r="B282" s="671" t="s">
        <v>4686</v>
      </c>
      <c r="C282" s="671" t="s">
        <v>4604</v>
      </c>
      <c r="D282" s="671" t="s">
        <v>4701</v>
      </c>
      <c r="E282" s="671" t="s">
        <v>4702</v>
      </c>
      <c r="F282" s="238">
        <v>2</v>
      </c>
      <c r="G282" s="238">
        <v>1178</v>
      </c>
      <c r="H282" s="238">
        <v>1</v>
      </c>
      <c r="I282" s="238">
        <v>589</v>
      </c>
      <c r="J282" s="238">
        <v>2</v>
      </c>
      <c r="K282" s="238">
        <v>1180</v>
      </c>
      <c r="L282" s="238">
        <v>1.0016977928692699</v>
      </c>
      <c r="M282" s="238">
        <v>590</v>
      </c>
      <c r="N282" s="238"/>
      <c r="O282" s="238"/>
      <c r="P282" s="682"/>
      <c r="Q282" s="713"/>
    </row>
    <row r="283" spans="1:17" ht="14.4" customHeight="1" x14ac:dyDescent="0.3">
      <c r="A283" s="680" t="s">
        <v>4859</v>
      </c>
      <c r="B283" s="671" t="s">
        <v>4686</v>
      </c>
      <c r="C283" s="671" t="s">
        <v>4604</v>
      </c>
      <c r="D283" s="671" t="s">
        <v>4703</v>
      </c>
      <c r="E283" s="671" t="s">
        <v>4704</v>
      </c>
      <c r="F283" s="238">
        <v>1</v>
      </c>
      <c r="G283" s="238">
        <v>614</v>
      </c>
      <c r="H283" s="238">
        <v>1</v>
      </c>
      <c r="I283" s="238">
        <v>614</v>
      </c>
      <c r="J283" s="238">
        <v>1</v>
      </c>
      <c r="K283" s="238">
        <v>615</v>
      </c>
      <c r="L283" s="238">
        <v>1.001628664495114</v>
      </c>
      <c r="M283" s="238">
        <v>615</v>
      </c>
      <c r="N283" s="238"/>
      <c r="O283" s="238"/>
      <c r="P283" s="682"/>
      <c r="Q283" s="713"/>
    </row>
    <row r="284" spans="1:17" ht="14.4" customHeight="1" x14ac:dyDescent="0.3">
      <c r="A284" s="680" t="s">
        <v>4859</v>
      </c>
      <c r="B284" s="671" t="s">
        <v>4686</v>
      </c>
      <c r="C284" s="671" t="s">
        <v>4604</v>
      </c>
      <c r="D284" s="671" t="s">
        <v>4709</v>
      </c>
      <c r="E284" s="671" t="s">
        <v>4710</v>
      </c>
      <c r="F284" s="238">
        <v>3</v>
      </c>
      <c r="G284" s="238">
        <v>69</v>
      </c>
      <c r="H284" s="238">
        <v>1</v>
      </c>
      <c r="I284" s="238">
        <v>23</v>
      </c>
      <c r="J284" s="238">
        <v>3</v>
      </c>
      <c r="K284" s="238">
        <v>69</v>
      </c>
      <c r="L284" s="238">
        <v>1</v>
      </c>
      <c r="M284" s="238">
        <v>23</v>
      </c>
      <c r="N284" s="238">
        <v>3</v>
      </c>
      <c r="O284" s="238">
        <v>69</v>
      </c>
      <c r="P284" s="682">
        <v>1</v>
      </c>
      <c r="Q284" s="713">
        <v>23</v>
      </c>
    </row>
    <row r="285" spans="1:17" ht="14.4" customHeight="1" x14ac:dyDescent="0.3">
      <c r="A285" s="680" t="s">
        <v>4859</v>
      </c>
      <c r="B285" s="671" t="s">
        <v>4686</v>
      </c>
      <c r="C285" s="671" t="s">
        <v>4604</v>
      </c>
      <c r="D285" s="671" t="s">
        <v>4713</v>
      </c>
      <c r="E285" s="671" t="s">
        <v>4714</v>
      </c>
      <c r="F285" s="238">
        <v>53</v>
      </c>
      <c r="G285" s="238">
        <v>2862</v>
      </c>
      <c r="H285" s="238">
        <v>1</v>
      </c>
      <c r="I285" s="238">
        <v>54</v>
      </c>
      <c r="J285" s="238">
        <v>42</v>
      </c>
      <c r="K285" s="238">
        <v>2268</v>
      </c>
      <c r="L285" s="238">
        <v>0.79245283018867929</v>
      </c>
      <c r="M285" s="238">
        <v>54</v>
      </c>
      <c r="N285" s="238">
        <v>65</v>
      </c>
      <c r="O285" s="238">
        <v>3510</v>
      </c>
      <c r="P285" s="682">
        <v>1.2264150943396226</v>
      </c>
      <c r="Q285" s="713">
        <v>54</v>
      </c>
    </row>
    <row r="286" spans="1:17" ht="14.4" customHeight="1" x14ac:dyDescent="0.3">
      <c r="A286" s="680" t="s">
        <v>4859</v>
      </c>
      <c r="B286" s="671" t="s">
        <v>4686</v>
      </c>
      <c r="C286" s="671" t="s">
        <v>4604</v>
      </c>
      <c r="D286" s="671" t="s">
        <v>4715</v>
      </c>
      <c r="E286" s="671" t="s">
        <v>4716</v>
      </c>
      <c r="F286" s="238">
        <v>297</v>
      </c>
      <c r="G286" s="238">
        <v>22869</v>
      </c>
      <c r="H286" s="238">
        <v>1</v>
      </c>
      <c r="I286" s="238">
        <v>77</v>
      </c>
      <c r="J286" s="238">
        <v>299</v>
      </c>
      <c r="K286" s="238">
        <v>23023</v>
      </c>
      <c r="L286" s="238">
        <v>1.0067340067340067</v>
      </c>
      <c r="M286" s="238">
        <v>77</v>
      </c>
      <c r="N286" s="238">
        <v>297</v>
      </c>
      <c r="O286" s="238">
        <v>22869</v>
      </c>
      <c r="P286" s="682">
        <v>1</v>
      </c>
      <c r="Q286" s="713">
        <v>77</v>
      </c>
    </row>
    <row r="287" spans="1:17" ht="14.4" customHeight="1" x14ac:dyDescent="0.3">
      <c r="A287" s="680" t="s">
        <v>4859</v>
      </c>
      <c r="B287" s="671" t="s">
        <v>4686</v>
      </c>
      <c r="C287" s="671" t="s">
        <v>4604</v>
      </c>
      <c r="D287" s="671" t="s">
        <v>4719</v>
      </c>
      <c r="E287" s="671" t="s">
        <v>4720</v>
      </c>
      <c r="F287" s="238">
        <v>15</v>
      </c>
      <c r="G287" s="238">
        <v>330</v>
      </c>
      <c r="H287" s="238">
        <v>1</v>
      </c>
      <c r="I287" s="238">
        <v>22</v>
      </c>
      <c r="J287" s="238">
        <v>17</v>
      </c>
      <c r="K287" s="238">
        <v>374</v>
      </c>
      <c r="L287" s="238">
        <v>1.1333333333333333</v>
      </c>
      <c r="M287" s="238">
        <v>22</v>
      </c>
      <c r="N287" s="238">
        <v>32</v>
      </c>
      <c r="O287" s="238">
        <v>704</v>
      </c>
      <c r="P287" s="682">
        <v>2.1333333333333333</v>
      </c>
      <c r="Q287" s="713">
        <v>22</v>
      </c>
    </row>
    <row r="288" spans="1:17" ht="14.4" customHeight="1" x14ac:dyDescent="0.3">
      <c r="A288" s="680" t="s">
        <v>4859</v>
      </c>
      <c r="B288" s="671" t="s">
        <v>4686</v>
      </c>
      <c r="C288" s="671" t="s">
        <v>4604</v>
      </c>
      <c r="D288" s="671" t="s">
        <v>4727</v>
      </c>
      <c r="E288" s="671" t="s">
        <v>4728</v>
      </c>
      <c r="F288" s="238"/>
      <c r="G288" s="238"/>
      <c r="H288" s="238"/>
      <c r="I288" s="238"/>
      <c r="J288" s="238"/>
      <c r="K288" s="238"/>
      <c r="L288" s="238"/>
      <c r="M288" s="238"/>
      <c r="N288" s="238">
        <v>1</v>
      </c>
      <c r="O288" s="238">
        <v>627</v>
      </c>
      <c r="P288" s="682"/>
      <c r="Q288" s="713">
        <v>627</v>
      </c>
    </row>
    <row r="289" spans="1:17" ht="14.4" customHeight="1" x14ac:dyDescent="0.3">
      <c r="A289" s="680" t="s">
        <v>4859</v>
      </c>
      <c r="B289" s="671" t="s">
        <v>4686</v>
      </c>
      <c r="C289" s="671" t="s">
        <v>4604</v>
      </c>
      <c r="D289" s="671" t="s">
        <v>4729</v>
      </c>
      <c r="E289" s="671" t="s">
        <v>4730</v>
      </c>
      <c r="F289" s="238">
        <v>48</v>
      </c>
      <c r="G289" s="238">
        <v>10032</v>
      </c>
      <c r="H289" s="238">
        <v>1</v>
      </c>
      <c r="I289" s="238">
        <v>209</v>
      </c>
      <c r="J289" s="238">
        <v>46</v>
      </c>
      <c r="K289" s="238">
        <v>9614</v>
      </c>
      <c r="L289" s="238">
        <v>0.95833333333333337</v>
      </c>
      <c r="M289" s="238">
        <v>209</v>
      </c>
      <c r="N289" s="238"/>
      <c r="O289" s="238"/>
      <c r="P289" s="682"/>
      <c r="Q289" s="713"/>
    </row>
    <row r="290" spans="1:17" ht="14.4" customHeight="1" x14ac:dyDescent="0.3">
      <c r="A290" s="680" t="s">
        <v>4859</v>
      </c>
      <c r="B290" s="671" t="s">
        <v>4686</v>
      </c>
      <c r="C290" s="671" t="s">
        <v>4604</v>
      </c>
      <c r="D290" s="671" t="s">
        <v>4731</v>
      </c>
      <c r="E290" s="671" t="s">
        <v>4732</v>
      </c>
      <c r="F290" s="238">
        <v>1</v>
      </c>
      <c r="G290" s="238">
        <v>66</v>
      </c>
      <c r="H290" s="238">
        <v>1</v>
      </c>
      <c r="I290" s="238">
        <v>66</v>
      </c>
      <c r="J290" s="238">
        <v>9</v>
      </c>
      <c r="K290" s="238">
        <v>594</v>
      </c>
      <c r="L290" s="238">
        <v>9</v>
      </c>
      <c r="M290" s="238">
        <v>66</v>
      </c>
      <c r="N290" s="238">
        <v>13</v>
      </c>
      <c r="O290" s="238">
        <v>858</v>
      </c>
      <c r="P290" s="682">
        <v>13</v>
      </c>
      <c r="Q290" s="713">
        <v>66</v>
      </c>
    </row>
    <row r="291" spans="1:17" ht="14.4" customHeight="1" x14ac:dyDescent="0.3">
      <c r="A291" s="680" t="s">
        <v>4859</v>
      </c>
      <c r="B291" s="671" t="s">
        <v>4686</v>
      </c>
      <c r="C291" s="671" t="s">
        <v>4604</v>
      </c>
      <c r="D291" s="671" t="s">
        <v>4735</v>
      </c>
      <c r="E291" s="671" t="s">
        <v>4736</v>
      </c>
      <c r="F291" s="238">
        <v>307</v>
      </c>
      <c r="G291" s="238">
        <v>4912</v>
      </c>
      <c r="H291" s="238">
        <v>1</v>
      </c>
      <c r="I291" s="238">
        <v>16</v>
      </c>
      <c r="J291" s="238">
        <v>312</v>
      </c>
      <c r="K291" s="238">
        <v>4992</v>
      </c>
      <c r="L291" s="238">
        <v>1.0162866449511401</v>
      </c>
      <c r="M291" s="238">
        <v>16</v>
      </c>
      <c r="N291" s="238">
        <v>294</v>
      </c>
      <c r="O291" s="238">
        <v>4704</v>
      </c>
      <c r="P291" s="682">
        <v>0.95765472312703581</v>
      </c>
      <c r="Q291" s="713">
        <v>16</v>
      </c>
    </row>
    <row r="292" spans="1:17" ht="14.4" customHeight="1" x14ac:dyDescent="0.3">
      <c r="A292" s="680" t="s">
        <v>4859</v>
      </c>
      <c r="B292" s="671" t="s">
        <v>4686</v>
      </c>
      <c r="C292" s="671" t="s">
        <v>4604</v>
      </c>
      <c r="D292" s="671" t="s">
        <v>4739</v>
      </c>
      <c r="E292" s="671" t="s">
        <v>4740</v>
      </c>
      <c r="F292" s="238">
        <v>2</v>
      </c>
      <c r="G292" s="238">
        <v>694</v>
      </c>
      <c r="H292" s="238">
        <v>1</v>
      </c>
      <c r="I292" s="238">
        <v>347</v>
      </c>
      <c r="J292" s="238"/>
      <c r="K292" s="238"/>
      <c r="L292" s="238"/>
      <c r="M292" s="238"/>
      <c r="N292" s="238"/>
      <c r="O292" s="238"/>
      <c r="P292" s="682"/>
      <c r="Q292" s="713"/>
    </row>
    <row r="293" spans="1:17" ht="14.4" customHeight="1" x14ac:dyDescent="0.3">
      <c r="A293" s="680" t="s">
        <v>4859</v>
      </c>
      <c r="B293" s="671" t="s">
        <v>4686</v>
      </c>
      <c r="C293" s="671" t="s">
        <v>4604</v>
      </c>
      <c r="D293" s="671" t="s">
        <v>4741</v>
      </c>
      <c r="E293" s="671" t="s">
        <v>4742</v>
      </c>
      <c r="F293" s="238">
        <v>7</v>
      </c>
      <c r="G293" s="238">
        <v>161</v>
      </c>
      <c r="H293" s="238">
        <v>1</v>
      </c>
      <c r="I293" s="238">
        <v>23</v>
      </c>
      <c r="J293" s="238">
        <v>7</v>
      </c>
      <c r="K293" s="238">
        <v>168</v>
      </c>
      <c r="L293" s="238">
        <v>1.0434782608695652</v>
      </c>
      <c r="M293" s="238">
        <v>24</v>
      </c>
      <c r="N293" s="238">
        <v>10</v>
      </c>
      <c r="O293" s="238">
        <v>240</v>
      </c>
      <c r="P293" s="682">
        <v>1.4906832298136645</v>
      </c>
      <c r="Q293" s="713">
        <v>24</v>
      </c>
    </row>
    <row r="294" spans="1:17" ht="14.4" customHeight="1" x14ac:dyDescent="0.3">
      <c r="A294" s="680" t="s">
        <v>4859</v>
      </c>
      <c r="B294" s="671" t="s">
        <v>4686</v>
      </c>
      <c r="C294" s="671" t="s">
        <v>4604</v>
      </c>
      <c r="D294" s="671" t="s">
        <v>4743</v>
      </c>
      <c r="E294" s="671" t="s">
        <v>4744</v>
      </c>
      <c r="F294" s="238">
        <v>2</v>
      </c>
      <c r="G294" s="238">
        <v>1474</v>
      </c>
      <c r="H294" s="238">
        <v>1</v>
      </c>
      <c r="I294" s="238">
        <v>737</v>
      </c>
      <c r="J294" s="238">
        <v>1</v>
      </c>
      <c r="K294" s="238">
        <v>738</v>
      </c>
      <c r="L294" s="238">
        <v>0.50067842605156043</v>
      </c>
      <c r="M294" s="238">
        <v>738</v>
      </c>
      <c r="N294" s="238">
        <v>1</v>
      </c>
      <c r="O294" s="238">
        <v>738</v>
      </c>
      <c r="P294" s="682">
        <v>0.50067842605156043</v>
      </c>
      <c r="Q294" s="713">
        <v>738</v>
      </c>
    </row>
    <row r="295" spans="1:17" ht="14.4" customHeight="1" x14ac:dyDescent="0.3">
      <c r="A295" s="680" t="s">
        <v>4859</v>
      </c>
      <c r="B295" s="671" t="s">
        <v>4686</v>
      </c>
      <c r="C295" s="671" t="s">
        <v>4604</v>
      </c>
      <c r="D295" s="671" t="s">
        <v>4745</v>
      </c>
      <c r="E295" s="671" t="s">
        <v>4746</v>
      </c>
      <c r="F295" s="238">
        <v>58</v>
      </c>
      <c r="G295" s="238">
        <v>10440</v>
      </c>
      <c r="H295" s="238">
        <v>1</v>
      </c>
      <c r="I295" s="238">
        <v>180</v>
      </c>
      <c r="J295" s="238">
        <v>37</v>
      </c>
      <c r="K295" s="238">
        <v>6660</v>
      </c>
      <c r="L295" s="238">
        <v>0.63793103448275867</v>
      </c>
      <c r="M295" s="238">
        <v>180</v>
      </c>
      <c r="N295" s="238">
        <v>68</v>
      </c>
      <c r="O295" s="238">
        <v>12240</v>
      </c>
      <c r="P295" s="682">
        <v>1.1724137931034482</v>
      </c>
      <c r="Q295" s="713">
        <v>180</v>
      </c>
    </row>
    <row r="296" spans="1:17" ht="14.4" customHeight="1" x14ac:dyDescent="0.3">
      <c r="A296" s="680" t="s">
        <v>4859</v>
      </c>
      <c r="B296" s="671" t="s">
        <v>4686</v>
      </c>
      <c r="C296" s="671" t="s">
        <v>4604</v>
      </c>
      <c r="D296" s="671" t="s">
        <v>4751</v>
      </c>
      <c r="E296" s="671" t="s">
        <v>4752</v>
      </c>
      <c r="F296" s="238">
        <v>53</v>
      </c>
      <c r="G296" s="238">
        <v>13409</v>
      </c>
      <c r="H296" s="238">
        <v>1</v>
      </c>
      <c r="I296" s="238">
        <v>253</v>
      </c>
      <c r="J296" s="238">
        <v>35</v>
      </c>
      <c r="K296" s="238">
        <v>8855</v>
      </c>
      <c r="L296" s="238">
        <v>0.660377358490566</v>
      </c>
      <c r="M296" s="238">
        <v>253</v>
      </c>
      <c r="N296" s="238">
        <v>109</v>
      </c>
      <c r="O296" s="238">
        <v>27577</v>
      </c>
      <c r="P296" s="682">
        <v>2.0566037735849059</v>
      </c>
      <c r="Q296" s="713">
        <v>253</v>
      </c>
    </row>
    <row r="297" spans="1:17" ht="14.4" customHeight="1" x14ac:dyDescent="0.3">
      <c r="A297" s="680" t="s">
        <v>4859</v>
      </c>
      <c r="B297" s="671" t="s">
        <v>4686</v>
      </c>
      <c r="C297" s="671" t="s">
        <v>4604</v>
      </c>
      <c r="D297" s="671" t="s">
        <v>4753</v>
      </c>
      <c r="E297" s="671" t="s">
        <v>4754</v>
      </c>
      <c r="F297" s="238">
        <v>1</v>
      </c>
      <c r="G297" s="238">
        <v>264</v>
      </c>
      <c r="H297" s="238">
        <v>1</v>
      </c>
      <c r="I297" s="238">
        <v>264</v>
      </c>
      <c r="J297" s="238">
        <v>1</v>
      </c>
      <c r="K297" s="238">
        <v>264</v>
      </c>
      <c r="L297" s="238">
        <v>1</v>
      </c>
      <c r="M297" s="238">
        <v>264</v>
      </c>
      <c r="N297" s="238"/>
      <c r="O297" s="238"/>
      <c r="P297" s="682"/>
      <c r="Q297" s="713"/>
    </row>
    <row r="298" spans="1:17" ht="14.4" customHeight="1" x14ac:dyDescent="0.3">
      <c r="A298" s="680" t="s">
        <v>4859</v>
      </c>
      <c r="B298" s="671" t="s">
        <v>4686</v>
      </c>
      <c r="C298" s="671" t="s">
        <v>4604</v>
      </c>
      <c r="D298" s="671" t="s">
        <v>4755</v>
      </c>
      <c r="E298" s="671" t="s">
        <v>4756</v>
      </c>
      <c r="F298" s="238">
        <v>2</v>
      </c>
      <c r="G298" s="238">
        <v>378</v>
      </c>
      <c r="H298" s="238">
        <v>1</v>
      </c>
      <c r="I298" s="238">
        <v>189</v>
      </c>
      <c r="J298" s="238">
        <v>1</v>
      </c>
      <c r="K298" s="238">
        <v>189</v>
      </c>
      <c r="L298" s="238">
        <v>0.5</v>
      </c>
      <c r="M298" s="238">
        <v>189</v>
      </c>
      <c r="N298" s="238"/>
      <c r="O298" s="238"/>
      <c r="P298" s="682"/>
      <c r="Q298" s="713"/>
    </row>
    <row r="299" spans="1:17" ht="14.4" customHeight="1" x14ac:dyDescent="0.3">
      <c r="A299" s="680" t="s">
        <v>4859</v>
      </c>
      <c r="B299" s="671" t="s">
        <v>4686</v>
      </c>
      <c r="C299" s="671" t="s">
        <v>4604</v>
      </c>
      <c r="D299" s="671" t="s">
        <v>4759</v>
      </c>
      <c r="E299" s="671" t="s">
        <v>4760</v>
      </c>
      <c r="F299" s="238">
        <v>67</v>
      </c>
      <c r="G299" s="238">
        <v>14472</v>
      </c>
      <c r="H299" s="238">
        <v>1</v>
      </c>
      <c r="I299" s="238">
        <v>216</v>
      </c>
      <c r="J299" s="238">
        <v>48</v>
      </c>
      <c r="K299" s="238">
        <v>10368</v>
      </c>
      <c r="L299" s="238">
        <v>0.71641791044776115</v>
      </c>
      <c r="M299" s="238">
        <v>216</v>
      </c>
      <c r="N299" s="238">
        <v>72</v>
      </c>
      <c r="O299" s="238">
        <v>15552</v>
      </c>
      <c r="P299" s="682">
        <v>1.0746268656716418</v>
      </c>
      <c r="Q299" s="713">
        <v>216</v>
      </c>
    </row>
    <row r="300" spans="1:17" ht="14.4" customHeight="1" x14ac:dyDescent="0.3">
      <c r="A300" s="680" t="s">
        <v>4859</v>
      </c>
      <c r="B300" s="671" t="s">
        <v>4686</v>
      </c>
      <c r="C300" s="671" t="s">
        <v>4604</v>
      </c>
      <c r="D300" s="671" t="s">
        <v>4761</v>
      </c>
      <c r="E300" s="671" t="s">
        <v>4762</v>
      </c>
      <c r="F300" s="238">
        <v>5</v>
      </c>
      <c r="G300" s="238">
        <v>175</v>
      </c>
      <c r="H300" s="238">
        <v>1</v>
      </c>
      <c r="I300" s="238">
        <v>35</v>
      </c>
      <c r="J300" s="238">
        <v>7</v>
      </c>
      <c r="K300" s="238">
        <v>245</v>
      </c>
      <c r="L300" s="238">
        <v>1.4</v>
      </c>
      <c r="M300" s="238">
        <v>35</v>
      </c>
      <c r="N300" s="238">
        <v>18</v>
      </c>
      <c r="O300" s="238">
        <v>630</v>
      </c>
      <c r="P300" s="682">
        <v>3.6</v>
      </c>
      <c r="Q300" s="713">
        <v>35</v>
      </c>
    </row>
    <row r="301" spans="1:17" ht="14.4" customHeight="1" x14ac:dyDescent="0.3">
      <c r="A301" s="680" t="s">
        <v>4859</v>
      </c>
      <c r="B301" s="671" t="s">
        <v>4686</v>
      </c>
      <c r="C301" s="671" t="s">
        <v>4604</v>
      </c>
      <c r="D301" s="671" t="s">
        <v>4763</v>
      </c>
      <c r="E301" s="671" t="s">
        <v>4764</v>
      </c>
      <c r="F301" s="238">
        <v>1</v>
      </c>
      <c r="G301" s="238">
        <v>589</v>
      </c>
      <c r="H301" s="238">
        <v>1</v>
      </c>
      <c r="I301" s="238">
        <v>589</v>
      </c>
      <c r="J301" s="238">
        <v>2</v>
      </c>
      <c r="K301" s="238">
        <v>1180</v>
      </c>
      <c r="L301" s="238">
        <v>2.0033955857385397</v>
      </c>
      <c r="M301" s="238">
        <v>590</v>
      </c>
      <c r="N301" s="238"/>
      <c r="O301" s="238"/>
      <c r="P301" s="682"/>
      <c r="Q301" s="713"/>
    </row>
    <row r="302" spans="1:17" ht="14.4" customHeight="1" x14ac:dyDescent="0.3">
      <c r="A302" s="680" t="s">
        <v>4859</v>
      </c>
      <c r="B302" s="671" t="s">
        <v>4686</v>
      </c>
      <c r="C302" s="671" t="s">
        <v>4604</v>
      </c>
      <c r="D302" s="671" t="s">
        <v>4765</v>
      </c>
      <c r="E302" s="671" t="s">
        <v>4766</v>
      </c>
      <c r="F302" s="238"/>
      <c r="G302" s="238"/>
      <c r="H302" s="238"/>
      <c r="I302" s="238"/>
      <c r="J302" s="238">
        <v>1</v>
      </c>
      <c r="K302" s="238">
        <v>50</v>
      </c>
      <c r="L302" s="238"/>
      <c r="M302" s="238">
        <v>50</v>
      </c>
      <c r="N302" s="238">
        <v>2</v>
      </c>
      <c r="O302" s="238">
        <v>100</v>
      </c>
      <c r="P302" s="682"/>
      <c r="Q302" s="713">
        <v>50</v>
      </c>
    </row>
    <row r="303" spans="1:17" ht="14.4" customHeight="1" x14ac:dyDescent="0.3">
      <c r="A303" s="680" t="s">
        <v>4859</v>
      </c>
      <c r="B303" s="671" t="s">
        <v>4686</v>
      </c>
      <c r="C303" s="671" t="s">
        <v>4604</v>
      </c>
      <c r="D303" s="671" t="s">
        <v>4767</v>
      </c>
      <c r="E303" s="671" t="s">
        <v>4768</v>
      </c>
      <c r="F303" s="238">
        <v>2</v>
      </c>
      <c r="G303" s="238">
        <v>1088</v>
      </c>
      <c r="H303" s="238">
        <v>1</v>
      </c>
      <c r="I303" s="238">
        <v>544</v>
      </c>
      <c r="J303" s="238">
        <v>1</v>
      </c>
      <c r="K303" s="238">
        <v>545</v>
      </c>
      <c r="L303" s="238">
        <v>0.50091911764705888</v>
      </c>
      <c r="M303" s="238">
        <v>545</v>
      </c>
      <c r="N303" s="238"/>
      <c r="O303" s="238"/>
      <c r="P303" s="682"/>
      <c r="Q303" s="713"/>
    </row>
    <row r="304" spans="1:17" ht="14.4" customHeight="1" x14ac:dyDescent="0.3">
      <c r="A304" s="680" t="s">
        <v>4859</v>
      </c>
      <c r="B304" s="671" t="s">
        <v>4686</v>
      </c>
      <c r="C304" s="671" t="s">
        <v>4604</v>
      </c>
      <c r="D304" s="671" t="s">
        <v>4771</v>
      </c>
      <c r="E304" s="671" t="s">
        <v>4772</v>
      </c>
      <c r="F304" s="238">
        <v>2</v>
      </c>
      <c r="G304" s="238">
        <v>1468</v>
      </c>
      <c r="H304" s="238">
        <v>1</v>
      </c>
      <c r="I304" s="238">
        <v>734</v>
      </c>
      <c r="J304" s="238">
        <v>1</v>
      </c>
      <c r="K304" s="238">
        <v>734</v>
      </c>
      <c r="L304" s="238">
        <v>0.5</v>
      </c>
      <c r="M304" s="238">
        <v>734</v>
      </c>
      <c r="N304" s="238"/>
      <c r="O304" s="238"/>
      <c r="P304" s="682"/>
      <c r="Q304" s="713"/>
    </row>
    <row r="305" spans="1:17" ht="14.4" customHeight="1" x14ac:dyDescent="0.3">
      <c r="A305" s="680" t="s">
        <v>4859</v>
      </c>
      <c r="B305" s="671" t="s">
        <v>4686</v>
      </c>
      <c r="C305" s="671" t="s">
        <v>4604</v>
      </c>
      <c r="D305" s="671" t="s">
        <v>4775</v>
      </c>
      <c r="E305" s="671" t="s">
        <v>4776</v>
      </c>
      <c r="F305" s="238">
        <v>2</v>
      </c>
      <c r="G305" s="238">
        <v>688</v>
      </c>
      <c r="H305" s="238">
        <v>1</v>
      </c>
      <c r="I305" s="238">
        <v>344</v>
      </c>
      <c r="J305" s="238">
        <v>1</v>
      </c>
      <c r="K305" s="238">
        <v>344</v>
      </c>
      <c r="L305" s="238">
        <v>0.5</v>
      </c>
      <c r="M305" s="238">
        <v>344</v>
      </c>
      <c r="N305" s="238"/>
      <c r="O305" s="238"/>
      <c r="P305" s="682"/>
      <c r="Q305" s="713"/>
    </row>
    <row r="306" spans="1:17" ht="14.4" customHeight="1" x14ac:dyDescent="0.3">
      <c r="A306" s="680" t="s">
        <v>4859</v>
      </c>
      <c r="B306" s="671" t="s">
        <v>4686</v>
      </c>
      <c r="C306" s="671" t="s">
        <v>4604</v>
      </c>
      <c r="D306" s="671" t="s">
        <v>4804</v>
      </c>
      <c r="E306" s="671" t="s">
        <v>4805</v>
      </c>
      <c r="F306" s="238">
        <v>1</v>
      </c>
      <c r="G306" s="238">
        <v>914</v>
      </c>
      <c r="H306" s="238">
        <v>1</v>
      </c>
      <c r="I306" s="238">
        <v>914</v>
      </c>
      <c r="J306" s="238">
        <v>1</v>
      </c>
      <c r="K306" s="238">
        <v>915</v>
      </c>
      <c r="L306" s="238">
        <v>1.0010940919037199</v>
      </c>
      <c r="M306" s="238">
        <v>915</v>
      </c>
      <c r="N306" s="238"/>
      <c r="O306" s="238"/>
      <c r="P306" s="682"/>
      <c r="Q306" s="713"/>
    </row>
    <row r="307" spans="1:17" ht="14.4" customHeight="1" x14ac:dyDescent="0.3">
      <c r="A307" s="680" t="s">
        <v>4859</v>
      </c>
      <c r="B307" s="671" t="s">
        <v>4686</v>
      </c>
      <c r="C307" s="671" t="s">
        <v>4604</v>
      </c>
      <c r="D307" s="671" t="s">
        <v>4806</v>
      </c>
      <c r="E307" s="671" t="s">
        <v>4807</v>
      </c>
      <c r="F307" s="238">
        <v>1</v>
      </c>
      <c r="G307" s="238">
        <v>891</v>
      </c>
      <c r="H307" s="238">
        <v>1</v>
      </c>
      <c r="I307" s="238">
        <v>891</v>
      </c>
      <c r="J307" s="238">
        <v>1</v>
      </c>
      <c r="K307" s="238">
        <v>892</v>
      </c>
      <c r="L307" s="238">
        <v>1.0011223344556679</v>
      </c>
      <c r="M307" s="238">
        <v>892</v>
      </c>
      <c r="N307" s="238"/>
      <c r="O307" s="238"/>
      <c r="P307" s="682"/>
      <c r="Q307" s="713"/>
    </row>
    <row r="308" spans="1:17" ht="14.4" customHeight="1" x14ac:dyDescent="0.3">
      <c r="A308" s="680" t="s">
        <v>4860</v>
      </c>
      <c r="B308" s="671" t="s">
        <v>4686</v>
      </c>
      <c r="C308" s="671" t="s">
        <v>4604</v>
      </c>
      <c r="D308" s="671" t="s">
        <v>4693</v>
      </c>
      <c r="E308" s="671" t="s">
        <v>4694</v>
      </c>
      <c r="F308" s="238"/>
      <c r="G308" s="238"/>
      <c r="H308" s="238"/>
      <c r="I308" s="238"/>
      <c r="J308" s="238">
        <v>7</v>
      </c>
      <c r="K308" s="238">
        <v>2450</v>
      </c>
      <c r="L308" s="238"/>
      <c r="M308" s="238">
        <v>350</v>
      </c>
      <c r="N308" s="238">
        <v>2</v>
      </c>
      <c r="O308" s="238">
        <v>700</v>
      </c>
      <c r="P308" s="682"/>
      <c r="Q308" s="713">
        <v>350</v>
      </c>
    </row>
    <row r="309" spans="1:17" ht="14.4" customHeight="1" x14ac:dyDescent="0.3">
      <c r="A309" s="680" t="s">
        <v>4860</v>
      </c>
      <c r="B309" s="671" t="s">
        <v>4686</v>
      </c>
      <c r="C309" s="671" t="s">
        <v>4604</v>
      </c>
      <c r="D309" s="671" t="s">
        <v>4697</v>
      </c>
      <c r="E309" s="671" t="s">
        <v>4698</v>
      </c>
      <c r="F309" s="238">
        <v>3</v>
      </c>
      <c r="G309" s="238">
        <v>192</v>
      </c>
      <c r="H309" s="238">
        <v>1</v>
      </c>
      <c r="I309" s="238">
        <v>64</v>
      </c>
      <c r="J309" s="238">
        <v>3</v>
      </c>
      <c r="K309" s="238">
        <v>195</v>
      </c>
      <c r="L309" s="238">
        <v>1.015625</v>
      </c>
      <c r="M309" s="238">
        <v>65</v>
      </c>
      <c r="N309" s="238">
        <v>5</v>
      </c>
      <c r="O309" s="238">
        <v>325</v>
      </c>
      <c r="P309" s="682">
        <v>1.6927083333333333</v>
      </c>
      <c r="Q309" s="713">
        <v>65</v>
      </c>
    </row>
    <row r="310" spans="1:17" ht="14.4" customHeight="1" x14ac:dyDescent="0.3">
      <c r="A310" s="680" t="s">
        <v>4860</v>
      </c>
      <c r="B310" s="671" t="s">
        <v>4686</v>
      </c>
      <c r="C310" s="671" t="s">
        <v>4604</v>
      </c>
      <c r="D310" s="671" t="s">
        <v>4709</v>
      </c>
      <c r="E310" s="671" t="s">
        <v>4710</v>
      </c>
      <c r="F310" s="238">
        <v>40</v>
      </c>
      <c r="G310" s="238">
        <v>920</v>
      </c>
      <c r="H310" s="238">
        <v>1</v>
      </c>
      <c r="I310" s="238">
        <v>23</v>
      </c>
      <c r="J310" s="238">
        <v>7</v>
      </c>
      <c r="K310" s="238">
        <v>161</v>
      </c>
      <c r="L310" s="238">
        <v>0.17499999999999999</v>
      </c>
      <c r="M310" s="238">
        <v>23</v>
      </c>
      <c r="N310" s="238">
        <v>15</v>
      </c>
      <c r="O310" s="238">
        <v>345</v>
      </c>
      <c r="P310" s="682">
        <v>0.375</v>
      </c>
      <c r="Q310" s="713">
        <v>23</v>
      </c>
    </row>
    <row r="311" spans="1:17" ht="14.4" customHeight="1" x14ac:dyDescent="0.3">
      <c r="A311" s="680" t="s">
        <v>4860</v>
      </c>
      <c r="B311" s="671" t="s">
        <v>4686</v>
      </c>
      <c r="C311" s="671" t="s">
        <v>4604</v>
      </c>
      <c r="D311" s="671" t="s">
        <v>4713</v>
      </c>
      <c r="E311" s="671" t="s">
        <v>4714</v>
      </c>
      <c r="F311" s="238">
        <v>9</v>
      </c>
      <c r="G311" s="238">
        <v>486</v>
      </c>
      <c r="H311" s="238">
        <v>1</v>
      </c>
      <c r="I311" s="238">
        <v>54</v>
      </c>
      <c r="J311" s="238"/>
      <c r="K311" s="238"/>
      <c r="L311" s="238"/>
      <c r="M311" s="238"/>
      <c r="N311" s="238">
        <v>5</v>
      </c>
      <c r="O311" s="238">
        <v>270</v>
      </c>
      <c r="P311" s="682">
        <v>0.55555555555555558</v>
      </c>
      <c r="Q311" s="713">
        <v>54</v>
      </c>
    </row>
    <row r="312" spans="1:17" ht="14.4" customHeight="1" x14ac:dyDescent="0.3">
      <c r="A312" s="680" t="s">
        <v>4860</v>
      </c>
      <c r="B312" s="671" t="s">
        <v>4686</v>
      </c>
      <c r="C312" s="671" t="s">
        <v>4604</v>
      </c>
      <c r="D312" s="671" t="s">
        <v>4715</v>
      </c>
      <c r="E312" s="671" t="s">
        <v>4716</v>
      </c>
      <c r="F312" s="238">
        <v>18</v>
      </c>
      <c r="G312" s="238">
        <v>1386</v>
      </c>
      <c r="H312" s="238">
        <v>1</v>
      </c>
      <c r="I312" s="238">
        <v>77</v>
      </c>
      <c r="J312" s="238">
        <v>6</v>
      </c>
      <c r="K312" s="238">
        <v>462</v>
      </c>
      <c r="L312" s="238">
        <v>0.33333333333333331</v>
      </c>
      <c r="M312" s="238">
        <v>77</v>
      </c>
      <c r="N312" s="238">
        <v>19</v>
      </c>
      <c r="O312" s="238">
        <v>1463</v>
      </c>
      <c r="P312" s="682">
        <v>1.0555555555555556</v>
      </c>
      <c r="Q312" s="713">
        <v>77</v>
      </c>
    </row>
    <row r="313" spans="1:17" ht="14.4" customHeight="1" x14ac:dyDescent="0.3">
      <c r="A313" s="680" t="s">
        <v>4860</v>
      </c>
      <c r="B313" s="671" t="s">
        <v>4686</v>
      </c>
      <c r="C313" s="671" t="s">
        <v>4604</v>
      </c>
      <c r="D313" s="671" t="s">
        <v>4719</v>
      </c>
      <c r="E313" s="671" t="s">
        <v>4720</v>
      </c>
      <c r="F313" s="238">
        <v>397</v>
      </c>
      <c r="G313" s="238">
        <v>8734</v>
      </c>
      <c r="H313" s="238">
        <v>1</v>
      </c>
      <c r="I313" s="238">
        <v>22</v>
      </c>
      <c r="J313" s="238">
        <v>195</v>
      </c>
      <c r="K313" s="238">
        <v>4290</v>
      </c>
      <c r="L313" s="238">
        <v>0.49118387909319899</v>
      </c>
      <c r="M313" s="238">
        <v>22</v>
      </c>
      <c r="N313" s="238">
        <v>285</v>
      </c>
      <c r="O313" s="238">
        <v>6270</v>
      </c>
      <c r="P313" s="682">
        <v>0.71788413098236781</v>
      </c>
      <c r="Q313" s="713">
        <v>22</v>
      </c>
    </row>
    <row r="314" spans="1:17" ht="14.4" customHeight="1" x14ac:dyDescent="0.3">
      <c r="A314" s="680" t="s">
        <v>4860</v>
      </c>
      <c r="B314" s="671" t="s">
        <v>4686</v>
      </c>
      <c r="C314" s="671" t="s">
        <v>4604</v>
      </c>
      <c r="D314" s="671" t="s">
        <v>4729</v>
      </c>
      <c r="E314" s="671" t="s">
        <v>4730</v>
      </c>
      <c r="F314" s="238">
        <v>9</v>
      </c>
      <c r="G314" s="238">
        <v>1881</v>
      </c>
      <c r="H314" s="238">
        <v>1</v>
      </c>
      <c r="I314" s="238">
        <v>209</v>
      </c>
      <c r="J314" s="238"/>
      <c r="K314" s="238"/>
      <c r="L314" s="238"/>
      <c r="M314" s="238"/>
      <c r="N314" s="238"/>
      <c r="O314" s="238"/>
      <c r="P314" s="682"/>
      <c r="Q314" s="713"/>
    </row>
    <row r="315" spans="1:17" ht="14.4" customHeight="1" x14ac:dyDescent="0.3">
      <c r="A315" s="680" t="s">
        <v>4860</v>
      </c>
      <c r="B315" s="671" t="s">
        <v>4686</v>
      </c>
      <c r="C315" s="671" t="s">
        <v>4604</v>
      </c>
      <c r="D315" s="671" t="s">
        <v>4731</v>
      </c>
      <c r="E315" s="671" t="s">
        <v>4732</v>
      </c>
      <c r="F315" s="238">
        <v>27</v>
      </c>
      <c r="G315" s="238">
        <v>1782</v>
      </c>
      <c r="H315" s="238">
        <v>1</v>
      </c>
      <c r="I315" s="238">
        <v>66</v>
      </c>
      <c r="J315" s="238">
        <v>20</v>
      </c>
      <c r="K315" s="238">
        <v>1320</v>
      </c>
      <c r="L315" s="238">
        <v>0.7407407407407407</v>
      </c>
      <c r="M315" s="238">
        <v>66</v>
      </c>
      <c r="N315" s="238">
        <v>22</v>
      </c>
      <c r="O315" s="238">
        <v>1452</v>
      </c>
      <c r="P315" s="682">
        <v>0.81481481481481477</v>
      </c>
      <c r="Q315" s="713">
        <v>66</v>
      </c>
    </row>
    <row r="316" spans="1:17" ht="14.4" customHeight="1" x14ac:dyDescent="0.3">
      <c r="A316" s="680" t="s">
        <v>4860</v>
      </c>
      <c r="B316" s="671" t="s">
        <v>4686</v>
      </c>
      <c r="C316" s="671" t="s">
        <v>4604</v>
      </c>
      <c r="D316" s="671" t="s">
        <v>4735</v>
      </c>
      <c r="E316" s="671" t="s">
        <v>4736</v>
      </c>
      <c r="F316" s="238">
        <v>19</v>
      </c>
      <c r="G316" s="238">
        <v>304</v>
      </c>
      <c r="H316" s="238">
        <v>1</v>
      </c>
      <c r="I316" s="238">
        <v>16</v>
      </c>
      <c r="J316" s="238">
        <v>9</v>
      </c>
      <c r="K316" s="238">
        <v>144</v>
      </c>
      <c r="L316" s="238">
        <v>0.47368421052631576</v>
      </c>
      <c r="M316" s="238">
        <v>16</v>
      </c>
      <c r="N316" s="238">
        <v>22</v>
      </c>
      <c r="O316" s="238">
        <v>352</v>
      </c>
      <c r="P316" s="682">
        <v>1.1578947368421053</v>
      </c>
      <c r="Q316" s="713">
        <v>16</v>
      </c>
    </row>
    <row r="317" spans="1:17" ht="14.4" customHeight="1" x14ac:dyDescent="0.3">
      <c r="A317" s="680" t="s">
        <v>4860</v>
      </c>
      <c r="B317" s="671" t="s">
        <v>4686</v>
      </c>
      <c r="C317" s="671" t="s">
        <v>4604</v>
      </c>
      <c r="D317" s="671" t="s">
        <v>4741</v>
      </c>
      <c r="E317" s="671" t="s">
        <v>4742</v>
      </c>
      <c r="F317" s="238">
        <v>346</v>
      </c>
      <c r="G317" s="238">
        <v>7958</v>
      </c>
      <c r="H317" s="238">
        <v>1</v>
      </c>
      <c r="I317" s="238">
        <v>23</v>
      </c>
      <c r="J317" s="238">
        <v>182</v>
      </c>
      <c r="K317" s="238">
        <v>4368</v>
      </c>
      <c r="L317" s="238">
        <v>0.54888162854988687</v>
      </c>
      <c r="M317" s="238">
        <v>24</v>
      </c>
      <c r="N317" s="238">
        <v>265</v>
      </c>
      <c r="O317" s="238">
        <v>6360</v>
      </c>
      <c r="P317" s="682">
        <v>0.7991957778336265</v>
      </c>
      <c r="Q317" s="713">
        <v>24</v>
      </c>
    </row>
    <row r="318" spans="1:17" ht="14.4" customHeight="1" x14ac:dyDescent="0.3">
      <c r="A318" s="680" t="s">
        <v>4860</v>
      </c>
      <c r="B318" s="671" t="s">
        <v>4686</v>
      </c>
      <c r="C318" s="671" t="s">
        <v>4604</v>
      </c>
      <c r="D318" s="671" t="s">
        <v>4745</v>
      </c>
      <c r="E318" s="671" t="s">
        <v>4746</v>
      </c>
      <c r="F318" s="238">
        <v>9</v>
      </c>
      <c r="G318" s="238">
        <v>1620</v>
      </c>
      <c r="H318" s="238">
        <v>1</v>
      </c>
      <c r="I318" s="238">
        <v>180</v>
      </c>
      <c r="J318" s="238"/>
      <c r="K318" s="238"/>
      <c r="L318" s="238"/>
      <c r="M318" s="238"/>
      <c r="N318" s="238">
        <v>6</v>
      </c>
      <c r="O318" s="238">
        <v>1080</v>
      </c>
      <c r="P318" s="682">
        <v>0.66666666666666663</v>
      </c>
      <c r="Q318" s="713">
        <v>180</v>
      </c>
    </row>
    <row r="319" spans="1:17" ht="14.4" customHeight="1" x14ac:dyDescent="0.3">
      <c r="A319" s="680" t="s">
        <v>4860</v>
      </c>
      <c r="B319" s="671" t="s">
        <v>4686</v>
      </c>
      <c r="C319" s="671" t="s">
        <v>4604</v>
      </c>
      <c r="D319" s="671" t="s">
        <v>4751</v>
      </c>
      <c r="E319" s="671" t="s">
        <v>4752</v>
      </c>
      <c r="F319" s="238">
        <v>8</v>
      </c>
      <c r="G319" s="238">
        <v>2024</v>
      </c>
      <c r="H319" s="238">
        <v>1</v>
      </c>
      <c r="I319" s="238">
        <v>253</v>
      </c>
      <c r="J319" s="238"/>
      <c r="K319" s="238"/>
      <c r="L319" s="238"/>
      <c r="M319" s="238"/>
      <c r="N319" s="238">
        <v>14</v>
      </c>
      <c r="O319" s="238">
        <v>3542</v>
      </c>
      <c r="P319" s="682">
        <v>1.75</v>
      </c>
      <c r="Q319" s="713">
        <v>253</v>
      </c>
    </row>
    <row r="320" spans="1:17" ht="14.4" customHeight="1" x14ac:dyDescent="0.3">
      <c r="A320" s="680" t="s">
        <v>4860</v>
      </c>
      <c r="B320" s="671" t="s">
        <v>4686</v>
      </c>
      <c r="C320" s="671" t="s">
        <v>4604</v>
      </c>
      <c r="D320" s="671" t="s">
        <v>4759</v>
      </c>
      <c r="E320" s="671" t="s">
        <v>4760</v>
      </c>
      <c r="F320" s="238">
        <v>11</v>
      </c>
      <c r="G320" s="238">
        <v>2376</v>
      </c>
      <c r="H320" s="238">
        <v>1</v>
      </c>
      <c r="I320" s="238">
        <v>216</v>
      </c>
      <c r="J320" s="238"/>
      <c r="K320" s="238"/>
      <c r="L320" s="238"/>
      <c r="M320" s="238"/>
      <c r="N320" s="238">
        <v>8</v>
      </c>
      <c r="O320" s="238">
        <v>1728</v>
      </c>
      <c r="P320" s="682">
        <v>0.72727272727272729</v>
      </c>
      <c r="Q320" s="713">
        <v>216</v>
      </c>
    </row>
    <row r="321" spans="1:17" ht="14.4" customHeight="1" x14ac:dyDescent="0.3">
      <c r="A321" s="680" t="s">
        <v>4860</v>
      </c>
      <c r="B321" s="671" t="s">
        <v>4686</v>
      </c>
      <c r="C321" s="671" t="s">
        <v>4604</v>
      </c>
      <c r="D321" s="671" t="s">
        <v>4765</v>
      </c>
      <c r="E321" s="671" t="s">
        <v>4766</v>
      </c>
      <c r="F321" s="238">
        <v>61</v>
      </c>
      <c r="G321" s="238">
        <v>3050</v>
      </c>
      <c r="H321" s="238">
        <v>1</v>
      </c>
      <c r="I321" s="238">
        <v>50</v>
      </c>
      <c r="J321" s="238">
        <v>24</v>
      </c>
      <c r="K321" s="238">
        <v>1200</v>
      </c>
      <c r="L321" s="238">
        <v>0.39344262295081966</v>
      </c>
      <c r="M321" s="238">
        <v>50</v>
      </c>
      <c r="N321" s="238">
        <v>54</v>
      </c>
      <c r="O321" s="238">
        <v>2700</v>
      </c>
      <c r="P321" s="682">
        <v>0.88524590163934425</v>
      </c>
      <c r="Q321" s="713">
        <v>50</v>
      </c>
    </row>
    <row r="322" spans="1:17" ht="14.4" customHeight="1" x14ac:dyDescent="0.3">
      <c r="A322" s="680" t="s">
        <v>4861</v>
      </c>
      <c r="B322" s="671" t="s">
        <v>4474</v>
      </c>
      <c r="C322" s="671" t="s">
        <v>4604</v>
      </c>
      <c r="D322" s="671" t="s">
        <v>4649</v>
      </c>
      <c r="E322" s="671" t="s">
        <v>4650</v>
      </c>
      <c r="F322" s="238">
        <v>1</v>
      </c>
      <c r="G322" s="238">
        <v>158</v>
      </c>
      <c r="H322" s="238">
        <v>1</v>
      </c>
      <c r="I322" s="238">
        <v>158</v>
      </c>
      <c r="J322" s="238"/>
      <c r="K322" s="238"/>
      <c r="L322" s="238"/>
      <c r="M322" s="238"/>
      <c r="N322" s="238"/>
      <c r="O322" s="238"/>
      <c r="P322" s="682"/>
      <c r="Q322" s="713"/>
    </row>
    <row r="323" spans="1:17" ht="14.4" customHeight="1" x14ac:dyDescent="0.3">
      <c r="A323" s="680" t="s">
        <v>4861</v>
      </c>
      <c r="B323" s="671" t="s">
        <v>4659</v>
      </c>
      <c r="C323" s="671" t="s">
        <v>4604</v>
      </c>
      <c r="D323" s="671" t="s">
        <v>4664</v>
      </c>
      <c r="E323" s="671" t="s">
        <v>4665</v>
      </c>
      <c r="F323" s="238">
        <v>7</v>
      </c>
      <c r="G323" s="238">
        <v>2065</v>
      </c>
      <c r="H323" s="238">
        <v>1</v>
      </c>
      <c r="I323" s="238">
        <v>295</v>
      </c>
      <c r="J323" s="238">
        <v>1</v>
      </c>
      <c r="K323" s="238">
        <v>297</v>
      </c>
      <c r="L323" s="238">
        <v>0.14382566585956416</v>
      </c>
      <c r="M323" s="238">
        <v>297</v>
      </c>
      <c r="N323" s="238">
        <v>2</v>
      </c>
      <c r="O323" s="238">
        <v>594</v>
      </c>
      <c r="P323" s="682">
        <v>0.28765133171912832</v>
      </c>
      <c r="Q323" s="713">
        <v>297</v>
      </c>
    </row>
    <row r="324" spans="1:17" ht="14.4" customHeight="1" x14ac:dyDescent="0.3">
      <c r="A324" s="680" t="s">
        <v>4861</v>
      </c>
      <c r="B324" s="671" t="s">
        <v>4659</v>
      </c>
      <c r="C324" s="671" t="s">
        <v>4604</v>
      </c>
      <c r="D324" s="671" t="s">
        <v>4666</v>
      </c>
      <c r="E324" s="671" t="s">
        <v>4667</v>
      </c>
      <c r="F324" s="238">
        <v>10</v>
      </c>
      <c r="G324" s="238">
        <v>230</v>
      </c>
      <c r="H324" s="238">
        <v>1</v>
      </c>
      <c r="I324" s="238">
        <v>23</v>
      </c>
      <c r="J324" s="238">
        <v>4</v>
      </c>
      <c r="K324" s="238">
        <v>92</v>
      </c>
      <c r="L324" s="238">
        <v>0.4</v>
      </c>
      <c r="M324" s="238">
        <v>23</v>
      </c>
      <c r="N324" s="238">
        <v>8</v>
      </c>
      <c r="O324" s="238">
        <v>184</v>
      </c>
      <c r="P324" s="682">
        <v>0.8</v>
      </c>
      <c r="Q324" s="713">
        <v>23</v>
      </c>
    </row>
    <row r="325" spans="1:17" ht="14.4" customHeight="1" x14ac:dyDescent="0.3">
      <c r="A325" s="680" t="s">
        <v>4861</v>
      </c>
      <c r="B325" s="671" t="s">
        <v>4659</v>
      </c>
      <c r="C325" s="671" t="s">
        <v>4604</v>
      </c>
      <c r="D325" s="671" t="s">
        <v>4668</v>
      </c>
      <c r="E325" s="671" t="s">
        <v>4669</v>
      </c>
      <c r="F325" s="238">
        <v>14</v>
      </c>
      <c r="G325" s="238">
        <v>17304</v>
      </c>
      <c r="H325" s="238">
        <v>1</v>
      </c>
      <c r="I325" s="238">
        <v>1236</v>
      </c>
      <c r="J325" s="238">
        <v>6</v>
      </c>
      <c r="K325" s="238">
        <v>7470</v>
      </c>
      <c r="L325" s="238">
        <v>0.43169209431345351</v>
      </c>
      <c r="M325" s="238">
        <v>1245</v>
      </c>
      <c r="N325" s="238">
        <v>7</v>
      </c>
      <c r="O325" s="238">
        <v>8715</v>
      </c>
      <c r="P325" s="682">
        <v>0.50364077669902918</v>
      </c>
      <c r="Q325" s="713">
        <v>1245</v>
      </c>
    </row>
    <row r="326" spans="1:17" ht="14.4" customHeight="1" x14ac:dyDescent="0.3">
      <c r="A326" s="680" t="s">
        <v>4861</v>
      </c>
      <c r="B326" s="671" t="s">
        <v>4659</v>
      </c>
      <c r="C326" s="671" t="s">
        <v>4604</v>
      </c>
      <c r="D326" s="671" t="s">
        <v>4670</v>
      </c>
      <c r="E326" s="671" t="s">
        <v>4671</v>
      </c>
      <c r="F326" s="238">
        <v>27</v>
      </c>
      <c r="G326" s="238">
        <v>250965</v>
      </c>
      <c r="H326" s="238">
        <v>1</v>
      </c>
      <c r="I326" s="238">
        <v>9295</v>
      </c>
      <c r="J326" s="238"/>
      <c r="K326" s="238"/>
      <c r="L326" s="238"/>
      <c r="M326" s="238"/>
      <c r="N326" s="238">
        <v>4</v>
      </c>
      <c r="O326" s="238">
        <v>37348</v>
      </c>
      <c r="P326" s="682">
        <v>0.14881756420217959</v>
      </c>
      <c r="Q326" s="713">
        <v>9337</v>
      </c>
    </row>
    <row r="327" spans="1:17" ht="14.4" customHeight="1" x14ac:dyDescent="0.3">
      <c r="A327" s="680" t="s">
        <v>4861</v>
      </c>
      <c r="B327" s="671" t="s">
        <v>4659</v>
      </c>
      <c r="C327" s="671" t="s">
        <v>4604</v>
      </c>
      <c r="D327" s="671" t="s">
        <v>4672</v>
      </c>
      <c r="E327" s="671" t="s">
        <v>4673</v>
      </c>
      <c r="F327" s="238">
        <v>4</v>
      </c>
      <c r="G327" s="238">
        <v>38808</v>
      </c>
      <c r="H327" s="238">
        <v>1</v>
      </c>
      <c r="I327" s="238">
        <v>9702</v>
      </c>
      <c r="J327" s="238">
        <v>1</v>
      </c>
      <c r="K327" s="238">
        <v>9747</v>
      </c>
      <c r="L327" s="238">
        <v>0.25115955473098328</v>
      </c>
      <c r="M327" s="238">
        <v>9747</v>
      </c>
      <c r="N327" s="238">
        <v>4</v>
      </c>
      <c r="O327" s="238">
        <v>38988</v>
      </c>
      <c r="P327" s="682">
        <v>1.0046382189239331</v>
      </c>
      <c r="Q327" s="713">
        <v>9747</v>
      </c>
    </row>
    <row r="328" spans="1:17" ht="14.4" customHeight="1" x14ac:dyDescent="0.3">
      <c r="A328" s="680" t="s">
        <v>4861</v>
      </c>
      <c r="B328" s="671" t="s">
        <v>4659</v>
      </c>
      <c r="C328" s="671" t="s">
        <v>4604</v>
      </c>
      <c r="D328" s="671" t="s">
        <v>4674</v>
      </c>
      <c r="E328" s="671" t="s">
        <v>4675</v>
      </c>
      <c r="F328" s="238">
        <v>8</v>
      </c>
      <c r="G328" s="238">
        <v>3376</v>
      </c>
      <c r="H328" s="238">
        <v>1</v>
      </c>
      <c r="I328" s="238">
        <v>422</v>
      </c>
      <c r="J328" s="238">
        <v>3</v>
      </c>
      <c r="K328" s="238">
        <v>1272</v>
      </c>
      <c r="L328" s="238">
        <v>0.37677725118483413</v>
      </c>
      <c r="M328" s="238">
        <v>424</v>
      </c>
      <c r="N328" s="238">
        <v>6</v>
      </c>
      <c r="O328" s="238">
        <v>2544</v>
      </c>
      <c r="P328" s="682">
        <v>0.75355450236966826</v>
      </c>
      <c r="Q328" s="713">
        <v>424</v>
      </c>
    </row>
    <row r="329" spans="1:17" ht="14.4" customHeight="1" x14ac:dyDescent="0.3">
      <c r="A329" s="680" t="s">
        <v>4861</v>
      </c>
      <c r="B329" s="671" t="s">
        <v>4659</v>
      </c>
      <c r="C329" s="671" t="s">
        <v>4604</v>
      </c>
      <c r="D329" s="671" t="s">
        <v>4678</v>
      </c>
      <c r="E329" s="671" t="s">
        <v>4679</v>
      </c>
      <c r="F329" s="238">
        <v>9</v>
      </c>
      <c r="G329" s="238">
        <v>9000</v>
      </c>
      <c r="H329" s="238">
        <v>1</v>
      </c>
      <c r="I329" s="238">
        <v>1000</v>
      </c>
      <c r="J329" s="238">
        <v>3</v>
      </c>
      <c r="K329" s="238">
        <v>3006</v>
      </c>
      <c r="L329" s="238">
        <v>0.33400000000000002</v>
      </c>
      <c r="M329" s="238">
        <v>1002</v>
      </c>
      <c r="N329" s="238">
        <v>6</v>
      </c>
      <c r="O329" s="238">
        <v>6012</v>
      </c>
      <c r="P329" s="682">
        <v>0.66800000000000004</v>
      </c>
      <c r="Q329" s="713">
        <v>1002</v>
      </c>
    </row>
    <row r="330" spans="1:17" ht="14.4" customHeight="1" x14ac:dyDescent="0.3">
      <c r="A330" s="680" t="s">
        <v>4861</v>
      </c>
      <c r="B330" s="671" t="s">
        <v>4659</v>
      </c>
      <c r="C330" s="671" t="s">
        <v>4604</v>
      </c>
      <c r="D330" s="671" t="s">
        <v>4680</v>
      </c>
      <c r="E330" s="671" t="s">
        <v>4681</v>
      </c>
      <c r="F330" s="238">
        <v>9</v>
      </c>
      <c r="G330" s="238">
        <v>19989</v>
      </c>
      <c r="H330" s="238">
        <v>1</v>
      </c>
      <c r="I330" s="238">
        <v>2221</v>
      </c>
      <c r="J330" s="238">
        <v>1</v>
      </c>
      <c r="K330" s="238">
        <v>2233</v>
      </c>
      <c r="L330" s="238">
        <v>0.11171144129271099</v>
      </c>
      <c r="M330" s="238">
        <v>2233</v>
      </c>
      <c r="N330" s="238">
        <v>2</v>
      </c>
      <c r="O330" s="238">
        <v>4466</v>
      </c>
      <c r="P330" s="682">
        <v>0.22342288258542198</v>
      </c>
      <c r="Q330" s="713">
        <v>2233</v>
      </c>
    </row>
    <row r="331" spans="1:17" ht="14.4" customHeight="1" x14ac:dyDescent="0.3">
      <c r="A331" s="680" t="s">
        <v>4861</v>
      </c>
      <c r="B331" s="671" t="s">
        <v>4659</v>
      </c>
      <c r="C331" s="671" t="s">
        <v>4604</v>
      </c>
      <c r="D331" s="671" t="s">
        <v>4684</v>
      </c>
      <c r="E331" s="671" t="s">
        <v>4685</v>
      </c>
      <c r="F331" s="238">
        <v>2</v>
      </c>
      <c r="G331" s="238">
        <v>21358</v>
      </c>
      <c r="H331" s="238">
        <v>1</v>
      </c>
      <c r="I331" s="238">
        <v>10679</v>
      </c>
      <c r="J331" s="238">
        <v>1</v>
      </c>
      <c r="K331" s="238">
        <v>10729</v>
      </c>
      <c r="L331" s="238">
        <v>0.50234104316883599</v>
      </c>
      <c r="M331" s="238">
        <v>10729</v>
      </c>
      <c r="N331" s="238">
        <v>1</v>
      </c>
      <c r="O331" s="238">
        <v>10729</v>
      </c>
      <c r="P331" s="682">
        <v>0.50234104316883599</v>
      </c>
      <c r="Q331" s="713">
        <v>10729</v>
      </c>
    </row>
    <row r="332" spans="1:17" ht="14.4" customHeight="1" x14ac:dyDescent="0.3">
      <c r="A332" s="680" t="s">
        <v>4861</v>
      </c>
      <c r="B332" s="671" t="s">
        <v>4686</v>
      </c>
      <c r="C332" s="671" t="s">
        <v>4604</v>
      </c>
      <c r="D332" s="671" t="s">
        <v>4687</v>
      </c>
      <c r="E332" s="671" t="s">
        <v>4688</v>
      </c>
      <c r="F332" s="238">
        <v>2</v>
      </c>
      <c r="G332" s="238">
        <v>432</v>
      </c>
      <c r="H332" s="238">
        <v>1</v>
      </c>
      <c r="I332" s="238">
        <v>216</v>
      </c>
      <c r="J332" s="238">
        <v>1</v>
      </c>
      <c r="K332" s="238">
        <v>217</v>
      </c>
      <c r="L332" s="238">
        <v>0.50231481481481477</v>
      </c>
      <c r="M332" s="238">
        <v>217</v>
      </c>
      <c r="N332" s="238">
        <v>2</v>
      </c>
      <c r="O332" s="238">
        <v>434</v>
      </c>
      <c r="P332" s="682">
        <v>1.0046296296296295</v>
      </c>
      <c r="Q332" s="713">
        <v>217</v>
      </c>
    </row>
    <row r="333" spans="1:17" ht="14.4" customHeight="1" x14ac:dyDescent="0.3">
      <c r="A333" s="680" t="s">
        <v>4861</v>
      </c>
      <c r="B333" s="671" t="s">
        <v>4686</v>
      </c>
      <c r="C333" s="671" t="s">
        <v>4604</v>
      </c>
      <c r="D333" s="671" t="s">
        <v>4689</v>
      </c>
      <c r="E333" s="671" t="s">
        <v>4690</v>
      </c>
      <c r="F333" s="238">
        <v>2</v>
      </c>
      <c r="G333" s="238">
        <v>988</v>
      </c>
      <c r="H333" s="238">
        <v>1</v>
      </c>
      <c r="I333" s="238">
        <v>494</v>
      </c>
      <c r="J333" s="238">
        <v>1</v>
      </c>
      <c r="K333" s="238">
        <v>497</v>
      </c>
      <c r="L333" s="238">
        <v>0.50303643724696356</v>
      </c>
      <c r="M333" s="238">
        <v>497</v>
      </c>
      <c r="N333" s="238">
        <v>3</v>
      </c>
      <c r="O333" s="238">
        <v>1491</v>
      </c>
      <c r="P333" s="682">
        <v>1.5091093117408907</v>
      </c>
      <c r="Q333" s="713">
        <v>497</v>
      </c>
    </row>
    <row r="334" spans="1:17" ht="14.4" customHeight="1" x14ac:dyDescent="0.3">
      <c r="A334" s="680" t="s">
        <v>4861</v>
      </c>
      <c r="B334" s="671" t="s">
        <v>4686</v>
      </c>
      <c r="C334" s="671" t="s">
        <v>4604</v>
      </c>
      <c r="D334" s="671" t="s">
        <v>4693</v>
      </c>
      <c r="E334" s="671" t="s">
        <v>4694</v>
      </c>
      <c r="F334" s="238">
        <v>11</v>
      </c>
      <c r="G334" s="238">
        <v>3850</v>
      </c>
      <c r="H334" s="238">
        <v>1</v>
      </c>
      <c r="I334" s="238">
        <v>350</v>
      </c>
      <c r="J334" s="238">
        <v>7</v>
      </c>
      <c r="K334" s="238">
        <v>2450</v>
      </c>
      <c r="L334" s="238">
        <v>0.63636363636363635</v>
      </c>
      <c r="M334" s="238">
        <v>350</v>
      </c>
      <c r="N334" s="238">
        <v>11</v>
      </c>
      <c r="O334" s="238">
        <v>3850</v>
      </c>
      <c r="P334" s="682">
        <v>1</v>
      </c>
      <c r="Q334" s="713">
        <v>350</v>
      </c>
    </row>
    <row r="335" spans="1:17" ht="14.4" customHeight="1" x14ac:dyDescent="0.3">
      <c r="A335" s="680" t="s">
        <v>4861</v>
      </c>
      <c r="B335" s="671" t="s">
        <v>4686</v>
      </c>
      <c r="C335" s="671" t="s">
        <v>4604</v>
      </c>
      <c r="D335" s="671" t="s">
        <v>4697</v>
      </c>
      <c r="E335" s="671" t="s">
        <v>4698</v>
      </c>
      <c r="F335" s="238">
        <v>726</v>
      </c>
      <c r="G335" s="238">
        <v>46464</v>
      </c>
      <c r="H335" s="238">
        <v>1</v>
      </c>
      <c r="I335" s="238">
        <v>64</v>
      </c>
      <c r="J335" s="238">
        <v>896</v>
      </c>
      <c r="K335" s="238">
        <v>58240</v>
      </c>
      <c r="L335" s="238">
        <v>1.2534435261707988</v>
      </c>
      <c r="M335" s="238">
        <v>65</v>
      </c>
      <c r="N335" s="238">
        <v>783</v>
      </c>
      <c r="O335" s="238">
        <v>50895</v>
      </c>
      <c r="P335" s="682">
        <v>1.0953641528925619</v>
      </c>
      <c r="Q335" s="713">
        <v>65</v>
      </c>
    </row>
    <row r="336" spans="1:17" ht="14.4" customHeight="1" x14ac:dyDescent="0.3">
      <c r="A336" s="680" t="s">
        <v>4861</v>
      </c>
      <c r="B336" s="671" t="s">
        <v>4686</v>
      </c>
      <c r="C336" s="671" t="s">
        <v>4604</v>
      </c>
      <c r="D336" s="671" t="s">
        <v>4699</v>
      </c>
      <c r="E336" s="671" t="s">
        <v>4700</v>
      </c>
      <c r="F336" s="238">
        <v>2</v>
      </c>
      <c r="G336" s="238">
        <v>1084</v>
      </c>
      <c r="H336" s="238">
        <v>1</v>
      </c>
      <c r="I336" s="238">
        <v>542</v>
      </c>
      <c r="J336" s="238"/>
      <c r="K336" s="238"/>
      <c r="L336" s="238"/>
      <c r="M336" s="238"/>
      <c r="N336" s="238">
        <v>3</v>
      </c>
      <c r="O336" s="238">
        <v>1629</v>
      </c>
      <c r="P336" s="682">
        <v>1.5027675276752768</v>
      </c>
      <c r="Q336" s="713">
        <v>543</v>
      </c>
    </row>
    <row r="337" spans="1:17" ht="14.4" customHeight="1" x14ac:dyDescent="0.3">
      <c r="A337" s="680" t="s">
        <v>4861</v>
      </c>
      <c r="B337" s="671" t="s">
        <v>4686</v>
      </c>
      <c r="C337" s="671" t="s">
        <v>4604</v>
      </c>
      <c r="D337" s="671" t="s">
        <v>4701</v>
      </c>
      <c r="E337" s="671" t="s">
        <v>4702</v>
      </c>
      <c r="F337" s="238">
        <v>6</v>
      </c>
      <c r="G337" s="238">
        <v>3534</v>
      </c>
      <c r="H337" s="238">
        <v>1</v>
      </c>
      <c r="I337" s="238">
        <v>589</v>
      </c>
      <c r="J337" s="238">
        <v>11</v>
      </c>
      <c r="K337" s="238">
        <v>6490</v>
      </c>
      <c r="L337" s="238">
        <v>1.8364459535936615</v>
      </c>
      <c r="M337" s="238">
        <v>590</v>
      </c>
      <c r="N337" s="238">
        <v>17</v>
      </c>
      <c r="O337" s="238">
        <v>10030</v>
      </c>
      <c r="P337" s="682">
        <v>2.8381437464629315</v>
      </c>
      <c r="Q337" s="713">
        <v>590</v>
      </c>
    </row>
    <row r="338" spans="1:17" ht="14.4" customHeight="1" x14ac:dyDescent="0.3">
      <c r="A338" s="680" t="s">
        <v>4861</v>
      </c>
      <c r="B338" s="671" t="s">
        <v>4686</v>
      </c>
      <c r="C338" s="671" t="s">
        <v>4604</v>
      </c>
      <c r="D338" s="671" t="s">
        <v>4703</v>
      </c>
      <c r="E338" s="671" t="s">
        <v>4704</v>
      </c>
      <c r="F338" s="238">
        <v>5</v>
      </c>
      <c r="G338" s="238">
        <v>3070</v>
      </c>
      <c r="H338" s="238">
        <v>1</v>
      </c>
      <c r="I338" s="238">
        <v>614</v>
      </c>
      <c r="J338" s="238">
        <v>9</v>
      </c>
      <c r="K338" s="238">
        <v>5535</v>
      </c>
      <c r="L338" s="238">
        <v>1.8029315960912051</v>
      </c>
      <c r="M338" s="238">
        <v>615</v>
      </c>
      <c r="N338" s="238">
        <v>8</v>
      </c>
      <c r="O338" s="238">
        <v>4920</v>
      </c>
      <c r="P338" s="682">
        <v>1.6026058631921825</v>
      </c>
      <c r="Q338" s="713">
        <v>615</v>
      </c>
    </row>
    <row r="339" spans="1:17" ht="14.4" customHeight="1" x14ac:dyDescent="0.3">
      <c r="A339" s="680" t="s">
        <v>4861</v>
      </c>
      <c r="B339" s="671" t="s">
        <v>4686</v>
      </c>
      <c r="C339" s="671" t="s">
        <v>4604</v>
      </c>
      <c r="D339" s="671" t="s">
        <v>4705</v>
      </c>
      <c r="E339" s="671" t="s">
        <v>4706</v>
      </c>
      <c r="F339" s="238"/>
      <c r="G339" s="238"/>
      <c r="H339" s="238"/>
      <c r="I339" s="238"/>
      <c r="J339" s="238"/>
      <c r="K339" s="238"/>
      <c r="L339" s="238"/>
      <c r="M339" s="238"/>
      <c r="N339" s="238">
        <v>2</v>
      </c>
      <c r="O339" s="238">
        <v>298</v>
      </c>
      <c r="P339" s="682"/>
      <c r="Q339" s="713">
        <v>149</v>
      </c>
    </row>
    <row r="340" spans="1:17" ht="14.4" customHeight="1" x14ac:dyDescent="0.3">
      <c r="A340" s="680" t="s">
        <v>4861</v>
      </c>
      <c r="B340" s="671" t="s">
        <v>4686</v>
      </c>
      <c r="C340" s="671" t="s">
        <v>4604</v>
      </c>
      <c r="D340" s="671" t="s">
        <v>4709</v>
      </c>
      <c r="E340" s="671" t="s">
        <v>4710</v>
      </c>
      <c r="F340" s="238">
        <v>32</v>
      </c>
      <c r="G340" s="238">
        <v>736</v>
      </c>
      <c r="H340" s="238">
        <v>1</v>
      </c>
      <c r="I340" s="238">
        <v>23</v>
      </c>
      <c r="J340" s="238">
        <v>19</v>
      </c>
      <c r="K340" s="238">
        <v>437</v>
      </c>
      <c r="L340" s="238">
        <v>0.59375</v>
      </c>
      <c r="M340" s="238">
        <v>23</v>
      </c>
      <c r="N340" s="238">
        <v>21</v>
      </c>
      <c r="O340" s="238">
        <v>483</v>
      </c>
      <c r="P340" s="682">
        <v>0.65625</v>
      </c>
      <c r="Q340" s="713">
        <v>23</v>
      </c>
    </row>
    <row r="341" spans="1:17" ht="14.4" customHeight="1" x14ac:dyDescent="0.3">
      <c r="A341" s="680" t="s">
        <v>4861</v>
      </c>
      <c r="B341" s="671" t="s">
        <v>4686</v>
      </c>
      <c r="C341" s="671" t="s">
        <v>4604</v>
      </c>
      <c r="D341" s="671" t="s">
        <v>4713</v>
      </c>
      <c r="E341" s="671" t="s">
        <v>4714</v>
      </c>
      <c r="F341" s="238">
        <v>3</v>
      </c>
      <c r="G341" s="238">
        <v>162</v>
      </c>
      <c r="H341" s="238">
        <v>1</v>
      </c>
      <c r="I341" s="238">
        <v>54</v>
      </c>
      <c r="J341" s="238">
        <v>3</v>
      </c>
      <c r="K341" s="238">
        <v>162</v>
      </c>
      <c r="L341" s="238">
        <v>1</v>
      </c>
      <c r="M341" s="238">
        <v>54</v>
      </c>
      <c r="N341" s="238">
        <v>3</v>
      </c>
      <c r="O341" s="238">
        <v>162</v>
      </c>
      <c r="P341" s="682">
        <v>1</v>
      </c>
      <c r="Q341" s="713">
        <v>54</v>
      </c>
    </row>
    <row r="342" spans="1:17" ht="14.4" customHeight="1" x14ac:dyDescent="0.3">
      <c r="A342" s="680" t="s">
        <v>4861</v>
      </c>
      <c r="B342" s="671" t="s">
        <v>4686</v>
      </c>
      <c r="C342" s="671" t="s">
        <v>4604</v>
      </c>
      <c r="D342" s="671" t="s">
        <v>4715</v>
      </c>
      <c r="E342" s="671" t="s">
        <v>4716</v>
      </c>
      <c r="F342" s="238">
        <v>267</v>
      </c>
      <c r="G342" s="238">
        <v>20559</v>
      </c>
      <c r="H342" s="238">
        <v>1</v>
      </c>
      <c r="I342" s="238">
        <v>77</v>
      </c>
      <c r="J342" s="238">
        <v>280</v>
      </c>
      <c r="K342" s="238">
        <v>21560</v>
      </c>
      <c r="L342" s="238">
        <v>1.0486891385767789</v>
      </c>
      <c r="M342" s="238">
        <v>77</v>
      </c>
      <c r="N342" s="238">
        <v>244</v>
      </c>
      <c r="O342" s="238">
        <v>18788</v>
      </c>
      <c r="P342" s="682">
        <v>0.91385767790262173</v>
      </c>
      <c r="Q342" s="713">
        <v>77</v>
      </c>
    </row>
    <row r="343" spans="1:17" ht="14.4" customHeight="1" x14ac:dyDescent="0.3">
      <c r="A343" s="680" t="s">
        <v>4861</v>
      </c>
      <c r="B343" s="671" t="s">
        <v>4686</v>
      </c>
      <c r="C343" s="671" t="s">
        <v>4604</v>
      </c>
      <c r="D343" s="671" t="s">
        <v>4719</v>
      </c>
      <c r="E343" s="671" t="s">
        <v>4720</v>
      </c>
      <c r="F343" s="238">
        <v>323</v>
      </c>
      <c r="G343" s="238">
        <v>7106</v>
      </c>
      <c r="H343" s="238">
        <v>1</v>
      </c>
      <c r="I343" s="238">
        <v>22</v>
      </c>
      <c r="J343" s="238">
        <v>330</v>
      </c>
      <c r="K343" s="238">
        <v>7260</v>
      </c>
      <c r="L343" s="238">
        <v>1.021671826625387</v>
      </c>
      <c r="M343" s="238">
        <v>22</v>
      </c>
      <c r="N343" s="238">
        <v>341</v>
      </c>
      <c r="O343" s="238">
        <v>7502</v>
      </c>
      <c r="P343" s="682">
        <v>1.0557275541795665</v>
      </c>
      <c r="Q343" s="713">
        <v>22</v>
      </c>
    </row>
    <row r="344" spans="1:17" ht="14.4" customHeight="1" x14ac:dyDescent="0.3">
      <c r="A344" s="680" t="s">
        <v>4861</v>
      </c>
      <c r="B344" s="671" t="s">
        <v>4686</v>
      </c>
      <c r="C344" s="671" t="s">
        <v>4604</v>
      </c>
      <c r="D344" s="671" t="s">
        <v>4721</v>
      </c>
      <c r="E344" s="671" t="s">
        <v>4722</v>
      </c>
      <c r="F344" s="238">
        <v>2</v>
      </c>
      <c r="G344" s="238">
        <v>190</v>
      </c>
      <c r="H344" s="238">
        <v>1</v>
      </c>
      <c r="I344" s="238">
        <v>95</v>
      </c>
      <c r="J344" s="238">
        <v>8</v>
      </c>
      <c r="K344" s="238">
        <v>768</v>
      </c>
      <c r="L344" s="238">
        <v>4.0421052631578949</v>
      </c>
      <c r="M344" s="238">
        <v>96</v>
      </c>
      <c r="N344" s="238"/>
      <c r="O344" s="238"/>
      <c r="P344" s="682"/>
      <c r="Q344" s="713"/>
    </row>
    <row r="345" spans="1:17" ht="14.4" customHeight="1" x14ac:dyDescent="0.3">
      <c r="A345" s="680" t="s">
        <v>4861</v>
      </c>
      <c r="B345" s="671" t="s">
        <v>4686</v>
      </c>
      <c r="C345" s="671" t="s">
        <v>4604</v>
      </c>
      <c r="D345" s="671" t="s">
        <v>4725</v>
      </c>
      <c r="E345" s="671" t="s">
        <v>4726</v>
      </c>
      <c r="F345" s="238">
        <v>1</v>
      </c>
      <c r="G345" s="238">
        <v>404</v>
      </c>
      <c r="H345" s="238">
        <v>1</v>
      </c>
      <c r="I345" s="238">
        <v>404</v>
      </c>
      <c r="J345" s="238"/>
      <c r="K345" s="238"/>
      <c r="L345" s="238"/>
      <c r="M345" s="238"/>
      <c r="N345" s="238"/>
      <c r="O345" s="238"/>
      <c r="P345" s="682"/>
      <c r="Q345" s="713"/>
    </row>
    <row r="346" spans="1:17" ht="14.4" customHeight="1" x14ac:dyDescent="0.3">
      <c r="A346" s="680" t="s">
        <v>4861</v>
      </c>
      <c r="B346" s="671" t="s">
        <v>4686</v>
      </c>
      <c r="C346" s="671" t="s">
        <v>4604</v>
      </c>
      <c r="D346" s="671" t="s">
        <v>4727</v>
      </c>
      <c r="E346" s="671" t="s">
        <v>4728</v>
      </c>
      <c r="F346" s="238">
        <v>3</v>
      </c>
      <c r="G346" s="238">
        <v>1878</v>
      </c>
      <c r="H346" s="238">
        <v>1</v>
      </c>
      <c r="I346" s="238">
        <v>626</v>
      </c>
      <c r="J346" s="238">
        <v>1</v>
      </c>
      <c r="K346" s="238">
        <v>627</v>
      </c>
      <c r="L346" s="238">
        <v>0.33386581469648563</v>
      </c>
      <c r="M346" s="238">
        <v>627</v>
      </c>
      <c r="N346" s="238">
        <v>1</v>
      </c>
      <c r="O346" s="238">
        <v>627</v>
      </c>
      <c r="P346" s="682">
        <v>0.33386581469648563</v>
      </c>
      <c r="Q346" s="713">
        <v>627</v>
      </c>
    </row>
    <row r="347" spans="1:17" ht="14.4" customHeight="1" x14ac:dyDescent="0.3">
      <c r="A347" s="680" t="s">
        <v>4861</v>
      </c>
      <c r="B347" s="671" t="s">
        <v>4686</v>
      </c>
      <c r="C347" s="671" t="s">
        <v>4604</v>
      </c>
      <c r="D347" s="671" t="s">
        <v>4729</v>
      </c>
      <c r="E347" s="671" t="s">
        <v>4730</v>
      </c>
      <c r="F347" s="238">
        <v>40</v>
      </c>
      <c r="G347" s="238">
        <v>8360</v>
      </c>
      <c r="H347" s="238">
        <v>1</v>
      </c>
      <c r="I347" s="238">
        <v>209</v>
      </c>
      <c r="J347" s="238">
        <v>57</v>
      </c>
      <c r="K347" s="238">
        <v>11913</v>
      </c>
      <c r="L347" s="238">
        <v>1.425</v>
      </c>
      <c r="M347" s="238">
        <v>209</v>
      </c>
      <c r="N347" s="238"/>
      <c r="O347" s="238"/>
      <c r="P347" s="682"/>
      <c r="Q347" s="713"/>
    </row>
    <row r="348" spans="1:17" ht="14.4" customHeight="1" x14ac:dyDescent="0.3">
      <c r="A348" s="680" t="s">
        <v>4861</v>
      </c>
      <c r="B348" s="671" t="s">
        <v>4686</v>
      </c>
      <c r="C348" s="671" t="s">
        <v>4604</v>
      </c>
      <c r="D348" s="671" t="s">
        <v>4731</v>
      </c>
      <c r="E348" s="671" t="s">
        <v>4732</v>
      </c>
      <c r="F348" s="238">
        <v>60</v>
      </c>
      <c r="G348" s="238">
        <v>3960</v>
      </c>
      <c r="H348" s="238">
        <v>1</v>
      </c>
      <c r="I348" s="238">
        <v>66</v>
      </c>
      <c r="J348" s="238">
        <v>89</v>
      </c>
      <c r="K348" s="238">
        <v>5874</v>
      </c>
      <c r="L348" s="238">
        <v>1.4833333333333334</v>
      </c>
      <c r="M348" s="238">
        <v>66</v>
      </c>
      <c r="N348" s="238">
        <v>61</v>
      </c>
      <c r="O348" s="238">
        <v>4026</v>
      </c>
      <c r="P348" s="682">
        <v>1.0166666666666666</v>
      </c>
      <c r="Q348" s="713">
        <v>66</v>
      </c>
    </row>
    <row r="349" spans="1:17" ht="14.4" customHeight="1" x14ac:dyDescent="0.3">
      <c r="A349" s="680" t="s">
        <v>4861</v>
      </c>
      <c r="B349" s="671" t="s">
        <v>4686</v>
      </c>
      <c r="C349" s="671" t="s">
        <v>4604</v>
      </c>
      <c r="D349" s="671" t="s">
        <v>4735</v>
      </c>
      <c r="E349" s="671" t="s">
        <v>4736</v>
      </c>
      <c r="F349" s="238">
        <v>297</v>
      </c>
      <c r="G349" s="238">
        <v>4752</v>
      </c>
      <c r="H349" s="238">
        <v>1</v>
      </c>
      <c r="I349" s="238">
        <v>16</v>
      </c>
      <c r="J349" s="238">
        <v>317</v>
      </c>
      <c r="K349" s="238">
        <v>5072</v>
      </c>
      <c r="L349" s="238">
        <v>1.0673400673400673</v>
      </c>
      <c r="M349" s="238">
        <v>16</v>
      </c>
      <c r="N349" s="238">
        <v>281</v>
      </c>
      <c r="O349" s="238">
        <v>4496</v>
      </c>
      <c r="P349" s="682">
        <v>0.94612794612794615</v>
      </c>
      <c r="Q349" s="713">
        <v>16</v>
      </c>
    </row>
    <row r="350" spans="1:17" ht="14.4" customHeight="1" x14ac:dyDescent="0.3">
      <c r="A350" s="680" t="s">
        <v>4861</v>
      </c>
      <c r="B350" s="671" t="s">
        <v>4686</v>
      </c>
      <c r="C350" s="671" t="s">
        <v>4604</v>
      </c>
      <c r="D350" s="671" t="s">
        <v>4739</v>
      </c>
      <c r="E350" s="671" t="s">
        <v>4740</v>
      </c>
      <c r="F350" s="238">
        <v>115</v>
      </c>
      <c r="G350" s="238">
        <v>39905</v>
      </c>
      <c r="H350" s="238">
        <v>1</v>
      </c>
      <c r="I350" s="238">
        <v>347</v>
      </c>
      <c r="J350" s="238">
        <v>20</v>
      </c>
      <c r="K350" s="238">
        <v>6960</v>
      </c>
      <c r="L350" s="238">
        <v>0.17441423380528756</v>
      </c>
      <c r="M350" s="238">
        <v>348</v>
      </c>
      <c r="N350" s="238">
        <v>97</v>
      </c>
      <c r="O350" s="238">
        <v>33756</v>
      </c>
      <c r="P350" s="682">
        <v>0.84590903395564465</v>
      </c>
      <c r="Q350" s="713">
        <v>348</v>
      </c>
    </row>
    <row r="351" spans="1:17" ht="14.4" customHeight="1" x14ac:dyDescent="0.3">
      <c r="A351" s="680" t="s">
        <v>4861</v>
      </c>
      <c r="B351" s="671" t="s">
        <v>4686</v>
      </c>
      <c r="C351" s="671" t="s">
        <v>4604</v>
      </c>
      <c r="D351" s="671" t="s">
        <v>4741</v>
      </c>
      <c r="E351" s="671" t="s">
        <v>4742</v>
      </c>
      <c r="F351" s="238">
        <v>272</v>
      </c>
      <c r="G351" s="238">
        <v>6256</v>
      </c>
      <c r="H351" s="238">
        <v>1</v>
      </c>
      <c r="I351" s="238">
        <v>23</v>
      </c>
      <c r="J351" s="238">
        <v>298</v>
      </c>
      <c r="K351" s="238">
        <v>7152</v>
      </c>
      <c r="L351" s="238">
        <v>1.1432225063938619</v>
      </c>
      <c r="M351" s="238">
        <v>24</v>
      </c>
      <c r="N351" s="238">
        <v>304</v>
      </c>
      <c r="O351" s="238">
        <v>7296</v>
      </c>
      <c r="P351" s="682">
        <v>1.1662404092071612</v>
      </c>
      <c r="Q351" s="713">
        <v>24</v>
      </c>
    </row>
    <row r="352" spans="1:17" ht="14.4" customHeight="1" x14ac:dyDescent="0.3">
      <c r="A352" s="680" t="s">
        <v>4861</v>
      </c>
      <c r="B352" s="671" t="s">
        <v>4686</v>
      </c>
      <c r="C352" s="671" t="s">
        <v>4604</v>
      </c>
      <c r="D352" s="671" t="s">
        <v>4743</v>
      </c>
      <c r="E352" s="671" t="s">
        <v>4744</v>
      </c>
      <c r="F352" s="238">
        <v>4</v>
      </c>
      <c r="G352" s="238">
        <v>2948</v>
      </c>
      <c r="H352" s="238">
        <v>1</v>
      </c>
      <c r="I352" s="238">
        <v>737</v>
      </c>
      <c r="J352" s="238">
        <v>4</v>
      </c>
      <c r="K352" s="238">
        <v>2952</v>
      </c>
      <c r="L352" s="238">
        <v>1.0013568521031209</v>
      </c>
      <c r="M352" s="238">
        <v>738</v>
      </c>
      <c r="N352" s="238">
        <v>3</v>
      </c>
      <c r="O352" s="238">
        <v>2214</v>
      </c>
      <c r="P352" s="682">
        <v>0.75101763907734054</v>
      </c>
      <c r="Q352" s="713">
        <v>738</v>
      </c>
    </row>
    <row r="353" spans="1:17" ht="14.4" customHeight="1" x14ac:dyDescent="0.3">
      <c r="A353" s="680" t="s">
        <v>4861</v>
      </c>
      <c r="B353" s="671" t="s">
        <v>4686</v>
      </c>
      <c r="C353" s="671" t="s">
        <v>4604</v>
      </c>
      <c r="D353" s="671" t="s">
        <v>4745</v>
      </c>
      <c r="E353" s="671" t="s">
        <v>4746</v>
      </c>
      <c r="F353" s="238">
        <v>84</v>
      </c>
      <c r="G353" s="238">
        <v>15120</v>
      </c>
      <c r="H353" s="238">
        <v>1</v>
      </c>
      <c r="I353" s="238">
        <v>180</v>
      </c>
      <c r="J353" s="238">
        <v>66</v>
      </c>
      <c r="K353" s="238">
        <v>11880</v>
      </c>
      <c r="L353" s="238">
        <v>0.7857142857142857</v>
      </c>
      <c r="M353" s="238">
        <v>180</v>
      </c>
      <c r="N353" s="238">
        <v>94</v>
      </c>
      <c r="O353" s="238">
        <v>16920</v>
      </c>
      <c r="P353" s="682">
        <v>1.1190476190476191</v>
      </c>
      <c r="Q353" s="713">
        <v>180</v>
      </c>
    </row>
    <row r="354" spans="1:17" ht="14.4" customHeight="1" x14ac:dyDescent="0.3">
      <c r="A354" s="680" t="s">
        <v>4861</v>
      </c>
      <c r="B354" s="671" t="s">
        <v>4686</v>
      </c>
      <c r="C354" s="671" t="s">
        <v>4604</v>
      </c>
      <c r="D354" s="671" t="s">
        <v>4751</v>
      </c>
      <c r="E354" s="671" t="s">
        <v>4752</v>
      </c>
      <c r="F354" s="238">
        <v>10</v>
      </c>
      <c r="G354" s="238">
        <v>2530</v>
      </c>
      <c r="H354" s="238">
        <v>1</v>
      </c>
      <c r="I354" s="238">
        <v>253</v>
      </c>
      <c r="J354" s="238">
        <v>24</v>
      </c>
      <c r="K354" s="238">
        <v>6072</v>
      </c>
      <c r="L354" s="238">
        <v>2.4</v>
      </c>
      <c r="M354" s="238">
        <v>253</v>
      </c>
      <c r="N354" s="238">
        <v>78</v>
      </c>
      <c r="O354" s="238">
        <v>19734</v>
      </c>
      <c r="P354" s="682">
        <v>7.8</v>
      </c>
      <c r="Q354" s="713">
        <v>253</v>
      </c>
    </row>
    <row r="355" spans="1:17" ht="14.4" customHeight="1" x14ac:dyDescent="0.3">
      <c r="A355" s="680" t="s">
        <v>4861</v>
      </c>
      <c r="B355" s="671" t="s">
        <v>4686</v>
      </c>
      <c r="C355" s="671" t="s">
        <v>4604</v>
      </c>
      <c r="D355" s="671" t="s">
        <v>4753</v>
      </c>
      <c r="E355" s="671" t="s">
        <v>4754</v>
      </c>
      <c r="F355" s="238">
        <v>4</v>
      </c>
      <c r="G355" s="238">
        <v>1056</v>
      </c>
      <c r="H355" s="238">
        <v>1</v>
      </c>
      <c r="I355" s="238">
        <v>264</v>
      </c>
      <c r="J355" s="238">
        <v>4</v>
      </c>
      <c r="K355" s="238">
        <v>1056</v>
      </c>
      <c r="L355" s="238">
        <v>1</v>
      </c>
      <c r="M355" s="238">
        <v>264</v>
      </c>
      <c r="N355" s="238">
        <v>3</v>
      </c>
      <c r="O355" s="238">
        <v>792</v>
      </c>
      <c r="P355" s="682">
        <v>0.75</v>
      </c>
      <c r="Q355" s="713">
        <v>264</v>
      </c>
    </row>
    <row r="356" spans="1:17" ht="14.4" customHeight="1" x14ac:dyDescent="0.3">
      <c r="A356" s="680" t="s">
        <v>4861</v>
      </c>
      <c r="B356" s="671" t="s">
        <v>4686</v>
      </c>
      <c r="C356" s="671" t="s">
        <v>4604</v>
      </c>
      <c r="D356" s="671" t="s">
        <v>4755</v>
      </c>
      <c r="E356" s="671" t="s">
        <v>4756</v>
      </c>
      <c r="F356" s="238">
        <v>5</v>
      </c>
      <c r="G356" s="238">
        <v>945</v>
      </c>
      <c r="H356" s="238">
        <v>1</v>
      </c>
      <c r="I356" s="238">
        <v>189</v>
      </c>
      <c r="J356" s="238">
        <v>8</v>
      </c>
      <c r="K356" s="238">
        <v>1512</v>
      </c>
      <c r="L356" s="238">
        <v>1.6</v>
      </c>
      <c r="M356" s="238">
        <v>189</v>
      </c>
      <c r="N356" s="238"/>
      <c r="O356" s="238"/>
      <c r="P356" s="682"/>
      <c r="Q356" s="713"/>
    </row>
    <row r="357" spans="1:17" ht="14.4" customHeight="1" x14ac:dyDescent="0.3">
      <c r="A357" s="680" t="s">
        <v>4861</v>
      </c>
      <c r="B357" s="671" t="s">
        <v>4686</v>
      </c>
      <c r="C357" s="671" t="s">
        <v>4604</v>
      </c>
      <c r="D357" s="671" t="s">
        <v>4759</v>
      </c>
      <c r="E357" s="671" t="s">
        <v>4760</v>
      </c>
      <c r="F357" s="238">
        <v>61</v>
      </c>
      <c r="G357" s="238">
        <v>13176</v>
      </c>
      <c r="H357" s="238">
        <v>1</v>
      </c>
      <c r="I357" s="238">
        <v>216</v>
      </c>
      <c r="J357" s="238">
        <v>69</v>
      </c>
      <c r="K357" s="238">
        <v>14904</v>
      </c>
      <c r="L357" s="238">
        <v>1.1311475409836065</v>
      </c>
      <c r="M357" s="238">
        <v>216</v>
      </c>
      <c r="N357" s="238">
        <v>49</v>
      </c>
      <c r="O357" s="238">
        <v>10584</v>
      </c>
      <c r="P357" s="682">
        <v>0.80327868852459017</v>
      </c>
      <c r="Q357" s="713">
        <v>216</v>
      </c>
    </row>
    <row r="358" spans="1:17" ht="14.4" customHeight="1" x14ac:dyDescent="0.3">
      <c r="A358" s="680" t="s">
        <v>4861</v>
      </c>
      <c r="B358" s="671" t="s">
        <v>4686</v>
      </c>
      <c r="C358" s="671" t="s">
        <v>4604</v>
      </c>
      <c r="D358" s="671" t="s">
        <v>4761</v>
      </c>
      <c r="E358" s="671" t="s">
        <v>4762</v>
      </c>
      <c r="F358" s="238">
        <v>3</v>
      </c>
      <c r="G358" s="238">
        <v>105</v>
      </c>
      <c r="H358" s="238">
        <v>1</v>
      </c>
      <c r="I358" s="238">
        <v>35</v>
      </c>
      <c r="J358" s="238">
        <v>7</v>
      </c>
      <c r="K358" s="238">
        <v>245</v>
      </c>
      <c r="L358" s="238">
        <v>2.3333333333333335</v>
      </c>
      <c r="M358" s="238">
        <v>35</v>
      </c>
      <c r="N358" s="238"/>
      <c r="O358" s="238"/>
      <c r="P358" s="682"/>
      <c r="Q358" s="713"/>
    </row>
    <row r="359" spans="1:17" ht="14.4" customHeight="1" x14ac:dyDescent="0.3">
      <c r="A359" s="680" t="s">
        <v>4861</v>
      </c>
      <c r="B359" s="671" t="s">
        <v>4686</v>
      </c>
      <c r="C359" s="671" t="s">
        <v>4604</v>
      </c>
      <c r="D359" s="671" t="s">
        <v>4763</v>
      </c>
      <c r="E359" s="671" t="s">
        <v>4764</v>
      </c>
      <c r="F359" s="238">
        <v>5</v>
      </c>
      <c r="G359" s="238">
        <v>2945</v>
      </c>
      <c r="H359" s="238">
        <v>1</v>
      </c>
      <c r="I359" s="238">
        <v>589</v>
      </c>
      <c r="J359" s="238">
        <v>9</v>
      </c>
      <c r="K359" s="238">
        <v>5310</v>
      </c>
      <c r="L359" s="238">
        <v>1.8030560271646858</v>
      </c>
      <c r="M359" s="238">
        <v>590</v>
      </c>
      <c r="N359" s="238">
        <v>8</v>
      </c>
      <c r="O359" s="238">
        <v>4720</v>
      </c>
      <c r="P359" s="682">
        <v>1.6027164685908319</v>
      </c>
      <c r="Q359" s="713">
        <v>590</v>
      </c>
    </row>
    <row r="360" spans="1:17" ht="14.4" customHeight="1" x14ac:dyDescent="0.3">
      <c r="A360" s="680" t="s">
        <v>4861</v>
      </c>
      <c r="B360" s="671" t="s">
        <v>4686</v>
      </c>
      <c r="C360" s="671" t="s">
        <v>4604</v>
      </c>
      <c r="D360" s="671" t="s">
        <v>4765</v>
      </c>
      <c r="E360" s="671" t="s">
        <v>4766</v>
      </c>
      <c r="F360" s="238">
        <v>6</v>
      </c>
      <c r="G360" s="238">
        <v>300</v>
      </c>
      <c r="H360" s="238">
        <v>1</v>
      </c>
      <c r="I360" s="238">
        <v>50</v>
      </c>
      <c r="J360" s="238">
        <v>11</v>
      </c>
      <c r="K360" s="238">
        <v>550</v>
      </c>
      <c r="L360" s="238">
        <v>1.8333333333333333</v>
      </c>
      <c r="M360" s="238">
        <v>50</v>
      </c>
      <c r="N360" s="238">
        <v>3</v>
      </c>
      <c r="O360" s="238">
        <v>150</v>
      </c>
      <c r="P360" s="682">
        <v>0.5</v>
      </c>
      <c r="Q360" s="713">
        <v>50</v>
      </c>
    </row>
    <row r="361" spans="1:17" ht="14.4" customHeight="1" x14ac:dyDescent="0.3">
      <c r="A361" s="680" t="s">
        <v>4861</v>
      </c>
      <c r="B361" s="671" t="s">
        <v>4686</v>
      </c>
      <c r="C361" s="671" t="s">
        <v>4604</v>
      </c>
      <c r="D361" s="671" t="s">
        <v>4767</v>
      </c>
      <c r="E361" s="671" t="s">
        <v>4768</v>
      </c>
      <c r="F361" s="238">
        <v>5</v>
      </c>
      <c r="G361" s="238">
        <v>2720</v>
      </c>
      <c r="H361" s="238">
        <v>1</v>
      </c>
      <c r="I361" s="238">
        <v>544</v>
      </c>
      <c r="J361" s="238">
        <v>4</v>
      </c>
      <c r="K361" s="238">
        <v>2180</v>
      </c>
      <c r="L361" s="238">
        <v>0.80147058823529416</v>
      </c>
      <c r="M361" s="238">
        <v>545</v>
      </c>
      <c r="N361" s="238">
        <v>6</v>
      </c>
      <c r="O361" s="238">
        <v>3270</v>
      </c>
      <c r="P361" s="682">
        <v>1.2022058823529411</v>
      </c>
      <c r="Q361" s="713">
        <v>545</v>
      </c>
    </row>
    <row r="362" spans="1:17" ht="14.4" customHeight="1" x14ac:dyDescent="0.3">
      <c r="A362" s="680" t="s">
        <v>4861</v>
      </c>
      <c r="B362" s="671" t="s">
        <v>4686</v>
      </c>
      <c r="C362" s="671" t="s">
        <v>4604</v>
      </c>
      <c r="D362" s="671" t="s">
        <v>4769</v>
      </c>
      <c r="E362" s="671" t="s">
        <v>4770</v>
      </c>
      <c r="F362" s="238">
        <v>17</v>
      </c>
      <c r="G362" s="238">
        <v>8109</v>
      </c>
      <c r="H362" s="238">
        <v>1</v>
      </c>
      <c r="I362" s="238">
        <v>477</v>
      </c>
      <c r="J362" s="238">
        <v>9</v>
      </c>
      <c r="K362" s="238">
        <v>4311</v>
      </c>
      <c r="L362" s="238">
        <v>0.53163152053274143</v>
      </c>
      <c r="M362" s="238">
        <v>479</v>
      </c>
      <c r="N362" s="238">
        <v>10</v>
      </c>
      <c r="O362" s="238">
        <v>4790</v>
      </c>
      <c r="P362" s="682">
        <v>0.5907016894808238</v>
      </c>
      <c r="Q362" s="713">
        <v>479</v>
      </c>
    </row>
    <row r="363" spans="1:17" ht="14.4" customHeight="1" x14ac:dyDescent="0.3">
      <c r="A363" s="680" t="s">
        <v>4861</v>
      </c>
      <c r="B363" s="671" t="s">
        <v>4686</v>
      </c>
      <c r="C363" s="671" t="s">
        <v>4604</v>
      </c>
      <c r="D363" s="671" t="s">
        <v>4771</v>
      </c>
      <c r="E363" s="671" t="s">
        <v>4772</v>
      </c>
      <c r="F363" s="238">
        <v>4</v>
      </c>
      <c r="G363" s="238">
        <v>2936</v>
      </c>
      <c r="H363" s="238">
        <v>1</v>
      </c>
      <c r="I363" s="238">
        <v>734</v>
      </c>
      <c r="J363" s="238">
        <v>4</v>
      </c>
      <c r="K363" s="238">
        <v>2936</v>
      </c>
      <c r="L363" s="238">
        <v>1</v>
      </c>
      <c r="M363" s="238">
        <v>734</v>
      </c>
      <c r="N363" s="238">
        <v>3</v>
      </c>
      <c r="O363" s="238">
        <v>2202</v>
      </c>
      <c r="P363" s="682">
        <v>0.75</v>
      </c>
      <c r="Q363" s="713">
        <v>734</v>
      </c>
    </row>
    <row r="364" spans="1:17" ht="14.4" customHeight="1" x14ac:dyDescent="0.3">
      <c r="A364" s="680" t="s">
        <v>4861</v>
      </c>
      <c r="B364" s="671" t="s">
        <v>4686</v>
      </c>
      <c r="C364" s="671" t="s">
        <v>4604</v>
      </c>
      <c r="D364" s="671" t="s">
        <v>4773</v>
      </c>
      <c r="E364" s="671" t="s">
        <v>4774</v>
      </c>
      <c r="F364" s="238">
        <v>4</v>
      </c>
      <c r="G364" s="238">
        <v>1304</v>
      </c>
      <c r="H364" s="238">
        <v>1</v>
      </c>
      <c r="I364" s="238">
        <v>326</v>
      </c>
      <c r="J364" s="238">
        <v>2</v>
      </c>
      <c r="K364" s="238">
        <v>652</v>
      </c>
      <c r="L364" s="238">
        <v>0.5</v>
      </c>
      <c r="M364" s="238">
        <v>326</v>
      </c>
      <c r="N364" s="238">
        <v>2</v>
      </c>
      <c r="O364" s="238">
        <v>652</v>
      </c>
      <c r="P364" s="682">
        <v>0.5</v>
      </c>
      <c r="Q364" s="713">
        <v>326</v>
      </c>
    </row>
    <row r="365" spans="1:17" ht="14.4" customHeight="1" x14ac:dyDescent="0.3">
      <c r="A365" s="680" t="s">
        <v>4861</v>
      </c>
      <c r="B365" s="671" t="s">
        <v>4686</v>
      </c>
      <c r="C365" s="671" t="s">
        <v>4604</v>
      </c>
      <c r="D365" s="671" t="s">
        <v>4775</v>
      </c>
      <c r="E365" s="671" t="s">
        <v>4776</v>
      </c>
      <c r="F365" s="238">
        <v>4</v>
      </c>
      <c r="G365" s="238">
        <v>1376</v>
      </c>
      <c r="H365" s="238">
        <v>1</v>
      </c>
      <c r="I365" s="238">
        <v>344</v>
      </c>
      <c r="J365" s="238">
        <v>4</v>
      </c>
      <c r="K365" s="238">
        <v>1376</v>
      </c>
      <c r="L365" s="238">
        <v>1</v>
      </c>
      <c r="M365" s="238">
        <v>344</v>
      </c>
      <c r="N365" s="238">
        <v>3</v>
      </c>
      <c r="O365" s="238">
        <v>1032</v>
      </c>
      <c r="P365" s="682">
        <v>0.75</v>
      </c>
      <c r="Q365" s="713">
        <v>344</v>
      </c>
    </row>
    <row r="366" spans="1:17" ht="14.4" customHeight="1" x14ac:dyDescent="0.3">
      <c r="A366" s="680" t="s">
        <v>4861</v>
      </c>
      <c r="B366" s="671" t="s">
        <v>4686</v>
      </c>
      <c r="C366" s="671" t="s">
        <v>4604</v>
      </c>
      <c r="D366" s="671" t="s">
        <v>4777</v>
      </c>
      <c r="E366" s="671" t="s">
        <v>4778</v>
      </c>
      <c r="F366" s="238">
        <v>2</v>
      </c>
      <c r="G366" s="238">
        <v>1500</v>
      </c>
      <c r="H366" s="238">
        <v>1</v>
      </c>
      <c r="I366" s="238">
        <v>750</v>
      </c>
      <c r="J366" s="238">
        <v>5</v>
      </c>
      <c r="K366" s="238">
        <v>3755</v>
      </c>
      <c r="L366" s="238">
        <v>2.5033333333333334</v>
      </c>
      <c r="M366" s="238">
        <v>751</v>
      </c>
      <c r="N366" s="238">
        <v>5</v>
      </c>
      <c r="O366" s="238">
        <v>3755</v>
      </c>
      <c r="P366" s="682">
        <v>2.5033333333333334</v>
      </c>
      <c r="Q366" s="713">
        <v>751</v>
      </c>
    </row>
    <row r="367" spans="1:17" ht="14.4" customHeight="1" x14ac:dyDescent="0.3">
      <c r="A367" s="680" t="s">
        <v>4861</v>
      </c>
      <c r="B367" s="671" t="s">
        <v>4686</v>
      </c>
      <c r="C367" s="671" t="s">
        <v>4604</v>
      </c>
      <c r="D367" s="671" t="s">
        <v>4779</v>
      </c>
      <c r="E367" s="671" t="s">
        <v>4780</v>
      </c>
      <c r="F367" s="238"/>
      <c r="G367" s="238"/>
      <c r="H367" s="238"/>
      <c r="I367" s="238"/>
      <c r="J367" s="238"/>
      <c r="K367" s="238"/>
      <c r="L367" s="238"/>
      <c r="M367" s="238"/>
      <c r="N367" s="238">
        <v>5</v>
      </c>
      <c r="O367" s="238">
        <v>1150</v>
      </c>
      <c r="P367" s="682"/>
      <c r="Q367" s="713">
        <v>230</v>
      </c>
    </row>
    <row r="368" spans="1:17" ht="14.4" customHeight="1" x14ac:dyDescent="0.3">
      <c r="A368" s="680" t="s">
        <v>4861</v>
      </c>
      <c r="B368" s="671" t="s">
        <v>4686</v>
      </c>
      <c r="C368" s="671" t="s">
        <v>4604</v>
      </c>
      <c r="D368" s="671" t="s">
        <v>4783</v>
      </c>
      <c r="E368" s="671" t="s">
        <v>4784</v>
      </c>
      <c r="F368" s="238"/>
      <c r="G368" s="238"/>
      <c r="H368" s="238"/>
      <c r="I368" s="238"/>
      <c r="J368" s="238"/>
      <c r="K368" s="238"/>
      <c r="L368" s="238"/>
      <c r="M368" s="238"/>
      <c r="N368" s="238">
        <v>2</v>
      </c>
      <c r="O368" s="238">
        <v>458</v>
      </c>
      <c r="P368" s="682"/>
      <c r="Q368" s="713">
        <v>229</v>
      </c>
    </row>
    <row r="369" spans="1:17" ht="14.4" customHeight="1" x14ac:dyDescent="0.3">
      <c r="A369" s="680" t="s">
        <v>4861</v>
      </c>
      <c r="B369" s="671" t="s">
        <v>4686</v>
      </c>
      <c r="C369" s="671" t="s">
        <v>4604</v>
      </c>
      <c r="D369" s="671" t="s">
        <v>4785</v>
      </c>
      <c r="E369" s="671" t="s">
        <v>4786</v>
      </c>
      <c r="F369" s="238"/>
      <c r="G369" s="238"/>
      <c r="H369" s="238"/>
      <c r="I369" s="238"/>
      <c r="J369" s="238"/>
      <c r="K369" s="238"/>
      <c r="L369" s="238"/>
      <c r="M369" s="238"/>
      <c r="N369" s="238">
        <v>1</v>
      </c>
      <c r="O369" s="238">
        <v>406</v>
      </c>
      <c r="P369" s="682"/>
      <c r="Q369" s="713">
        <v>406</v>
      </c>
    </row>
    <row r="370" spans="1:17" ht="14.4" customHeight="1" x14ac:dyDescent="0.3">
      <c r="A370" s="680" t="s">
        <v>4861</v>
      </c>
      <c r="B370" s="671" t="s">
        <v>4686</v>
      </c>
      <c r="C370" s="671" t="s">
        <v>4604</v>
      </c>
      <c r="D370" s="671" t="s">
        <v>4787</v>
      </c>
      <c r="E370" s="671" t="s">
        <v>4788</v>
      </c>
      <c r="F370" s="238">
        <v>2</v>
      </c>
      <c r="G370" s="238">
        <v>1298</v>
      </c>
      <c r="H370" s="238">
        <v>1</v>
      </c>
      <c r="I370" s="238">
        <v>649</v>
      </c>
      <c r="J370" s="238"/>
      <c r="K370" s="238"/>
      <c r="L370" s="238"/>
      <c r="M370" s="238"/>
      <c r="N370" s="238">
        <v>5</v>
      </c>
      <c r="O370" s="238">
        <v>3250</v>
      </c>
      <c r="P370" s="682">
        <v>2.5038520801232664</v>
      </c>
      <c r="Q370" s="713">
        <v>650</v>
      </c>
    </row>
    <row r="371" spans="1:17" ht="14.4" customHeight="1" x14ac:dyDescent="0.3">
      <c r="A371" s="680" t="s">
        <v>4861</v>
      </c>
      <c r="B371" s="671" t="s">
        <v>4686</v>
      </c>
      <c r="C371" s="671" t="s">
        <v>4604</v>
      </c>
      <c r="D371" s="671" t="s">
        <v>4789</v>
      </c>
      <c r="E371" s="671" t="s">
        <v>4790</v>
      </c>
      <c r="F371" s="238"/>
      <c r="G371" s="238"/>
      <c r="H371" s="238"/>
      <c r="I371" s="238"/>
      <c r="J371" s="238"/>
      <c r="K371" s="238"/>
      <c r="L371" s="238"/>
      <c r="M371" s="238"/>
      <c r="N371" s="238">
        <v>1</v>
      </c>
      <c r="O371" s="238">
        <v>586</v>
      </c>
      <c r="P371" s="682"/>
      <c r="Q371" s="713">
        <v>586</v>
      </c>
    </row>
    <row r="372" spans="1:17" ht="14.4" customHeight="1" x14ac:dyDescent="0.3">
      <c r="A372" s="680" t="s">
        <v>4861</v>
      </c>
      <c r="B372" s="671" t="s">
        <v>4686</v>
      </c>
      <c r="C372" s="671" t="s">
        <v>4604</v>
      </c>
      <c r="D372" s="671" t="s">
        <v>4795</v>
      </c>
      <c r="E372" s="671" t="s">
        <v>4796</v>
      </c>
      <c r="F372" s="238">
        <v>1</v>
      </c>
      <c r="G372" s="238">
        <v>414</v>
      </c>
      <c r="H372" s="238">
        <v>1</v>
      </c>
      <c r="I372" s="238">
        <v>414</v>
      </c>
      <c r="J372" s="238">
        <v>1</v>
      </c>
      <c r="K372" s="238">
        <v>415</v>
      </c>
      <c r="L372" s="238">
        <v>1.0024154589371981</v>
      </c>
      <c r="M372" s="238">
        <v>415</v>
      </c>
      <c r="N372" s="238">
        <v>1</v>
      </c>
      <c r="O372" s="238">
        <v>415</v>
      </c>
      <c r="P372" s="682">
        <v>1.0024154589371981</v>
      </c>
      <c r="Q372" s="713">
        <v>415</v>
      </c>
    </row>
    <row r="373" spans="1:17" ht="14.4" customHeight="1" x14ac:dyDescent="0.3">
      <c r="A373" s="680" t="s">
        <v>4861</v>
      </c>
      <c r="B373" s="671" t="s">
        <v>4686</v>
      </c>
      <c r="C373" s="671" t="s">
        <v>4604</v>
      </c>
      <c r="D373" s="671" t="s">
        <v>4797</v>
      </c>
      <c r="E373" s="671" t="s">
        <v>4798</v>
      </c>
      <c r="F373" s="238">
        <v>1</v>
      </c>
      <c r="G373" s="238">
        <v>163</v>
      </c>
      <c r="H373" s="238">
        <v>1</v>
      </c>
      <c r="I373" s="238">
        <v>163</v>
      </c>
      <c r="J373" s="238">
        <v>1</v>
      </c>
      <c r="K373" s="238">
        <v>164</v>
      </c>
      <c r="L373" s="238">
        <v>1.0061349693251533</v>
      </c>
      <c r="M373" s="238">
        <v>164</v>
      </c>
      <c r="N373" s="238"/>
      <c r="O373" s="238"/>
      <c r="P373" s="682"/>
      <c r="Q373" s="713"/>
    </row>
    <row r="374" spans="1:17" ht="14.4" customHeight="1" x14ac:dyDescent="0.3">
      <c r="A374" s="680" t="s">
        <v>4861</v>
      </c>
      <c r="B374" s="671" t="s">
        <v>4686</v>
      </c>
      <c r="C374" s="671" t="s">
        <v>4604</v>
      </c>
      <c r="D374" s="671" t="s">
        <v>964</v>
      </c>
      <c r="E374" s="671" t="s">
        <v>4799</v>
      </c>
      <c r="F374" s="238"/>
      <c r="G374" s="238"/>
      <c r="H374" s="238"/>
      <c r="I374" s="238"/>
      <c r="J374" s="238"/>
      <c r="K374" s="238"/>
      <c r="L374" s="238"/>
      <c r="M374" s="238"/>
      <c r="N374" s="238">
        <v>2</v>
      </c>
      <c r="O374" s="238">
        <v>1570</v>
      </c>
      <c r="P374" s="682"/>
      <c r="Q374" s="713">
        <v>785</v>
      </c>
    </row>
    <row r="375" spans="1:17" ht="14.4" customHeight="1" x14ac:dyDescent="0.3">
      <c r="A375" s="680" t="s">
        <v>4861</v>
      </c>
      <c r="B375" s="671" t="s">
        <v>4686</v>
      </c>
      <c r="C375" s="671" t="s">
        <v>4604</v>
      </c>
      <c r="D375" s="671" t="s">
        <v>4800</v>
      </c>
      <c r="E375" s="671" t="s">
        <v>4801</v>
      </c>
      <c r="F375" s="238"/>
      <c r="G375" s="238"/>
      <c r="H375" s="238"/>
      <c r="I375" s="238"/>
      <c r="J375" s="238"/>
      <c r="K375" s="238"/>
      <c r="L375" s="238"/>
      <c r="M375" s="238"/>
      <c r="N375" s="238">
        <v>2</v>
      </c>
      <c r="O375" s="238">
        <v>442</v>
      </c>
      <c r="P375" s="682"/>
      <c r="Q375" s="713">
        <v>221</v>
      </c>
    </row>
    <row r="376" spans="1:17" ht="14.4" customHeight="1" x14ac:dyDescent="0.3">
      <c r="A376" s="680" t="s">
        <v>4861</v>
      </c>
      <c r="B376" s="671" t="s">
        <v>4686</v>
      </c>
      <c r="C376" s="671" t="s">
        <v>4604</v>
      </c>
      <c r="D376" s="671" t="s">
        <v>4802</v>
      </c>
      <c r="E376" s="671" t="s">
        <v>4803</v>
      </c>
      <c r="F376" s="238">
        <v>2</v>
      </c>
      <c r="G376" s="238">
        <v>1126</v>
      </c>
      <c r="H376" s="238">
        <v>1</v>
      </c>
      <c r="I376" s="238">
        <v>563</v>
      </c>
      <c r="J376" s="238"/>
      <c r="K376" s="238"/>
      <c r="L376" s="238"/>
      <c r="M376" s="238"/>
      <c r="N376" s="238">
        <v>3</v>
      </c>
      <c r="O376" s="238">
        <v>1692</v>
      </c>
      <c r="P376" s="682">
        <v>1.5026642984014209</v>
      </c>
      <c r="Q376" s="713">
        <v>564</v>
      </c>
    </row>
    <row r="377" spans="1:17" ht="14.4" customHeight="1" x14ac:dyDescent="0.3">
      <c r="A377" s="680" t="s">
        <v>4861</v>
      </c>
      <c r="B377" s="671" t="s">
        <v>4686</v>
      </c>
      <c r="C377" s="671" t="s">
        <v>4604</v>
      </c>
      <c r="D377" s="671" t="s">
        <v>4804</v>
      </c>
      <c r="E377" s="671" t="s">
        <v>4805</v>
      </c>
      <c r="F377" s="238">
        <v>2</v>
      </c>
      <c r="G377" s="238">
        <v>1828</v>
      </c>
      <c r="H377" s="238">
        <v>1</v>
      </c>
      <c r="I377" s="238">
        <v>914</v>
      </c>
      <c r="J377" s="238">
        <v>1</v>
      </c>
      <c r="K377" s="238">
        <v>915</v>
      </c>
      <c r="L377" s="238">
        <v>0.50054704595185995</v>
      </c>
      <c r="M377" s="238">
        <v>915</v>
      </c>
      <c r="N377" s="238">
        <v>2</v>
      </c>
      <c r="O377" s="238">
        <v>1830</v>
      </c>
      <c r="P377" s="682">
        <v>1.0010940919037199</v>
      </c>
      <c r="Q377" s="713">
        <v>915</v>
      </c>
    </row>
    <row r="378" spans="1:17" ht="14.4" customHeight="1" x14ac:dyDescent="0.3">
      <c r="A378" s="680" t="s">
        <v>4861</v>
      </c>
      <c r="B378" s="671" t="s">
        <v>4686</v>
      </c>
      <c r="C378" s="671" t="s">
        <v>4604</v>
      </c>
      <c r="D378" s="671" t="s">
        <v>4806</v>
      </c>
      <c r="E378" s="671" t="s">
        <v>4807</v>
      </c>
      <c r="F378" s="238">
        <v>2</v>
      </c>
      <c r="G378" s="238">
        <v>1782</v>
      </c>
      <c r="H378" s="238">
        <v>1</v>
      </c>
      <c r="I378" s="238">
        <v>891</v>
      </c>
      <c r="J378" s="238">
        <v>1</v>
      </c>
      <c r="K378" s="238">
        <v>892</v>
      </c>
      <c r="L378" s="238">
        <v>0.50056116722783395</v>
      </c>
      <c r="M378" s="238">
        <v>892</v>
      </c>
      <c r="N378" s="238">
        <v>2</v>
      </c>
      <c r="O378" s="238">
        <v>1784</v>
      </c>
      <c r="P378" s="682">
        <v>1.0011223344556679</v>
      </c>
      <c r="Q378" s="713">
        <v>892</v>
      </c>
    </row>
    <row r="379" spans="1:17" ht="14.4" customHeight="1" x14ac:dyDescent="0.3">
      <c r="A379" s="680" t="s">
        <v>4862</v>
      </c>
      <c r="B379" s="671" t="s">
        <v>4686</v>
      </c>
      <c r="C379" s="671" t="s">
        <v>4604</v>
      </c>
      <c r="D379" s="671" t="s">
        <v>4693</v>
      </c>
      <c r="E379" s="671" t="s">
        <v>4694</v>
      </c>
      <c r="F379" s="238">
        <v>2</v>
      </c>
      <c r="G379" s="238">
        <v>700</v>
      </c>
      <c r="H379" s="238">
        <v>1</v>
      </c>
      <c r="I379" s="238">
        <v>350</v>
      </c>
      <c r="J379" s="238"/>
      <c r="K379" s="238"/>
      <c r="L379" s="238"/>
      <c r="M379" s="238"/>
      <c r="N379" s="238">
        <v>4</v>
      </c>
      <c r="O379" s="238">
        <v>1400</v>
      </c>
      <c r="P379" s="682">
        <v>2</v>
      </c>
      <c r="Q379" s="713">
        <v>350</v>
      </c>
    </row>
    <row r="380" spans="1:17" ht="14.4" customHeight="1" x14ac:dyDescent="0.3">
      <c r="A380" s="680" t="s">
        <v>4862</v>
      </c>
      <c r="B380" s="671" t="s">
        <v>4686</v>
      </c>
      <c r="C380" s="671" t="s">
        <v>4604</v>
      </c>
      <c r="D380" s="671" t="s">
        <v>4697</v>
      </c>
      <c r="E380" s="671" t="s">
        <v>4698</v>
      </c>
      <c r="F380" s="238">
        <v>46</v>
      </c>
      <c r="G380" s="238">
        <v>2944</v>
      </c>
      <c r="H380" s="238">
        <v>1</v>
      </c>
      <c r="I380" s="238">
        <v>64</v>
      </c>
      <c r="J380" s="238">
        <v>42</v>
      </c>
      <c r="K380" s="238">
        <v>2730</v>
      </c>
      <c r="L380" s="238">
        <v>0.92730978260869568</v>
      </c>
      <c r="M380" s="238">
        <v>65</v>
      </c>
      <c r="N380" s="238">
        <v>19</v>
      </c>
      <c r="O380" s="238">
        <v>1235</v>
      </c>
      <c r="P380" s="682">
        <v>0.41949728260869568</v>
      </c>
      <c r="Q380" s="713">
        <v>65</v>
      </c>
    </row>
    <row r="381" spans="1:17" ht="14.4" customHeight="1" x14ac:dyDescent="0.3">
      <c r="A381" s="680" t="s">
        <v>4862</v>
      </c>
      <c r="B381" s="671" t="s">
        <v>4686</v>
      </c>
      <c r="C381" s="671" t="s">
        <v>4604</v>
      </c>
      <c r="D381" s="671" t="s">
        <v>4701</v>
      </c>
      <c r="E381" s="671" t="s">
        <v>4702</v>
      </c>
      <c r="F381" s="238"/>
      <c r="G381" s="238"/>
      <c r="H381" s="238"/>
      <c r="I381" s="238"/>
      <c r="J381" s="238"/>
      <c r="K381" s="238"/>
      <c r="L381" s="238"/>
      <c r="M381" s="238"/>
      <c r="N381" s="238">
        <v>1</v>
      </c>
      <c r="O381" s="238">
        <v>590</v>
      </c>
      <c r="P381" s="682"/>
      <c r="Q381" s="713">
        <v>590</v>
      </c>
    </row>
    <row r="382" spans="1:17" ht="14.4" customHeight="1" x14ac:dyDescent="0.3">
      <c r="A382" s="680" t="s">
        <v>4862</v>
      </c>
      <c r="B382" s="671" t="s">
        <v>4686</v>
      </c>
      <c r="C382" s="671" t="s">
        <v>4604</v>
      </c>
      <c r="D382" s="671" t="s">
        <v>4709</v>
      </c>
      <c r="E382" s="671" t="s">
        <v>4710</v>
      </c>
      <c r="F382" s="238">
        <v>2</v>
      </c>
      <c r="G382" s="238">
        <v>46</v>
      </c>
      <c r="H382" s="238">
        <v>1</v>
      </c>
      <c r="I382" s="238">
        <v>23</v>
      </c>
      <c r="J382" s="238">
        <v>1</v>
      </c>
      <c r="K382" s="238">
        <v>23</v>
      </c>
      <c r="L382" s="238">
        <v>0.5</v>
      </c>
      <c r="M382" s="238">
        <v>23</v>
      </c>
      <c r="N382" s="238">
        <v>4</v>
      </c>
      <c r="O382" s="238">
        <v>92</v>
      </c>
      <c r="P382" s="682">
        <v>2</v>
      </c>
      <c r="Q382" s="713">
        <v>23</v>
      </c>
    </row>
    <row r="383" spans="1:17" ht="14.4" customHeight="1" x14ac:dyDescent="0.3">
      <c r="A383" s="680" t="s">
        <v>4862</v>
      </c>
      <c r="B383" s="671" t="s">
        <v>4686</v>
      </c>
      <c r="C383" s="671" t="s">
        <v>4604</v>
      </c>
      <c r="D383" s="671" t="s">
        <v>4713</v>
      </c>
      <c r="E383" s="671" t="s">
        <v>4714</v>
      </c>
      <c r="F383" s="238"/>
      <c r="G383" s="238"/>
      <c r="H383" s="238"/>
      <c r="I383" s="238"/>
      <c r="J383" s="238">
        <v>1</v>
      </c>
      <c r="K383" s="238">
        <v>54</v>
      </c>
      <c r="L383" s="238"/>
      <c r="M383" s="238">
        <v>54</v>
      </c>
      <c r="N383" s="238">
        <v>2</v>
      </c>
      <c r="O383" s="238">
        <v>108</v>
      </c>
      <c r="P383" s="682"/>
      <c r="Q383" s="713">
        <v>54</v>
      </c>
    </row>
    <row r="384" spans="1:17" ht="14.4" customHeight="1" x14ac:dyDescent="0.3">
      <c r="A384" s="680" t="s">
        <v>4862</v>
      </c>
      <c r="B384" s="671" t="s">
        <v>4686</v>
      </c>
      <c r="C384" s="671" t="s">
        <v>4604</v>
      </c>
      <c r="D384" s="671" t="s">
        <v>4715</v>
      </c>
      <c r="E384" s="671" t="s">
        <v>4716</v>
      </c>
      <c r="F384" s="238">
        <v>107</v>
      </c>
      <c r="G384" s="238">
        <v>8239</v>
      </c>
      <c r="H384" s="238">
        <v>1</v>
      </c>
      <c r="I384" s="238">
        <v>77</v>
      </c>
      <c r="J384" s="238">
        <v>360</v>
      </c>
      <c r="K384" s="238">
        <v>27720</v>
      </c>
      <c r="L384" s="238">
        <v>3.3644859813084111</v>
      </c>
      <c r="M384" s="238">
        <v>77</v>
      </c>
      <c r="N384" s="238">
        <v>115</v>
      </c>
      <c r="O384" s="238">
        <v>8855</v>
      </c>
      <c r="P384" s="682">
        <v>1.0747663551401869</v>
      </c>
      <c r="Q384" s="713">
        <v>77</v>
      </c>
    </row>
    <row r="385" spans="1:17" ht="14.4" customHeight="1" x14ac:dyDescent="0.3">
      <c r="A385" s="680" t="s">
        <v>4862</v>
      </c>
      <c r="B385" s="671" t="s">
        <v>4686</v>
      </c>
      <c r="C385" s="671" t="s">
        <v>4604</v>
      </c>
      <c r="D385" s="671" t="s">
        <v>4719</v>
      </c>
      <c r="E385" s="671" t="s">
        <v>4720</v>
      </c>
      <c r="F385" s="238">
        <v>7</v>
      </c>
      <c r="G385" s="238">
        <v>154</v>
      </c>
      <c r="H385" s="238">
        <v>1</v>
      </c>
      <c r="I385" s="238">
        <v>22</v>
      </c>
      <c r="J385" s="238">
        <v>17</v>
      </c>
      <c r="K385" s="238">
        <v>374</v>
      </c>
      <c r="L385" s="238">
        <v>2.4285714285714284</v>
      </c>
      <c r="M385" s="238">
        <v>22</v>
      </c>
      <c r="N385" s="238">
        <v>11</v>
      </c>
      <c r="O385" s="238">
        <v>242</v>
      </c>
      <c r="P385" s="682">
        <v>1.5714285714285714</v>
      </c>
      <c r="Q385" s="713">
        <v>22</v>
      </c>
    </row>
    <row r="386" spans="1:17" ht="14.4" customHeight="1" x14ac:dyDescent="0.3">
      <c r="A386" s="680" t="s">
        <v>4862</v>
      </c>
      <c r="B386" s="671" t="s">
        <v>4686</v>
      </c>
      <c r="C386" s="671" t="s">
        <v>4604</v>
      </c>
      <c r="D386" s="671" t="s">
        <v>4729</v>
      </c>
      <c r="E386" s="671" t="s">
        <v>4730</v>
      </c>
      <c r="F386" s="238"/>
      <c r="G386" s="238"/>
      <c r="H386" s="238"/>
      <c r="I386" s="238"/>
      <c r="J386" s="238">
        <v>9</v>
      </c>
      <c r="K386" s="238">
        <v>1881</v>
      </c>
      <c r="L386" s="238"/>
      <c r="M386" s="238">
        <v>209</v>
      </c>
      <c r="N386" s="238"/>
      <c r="O386" s="238"/>
      <c r="P386" s="682"/>
      <c r="Q386" s="713"/>
    </row>
    <row r="387" spans="1:17" ht="14.4" customHeight="1" x14ac:dyDescent="0.3">
      <c r="A387" s="680" t="s">
        <v>4862</v>
      </c>
      <c r="B387" s="671" t="s">
        <v>4686</v>
      </c>
      <c r="C387" s="671" t="s">
        <v>4604</v>
      </c>
      <c r="D387" s="671" t="s">
        <v>4731</v>
      </c>
      <c r="E387" s="671" t="s">
        <v>4732</v>
      </c>
      <c r="F387" s="238"/>
      <c r="G387" s="238"/>
      <c r="H387" s="238"/>
      <c r="I387" s="238"/>
      <c r="J387" s="238">
        <v>1</v>
      </c>
      <c r="K387" s="238">
        <v>66</v>
      </c>
      <c r="L387" s="238"/>
      <c r="M387" s="238">
        <v>66</v>
      </c>
      <c r="N387" s="238"/>
      <c r="O387" s="238"/>
      <c r="P387" s="682"/>
      <c r="Q387" s="713"/>
    </row>
    <row r="388" spans="1:17" ht="14.4" customHeight="1" x14ac:dyDescent="0.3">
      <c r="A388" s="680" t="s">
        <v>4862</v>
      </c>
      <c r="B388" s="671" t="s">
        <v>4686</v>
      </c>
      <c r="C388" s="671" t="s">
        <v>4604</v>
      </c>
      <c r="D388" s="671" t="s">
        <v>4735</v>
      </c>
      <c r="E388" s="671" t="s">
        <v>4736</v>
      </c>
      <c r="F388" s="238">
        <v>109</v>
      </c>
      <c r="G388" s="238">
        <v>1744</v>
      </c>
      <c r="H388" s="238">
        <v>1</v>
      </c>
      <c r="I388" s="238">
        <v>16</v>
      </c>
      <c r="J388" s="238">
        <v>367</v>
      </c>
      <c r="K388" s="238">
        <v>5872</v>
      </c>
      <c r="L388" s="238">
        <v>3.3669724770642202</v>
      </c>
      <c r="M388" s="238">
        <v>16</v>
      </c>
      <c r="N388" s="238">
        <v>117</v>
      </c>
      <c r="O388" s="238">
        <v>1872</v>
      </c>
      <c r="P388" s="682">
        <v>1.073394495412844</v>
      </c>
      <c r="Q388" s="713">
        <v>16</v>
      </c>
    </row>
    <row r="389" spans="1:17" ht="14.4" customHeight="1" x14ac:dyDescent="0.3">
      <c r="A389" s="680" t="s">
        <v>4862</v>
      </c>
      <c r="B389" s="671" t="s">
        <v>4686</v>
      </c>
      <c r="C389" s="671" t="s">
        <v>4604</v>
      </c>
      <c r="D389" s="671" t="s">
        <v>4741</v>
      </c>
      <c r="E389" s="671" t="s">
        <v>4742</v>
      </c>
      <c r="F389" s="238">
        <v>5</v>
      </c>
      <c r="G389" s="238">
        <v>115</v>
      </c>
      <c r="H389" s="238">
        <v>1</v>
      </c>
      <c r="I389" s="238">
        <v>23</v>
      </c>
      <c r="J389" s="238">
        <v>16</v>
      </c>
      <c r="K389" s="238">
        <v>384</v>
      </c>
      <c r="L389" s="238">
        <v>3.3391304347826085</v>
      </c>
      <c r="M389" s="238">
        <v>24</v>
      </c>
      <c r="N389" s="238">
        <v>4</v>
      </c>
      <c r="O389" s="238">
        <v>96</v>
      </c>
      <c r="P389" s="682">
        <v>0.83478260869565213</v>
      </c>
      <c r="Q389" s="713">
        <v>24</v>
      </c>
    </row>
    <row r="390" spans="1:17" ht="14.4" customHeight="1" x14ac:dyDescent="0.3">
      <c r="A390" s="680" t="s">
        <v>4862</v>
      </c>
      <c r="B390" s="671" t="s">
        <v>4686</v>
      </c>
      <c r="C390" s="671" t="s">
        <v>4604</v>
      </c>
      <c r="D390" s="671" t="s">
        <v>4745</v>
      </c>
      <c r="E390" s="671" t="s">
        <v>4746</v>
      </c>
      <c r="F390" s="238">
        <v>1</v>
      </c>
      <c r="G390" s="238">
        <v>180</v>
      </c>
      <c r="H390" s="238">
        <v>1</v>
      </c>
      <c r="I390" s="238">
        <v>180</v>
      </c>
      <c r="J390" s="238">
        <v>4</v>
      </c>
      <c r="K390" s="238">
        <v>720</v>
      </c>
      <c r="L390" s="238">
        <v>4</v>
      </c>
      <c r="M390" s="238">
        <v>180</v>
      </c>
      <c r="N390" s="238">
        <v>3</v>
      </c>
      <c r="O390" s="238">
        <v>540</v>
      </c>
      <c r="P390" s="682">
        <v>3</v>
      </c>
      <c r="Q390" s="713">
        <v>180</v>
      </c>
    </row>
    <row r="391" spans="1:17" ht="14.4" customHeight="1" x14ac:dyDescent="0.3">
      <c r="A391" s="680" t="s">
        <v>4862</v>
      </c>
      <c r="B391" s="671" t="s">
        <v>4686</v>
      </c>
      <c r="C391" s="671" t="s">
        <v>4604</v>
      </c>
      <c r="D391" s="671" t="s">
        <v>4751</v>
      </c>
      <c r="E391" s="671" t="s">
        <v>4752</v>
      </c>
      <c r="F391" s="238"/>
      <c r="G391" s="238"/>
      <c r="H391" s="238"/>
      <c r="I391" s="238"/>
      <c r="J391" s="238">
        <v>3</v>
      </c>
      <c r="K391" s="238">
        <v>759</v>
      </c>
      <c r="L391" s="238"/>
      <c r="M391" s="238">
        <v>253</v>
      </c>
      <c r="N391" s="238">
        <v>6</v>
      </c>
      <c r="O391" s="238">
        <v>1518</v>
      </c>
      <c r="P391" s="682"/>
      <c r="Q391" s="713">
        <v>253</v>
      </c>
    </row>
    <row r="392" spans="1:17" ht="14.4" customHeight="1" x14ac:dyDescent="0.3">
      <c r="A392" s="680" t="s">
        <v>4862</v>
      </c>
      <c r="B392" s="671" t="s">
        <v>4686</v>
      </c>
      <c r="C392" s="671" t="s">
        <v>4604</v>
      </c>
      <c r="D392" s="671" t="s">
        <v>4759</v>
      </c>
      <c r="E392" s="671" t="s">
        <v>4760</v>
      </c>
      <c r="F392" s="238">
        <v>2</v>
      </c>
      <c r="G392" s="238">
        <v>432</v>
      </c>
      <c r="H392" s="238">
        <v>1</v>
      </c>
      <c r="I392" s="238">
        <v>216</v>
      </c>
      <c r="J392" s="238">
        <v>4</v>
      </c>
      <c r="K392" s="238">
        <v>864</v>
      </c>
      <c r="L392" s="238">
        <v>2</v>
      </c>
      <c r="M392" s="238">
        <v>216</v>
      </c>
      <c r="N392" s="238">
        <v>2</v>
      </c>
      <c r="O392" s="238">
        <v>432</v>
      </c>
      <c r="P392" s="682">
        <v>1</v>
      </c>
      <c r="Q392" s="713">
        <v>216</v>
      </c>
    </row>
    <row r="393" spans="1:17" ht="14.4" customHeight="1" x14ac:dyDescent="0.3">
      <c r="A393" s="680" t="s">
        <v>4862</v>
      </c>
      <c r="B393" s="671" t="s">
        <v>4686</v>
      </c>
      <c r="C393" s="671" t="s">
        <v>4604</v>
      </c>
      <c r="D393" s="671" t="s">
        <v>4785</v>
      </c>
      <c r="E393" s="671" t="s">
        <v>4786</v>
      </c>
      <c r="F393" s="238"/>
      <c r="G393" s="238"/>
      <c r="H393" s="238"/>
      <c r="I393" s="238"/>
      <c r="J393" s="238"/>
      <c r="K393" s="238"/>
      <c r="L393" s="238"/>
      <c r="M393" s="238"/>
      <c r="N393" s="238">
        <v>1</v>
      </c>
      <c r="O393" s="238">
        <v>406</v>
      </c>
      <c r="P393" s="682"/>
      <c r="Q393" s="713">
        <v>406</v>
      </c>
    </row>
    <row r="394" spans="1:17" ht="14.4" customHeight="1" x14ac:dyDescent="0.3">
      <c r="A394" s="680" t="s">
        <v>4862</v>
      </c>
      <c r="B394" s="671" t="s">
        <v>4686</v>
      </c>
      <c r="C394" s="671" t="s">
        <v>4604</v>
      </c>
      <c r="D394" s="671" t="s">
        <v>4789</v>
      </c>
      <c r="E394" s="671" t="s">
        <v>4790</v>
      </c>
      <c r="F394" s="238"/>
      <c r="G394" s="238"/>
      <c r="H394" s="238"/>
      <c r="I394" s="238"/>
      <c r="J394" s="238"/>
      <c r="K394" s="238"/>
      <c r="L394" s="238"/>
      <c r="M394" s="238"/>
      <c r="N394" s="238">
        <v>1</v>
      </c>
      <c r="O394" s="238">
        <v>586</v>
      </c>
      <c r="P394" s="682"/>
      <c r="Q394" s="713">
        <v>586</v>
      </c>
    </row>
    <row r="395" spans="1:17" ht="14.4" customHeight="1" x14ac:dyDescent="0.3">
      <c r="A395" s="680" t="s">
        <v>4863</v>
      </c>
      <c r="B395" s="671" t="s">
        <v>4474</v>
      </c>
      <c r="C395" s="671" t="s">
        <v>4604</v>
      </c>
      <c r="D395" s="671" t="s">
        <v>4609</v>
      </c>
      <c r="E395" s="671" t="s">
        <v>4610</v>
      </c>
      <c r="F395" s="238"/>
      <c r="G395" s="238"/>
      <c r="H395" s="238"/>
      <c r="I395" s="238"/>
      <c r="J395" s="238"/>
      <c r="K395" s="238"/>
      <c r="L395" s="238"/>
      <c r="M395" s="238"/>
      <c r="N395" s="238">
        <v>1</v>
      </c>
      <c r="O395" s="238">
        <v>34</v>
      </c>
      <c r="P395" s="682"/>
      <c r="Q395" s="713">
        <v>34</v>
      </c>
    </row>
    <row r="396" spans="1:17" ht="14.4" customHeight="1" x14ac:dyDescent="0.3">
      <c r="A396" s="680" t="s">
        <v>4863</v>
      </c>
      <c r="B396" s="671" t="s">
        <v>4474</v>
      </c>
      <c r="C396" s="671" t="s">
        <v>4604</v>
      </c>
      <c r="D396" s="671" t="s">
        <v>4649</v>
      </c>
      <c r="E396" s="671" t="s">
        <v>4650</v>
      </c>
      <c r="F396" s="238"/>
      <c r="G396" s="238"/>
      <c r="H396" s="238"/>
      <c r="I396" s="238"/>
      <c r="J396" s="238">
        <v>1</v>
      </c>
      <c r="K396" s="238">
        <v>159</v>
      </c>
      <c r="L396" s="238"/>
      <c r="M396" s="238">
        <v>159</v>
      </c>
      <c r="N396" s="238">
        <v>4</v>
      </c>
      <c r="O396" s="238">
        <v>636</v>
      </c>
      <c r="P396" s="682"/>
      <c r="Q396" s="713">
        <v>159</v>
      </c>
    </row>
    <row r="397" spans="1:17" ht="14.4" customHeight="1" x14ac:dyDescent="0.3">
      <c r="A397" s="680" t="s">
        <v>4863</v>
      </c>
      <c r="B397" s="671" t="s">
        <v>4474</v>
      </c>
      <c r="C397" s="671" t="s">
        <v>4604</v>
      </c>
      <c r="D397" s="671" t="s">
        <v>4657</v>
      </c>
      <c r="E397" s="671" t="s">
        <v>4658</v>
      </c>
      <c r="F397" s="238">
        <v>1</v>
      </c>
      <c r="G397" s="238">
        <v>673</v>
      </c>
      <c r="H397" s="238">
        <v>1</v>
      </c>
      <c r="I397" s="238">
        <v>673</v>
      </c>
      <c r="J397" s="238"/>
      <c r="K397" s="238"/>
      <c r="L397" s="238"/>
      <c r="M397" s="238"/>
      <c r="N397" s="238"/>
      <c r="O397" s="238"/>
      <c r="P397" s="682"/>
      <c r="Q397" s="713"/>
    </row>
    <row r="398" spans="1:17" ht="14.4" customHeight="1" x14ac:dyDescent="0.3">
      <c r="A398" s="680" t="s">
        <v>4863</v>
      </c>
      <c r="B398" s="671" t="s">
        <v>4686</v>
      </c>
      <c r="C398" s="671" t="s">
        <v>4604</v>
      </c>
      <c r="D398" s="671" t="s">
        <v>4693</v>
      </c>
      <c r="E398" s="671" t="s">
        <v>4694</v>
      </c>
      <c r="F398" s="238">
        <v>1</v>
      </c>
      <c r="G398" s="238">
        <v>350</v>
      </c>
      <c r="H398" s="238">
        <v>1</v>
      </c>
      <c r="I398" s="238">
        <v>350</v>
      </c>
      <c r="J398" s="238">
        <v>3</v>
      </c>
      <c r="K398" s="238">
        <v>1050</v>
      </c>
      <c r="L398" s="238">
        <v>3</v>
      </c>
      <c r="M398" s="238">
        <v>350</v>
      </c>
      <c r="N398" s="238"/>
      <c r="O398" s="238"/>
      <c r="P398" s="682"/>
      <c r="Q398" s="713"/>
    </row>
    <row r="399" spans="1:17" ht="14.4" customHeight="1" x14ac:dyDescent="0.3">
      <c r="A399" s="680" t="s">
        <v>4863</v>
      </c>
      <c r="B399" s="671" t="s">
        <v>4686</v>
      </c>
      <c r="C399" s="671" t="s">
        <v>4604</v>
      </c>
      <c r="D399" s="671" t="s">
        <v>4697</v>
      </c>
      <c r="E399" s="671" t="s">
        <v>4698</v>
      </c>
      <c r="F399" s="238">
        <v>333</v>
      </c>
      <c r="G399" s="238">
        <v>21312</v>
      </c>
      <c r="H399" s="238">
        <v>1</v>
      </c>
      <c r="I399" s="238">
        <v>64</v>
      </c>
      <c r="J399" s="238">
        <v>194</v>
      </c>
      <c r="K399" s="238">
        <v>12610</v>
      </c>
      <c r="L399" s="238">
        <v>0.59168543543543539</v>
      </c>
      <c r="M399" s="238">
        <v>65</v>
      </c>
      <c r="N399" s="238">
        <v>43</v>
      </c>
      <c r="O399" s="238">
        <v>2795</v>
      </c>
      <c r="P399" s="682">
        <v>0.13114677177177178</v>
      </c>
      <c r="Q399" s="713">
        <v>65</v>
      </c>
    </row>
    <row r="400" spans="1:17" ht="14.4" customHeight="1" x14ac:dyDescent="0.3">
      <c r="A400" s="680" t="s">
        <v>4863</v>
      </c>
      <c r="B400" s="671" t="s">
        <v>4686</v>
      </c>
      <c r="C400" s="671" t="s">
        <v>4604</v>
      </c>
      <c r="D400" s="671" t="s">
        <v>4701</v>
      </c>
      <c r="E400" s="671" t="s">
        <v>4702</v>
      </c>
      <c r="F400" s="238"/>
      <c r="G400" s="238"/>
      <c r="H400" s="238"/>
      <c r="I400" s="238"/>
      <c r="J400" s="238"/>
      <c r="K400" s="238"/>
      <c r="L400" s="238"/>
      <c r="M400" s="238"/>
      <c r="N400" s="238">
        <v>2</v>
      </c>
      <c r="O400" s="238">
        <v>1180</v>
      </c>
      <c r="P400" s="682"/>
      <c r="Q400" s="713">
        <v>590</v>
      </c>
    </row>
    <row r="401" spans="1:17" ht="14.4" customHeight="1" x14ac:dyDescent="0.3">
      <c r="A401" s="680" t="s">
        <v>4863</v>
      </c>
      <c r="B401" s="671" t="s">
        <v>4686</v>
      </c>
      <c r="C401" s="671" t="s">
        <v>4604</v>
      </c>
      <c r="D401" s="671" t="s">
        <v>4705</v>
      </c>
      <c r="E401" s="671" t="s">
        <v>4706</v>
      </c>
      <c r="F401" s="238"/>
      <c r="G401" s="238"/>
      <c r="H401" s="238"/>
      <c r="I401" s="238"/>
      <c r="J401" s="238"/>
      <c r="K401" s="238"/>
      <c r="L401" s="238"/>
      <c r="M401" s="238"/>
      <c r="N401" s="238">
        <v>2</v>
      </c>
      <c r="O401" s="238">
        <v>298</v>
      </c>
      <c r="P401" s="682"/>
      <c r="Q401" s="713">
        <v>149</v>
      </c>
    </row>
    <row r="402" spans="1:17" ht="14.4" customHeight="1" x14ac:dyDescent="0.3">
      <c r="A402" s="680" t="s">
        <v>4863</v>
      </c>
      <c r="B402" s="671" t="s">
        <v>4686</v>
      </c>
      <c r="C402" s="671" t="s">
        <v>4604</v>
      </c>
      <c r="D402" s="671" t="s">
        <v>4709</v>
      </c>
      <c r="E402" s="671" t="s">
        <v>4710</v>
      </c>
      <c r="F402" s="238">
        <v>3</v>
      </c>
      <c r="G402" s="238">
        <v>69</v>
      </c>
      <c r="H402" s="238">
        <v>1</v>
      </c>
      <c r="I402" s="238">
        <v>23</v>
      </c>
      <c r="J402" s="238">
        <v>2</v>
      </c>
      <c r="K402" s="238">
        <v>46</v>
      </c>
      <c r="L402" s="238">
        <v>0.66666666666666663</v>
      </c>
      <c r="M402" s="238">
        <v>23</v>
      </c>
      <c r="N402" s="238">
        <v>2</v>
      </c>
      <c r="O402" s="238">
        <v>46</v>
      </c>
      <c r="P402" s="682">
        <v>0.66666666666666663</v>
      </c>
      <c r="Q402" s="713">
        <v>23</v>
      </c>
    </row>
    <row r="403" spans="1:17" ht="14.4" customHeight="1" x14ac:dyDescent="0.3">
      <c r="A403" s="680" t="s">
        <v>4863</v>
      </c>
      <c r="B403" s="671" t="s">
        <v>4686</v>
      </c>
      <c r="C403" s="671" t="s">
        <v>4604</v>
      </c>
      <c r="D403" s="671" t="s">
        <v>4713</v>
      </c>
      <c r="E403" s="671" t="s">
        <v>4714</v>
      </c>
      <c r="F403" s="238">
        <v>2</v>
      </c>
      <c r="G403" s="238">
        <v>108</v>
      </c>
      <c r="H403" s="238">
        <v>1</v>
      </c>
      <c r="I403" s="238">
        <v>54</v>
      </c>
      <c r="J403" s="238">
        <v>2</v>
      </c>
      <c r="K403" s="238">
        <v>108</v>
      </c>
      <c r="L403" s="238">
        <v>1</v>
      </c>
      <c r="M403" s="238">
        <v>54</v>
      </c>
      <c r="N403" s="238">
        <v>5</v>
      </c>
      <c r="O403" s="238">
        <v>270</v>
      </c>
      <c r="P403" s="682">
        <v>2.5</v>
      </c>
      <c r="Q403" s="713">
        <v>54</v>
      </c>
    </row>
    <row r="404" spans="1:17" ht="14.4" customHeight="1" x14ac:dyDescent="0.3">
      <c r="A404" s="680" t="s">
        <v>4863</v>
      </c>
      <c r="B404" s="671" t="s">
        <v>4686</v>
      </c>
      <c r="C404" s="671" t="s">
        <v>4604</v>
      </c>
      <c r="D404" s="671" t="s">
        <v>4715</v>
      </c>
      <c r="E404" s="671" t="s">
        <v>4716</v>
      </c>
      <c r="F404" s="238">
        <v>104</v>
      </c>
      <c r="G404" s="238">
        <v>8008</v>
      </c>
      <c r="H404" s="238">
        <v>1</v>
      </c>
      <c r="I404" s="238">
        <v>77</v>
      </c>
      <c r="J404" s="238">
        <v>88</v>
      </c>
      <c r="K404" s="238">
        <v>6776</v>
      </c>
      <c r="L404" s="238">
        <v>0.84615384615384615</v>
      </c>
      <c r="M404" s="238">
        <v>77</v>
      </c>
      <c r="N404" s="238">
        <v>74</v>
      </c>
      <c r="O404" s="238">
        <v>5698</v>
      </c>
      <c r="P404" s="682">
        <v>0.71153846153846156</v>
      </c>
      <c r="Q404" s="713">
        <v>77</v>
      </c>
    </row>
    <row r="405" spans="1:17" ht="14.4" customHeight="1" x14ac:dyDescent="0.3">
      <c r="A405" s="680" t="s">
        <v>4863</v>
      </c>
      <c r="B405" s="671" t="s">
        <v>4686</v>
      </c>
      <c r="C405" s="671" t="s">
        <v>4604</v>
      </c>
      <c r="D405" s="671" t="s">
        <v>4719</v>
      </c>
      <c r="E405" s="671" t="s">
        <v>4720</v>
      </c>
      <c r="F405" s="238">
        <v>38</v>
      </c>
      <c r="G405" s="238">
        <v>836</v>
      </c>
      <c r="H405" s="238">
        <v>1</v>
      </c>
      <c r="I405" s="238">
        <v>22</v>
      </c>
      <c r="J405" s="238">
        <v>20</v>
      </c>
      <c r="K405" s="238">
        <v>440</v>
      </c>
      <c r="L405" s="238">
        <v>0.52631578947368418</v>
      </c>
      <c r="M405" s="238">
        <v>22</v>
      </c>
      <c r="N405" s="238">
        <v>4</v>
      </c>
      <c r="O405" s="238">
        <v>88</v>
      </c>
      <c r="P405" s="682">
        <v>0.10526315789473684</v>
      </c>
      <c r="Q405" s="713">
        <v>22</v>
      </c>
    </row>
    <row r="406" spans="1:17" ht="14.4" customHeight="1" x14ac:dyDescent="0.3">
      <c r="A406" s="680" t="s">
        <v>4863</v>
      </c>
      <c r="B406" s="671" t="s">
        <v>4686</v>
      </c>
      <c r="C406" s="671" t="s">
        <v>4604</v>
      </c>
      <c r="D406" s="671" t="s">
        <v>4729</v>
      </c>
      <c r="E406" s="671" t="s">
        <v>4730</v>
      </c>
      <c r="F406" s="238">
        <v>9</v>
      </c>
      <c r="G406" s="238">
        <v>1881</v>
      </c>
      <c r="H406" s="238">
        <v>1</v>
      </c>
      <c r="I406" s="238">
        <v>209</v>
      </c>
      <c r="J406" s="238">
        <v>3</v>
      </c>
      <c r="K406" s="238">
        <v>627</v>
      </c>
      <c r="L406" s="238">
        <v>0.33333333333333331</v>
      </c>
      <c r="M406" s="238">
        <v>209</v>
      </c>
      <c r="N406" s="238"/>
      <c r="O406" s="238"/>
      <c r="P406" s="682"/>
      <c r="Q406" s="713"/>
    </row>
    <row r="407" spans="1:17" ht="14.4" customHeight="1" x14ac:dyDescent="0.3">
      <c r="A407" s="680" t="s">
        <v>4863</v>
      </c>
      <c r="B407" s="671" t="s">
        <v>4686</v>
      </c>
      <c r="C407" s="671" t="s">
        <v>4604</v>
      </c>
      <c r="D407" s="671" t="s">
        <v>4731</v>
      </c>
      <c r="E407" s="671" t="s">
        <v>4732</v>
      </c>
      <c r="F407" s="238"/>
      <c r="G407" s="238"/>
      <c r="H407" s="238"/>
      <c r="I407" s="238"/>
      <c r="J407" s="238">
        <v>6</v>
      </c>
      <c r="K407" s="238">
        <v>396</v>
      </c>
      <c r="L407" s="238"/>
      <c r="M407" s="238">
        <v>66</v>
      </c>
      <c r="N407" s="238">
        <v>1</v>
      </c>
      <c r="O407" s="238">
        <v>66</v>
      </c>
      <c r="P407" s="682"/>
      <c r="Q407" s="713">
        <v>66</v>
      </c>
    </row>
    <row r="408" spans="1:17" ht="14.4" customHeight="1" x14ac:dyDescent="0.3">
      <c r="A408" s="680" t="s">
        <v>4863</v>
      </c>
      <c r="B408" s="671" t="s">
        <v>4686</v>
      </c>
      <c r="C408" s="671" t="s">
        <v>4604</v>
      </c>
      <c r="D408" s="671" t="s">
        <v>4735</v>
      </c>
      <c r="E408" s="671" t="s">
        <v>4736</v>
      </c>
      <c r="F408" s="238">
        <v>107</v>
      </c>
      <c r="G408" s="238">
        <v>1712</v>
      </c>
      <c r="H408" s="238">
        <v>1</v>
      </c>
      <c r="I408" s="238">
        <v>16</v>
      </c>
      <c r="J408" s="238">
        <v>91</v>
      </c>
      <c r="K408" s="238">
        <v>1456</v>
      </c>
      <c r="L408" s="238">
        <v>0.85046728971962615</v>
      </c>
      <c r="M408" s="238">
        <v>16</v>
      </c>
      <c r="N408" s="238">
        <v>75</v>
      </c>
      <c r="O408" s="238">
        <v>1200</v>
      </c>
      <c r="P408" s="682">
        <v>0.7009345794392523</v>
      </c>
      <c r="Q408" s="713">
        <v>16</v>
      </c>
    </row>
    <row r="409" spans="1:17" ht="14.4" customHeight="1" x14ac:dyDescent="0.3">
      <c r="A409" s="680" t="s">
        <v>4863</v>
      </c>
      <c r="B409" s="671" t="s">
        <v>4686</v>
      </c>
      <c r="C409" s="671" t="s">
        <v>4604</v>
      </c>
      <c r="D409" s="671" t="s">
        <v>4741</v>
      </c>
      <c r="E409" s="671" t="s">
        <v>4742</v>
      </c>
      <c r="F409" s="238">
        <v>34</v>
      </c>
      <c r="G409" s="238">
        <v>782</v>
      </c>
      <c r="H409" s="238">
        <v>1</v>
      </c>
      <c r="I409" s="238">
        <v>23</v>
      </c>
      <c r="J409" s="238">
        <v>18</v>
      </c>
      <c r="K409" s="238">
        <v>432</v>
      </c>
      <c r="L409" s="238">
        <v>0.55242966751918154</v>
      </c>
      <c r="M409" s="238">
        <v>24</v>
      </c>
      <c r="N409" s="238">
        <v>2</v>
      </c>
      <c r="O409" s="238">
        <v>48</v>
      </c>
      <c r="P409" s="682">
        <v>6.1381074168797956E-2</v>
      </c>
      <c r="Q409" s="713">
        <v>24</v>
      </c>
    </row>
    <row r="410" spans="1:17" ht="14.4" customHeight="1" x14ac:dyDescent="0.3">
      <c r="A410" s="680" t="s">
        <v>4863</v>
      </c>
      <c r="B410" s="671" t="s">
        <v>4686</v>
      </c>
      <c r="C410" s="671" t="s">
        <v>4604</v>
      </c>
      <c r="D410" s="671" t="s">
        <v>4745</v>
      </c>
      <c r="E410" s="671" t="s">
        <v>4746</v>
      </c>
      <c r="F410" s="238">
        <v>2</v>
      </c>
      <c r="G410" s="238">
        <v>360</v>
      </c>
      <c r="H410" s="238">
        <v>1</v>
      </c>
      <c r="I410" s="238">
        <v>180</v>
      </c>
      <c r="J410" s="238">
        <v>1</v>
      </c>
      <c r="K410" s="238">
        <v>180</v>
      </c>
      <c r="L410" s="238">
        <v>0.5</v>
      </c>
      <c r="M410" s="238">
        <v>180</v>
      </c>
      <c r="N410" s="238">
        <v>1</v>
      </c>
      <c r="O410" s="238">
        <v>180</v>
      </c>
      <c r="P410" s="682">
        <v>0.5</v>
      </c>
      <c r="Q410" s="713">
        <v>180</v>
      </c>
    </row>
    <row r="411" spans="1:17" ht="14.4" customHeight="1" x14ac:dyDescent="0.3">
      <c r="A411" s="680" t="s">
        <v>4863</v>
      </c>
      <c r="B411" s="671" t="s">
        <v>4686</v>
      </c>
      <c r="C411" s="671" t="s">
        <v>4604</v>
      </c>
      <c r="D411" s="671" t="s">
        <v>4751</v>
      </c>
      <c r="E411" s="671" t="s">
        <v>4752</v>
      </c>
      <c r="F411" s="238">
        <v>1</v>
      </c>
      <c r="G411" s="238">
        <v>253</v>
      </c>
      <c r="H411" s="238">
        <v>1</v>
      </c>
      <c r="I411" s="238">
        <v>253</v>
      </c>
      <c r="J411" s="238"/>
      <c r="K411" s="238"/>
      <c r="L411" s="238"/>
      <c r="M411" s="238"/>
      <c r="N411" s="238">
        <v>6</v>
      </c>
      <c r="O411" s="238">
        <v>1518</v>
      </c>
      <c r="P411" s="682">
        <v>6</v>
      </c>
      <c r="Q411" s="713">
        <v>253</v>
      </c>
    </row>
    <row r="412" spans="1:17" ht="14.4" customHeight="1" x14ac:dyDescent="0.3">
      <c r="A412" s="680" t="s">
        <v>4863</v>
      </c>
      <c r="B412" s="671" t="s">
        <v>4686</v>
      </c>
      <c r="C412" s="671" t="s">
        <v>4604</v>
      </c>
      <c r="D412" s="671" t="s">
        <v>4755</v>
      </c>
      <c r="E412" s="671" t="s">
        <v>4756</v>
      </c>
      <c r="F412" s="238"/>
      <c r="G412" s="238"/>
      <c r="H412" s="238"/>
      <c r="I412" s="238"/>
      <c r="J412" s="238">
        <v>1</v>
      </c>
      <c r="K412" s="238">
        <v>189</v>
      </c>
      <c r="L412" s="238"/>
      <c r="M412" s="238">
        <v>189</v>
      </c>
      <c r="N412" s="238"/>
      <c r="O412" s="238"/>
      <c r="P412" s="682"/>
      <c r="Q412" s="713"/>
    </row>
    <row r="413" spans="1:17" ht="14.4" customHeight="1" x14ac:dyDescent="0.3">
      <c r="A413" s="680" t="s">
        <v>4863</v>
      </c>
      <c r="B413" s="671" t="s">
        <v>4686</v>
      </c>
      <c r="C413" s="671" t="s">
        <v>4604</v>
      </c>
      <c r="D413" s="671" t="s">
        <v>4759</v>
      </c>
      <c r="E413" s="671" t="s">
        <v>4760</v>
      </c>
      <c r="F413" s="238"/>
      <c r="G413" s="238"/>
      <c r="H413" s="238"/>
      <c r="I413" s="238"/>
      <c r="J413" s="238">
        <v>2</v>
      </c>
      <c r="K413" s="238">
        <v>432</v>
      </c>
      <c r="L413" s="238"/>
      <c r="M413" s="238">
        <v>216</v>
      </c>
      <c r="N413" s="238">
        <v>3</v>
      </c>
      <c r="O413" s="238">
        <v>648</v>
      </c>
      <c r="P413" s="682"/>
      <c r="Q413" s="713">
        <v>216</v>
      </c>
    </row>
    <row r="414" spans="1:17" ht="14.4" customHeight="1" x14ac:dyDescent="0.3">
      <c r="A414" s="680" t="s">
        <v>4863</v>
      </c>
      <c r="B414" s="671" t="s">
        <v>4686</v>
      </c>
      <c r="C414" s="671" t="s">
        <v>4604</v>
      </c>
      <c r="D414" s="671" t="s">
        <v>4765</v>
      </c>
      <c r="E414" s="671" t="s">
        <v>4766</v>
      </c>
      <c r="F414" s="238">
        <v>1</v>
      </c>
      <c r="G414" s="238">
        <v>50</v>
      </c>
      <c r="H414" s="238">
        <v>1</v>
      </c>
      <c r="I414" s="238">
        <v>50</v>
      </c>
      <c r="J414" s="238"/>
      <c r="K414" s="238"/>
      <c r="L414" s="238"/>
      <c r="M414" s="238"/>
      <c r="N414" s="238"/>
      <c r="O414" s="238"/>
      <c r="P414" s="682"/>
      <c r="Q414" s="713"/>
    </row>
    <row r="415" spans="1:17" ht="14.4" customHeight="1" x14ac:dyDescent="0.3">
      <c r="A415" s="680" t="s">
        <v>4863</v>
      </c>
      <c r="B415" s="671" t="s">
        <v>4686</v>
      </c>
      <c r="C415" s="671" t="s">
        <v>4604</v>
      </c>
      <c r="D415" s="671" t="s">
        <v>4773</v>
      </c>
      <c r="E415" s="671" t="s">
        <v>4774</v>
      </c>
      <c r="F415" s="238"/>
      <c r="G415" s="238"/>
      <c r="H415" s="238"/>
      <c r="I415" s="238"/>
      <c r="J415" s="238">
        <v>1</v>
      </c>
      <c r="K415" s="238">
        <v>326</v>
      </c>
      <c r="L415" s="238"/>
      <c r="M415" s="238">
        <v>326</v>
      </c>
      <c r="N415" s="238"/>
      <c r="O415" s="238"/>
      <c r="P415" s="682"/>
      <c r="Q415" s="713"/>
    </row>
    <row r="416" spans="1:17" ht="14.4" customHeight="1" x14ac:dyDescent="0.3">
      <c r="A416" s="680" t="s">
        <v>4863</v>
      </c>
      <c r="B416" s="671" t="s">
        <v>4686</v>
      </c>
      <c r="C416" s="671" t="s">
        <v>4604</v>
      </c>
      <c r="D416" s="671" t="s">
        <v>4777</v>
      </c>
      <c r="E416" s="671" t="s">
        <v>4778</v>
      </c>
      <c r="F416" s="238"/>
      <c r="G416" s="238"/>
      <c r="H416" s="238"/>
      <c r="I416" s="238"/>
      <c r="J416" s="238"/>
      <c r="K416" s="238"/>
      <c r="L416" s="238"/>
      <c r="M416" s="238"/>
      <c r="N416" s="238">
        <v>1</v>
      </c>
      <c r="O416" s="238">
        <v>751</v>
      </c>
      <c r="P416" s="682"/>
      <c r="Q416" s="713">
        <v>751</v>
      </c>
    </row>
    <row r="417" spans="1:17" ht="14.4" customHeight="1" x14ac:dyDescent="0.3">
      <c r="A417" s="680" t="s">
        <v>4863</v>
      </c>
      <c r="B417" s="671" t="s">
        <v>4686</v>
      </c>
      <c r="C417" s="671" t="s">
        <v>4604</v>
      </c>
      <c r="D417" s="671" t="s">
        <v>4783</v>
      </c>
      <c r="E417" s="671" t="s">
        <v>4784</v>
      </c>
      <c r="F417" s="238"/>
      <c r="G417" s="238"/>
      <c r="H417" s="238"/>
      <c r="I417" s="238"/>
      <c r="J417" s="238"/>
      <c r="K417" s="238"/>
      <c r="L417" s="238"/>
      <c r="M417" s="238"/>
      <c r="N417" s="238">
        <v>2</v>
      </c>
      <c r="O417" s="238">
        <v>458</v>
      </c>
      <c r="P417" s="682"/>
      <c r="Q417" s="713">
        <v>229</v>
      </c>
    </row>
    <row r="418" spans="1:17" ht="14.4" customHeight="1" x14ac:dyDescent="0.3">
      <c r="A418" s="680" t="s">
        <v>4863</v>
      </c>
      <c r="B418" s="671" t="s">
        <v>4686</v>
      </c>
      <c r="C418" s="671" t="s">
        <v>4604</v>
      </c>
      <c r="D418" s="671" t="s">
        <v>4785</v>
      </c>
      <c r="E418" s="671" t="s">
        <v>4786</v>
      </c>
      <c r="F418" s="238"/>
      <c r="G418" s="238"/>
      <c r="H418" s="238"/>
      <c r="I418" s="238"/>
      <c r="J418" s="238"/>
      <c r="K418" s="238"/>
      <c r="L418" s="238"/>
      <c r="M418" s="238"/>
      <c r="N418" s="238">
        <v>4</v>
      </c>
      <c r="O418" s="238">
        <v>1624</v>
      </c>
      <c r="P418" s="682"/>
      <c r="Q418" s="713">
        <v>406</v>
      </c>
    </row>
    <row r="419" spans="1:17" ht="14.4" customHeight="1" x14ac:dyDescent="0.3">
      <c r="A419" s="680" t="s">
        <v>4863</v>
      </c>
      <c r="B419" s="671" t="s">
        <v>4686</v>
      </c>
      <c r="C419" s="671" t="s">
        <v>4604</v>
      </c>
      <c r="D419" s="671" t="s">
        <v>4789</v>
      </c>
      <c r="E419" s="671" t="s">
        <v>4790</v>
      </c>
      <c r="F419" s="238"/>
      <c r="G419" s="238"/>
      <c r="H419" s="238"/>
      <c r="I419" s="238"/>
      <c r="J419" s="238"/>
      <c r="K419" s="238"/>
      <c r="L419" s="238"/>
      <c r="M419" s="238"/>
      <c r="N419" s="238">
        <v>4</v>
      </c>
      <c r="O419" s="238">
        <v>2344</v>
      </c>
      <c r="P419" s="682"/>
      <c r="Q419" s="713">
        <v>586</v>
      </c>
    </row>
    <row r="420" spans="1:17" ht="14.4" customHeight="1" x14ac:dyDescent="0.3">
      <c r="A420" s="680" t="s">
        <v>4864</v>
      </c>
      <c r="B420" s="671" t="s">
        <v>4659</v>
      </c>
      <c r="C420" s="671" t="s">
        <v>4604</v>
      </c>
      <c r="D420" s="671" t="s">
        <v>4668</v>
      </c>
      <c r="E420" s="671" t="s">
        <v>4669</v>
      </c>
      <c r="F420" s="238"/>
      <c r="G420" s="238"/>
      <c r="H420" s="238"/>
      <c r="I420" s="238"/>
      <c r="J420" s="238">
        <v>2</v>
      </c>
      <c r="K420" s="238">
        <v>2490</v>
      </c>
      <c r="L420" s="238"/>
      <c r="M420" s="238">
        <v>1245</v>
      </c>
      <c r="N420" s="238"/>
      <c r="O420" s="238"/>
      <c r="P420" s="682"/>
      <c r="Q420" s="713"/>
    </row>
    <row r="421" spans="1:17" ht="14.4" customHeight="1" x14ac:dyDescent="0.3">
      <c r="A421" s="680" t="s">
        <v>4864</v>
      </c>
      <c r="B421" s="671" t="s">
        <v>4686</v>
      </c>
      <c r="C421" s="671" t="s">
        <v>4604</v>
      </c>
      <c r="D421" s="671" t="s">
        <v>4697</v>
      </c>
      <c r="E421" s="671" t="s">
        <v>4698</v>
      </c>
      <c r="F421" s="238">
        <v>95</v>
      </c>
      <c r="G421" s="238">
        <v>6080</v>
      </c>
      <c r="H421" s="238">
        <v>1</v>
      </c>
      <c r="I421" s="238">
        <v>64</v>
      </c>
      <c r="J421" s="238">
        <v>64</v>
      </c>
      <c r="K421" s="238">
        <v>4160</v>
      </c>
      <c r="L421" s="238">
        <v>0.68421052631578949</v>
      </c>
      <c r="M421" s="238">
        <v>65</v>
      </c>
      <c r="N421" s="238">
        <v>63</v>
      </c>
      <c r="O421" s="238">
        <v>4095</v>
      </c>
      <c r="P421" s="682">
        <v>0.67351973684210531</v>
      </c>
      <c r="Q421" s="713">
        <v>65</v>
      </c>
    </row>
    <row r="422" spans="1:17" ht="14.4" customHeight="1" x14ac:dyDescent="0.3">
      <c r="A422" s="680" t="s">
        <v>4864</v>
      </c>
      <c r="B422" s="671" t="s">
        <v>4686</v>
      </c>
      <c r="C422" s="671" t="s">
        <v>4604</v>
      </c>
      <c r="D422" s="671" t="s">
        <v>4709</v>
      </c>
      <c r="E422" s="671" t="s">
        <v>4710</v>
      </c>
      <c r="F422" s="238">
        <v>1</v>
      </c>
      <c r="G422" s="238">
        <v>23</v>
      </c>
      <c r="H422" s="238">
        <v>1</v>
      </c>
      <c r="I422" s="238">
        <v>23</v>
      </c>
      <c r="J422" s="238">
        <v>1</v>
      </c>
      <c r="K422" s="238">
        <v>23</v>
      </c>
      <c r="L422" s="238">
        <v>1</v>
      </c>
      <c r="M422" s="238">
        <v>23</v>
      </c>
      <c r="N422" s="238"/>
      <c r="O422" s="238"/>
      <c r="P422" s="682"/>
      <c r="Q422" s="713"/>
    </row>
    <row r="423" spans="1:17" ht="14.4" customHeight="1" x14ac:dyDescent="0.3">
      <c r="A423" s="680" t="s">
        <v>4864</v>
      </c>
      <c r="B423" s="671" t="s">
        <v>4686</v>
      </c>
      <c r="C423" s="671" t="s">
        <v>4604</v>
      </c>
      <c r="D423" s="671" t="s">
        <v>4715</v>
      </c>
      <c r="E423" s="671" t="s">
        <v>4716</v>
      </c>
      <c r="F423" s="238">
        <v>76</v>
      </c>
      <c r="G423" s="238">
        <v>5852</v>
      </c>
      <c r="H423" s="238">
        <v>1</v>
      </c>
      <c r="I423" s="238">
        <v>77</v>
      </c>
      <c r="J423" s="238">
        <v>47</v>
      </c>
      <c r="K423" s="238">
        <v>3619</v>
      </c>
      <c r="L423" s="238">
        <v>0.61842105263157898</v>
      </c>
      <c r="M423" s="238">
        <v>77</v>
      </c>
      <c r="N423" s="238">
        <v>58</v>
      </c>
      <c r="O423" s="238">
        <v>4466</v>
      </c>
      <c r="P423" s="682">
        <v>0.76315789473684215</v>
      </c>
      <c r="Q423" s="713">
        <v>77</v>
      </c>
    </row>
    <row r="424" spans="1:17" ht="14.4" customHeight="1" x14ac:dyDescent="0.3">
      <c r="A424" s="680" t="s">
        <v>4864</v>
      </c>
      <c r="B424" s="671" t="s">
        <v>4686</v>
      </c>
      <c r="C424" s="671" t="s">
        <v>4604</v>
      </c>
      <c r="D424" s="671" t="s">
        <v>4719</v>
      </c>
      <c r="E424" s="671" t="s">
        <v>4720</v>
      </c>
      <c r="F424" s="238">
        <v>12</v>
      </c>
      <c r="G424" s="238">
        <v>264</v>
      </c>
      <c r="H424" s="238">
        <v>1</v>
      </c>
      <c r="I424" s="238">
        <v>22</v>
      </c>
      <c r="J424" s="238">
        <v>9</v>
      </c>
      <c r="K424" s="238">
        <v>198</v>
      </c>
      <c r="L424" s="238">
        <v>0.75</v>
      </c>
      <c r="M424" s="238">
        <v>22</v>
      </c>
      <c r="N424" s="238">
        <v>7</v>
      </c>
      <c r="O424" s="238">
        <v>154</v>
      </c>
      <c r="P424" s="682">
        <v>0.58333333333333337</v>
      </c>
      <c r="Q424" s="713">
        <v>22</v>
      </c>
    </row>
    <row r="425" spans="1:17" ht="14.4" customHeight="1" x14ac:dyDescent="0.3">
      <c r="A425" s="680" t="s">
        <v>4864</v>
      </c>
      <c r="B425" s="671" t="s">
        <v>4686</v>
      </c>
      <c r="C425" s="671" t="s">
        <v>4604</v>
      </c>
      <c r="D425" s="671" t="s">
        <v>4729</v>
      </c>
      <c r="E425" s="671" t="s">
        <v>4730</v>
      </c>
      <c r="F425" s="238">
        <v>1</v>
      </c>
      <c r="G425" s="238">
        <v>209</v>
      </c>
      <c r="H425" s="238">
        <v>1</v>
      </c>
      <c r="I425" s="238">
        <v>209</v>
      </c>
      <c r="J425" s="238">
        <v>4</v>
      </c>
      <c r="K425" s="238">
        <v>836</v>
      </c>
      <c r="L425" s="238">
        <v>4</v>
      </c>
      <c r="M425" s="238">
        <v>209</v>
      </c>
      <c r="N425" s="238"/>
      <c r="O425" s="238"/>
      <c r="P425" s="682"/>
      <c r="Q425" s="713"/>
    </row>
    <row r="426" spans="1:17" ht="14.4" customHeight="1" x14ac:dyDescent="0.3">
      <c r="A426" s="680" t="s">
        <v>4864</v>
      </c>
      <c r="B426" s="671" t="s">
        <v>4686</v>
      </c>
      <c r="C426" s="671" t="s">
        <v>4604</v>
      </c>
      <c r="D426" s="671" t="s">
        <v>4731</v>
      </c>
      <c r="E426" s="671" t="s">
        <v>4732</v>
      </c>
      <c r="F426" s="238"/>
      <c r="G426" s="238"/>
      <c r="H426" s="238"/>
      <c r="I426" s="238"/>
      <c r="J426" s="238"/>
      <c r="K426" s="238"/>
      <c r="L426" s="238"/>
      <c r="M426" s="238"/>
      <c r="N426" s="238">
        <v>2</v>
      </c>
      <c r="O426" s="238">
        <v>132</v>
      </c>
      <c r="P426" s="682"/>
      <c r="Q426" s="713">
        <v>66</v>
      </c>
    </row>
    <row r="427" spans="1:17" ht="14.4" customHeight="1" x14ac:dyDescent="0.3">
      <c r="A427" s="680" t="s">
        <v>4864</v>
      </c>
      <c r="B427" s="671" t="s">
        <v>4686</v>
      </c>
      <c r="C427" s="671" t="s">
        <v>4604</v>
      </c>
      <c r="D427" s="671" t="s">
        <v>4735</v>
      </c>
      <c r="E427" s="671" t="s">
        <v>4736</v>
      </c>
      <c r="F427" s="238">
        <v>77</v>
      </c>
      <c r="G427" s="238">
        <v>1232</v>
      </c>
      <c r="H427" s="238">
        <v>1</v>
      </c>
      <c r="I427" s="238">
        <v>16</v>
      </c>
      <c r="J427" s="238">
        <v>49</v>
      </c>
      <c r="K427" s="238">
        <v>784</v>
      </c>
      <c r="L427" s="238">
        <v>0.63636363636363635</v>
      </c>
      <c r="M427" s="238">
        <v>16</v>
      </c>
      <c r="N427" s="238">
        <v>56</v>
      </c>
      <c r="O427" s="238">
        <v>896</v>
      </c>
      <c r="P427" s="682">
        <v>0.72727272727272729</v>
      </c>
      <c r="Q427" s="713">
        <v>16</v>
      </c>
    </row>
    <row r="428" spans="1:17" ht="14.4" customHeight="1" x14ac:dyDescent="0.3">
      <c r="A428" s="680" t="s">
        <v>4864</v>
      </c>
      <c r="B428" s="671" t="s">
        <v>4686</v>
      </c>
      <c r="C428" s="671" t="s">
        <v>4604</v>
      </c>
      <c r="D428" s="671" t="s">
        <v>4741</v>
      </c>
      <c r="E428" s="671" t="s">
        <v>4742</v>
      </c>
      <c r="F428" s="238">
        <v>11</v>
      </c>
      <c r="G428" s="238">
        <v>253</v>
      </c>
      <c r="H428" s="238">
        <v>1</v>
      </c>
      <c r="I428" s="238">
        <v>23</v>
      </c>
      <c r="J428" s="238">
        <v>8</v>
      </c>
      <c r="K428" s="238">
        <v>192</v>
      </c>
      <c r="L428" s="238">
        <v>0.75889328063241102</v>
      </c>
      <c r="M428" s="238">
        <v>24</v>
      </c>
      <c r="N428" s="238">
        <v>7</v>
      </c>
      <c r="O428" s="238">
        <v>168</v>
      </c>
      <c r="P428" s="682">
        <v>0.66403162055335974</v>
      </c>
      <c r="Q428" s="713">
        <v>24</v>
      </c>
    </row>
    <row r="429" spans="1:17" ht="14.4" customHeight="1" x14ac:dyDescent="0.3">
      <c r="A429" s="680" t="s">
        <v>4864</v>
      </c>
      <c r="B429" s="671" t="s">
        <v>4686</v>
      </c>
      <c r="C429" s="671" t="s">
        <v>4604</v>
      </c>
      <c r="D429" s="671" t="s">
        <v>4751</v>
      </c>
      <c r="E429" s="671" t="s">
        <v>4752</v>
      </c>
      <c r="F429" s="238"/>
      <c r="G429" s="238"/>
      <c r="H429" s="238"/>
      <c r="I429" s="238"/>
      <c r="J429" s="238"/>
      <c r="K429" s="238"/>
      <c r="L429" s="238"/>
      <c r="M429" s="238"/>
      <c r="N429" s="238">
        <v>5</v>
      </c>
      <c r="O429" s="238">
        <v>1265</v>
      </c>
      <c r="P429" s="682"/>
      <c r="Q429" s="713">
        <v>253</v>
      </c>
    </row>
    <row r="430" spans="1:17" ht="14.4" customHeight="1" x14ac:dyDescent="0.3">
      <c r="A430" s="680" t="s">
        <v>4864</v>
      </c>
      <c r="B430" s="671" t="s">
        <v>4686</v>
      </c>
      <c r="C430" s="671" t="s">
        <v>4604</v>
      </c>
      <c r="D430" s="671" t="s">
        <v>4759</v>
      </c>
      <c r="E430" s="671" t="s">
        <v>4760</v>
      </c>
      <c r="F430" s="238">
        <v>2</v>
      </c>
      <c r="G430" s="238">
        <v>432</v>
      </c>
      <c r="H430" s="238">
        <v>1</v>
      </c>
      <c r="I430" s="238">
        <v>216</v>
      </c>
      <c r="J430" s="238"/>
      <c r="K430" s="238"/>
      <c r="L430" s="238"/>
      <c r="M430" s="238"/>
      <c r="N430" s="238"/>
      <c r="O430" s="238"/>
      <c r="P430" s="682"/>
      <c r="Q430" s="713"/>
    </row>
    <row r="431" spans="1:17" ht="14.4" customHeight="1" x14ac:dyDescent="0.3">
      <c r="A431" s="680" t="s">
        <v>4865</v>
      </c>
      <c r="B431" s="671" t="s">
        <v>4474</v>
      </c>
      <c r="C431" s="671" t="s">
        <v>4604</v>
      </c>
      <c r="D431" s="671" t="s">
        <v>4609</v>
      </c>
      <c r="E431" s="671" t="s">
        <v>4610</v>
      </c>
      <c r="F431" s="238"/>
      <c r="G431" s="238"/>
      <c r="H431" s="238"/>
      <c r="I431" s="238"/>
      <c r="J431" s="238">
        <v>1</v>
      </c>
      <c r="K431" s="238">
        <v>34</v>
      </c>
      <c r="L431" s="238"/>
      <c r="M431" s="238">
        <v>34</v>
      </c>
      <c r="N431" s="238"/>
      <c r="O431" s="238"/>
      <c r="P431" s="682"/>
      <c r="Q431" s="713"/>
    </row>
    <row r="432" spans="1:17" ht="14.4" customHeight="1" x14ac:dyDescent="0.3">
      <c r="A432" s="680" t="s">
        <v>4865</v>
      </c>
      <c r="B432" s="671" t="s">
        <v>4474</v>
      </c>
      <c r="C432" s="671" t="s">
        <v>4604</v>
      </c>
      <c r="D432" s="671" t="s">
        <v>4655</v>
      </c>
      <c r="E432" s="671" t="s">
        <v>4656</v>
      </c>
      <c r="F432" s="238"/>
      <c r="G432" s="238"/>
      <c r="H432" s="238"/>
      <c r="I432" s="238"/>
      <c r="J432" s="238">
        <v>1</v>
      </c>
      <c r="K432" s="238">
        <v>163</v>
      </c>
      <c r="L432" s="238"/>
      <c r="M432" s="238">
        <v>163</v>
      </c>
      <c r="N432" s="238"/>
      <c r="O432" s="238"/>
      <c r="P432" s="682"/>
      <c r="Q432" s="713"/>
    </row>
    <row r="433" spans="1:17" ht="14.4" customHeight="1" x14ac:dyDescent="0.3">
      <c r="A433" s="680" t="s">
        <v>4865</v>
      </c>
      <c r="B433" s="671" t="s">
        <v>4686</v>
      </c>
      <c r="C433" s="671" t="s">
        <v>4604</v>
      </c>
      <c r="D433" s="671" t="s">
        <v>4697</v>
      </c>
      <c r="E433" s="671" t="s">
        <v>4698</v>
      </c>
      <c r="F433" s="238">
        <v>26</v>
      </c>
      <c r="G433" s="238">
        <v>1664</v>
      </c>
      <c r="H433" s="238">
        <v>1</v>
      </c>
      <c r="I433" s="238">
        <v>64</v>
      </c>
      <c r="J433" s="238">
        <v>20</v>
      </c>
      <c r="K433" s="238">
        <v>1300</v>
      </c>
      <c r="L433" s="238">
        <v>0.78125</v>
      </c>
      <c r="M433" s="238">
        <v>65</v>
      </c>
      <c r="N433" s="238">
        <v>22</v>
      </c>
      <c r="O433" s="238">
        <v>1430</v>
      </c>
      <c r="P433" s="682">
        <v>0.859375</v>
      </c>
      <c r="Q433" s="713">
        <v>65</v>
      </c>
    </row>
    <row r="434" spans="1:17" ht="14.4" customHeight="1" x14ac:dyDescent="0.3">
      <c r="A434" s="680" t="s">
        <v>4865</v>
      </c>
      <c r="B434" s="671" t="s">
        <v>4686</v>
      </c>
      <c r="C434" s="671" t="s">
        <v>4604</v>
      </c>
      <c r="D434" s="671" t="s">
        <v>4701</v>
      </c>
      <c r="E434" s="671" t="s">
        <v>4702</v>
      </c>
      <c r="F434" s="238">
        <v>1</v>
      </c>
      <c r="G434" s="238">
        <v>589</v>
      </c>
      <c r="H434" s="238">
        <v>1</v>
      </c>
      <c r="I434" s="238">
        <v>589</v>
      </c>
      <c r="J434" s="238"/>
      <c r="K434" s="238"/>
      <c r="L434" s="238"/>
      <c r="M434" s="238"/>
      <c r="N434" s="238"/>
      <c r="O434" s="238"/>
      <c r="P434" s="682"/>
      <c r="Q434" s="713"/>
    </row>
    <row r="435" spans="1:17" ht="14.4" customHeight="1" x14ac:dyDescent="0.3">
      <c r="A435" s="680" t="s">
        <v>4865</v>
      </c>
      <c r="B435" s="671" t="s">
        <v>4686</v>
      </c>
      <c r="C435" s="671" t="s">
        <v>4604</v>
      </c>
      <c r="D435" s="671" t="s">
        <v>4703</v>
      </c>
      <c r="E435" s="671" t="s">
        <v>4704</v>
      </c>
      <c r="F435" s="238">
        <v>1</v>
      </c>
      <c r="G435" s="238">
        <v>614</v>
      </c>
      <c r="H435" s="238">
        <v>1</v>
      </c>
      <c r="I435" s="238">
        <v>614</v>
      </c>
      <c r="J435" s="238"/>
      <c r="K435" s="238"/>
      <c r="L435" s="238"/>
      <c r="M435" s="238"/>
      <c r="N435" s="238"/>
      <c r="O435" s="238"/>
      <c r="P435" s="682"/>
      <c r="Q435" s="713"/>
    </row>
    <row r="436" spans="1:17" ht="14.4" customHeight="1" x14ac:dyDescent="0.3">
      <c r="A436" s="680" t="s">
        <v>4865</v>
      </c>
      <c r="B436" s="671" t="s">
        <v>4686</v>
      </c>
      <c r="C436" s="671" t="s">
        <v>4604</v>
      </c>
      <c r="D436" s="671" t="s">
        <v>4705</v>
      </c>
      <c r="E436" s="671" t="s">
        <v>4706</v>
      </c>
      <c r="F436" s="238">
        <v>1</v>
      </c>
      <c r="G436" s="238">
        <v>149</v>
      </c>
      <c r="H436" s="238">
        <v>1</v>
      </c>
      <c r="I436" s="238">
        <v>149</v>
      </c>
      <c r="J436" s="238"/>
      <c r="K436" s="238"/>
      <c r="L436" s="238"/>
      <c r="M436" s="238"/>
      <c r="N436" s="238"/>
      <c r="O436" s="238"/>
      <c r="P436" s="682"/>
      <c r="Q436" s="713"/>
    </row>
    <row r="437" spans="1:17" ht="14.4" customHeight="1" x14ac:dyDescent="0.3">
      <c r="A437" s="680" t="s">
        <v>4865</v>
      </c>
      <c r="B437" s="671" t="s">
        <v>4686</v>
      </c>
      <c r="C437" s="671" t="s">
        <v>4604</v>
      </c>
      <c r="D437" s="671" t="s">
        <v>4713</v>
      </c>
      <c r="E437" s="671" t="s">
        <v>4714</v>
      </c>
      <c r="F437" s="238">
        <v>1</v>
      </c>
      <c r="G437" s="238">
        <v>54</v>
      </c>
      <c r="H437" s="238">
        <v>1</v>
      </c>
      <c r="I437" s="238">
        <v>54</v>
      </c>
      <c r="J437" s="238">
        <v>3</v>
      </c>
      <c r="K437" s="238">
        <v>162</v>
      </c>
      <c r="L437" s="238">
        <v>3</v>
      </c>
      <c r="M437" s="238">
        <v>54</v>
      </c>
      <c r="N437" s="238">
        <v>3</v>
      </c>
      <c r="O437" s="238">
        <v>162</v>
      </c>
      <c r="P437" s="682">
        <v>3</v>
      </c>
      <c r="Q437" s="713">
        <v>54</v>
      </c>
    </row>
    <row r="438" spans="1:17" ht="14.4" customHeight="1" x14ac:dyDescent="0.3">
      <c r="A438" s="680" t="s">
        <v>4865</v>
      </c>
      <c r="B438" s="671" t="s">
        <v>4686</v>
      </c>
      <c r="C438" s="671" t="s">
        <v>4604</v>
      </c>
      <c r="D438" s="671" t="s">
        <v>4715</v>
      </c>
      <c r="E438" s="671" t="s">
        <v>4716</v>
      </c>
      <c r="F438" s="238">
        <v>43</v>
      </c>
      <c r="G438" s="238">
        <v>3311</v>
      </c>
      <c r="H438" s="238">
        <v>1</v>
      </c>
      <c r="I438" s="238">
        <v>77</v>
      </c>
      <c r="J438" s="238">
        <v>32</v>
      </c>
      <c r="K438" s="238">
        <v>2464</v>
      </c>
      <c r="L438" s="238">
        <v>0.7441860465116279</v>
      </c>
      <c r="M438" s="238">
        <v>77</v>
      </c>
      <c r="N438" s="238">
        <v>29</v>
      </c>
      <c r="O438" s="238">
        <v>2233</v>
      </c>
      <c r="P438" s="682">
        <v>0.67441860465116277</v>
      </c>
      <c r="Q438" s="713">
        <v>77</v>
      </c>
    </row>
    <row r="439" spans="1:17" ht="14.4" customHeight="1" x14ac:dyDescent="0.3">
      <c r="A439" s="680" t="s">
        <v>4865</v>
      </c>
      <c r="B439" s="671" t="s">
        <v>4686</v>
      </c>
      <c r="C439" s="671" t="s">
        <v>4604</v>
      </c>
      <c r="D439" s="671" t="s">
        <v>4719</v>
      </c>
      <c r="E439" s="671" t="s">
        <v>4720</v>
      </c>
      <c r="F439" s="238">
        <v>2</v>
      </c>
      <c r="G439" s="238">
        <v>44</v>
      </c>
      <c r="H439" s="238">
        <v>1</v>
      </c>
      <c r="I439" s="238">
        <v>22</v>
      </c>
      <c r="J439" s="238"/>
      <c r="K439" s="238"/>
      <c r="L439" s="238"/>
      <c r="M439" s="238"/>
      <c r="N439" s="238"/>
      <c r="O439" s="238"/>
      <c r="P439" s="682"/>
      <c r="Q439" s="713"/>
    </row>
    <row r="440" spans="1:17" ht="14.4" customHeight="1" x14ac:dyDescent="0.3">
      <c r="A440" s="680" t="s">
        <v>4865</v>
      </c>
      <c r="B440" s="671" t="s">
        <v>4686</v>
      </c>
      <c r="C440" s="671" t="s">
        <v>4604</v>
      </c>
      <c r="D440" s="671" t="s">
        <v>4729</v>
      </c>
      <c r="E440" s="671" t="s">
        <v>4730</v>
      </c>
      <c r="F440" s="238"/>
      <c r="G440" s="238"/>
      <c r="H440" s="238"/>
      <c r="I440" s="238"/>
      <c r="J440" s="238">
        <v>1</v>
      </c>
      <c r="K440" s="238">
        <v>209</v>
      </c>
      <c r="L440" s="238"/>
      <c r="M440" s="238">
        <v>209</v>
      </c>
      <c r="N440" s="238"/>
      <c r="O440" s="238"/>
      <c r="P440" s="682"/>
      <c r="Q440" s="713"/>
    </row>
    <row r="441" spans="1:17" ht="14.4" customHeight="1" x14ac:dyDescent="0.3">
      <c r="A441" s="680" t="s">
        <v>4865</v>
      </c>
      <c r="B441" s="671" t="s">
        <v>4686</v>
      </c>
      <c r="C441" s="671" t="s">
        <v>4604</v>
      </c>
      <c r="D441" s="671" t="s">
        <v>4735</v>
      </c>
      <c r="E441" s="671" t="s">
        <v>4736</v>
      </c>
      <c r="F441" s="238">
        <v>46</v>
      </c>
      <c r="G441" s="238">
        <v>736</v>
      </c>
      <c r="H441" s="238">
        <v>1</v>
      </c>
      <c r="I441" s="238">
        <v>16</v>
      </c>
      <c r="J441" s="238">
        <v>32</v>
      </c>
      <c r="K441" s="238">
        <v>512</v>
      </c>
      <c r="L441" s="238">
        <v>0.69565217391304346</v>
      </c>
      <c r="M441" s="238">
        <v>16</v>
      </c>
      <c r="N441" s="238">
        <v>29</v>
      </c>
      <c r="O441" s="238">
        <v>464</v>
      </c>
      <c r="P441" s="682">
        <v>0.63043478260869568</v>
      </c>
      <c r="Q441" s="713">
        <v>16</v>
      </c>
    </row>
    <row r="442" spans="1:17" ht="14.4" customHeight="1" x14ac:dyDescent="0.3">
      <c r="A442" s="680" t="s">
        <v>4865</v>
      </c>
      <c r="B442" s="671" t="s">
        <v>4686</v>
      </c>
      <c r="C442" s="671" t="s">
        <v>4604</v>
      </c>
      <c r="D442" s="671" t="s">
        <v>4741</v>
      </c>
      <c r="E442" s="671" t="s">
        <v>4742</v>
      </c>
      <c r="F442" s="238">
        <v>2</v>
      </c>
      <c r="G442" s="238">
        <v>46</v>
      </c>
      <c r="H442" s="238">
        <v>1</v>
      </c>
      <c r="I442" s="238">
        <v>23</v>
      </c>
      <c r="J442" s="238"/>
      <c r="K442" s="238"/>
      <c r="L442" s="238"/>
      <c r="M442" s="238"/>
      <c r="N442" s="238"/>
      <c r="O442" s="238"/>
      <c r="P442" s="682"/>
      <c r="Q442" s="713"/>
    </row>
    <row r="443" spans="1:17" ht="14.4" customHeight="1" x14ac:dyDescent="0.3">
      <c r="A443" s="680" t="s">
        <v>4865</v>
      </c>
      <c r="B443" s="671" t="s">
        <v>4686</v>
      </c>
      <c r="C443" s="671" t="s">
        <v>4604</v>
      </c>
      <c r="D443" s="671" t="s">
        <v>4743</v>
      </c>
      <c r="E443" s="671" t="s">
        <v>4744</v>
      </c>
      <c r="F443" s="238">
        <v>1</v>
      </c>
      <c r="G443" s="238">
        <v>737</v>
      </c>
      <c r="H443" s="238">
        <v>1</v>
      </c>
      <c r="I443" s="238">
        <v>737</v>
      </c>
      <c r="J443" s="238"/>
      <c r="K443" s="238"/>
      <c r="L443" s="238"/>
      <c r="M443" s="238"/>
      <c r="N443" s="238"/>
      <c r="O443" s="238"/>
      <c r="P443" s="682"/>
      <c r="Q443" s="713"/>
    </row>
    <row r="444" spans="1:17" ht="14.4" customHeight="1" x14ac:dyDescent="0.3">
      <c r="A444" s="680" t="s">
        <v>4865</v>
      </c>
      <c r="B444" s="671" t="s">
        <v>4686</v>
      </c>
      <c r="C444" s="671" t="s">
        <v>4604</v>
      </c>
      <c r="D444" s="671" t="s">
        <v>4745</v>
      </c>
      <c r="E444" s="671" t="s">
        <v>4746</v>
      </c>
      <c r="F444" s="238">
        <v>1</v>
      </c>
      <c r="G444" s="238">
        <v>180</v>
      </c>
      <c r="H444" s="238">
        <v>1</v>
      </c>
      <c r="I444" s="238">
        <v>180</v>
      </c>
      <c r="J444" s="238"/>
      <c r="K444" s="238"/>
      <c r="L444" s="238"/>
      <c r="M444" s="238"/>
      <c r="N444" s="238"/>
      <c r="O444" s="238"/>
      <c r="P444" s="682"/>
      <c r="Q444" s="713"/>
    </row>
    <row r="445" spans="1:17" ht="14.4" customHeight="1" x14ac:dyDescent="0.3">
      <c r="A445" s="680" t="s">
        <v>4865</v>
      </c>
      <c r="B445" s="671" t="s">
        <v>4686</v>
      </c>
      <c r="C445" s="671" t="s">
        <v>4604</v>
      </c>
      <c r="D445" s="671" t="s">
        <v>4753</v>
      </c>
      <c r="E445" s="671" t="s">
        <v>4754</v>
      </c>
      <c r="F445" s="238">
        <v>1</v>
      </c>
      <c r="G445" s="238">
        <v>264</v>
      </c>
      <c r="H445" s="238">
        <v>1</v>
      </c>
      <c r="I445" s="238">
        <v>264</v>
      </c>
      <c r="J445" s="238"/>
      <c r="K445" s="238"/>
      <c r="L445" s="238"/>
      <c r="M445" s="238"/>
      <c r="N445" s="238"/>
      <c r="O445" s="238"/>
      <c r="P445" s="682"/>
      <c r="Q445" s="713"/>
    </row>
    <row r="446" spans="1:17" ht="14.4" customHeight="1" x14ac:dyDescent="0.3">
      <c r="A446" s="680" t="s">
        <v>4865</v>
      </c>
      <c r="B446" s="671" t="s">
        <v>4686</v>
      </c>
      <c r="C446" s="671" t="s">
        <v>4604</v>
      </c>
      <c r="D446" s="671" t="s">
        <v>4755</v>
      </c>
      <c r="E446" s="671" t="s">
        <v>4756</v>
      </c>
      <c r="F446" s="238">
        <v>1</v>
      </c>
      <c r="G446" s="238">
        <v>189</v>
      </c>
      <c r="H446" s="238">
        <v>1</v>
      </c>
      <c r="I446" s="238">
        <v>189</v>
      </c>
      <c r="J446" s="238"/>
      <c r="K446" s="238"/>
      <c r="L446" s="238"/>
      <c r="M446" s="238"/>
      <c r="N446" s="238"/>
      <c r="O446" s="238"/>
      <c r="P446" s="682"/>
      <c r="Q446" s="713"/>
    </row>
    <row r="447" spans="1:17" ht="14.4" customHeight="1" x14ac:dyDescent="0.3">
      <c r="A447" s="680" t="s">
        <v>4865</v>
      </c>
      <c r="B447" s="671" t="s">
        <v>4686</v>
      </c>
      <c r="C447" s="671" t="s">
        <v>4604</v>
      </c>
      <c r="D447" s="671" t="s">
        <v>4759</v>
      </c>
      <c r="E447" s="671" t="s">
        <v>4760</v>
      </c>
      <c r="F447" s="238">
        <v>3</v>
      </c>
      <c r="G447" s="238">
        <v>648</v>
      </c>
      <c r="H447" s="238">
        <v>1</v>
      </c>
      <c r="I447" s="238">
        <v>216</v>
      </c>
      <c r="J447" s="238">
        <v>2</v>
      </c>
      <c r="K447" s="238">
        <v>432</v>
      </c>
      <c r="L447" s="238">
        <v>0.66666666666666663</v>
      </c>
      <c r="M447" s="238">
        <v>216</v>
      </c>
      <c r="N447" s="238">
        <v>1</v>
      </c>
      <c r="O447" s="238">
        <v>216</v>
      </c>
      <c r="P447" s="682">
        <v>0.33333333333333331</v>
      </c>
      <c r="Q447" s="713">
        <v>216</v>
      </c>
    </row>
    <row r="448" spans="1:17" ht="14.4" customHeight="1" x14ac:dyDescent="0.3">
      <c r="A448" s="680" t="s">
        <v>4865</v>
      </c>
      <c r="B448" s="671" t="s">
        <v>4686</v>
      </c>
      <c r="C448" s="671" t="s">
        <v>4604</v>
      </c>
      <c r="D448" s="671" t="s">
        <v>4763</v>
      </c>
      <c r="E448" s="671" t="s">
        <v>4764</v>
      </c>
      <c r="F448" s="238">
        <v>1</v>
      </c>
      <c r="G448" s="238">
        <v>589</v>
      </c>
      <c r="H448" s="238">
        <v>1</v>
      </c>
      <c r="I448" s="238">
        <v>589</v>
      </c>
      <c r="J448" s="238"/>
      <c r="K448" s="238"/>
      <c r="L448" s="238"/>
      <c r="M448" s="238"/>
      <c r="N448" s="238"/>
      <c r="O448" s="238"/>
      <c r="P448" s="682"/>
      <c r="Q448" s="713"/>
    </row>
    <row r="449" spans="1:17" ht="14.4" customHeight="1" x14ac:dyDescent="0.3">
      <c r="A449" s="680" t="s">
        <v>4865</v>
      </c>
      <c r="B449" s="671" t="s">
        <v>4686</v>
      </c>
      <c r="C449" s="671" t="s">
        <v>4604</v>
      </c>
      <c r="D449" s="671" t="s">
        <v>4767</v>
      </c>
      <c r="E449" s="671" t="s">
        <v>4768</v>
      </c>
      <c r="F449" s="238">
        <v>1</v>
      </c>
      <c r="G449" s="238">
        <v>544</v>
      </c>
      <c r="H449" s="238">
        <v>1</v>
      </c>
      <c r="I449" s="238">
        <v>544</v>
      </c>
      <c r="J449" s="238"/>
      <c r="K449" s="238"/>
      <c r="L449" s="238"/>
      <c r="M449" s="238"/>
      <c r="N449" s="238"/>
      <c r="O449" s="238"/>
      <c r="P449" s="682"/>
      <c r="Q449" s="713"/>
    </row>
    <row r="450" spans="1:17" ht="14.4" customHeight="1" x14ac:dyDescent="0.3">
      <c r="A450" s="680" t="s">
        <v>4865</v>
      </c>
      <c r="B450" s="671" t="s">
        <v>4686</v>
      </c>
      <c r="C450" s="671" t="s">
        <v>4604</v>
      </c>
      <c r="D450" s="671" t="s">
        <v>4771</v>
      </c>
      <c r="E450" s="671" t="s">
        <v>4772</v>
      </c>
      <c r="F450" s="238">
        <v>1</v>
      </c>
      <c r="G450" s="238">
        <v>734</v>
      </c>
      <c r="H450" s="238">
        <v>1</v>
      </c>
      <c r="I450" s="238">
        <v>734</v>
      </c>
      <c r="J450" s="238"/>
      <c r="K450" s="238"/>
      <c r="L450" s="238"/>
      <c r="M450" s="238"/>
      <c r="N450" s="238"/>
      <c r="O450" s="238"/>
      <c r="P450" s="682"/>
      <c r="Q450" s="713"/>
    </row>
    <row r="451" spans="1:17" ht="14.4" customHeight="1" x14ac:dyDescent="0.3">
      <c r="A451" s="680" t="s">
        <v>4865</v>
      </c>
      <c r="B451" s="671" t="s">
        <v>4686</v>
      </c>
      <c r="C451" s="671" t="s">
        <v>4604</v>
      </c>
      <c r="D451" s="671" t="s">
        <v>4775</v>
      </c>
      <c r="E451" s="671" t="s">
        <v>4776</v>
      </c>
      <c r="F451" s="238">
        <v>1</v>
      </c>
      <c r="G451" s="238">
        <v>344</v>
      </c>
      <c r="H451" s="238">
        <v>1</v>
      </c>
      <c r="I451" s="238">
        <v>344</v>
      </c>
      <c r="J451" s="238"/>
      <c r="K451" s="238"/>
      <c r="L451" s="238"/>
      <c r="M451" s="238"/>
      <c r="N451" s="238"/>
      <c r="O451" s="238"/>
      <c r="P451" s="682"/>
      <c r="Q451" s="713"/>
    </row>
    <row r="452" spans="1:17" ht="14.4" customHeight="1" x14ac:dyDescent="0.3">
      <c r="A452" s="680" t="s">
        <v>4865</v>
      </c>
      <c r="B452" s="671" t="s">
        <v>4686</v>
      </c>
      <c r="C452" s="671" t="s">
        <v>4604</v>
      </c>
      <c r="D452" s="671" t="s">
        <v>4783</v>
      </c>
      <c r="E452" s="671" t="s">
        <v>4784</v>
      </c>
      <c r="F452" s="238">
        <v>1</v>
      </c>
      <c r="G452" s="238">
        <v>229</v>
      </c>
      <c r="H452" s="238">
        <v>1</v>
      </c>
      <c r="I452" s="238">
        <v>229</v>
      </c>
      <c r="J452" s="238"/>
      <c r="K452" s="238"/>
      <c r="L452" s="238"/>
      <c r="M452" s="238"/>
      <c r="N452" s="238"/>
      <c r="O452" s="238"/>
      <c r="P452" s="682"/>
      <c r="Q452" s="713"/>
    </row>
    <row r="453" spans="1:17" ht="14.4" customHeight="1" x14ac:dyDescent="0.3">
      <c r="A453" s="680" t="s">
        <v>4865</v>
      </c>
      <c r="B453" s="671" t="s">
        <v>4686</v>
      </c>
      <c r="C453" s="671" t="s">
        <v>4604</v>
      </c>
      <c r="D453" s="671" t="s">
        <v>964</v>
      </c>
      <c r="E453" s="671" t="s">
        <v>4799</v>
      </c>
      <c r="F453" s="238"/>
      <c r="G453" s="238"/>
      <c r="H453" s="238"/>
      <c r="I453" s="238"/>
      <c r="J453" s="238"/>
      <c r="K453" s="238"/>
      <c r="L453" s="238"/>
      <c r="M453" s="238"/>
      <c r="N453" s="238">
        <v>2</v>
      </c>
      <c r="O453" s="238">
        <v>1570</v>
      </c>
      <c r="P453" s="682"/>
      <c r="Q453" s="713">
        <v>785</v>
      </c>
    </row>
    <row r="454" spans="1:17" ht="14.4" customHeight="1" x14ac:dyDescent="0.3">
      <c r="A454" s="680" t="s">
        <v>4866</v>
      </c>
      <c r="B454" s="671" t="s">
        <v>4474</v>
      </c>
      <c r="C454" s="671" t="s">
        <v>4597</v>
      </c>
      <c r="D454" s="671" t="s">
        <v>4598</v>
      </c>
      <c r="E454" s="671" t="s">
        <v>4599</v>
      </c>
      <c r="F454" s="238"/>
      <c r="G454" s="238"/>
      <c r="H454" s="238"/>
      <c r="I454" s="238"/>
      <c r="J454" s="238"/>
      <c r="K454" s="238"/>
      <c r="L454" s="238"/>
      <c r="M454" s="238"/>
      <c r="N454" s="238">
        <v>2</v>
      </c>
      <c r="O454" s="238">
        <v>1130.2</v>
      </c>
      <c r="P454" s="682"/>
      <c r="Q454" s="713">
        <v>565.1</v>
      </c>
    </row>
    <row r="455" spans="1:17" ht="14.4" customHeight="1" x14ac:dyDescent="0.3">
      <c r="A455" s="680" t="s">
        <v>4866</v>
      </c>
      <c r="B455" s="671" t="s">
        <v>4474</v>
      </c>
      <c r="C455" s="671" t="s">
        <v>4597</v>
      </c>
      <c r="D455" s="671" t="s">
        <v>4600</v>
      </c>
      <c r="E455" s="671" t="s">
        <v>4601</v>
      </c>
      <c r="F455" s="238"/>
      <c r="G455" s="238"/>
      <c r="H455" s="238"/>
      <c r="I455" s="238"/>
      <c r="J455" s="238"/>
      <c r="K455" s="238"/>
      <c r="L455" s="238"/>
      <c r="M455" s="238"/>
      <c r="N455" s="238">
        <v>1</v>
      </c>
      <c r="O455" s="238">
        <v>1049</v>
      </c>
      <c r="P455" s="682"/>
      <c r="Q455" s="713">
        <v>1049</v>
      </c>
    </row>
    <row r="456" spans="1:17" ht="14.4" customHeight="1" x14ac:dyDescent="0.3">
      <c r="A456" s="680" t="s">
        <v>4866</v>
      </c>
      <c r="B456" s="671" t="s">
        <v>4474</v>
      </c>
      <c r="C456" s="671" t="s">
        <v>4604</v>
      </c>
      <c r="D456" s="671" t="s">
        <v>4609</v>
      </c>
      <c r="E456" s="671" t="s">
        <v>4610</v>
      </c>
      <c r="F456" s="238"/>
      <c r="G456" s="238"/>
      <c r="H456" s="238"/>
      <c r="I456" s="238"/>
      <c r="J456" s="238">
        <v>1</v>
      </c>
      <c r="K456" s="238">
        <v>34</v>
      </c>
      <c r="L456" s="238"/>
      <c r="M456" s="238">
        <v>34</v>
      </c>
      <c r="N456" s="238">
        <v>3</v>
      </c>
      <c r="O456" s="238">
        <v>102</v>
      </c>
      <c r="P456" s="682"/>
      <c r="Q456" s="713">
        <v>34</v>
      </c>
    </row>
    <row r="457" spans="1:17" ht="14.4" customHeight="1" x14ac:dyDescent="0.3">
      <c r="A457" s="680" t="s">
        <v>4866</v>
      </c>
      <c r="B457" s="671" t="s">
        <v>4474</v>
      </c>
      <c r="C457" s="671" t="s">
        <v>4604</v>
      </c>
      <c r="D457" s="671" t="s">
        <v>4613</v>
      </c>
      <c r="E457" s="671" t="s">
        <v>4614</v>
      </c>
      <c r="F457" s="238"/>
      <c r="G457" s="238"/>
      <c r="H457" s="238"/>
      <c r="I457" s="238"/>
      <c r="J457" s="238"/>
      <c r="K457" s="238"/>
      <c r="L457" s="238"/>
      <c r="M457" s="238"/>
      <c r="N457" s="238">
        <v>2</v>
      </c>
      <c r="O457" s="238">
        <v>326</v>
      </c>
      <c r="P457" s="682"/>
      <c r="Q457" s="713">
        <v>163</v>
      </c>
    </row>
    <row r="458" spans="1:17" ht="14.4" customHeight="1" x14ac:dyDescent="0.3">
      <c r="A458" s="680" t="s">
        <v>4866</v>
      </c>
      <c r="B458" s="671" t="s">
        <v>4474</v>
      </c>
      <c r="C458" s="671" t="s">
        <v>4604</v>
      </c>
      <c r="D458" s="671" t="s">
        <v>4615</v>
      </c>
      <c r="E458" s="671" t="s">
        <v>4616</v>
      </c>
      <c r="F458" s="238"/>
      <c r="G458" s="238"/>
      <c r="H458" s="238"/>
      <c r="I458" s="238"/>
      <c r="J458" s="238"/>
      <c r="K458" s="238"/>
      <c r="L458" s="238"/>
      <c r="M458" s="238"/>
      <c r="N458" s="238">
        <v>2</v>
      </c>
      <c r="O458" s="238">
        <v>92</v>
      </c>
      <c r="P458" s="682"/>
      <c r="Q458" s="713">
        <v>46</v>
      </c>
    </row>
    <row r="459" spans="1:17" ht="14.4" customHeight="1" x14ac:dyDescent="0.3">
      <c r="A459" s="680" t="s">
        <v>4866</v>
      </c>
      <c r="B459" s="671" t="s">
        <v>4474</v>
      </c>
      <c r="C459" s="671" t="s">
        <v>4604</v>
      </c>
      <c r="D459" s="671" t="s">
        <v>4631</v>
      </c>
      <c r="E459" s="671" t="s">
        <v>4632</v>
      </c>
      <c r="F459" s="238"/>
      <c r="G459" s="238"/>
      <c r="H459" s="238"/>
      <c r="I459" s="238"/>
      <c r="J459" s="238"/>
      <c r="K459" s="238"/>
      <c r="L459" s="238"/>
      <c r="M459" s="238"/>
      <c r="N459" s="238">
        <v>2</v>
      </c>
      <c r="O459" s="238">
        <v>162</v>
      </c>
      <c r="P459" s="682"/>
      <c r="Q459" s="713">
        <v>81</v>
      </c>
    </row>
    <row r="460" spans="1:17" ht="14.4" customHeight="1" x14ac:dyDescent="0.3">
      <c r="A460" s="680" t="s">
        <v>4866</v>
      </c>
      <c r="B460" s="671" t="s">
        <v>4474</v>
      </c>
      <c r="C460" s="671" t="s">
        <v>4604</v>
      </c>
      <c r="D460" s="671" t="s">
        <v>4641</v>
      </c>
      <c r="E460" s="671" t="s">
        <v>4642</v>
      </c>
      <c r="F460" s="238">
        <v>1</v>
      </c>
      <c r="G460" s="238">
        <v>357</v>
      </c>
      <c r="H460" s="238">
        <v>1</v>
      </c>
      <c r="I460" s="238">
        <v>357</v>
      </c>
      <c r="J460" s="238"/>
      <c r="K460" s="238"/>
      <c r="L460" s="238"/>
      <c r="M460" s="238"/>
      <c r="N460" s="238">
        <v>1</v>
      </c>
      <c r="O460" s="238">
        <v>327</v>
      </c>
      <c r="P460" s="682">
        <v>0.91596638655462181</v>
      </c>
      <c r="Q460" s="713">
        <v>327</v>
      </c>
    </row>
    <row r="461" spans="1:17" ht="14.4" customHeight="1" x14ac:dyDescent="0.3">
      <c r="A461" s="680" t="s">
        <v>4866</v>
      </c>
      <c r="B461" s="671" t="s">
        <v>4474</v>
      </c>
      <c r="C461" s="671" t="s">
        <v>4604</v>
      </c>
      <c r="D461" s="671" t="s">
        <v>4647</v>
      </c>
      <c r="E461" s="671" t="s">
        <v>4648</v>
      </c>
      <c r="F461" s="238"/>
      <c r="G461" s="238"/>
      <c r="H461" s="238"/>
      <c r="I461" s="238"/>
      <c r="J461" s="238"/>
      <c r="K461" s="238"/>
      <c r="L461" s="238"/>
      <c r="M461" s="238"/>
      <c r="N461" s="238">
        <v>1</v>
      </c>
      <c r="O461" s="238">
        <v>438</v>
      </c>
      <c r="P461" s="682"/>
      <c r="Q461" s="713">
        <v>438</v>
      </c>
    </row>
    <row r="462" spans="1:17" ht="14.4" customHeight="1" x14ac:dyDescent="0.3">
      <c r="A462" s="680" t="s">
        <v>4866</v>
      </c>
      <c r="B462" s="671" t="s">
        <v>4474</v>
      </c>
      <c r="C462" s="671" t="s">
        <v>4604</v>
      </c>
      <c r="D462" s="671" t="s">
        <v>4649</v>
      </c>
      <c r="E462" s="671" t="s">
        <v>4650</v>
      </c>
      <c r="F462" s="238"/>
      <c r="G462" s="238"/>
      <c r="H462" s="238"/>
      <c r="I462" s="238"/>
      <c r="J462" s="238">
        <v>1</v>
      </c>
      <c r="K462" s="238">
        <v>159</v>
      </c>
      <c r="L462" s="238"/>
      <c r="M462" s="238">
        <v>159</v>
      </c>
      <c r="N462" s="238"/>
      <c r="O462" s="238"/>
      <c r="P462" s="682"/>
      <c r="Q462" s="713"/>
    </row>
    <row r="463" spans="1:17" ht="14.4" customHeight="1" x14ac:dyDescent="0.3">
      <c r="A463" s="680" t="s">
        <v>4866</v>
      </c>
      <c r="B463" s="671" t="s">
        <v>4474</v>
      </c>
      <c r="C463" s="671" t="s">
        <v>4604</v>
      </c>
      <c r="D463" s="671" t="s">
        <v>4657</v>
      </c>
      <c r="E463" s="671" t="s">
        <v>4658</v>
      </c>
      <c r="F463" s="238">
        <v>1</v>
      </c>
      <c r="G463" s="238">
        <v>673</v>
      </c>
      <c r="H463" s="238">
        <v>1</v>
      </c>
      <c r="I463" s="238">
        <v>673</v>
      </c>
      <c r="J463" s="238"/>
      <c r="K463" s="238"/>
      <c r="L463" s="238"/>
      <c r="M463" s="238"/>
      <c r="N463" s="238">
        <v>1</v>
      </c>
      <c r="O463" s="238">
        <v>645</v>
      </c>
      <c r="P463" s="682">
        <v>0.95839524517087671</v>
      </c>
      <c r="Q463" s="713">
        <v>645</v>
      </c>
    </row>
    <row r="464" spans="1:17" ht="14.4" customHeight="1" x14ac:dyDescent="0.3">
      <c r="A464" s="680" t="s">
        <v>4866</v>
      </c>
      <c r="B464" s="671" t="s">
        <v>4659</v>
      </c>
      <c r="C464" s="671" t="s">
        <v>4604</v>
      </c>
      <c r="D464" s="671" t="s">
        <v>4664</v>
      </c>
      <c r="E464" s="671" t="s">
        <v>4665</v>
      </c>
      <c r="F464" s="238"/>
      <c r="G464" s="238"/>
      <c r="H464" s="238"/>
      <c r="I464" s="238"/>
      <c r="J464" s="238"/>
      <c r="K464" s="238"/>
      <c r="L464" s="238"/>
      <c r="M464" s="238"/>
      <c r="N464" s="238">
        <v>2</v>
      </c>
      <c r="O464" s="238">
        <v>594</v>
      </c>
      <c r="P464" s="682"/>
      <c r="Q464" s="713">
        <v>297</v>
      </c>
    </row>
    <row r="465" spans="1:17" ht="14.4" customHeight="1" x14ac:dyDescent="0.3">
      <c r="A465" s="680" t="s">
        <v>4866</v>
      </c>
      <c r="B465" s="671" t="s">
        <v>4659</v>
      </c>
      <c r="C465" s="671" t="s">
        <v>4604</v>
      </c>
      <c r="D465" s="671" t="s">
        <v>4666</v>
      </c>
      <c r="E465" s="671" t="s">
        <v>4667</v>
      </c>
      <c r="F465" s="238">
        <v>1</v>
      </c>
      <c r="G465" s="238">
        <v>23</v>
      </c>
      <c r="H465" s="238">
        <v>1</v>
      </c>
      <c r="I465" s="238">
        <v>23</v>
      </c>
      <c r="J465" s="238"/>
      <c r="K465" s="238"/>
      <c r="L465" s="238"/>
      <c r="M465" s="238"/>
      <c r="N465" s="238"/>
      <c r="O465" s="238"/>
      <c r="P465" s="682"/>
      <c r="Q465" s="713"/>
    </row>
    <row r="466" spans="1:17" ht="14.4" customHeight="1" x14ac:dyDescent="0.3">
      <c r="A466" s="680" t="s">
        <v>4866</v>
      </c>
      <c r="B466" s="671" t="s">
        <v>4659</v>
      </c>
      <c r="C466" s="671" t="s">
        <v>4604</v>
      </c>
      <c r="D466" s="671" t="s">
        <v>4668</v>
      </c>
      <c r="E466" s="671" t="s">
        <v>4669</v>
      </c>
      <c r="F466" s="238">
        <v>1</v>
      </c>
      <c r="G466" s="238">
        <v>1236</v>
      </c>
      <c r="H466" s="238">
        <v>1</v>
      </c>
      <c r="I466" s="238">
        <v>1236</v>
      </c>
      <c r="J466" s="238"/>
      <c r="K466" s="238"/>
      <c r="L466" s="238"/>
      <c r="M466" s="238"/>
      <c r="N466" s="238">
        <v>6</v>
      </c>
      <c r="O466" s="238">
        <v>7470</v>
      </c>
      <c r="P466" s="682">
        <v>6.0436893203883493</v>
      </c>
      <c r="Q466" s="713">
        <v>1245</v>
      </c>
    </row>
    <row r="467" spans="1:17" ht="14.4" customHeight="1" x14ac:dyDescent="0.3">
      <c r="A467" s="680" t="s">
        <v>4866</v>
      </c>
      <c r="B467" s="671" t="s">
        <v>4659</v>
      </c>
      <c r="C467" s="671" t="s">
        <v>4604</v>
      </c>
      <c r="D467" s="671" t="s">
        <v>4670</v>
      </c>
      <c r="E467" s="671" t="s">
        <v>4671</v>
      </c>
      <c r="F467" s="238">
        <v>11</v>
      </c>
      <c r="G467" s="238">
        <v>102245</v>
      </c>
      <c r="H467" s="238">
        <v>1</v>
      </c>
      <c r="I467" s="238">
        <v>9295</v>
      </c>
      <c r="J467" s="238"/>
      <c r="K467" s="238"/>
      <c r="L467" s="238"/>
      <c r="M467" s="238"/>
      <c r="N467" s="238">
        <v>2</v>
      </c>
      <c r="O467" s="238">
        <v>18674</v>
      </c>
      <c r="P467" s="682">
        <v>0.18263973788449314</v>
      </c>
      <c r="Q467" s="713">
        <v>9337</v>
      </c>
    </row>
    <row r="468" spans="1:17" ht="14.4" customHeight="1" x14ac:dyDescent="0.3">
      <c r="A468" s="680" t="s">
        <v>4866</v>
      </c>
      <c r="B468" s="671" t="s">
        <v>4659</v>
      </c>
      <c r="C468" s="671" t="s">
        <v>4604</v>
      </c>
      <c r="D468" s="671" t="s">
        <v>4672</v>
      </c>
      <c r="E468" s="671" t="s">
        <v>4673</v>
      </c>
      <c r="F468" s="238"/>
      <c r="G468" s="238"/>
      <c r="H468" s="238"/>
      <c r="I468" s="238"/>
      <c r="J468" s="238"/>
      <c r="K468" s="238"/>
      <c r="L468" s="238"/>
      <c r="M468" s="238"/>
      <c r="N468" s="238">
        <v>2</v>
      </c>
      <c r="O468" s="238">
        <v>19494</v>
      </c>
      <c r="P468" s="682"/>
      <c r="Q468" s="713">
        <v>9747</v>
      </c>
    </row>
    <row r="469" spans="1:17" ht="14.4" customHeight="1" x14ac:dyDescent="0.3">
      <c r="A469" s="680" t="s">
        <v>4866</v>
      </c>
      <c r="B469" s="671" t="s">
        <v>4659</v>
      </c>
      <c r="C469" s="671" t="s">
        <v>4604</v>
      </c>
      <c r="D469" s="671" t="s">
        <v>4680</v>
      </c>
      <c r="E469" s="671" t="s">
        <v>4681</v>
      </c>
      <c r="F469" s="238">
        <v>1</v>
      </c>
      <c r="G469" s="238">
        <v>2221</v>
      </c>
      <c r="H469" s="238">
        <v>1</v>
      </c>
      <c r="I469" s="238">
        <v>2221</v>
      </c>
      <c r="J469" s="238"/>
      <c r="K469" s="238"/>
      <c r="L469" s="238"/>
      <c r="M469" s="238"/>
      <c r="N469" s="238">
        <v>18</v>
      </c>
      <c r="O469" s="238">
        <v>40194</v>
      </c>
      <c r="P469" s="682">
        <v>18.097253489419181</v>
      </c>
      <c r="Q469" s="713">
        <v>2233</v>
      </c>
    </row>
    <row r="470" spans="1:17" ht="14.4" customHeight="1" x14ac:dyDescent="0.3">
      <c r="A470" s="680" t="s">
        <v>4866</v>
      </c>
      <c r="B470" s="671" t="s">
        <v>4686</v>
      </c>
      <c r="C470" s="671" t="s">
        <v>4604</v>
      </c>
      <c r="D470" s="671" t="s">
        <v>4689</v>
      </c>
      <c r="E470" s="671" t="s">
        <v>4690</v>
      </c>
      <c r="F470" s="238"/>
      <c r="G470" s="238"/>
      <c r="H470" s="238"/>
      <c r="I470" s="238"/>
      <c r="J470" s="238"/>
      <c r="K470" s="238"/>
      <c r="L470" s="238"/>
      <c r="M470" s="238"/>
      <c r="N470" s="238">
        <v>3</v>
      </c>
      <c r="O470" s="238">
        <v>1491</v>
      </c>
      <c r="P470" s="682"/>
      <c r="Q470" s="713">
        <v>497</v>
      </c>
    </row>
    <row r="471" spans="1:17" ht="14.4" customHeight="1" x14ac:dyDescent="0.3">
      <c r="A471" s="680" t="s">
        <v>4866</v>
      </c>
      <c r="B471" s="671" t="s">
        <v>4686</v>
      </c>
      <c r="C471" s="671" t="s">
        <v>4604</v>
      </c>
      <c r="D471" s="671" t="s">
        <v>4693</v>
      </c>
      <c r="E471" s="671" t="s">
        <v>4694</v>
      </c>
      <c r="F471" s="238"/>
      <c r="G471" s="238"/>
      <c r="H471" s="238"/>
      <c r="I471" s="238"/>
      <c r="J471" s="238">
        <v>28</v>
      </c>
      <c r="K471" s="238">
        <v>9800</v>
      </c>
      <c r="L471" s="238"/>
      <c r="M471" s="238">
        <v>350</v>
      </c>
      <c r="N471" s="238">
        <v>13</v>
      </c>
      <c r="O471" s="238">
        <v>4550</v>
      </c>
      <c r="P471" s="682"/>
      <c r="Q471" s="713">
        <v>350</v>
      </c>
    </row>
    <row r="472" spans="1:17" ht="14.4" customHeight="1" x14ac:dyDescent="0.3">
      <c r="A472" s="680" t="s">
        <v>4866</v>
      </c>
      <c r="B472" s="671" t="s">
        <v>4686</v>
      </c>
      <c r="C472" s="671" t="s">
        <v>4604</v>
      </c>
      <c r="D472" s="671" t="s">
        <v>4697</v>
      </c>
      <c r="E472" s="671" t="s">
        <v>4698</v>
      </c>
      <c r="F472" s="238">
        <v>516</v>
      </c>
      <c r="G472" s="238">
        <v>33024</v>
      </c>
      <c r="H472" s="238">
        <v>1</v>
      </c>
      <c r="I472" s="238">
        <v>64</v>
      </c>
      <c r="J472" s="238">
        <v>633</v>
      </c>
      <c r="K472" s="238">
        <v>41145</v>
      </c>
      <c r="L472" s="238">
        <v>1.2459120639534884</v>
      </c>
      <c r="M472" s="238">
        <v>65</v>
      </c>
      <c r="N472" s="238">
        <v>521</v>
      </c>
      <c r="O472" s="238">
        <v>33865</v>
      </c>
      <c r="P472" s="682">
        <v>1.0254663275193798</v>
      </c>
      <c r="Q472" s="713">
        <v>65</v>
      </c>
    </row>
    <row r="473" spans="1:17" ht="14.4" customHeight="1" x14ac:dyDescent="0.3">
      <c r="A473" s="680" t="s">
        <v>4866</v>
      </c>
      <c r="B473" s="671" t="s">
        <v>4686</v>
      </c>
      <c r="C473" s="671" t="s">
        <v>4604</v>
      </c>
      <c r="D473" s="671" t="s">
        <v>4701</v>
      </c>
      <c r="E473" s="671" t="s">
        <v>4702</v>
      </c>
      <c r="F473" s="238">
        <v>1</v>
      </c>
      <c r="G473" s="238">
        <v>589</v>
      </c>
      <c r="H473" s="238">
        <v>1</v>
      </c>
      <c r="I473" s="238">
        <v>589</v>
      </c>
      <c r="J473" s="238"/>
      <c r="K473" s="238"/>
      <c r="L473" s="238"/>
      <c r="M473" s="238"/>
      <c r="N473" s="238">
        <v>2</v>
      </c>
      <c r="O473" s="238">
        <v>1180</v>
      </c>
      <c r="P473" s="682">
        <v>2.0033955857385397</v>
      </c>
      <c r="Q473" s="713">
        <v>590</v>
      </c>
    </row>
    <row r="474" spans="1:17" ht="14.4" customHeight="1" x14ac:dyDescent="0.3">
      <c r="A474" s="680" t="s">
        <v>4866</v>
      </c>
      <c r="B474" s="671" t="s">
        <v>4686</v>
      </c>
      <c r="C474" s="671" t="s">
        <v>4604</v>
      </c>
      <c r="D474" s="671" t="s">
        <v>4703</v>
      </c>
      <c r="E474" s="671" t="s">
        <v>4704</v>
      </c>
      <c r="F474" s="238">
        <v>1</v>
      </c>
      <c r="G474" s="238">
        <v>614</v>
      </c>
      <c r="H474" s="238">
        <v>1</v>
      </c>
      <c r="I474" s="238">
        <v>614</v>
      </c>
      <c r="J474" s="238"/>
      <c r="K474" s="238"/>
      <c r="L474" s="238"/>
      <c r="M474" s="238"/>
      <c r="N474" s="238">
        <v>2</v>
      </c>
      <c r="O474" s="238">
        <v>1230</v>
      </c>
      <c r="P474" s="682">
        <v>2.003257328990228</v>
      </c>
      <c r="Q474" s="713">
        <v>615</v>
      </c>
    </row>
    <row r="475" spans="1:17" ht="14.4" customHeight="1" x14ac:dyDescent="0.3">
      <c r="A475" s="680" t="s">
        <v>4866</v>
      </c>
      <c r="B475" s="671" t="s">
        <v>4686</v>
      </c>
      <c r="C475" s="671" t="s">
        <v>4604</v>
      </c>
      <c r="D475" s="671" t="s">
        <v>4705</v>
      </c>
      <c r="E475" s="671" t="s">
        <v>4706</v>
      </c>
      <c r="F475" s="238"/>
      <c r="G475" s="238"/>
      <c r="H475" s="238"/>
      <c r="I475" s="238"/>
      <c r="J475" s="238">
        <v>1</v>
      </c>
      <c r="K475" s="238">
        <v>149</v>
      </c>
      <c r="L475" s="238"/>
      <c r="M475" s="238">
        <v>149</v>
      </c>
      <c r="N475" s="238"/>
      <c r="O475" s="238"/>
      <c r="P475" s="682"/>
      <c r="Q475" s="713"/>
    </row>
    <row r="476" spans="1:17" ht="14.4" customHeight="1" x14ac:dyDescent="0.3">
      <c r="A476" s="680" t="s">
        <v>4866</v>
      </c>
      <c r="B476" s="671" t="s">
        <v>4686</v>
      </c>
      <c r="C476" s="671" t="s">
        <v>4604</v>
      </c>
      <c r="D476" s="671" t="s">
        <v>4709</v>
      </c>
      <c r="E476" s="671" t="s">
        <v>4710</v>
      </c>
      <c r="F476" s="238">
        <v>15</v>
      </c>
      <c r="G476" s="238">
        <v>345</v>
      </c>
      <c r="H476" s="238">
        <v>1</v>
      </c>
      <c r="I476" s="238">
        <v>23</v>
      </c>
      <c r="J476" s="238">
        <v>9</v>
      </c>
      <c r="K476" s="238">
        <v>207</v>
      </c>
      <c r="L476" s="238">
        <v>0.6</v>
      </c>
      <c r="M476" s="238">
        <v>23</v>
      </c>
      <c r="N476" s="238">
        <v>4</v>
      </c>
      <c r="O476" s="238">
        <v>92</v>
      </c>
      <c r="P476" s="682">
        <v>0.26666666666666666</v>
      </c>
      <c r="Q476" s="713">
        <v>23</v>
      </c>
    </row>
    <row r="477" spans="1:17" ht="14.4" customHeight="1" x14ac:dyDescent="0.3">
      <c r="A477" s="680" t="s">
        <v>4866</v>
      </c>
      <c r="B477" s="671" t="s">
        <v>4686</v>
      </c>
      <c r="C477" s="671" t="s">
        <v>4604</v>
      </c>
      <c r="D477" s="671" t="s">
        <v>4713</v>
      </c>
      <c r="E477" s="671" t="s">
        <v>4714</v>
      </c>
      <c r="F477" s="238"/>
      <c r="G477" s="238"/>
      <c r="H477" s="238"/>
      <c r="I477" s="238"/>
      <c r="J477" s="238">
        <v>2</v>
      </c>
      <c r="K477" s="238">
        <v>108</v>
      </c>
      <c r="L477" s="238"/>
      <c r="M477" s="238">
        <v>54</v>
      </c>
      <c r="N477" s="238">
        <v>3</v>
      </c>
      <c r="O477" s="238">
        <v>162</v>
      </c>
      <c r="P477" s="682"/>
      <c r="Q477" s="713">
        <v>54</v>
      </c>
    </row>
    <row r="478" spans="1:17" ht="14.4" customHeight="1" x14ac:dyDescent="0.3">
      <c r="A478" s="680" t="s">
        <v>4866</v>
      </c>
      <c r="B478" s="671" t="s">
        <v>4686</v>
      </c>
      <c r="C478" s="671" t="s">
        <v>4604</v>
      </c>
      <c r="D478" s="671" t="s">
        <v>4715</v>
      </c>
      <c r="E478" s="671" t="s">
        <v>4716</v>
      </c>
      <c r="F478" s="238">
        <v>351</v>
      </c>
      <c r="G478" s="238">
        <v>27027</v>
      </c>
      <c r="H478" s="238">
        <v>1</v>
      </c>
      <c r="I478" s="238">
        <v>77</v>
      </c>
      <c r="J478" s="238">
        <v>363</v>
      </c>
      <c r="K478" s="238">
        <v>27951</v>
      </c>
      <c r="L478" s="238">
        <v>1.0341880341880343</v>
      </c>
      <c r="M478" s="238">
        <v>77</v>
      </c>
      <c r="N478" s="238">
        <v>299</v>
      </c>
      <c r="O478" s="238">
        <v>23023</v>
      </c>
      <c r="P478" s="682">
        <v>0.85185185185185186</v>
      </c>
      <c r="Q478" s="713">
        <v>77</v>
      </c>
    </row>
    <row r="479" spans="1:17" ht="14.4" customHeight="1" x14ac:dyDescent="0.3">
      <c r="A479" s="680" t="s">
        <v>4866</v>
      </c>
      <c r="B479" s="671" t="s">
        <v>4686</v>
      </c>
      <c r="C479" s="671" t="s">
        <v>4604</v>
      </c>
      <c r="D479" s="671" t="s">
        <v>4719</v>
      </c>
      <c r="E479" s="671" t="s">
        <v>4720</v>
      </c>
      <c r="F479" s="238">
        <v>125</v>
      </c>
      <c r="G479" s="238">
        <v>2750</v>
      </c>
      <c r="H479" s="238">
        <v>1</v>
      </c>
      <c r="I479" s="238">
        <v>22</v>
      </c>
      <c r="J479" s="238">
        <v>105</v>
      </c>
      <c r="K479" s="238">
        <v>2310</v>
      </c>
      <c r="L479" s="238">
        <v>0.84</v>
      </c>
      <c r="M479" s="238">
        <v>22</v>
      </c>
      <c r="N479" s="238">
        <v>107</v>
      </c>
      <c r="O479" s="238">
        <v>2354</v>
      </c>
      <c r="P479" s="682">
        <v>0.85599999999999998</v>
      </c>
      <c r="Q479" s="713">
        <v>22</v>
      </c>
    </row>
    <row r="480" spans="1:17" ht="14.4" customHeight="1" x14ac:dyDescent="0.3">
      <c r="A480" s="680" t="s">
        <v>4866</v>
      </c>
      <c r="B480" s="671" t="s">
        <v>4686</v>
      </c>
      <c r="C480" s="671" t="s">
        <v>4604</v>
      </c>
      <c r="D480" s="671" t="s">
        <v>4729</v>
      </c>
      <c r="E480" s="671" t="s">
        <v>4730</v>
      </c>
      <c r="F480" s="238">
        <v>62</v>
      </c>
      <c r="G480" s="238">
        <v>12958</v>
      </c>
      <c r="H480" s="238">
        <v>1</v>
      </c>
      <c r="I480" s="238">
        <v>209</v>
      </c>
      <c r="J480" s="238">
        <v>80</v>
      </c>
      <c r="K480" s="238">
        <v>16720</v>
      </c>
      <c r="L480" s="238">
        <v>1.2903225806451613</v>
      </c>
      <c r="M480" s="238">
        <v>209</v>
      </c>
      <c r="N480" s="238"/>
      <c r="O480" s="238"/>
      <c r="P480" s="682"/>
      <c r="Q480" s="713"/>
    </row>
    <row r="481" spans="1:17" ht="14.4" customHeight="1" x14ac:dyDescent="0.3">
      <c r="A481" s="680" t="s">
        <v>4866</v>
      </c>
      <c r="B481" s="671" t="s">
        <v>4686</v>
      </c>
      <c r="C481" s="671" t="s">
        <v>4604</v>
      </c>
      <c r="D481" s="671" t="s">
        <v>4731</v>
      </c>
      <c r="E481" s="671" t="s">
        <v>4732</v>
      </c>
      <c r="F481" s="238">
        <v>3</v>
      </c>
      <c r="G481" s="238">
        <v>198</v>
      </c>
      <c r="H481" s="238">
        <v>1</v>
      </c>
      <c r="I481" s="238">
        <v>66</v>
      </c>
      <c r="J481" s="238">
        <v>24</v>
      </c>
      <c r="K481" s="238">
        <v>1584</v>
      </c>
      <c r="L481" s="238">
        <v>8</v>
      </c>
      <c r="M481" s="238">
        <v>66</v>
      </c>
      <c r="N481" s="238">
        <v>23</v>
      </c>
      <c r="O481" s="238">
        <v>1518</v>
      </c>
      <c r="P481" s="682">
        <v>7.666666666666667</v>
      </c>
      <c r="Q481" s="713">
        <v>66</v>
      </c>
    </row>
    <row r="482" spans="1:17" ht="14.4" customHeight="1" x14ac:dyDescent="0.3">
      <c r="A482" s="680" t="s">
        <v>4866</v>
      </c>
      <c r="B482" s="671" t="s">
        <v>4686</v>
      </c>
      <c r="C482" s="671" t="s">
        <v>4604</v>
      </c>
      <c r="D482" s="671" t="s">
        <v>4735</v>
      </c>
      <c r="E482" s="671" t="s">
        <v>4736</v>
      </c>
      <c r="F482" s="238">
        <v>415</v>
      </c>
      <c r="G482" s="238">
        <v>6640</v>
      </c>
      <c r="H482" s="238">
        <v>1</v>
      </c>
      <c r="I482" s="238">
        <v>16</v>
      </c>
      <c r="J482" s="238">
        <v>458</v>
      </c>
      <c r="K482" s="238">
        <v>7328</v>
      </c>
      <c r="L482" s="238">
        <v>1.1036144578313254</v>
      </c>
      <c r="M482" s="238">
        <v>16</v>
      </c>
      <c r="N482" s="238">
        <v>374</v>
      </c>
      <c r="O482" s="238">
        <v>5984</v>
      </c>
      <c r="P482" s="682">
        <v>0.90120481927710838</v>
      </c>
      <c r="Q482" s="713">
        <v>16</v>
      </c>
    </row>
    <row r="483" spans="1:17" ht="14.4" customHeight="1" x14ac:dyDescent="0.3">
      <c r="A483" s="680" t="s">
        <v>4866</v>
      </c>
      <c r="B483" s="671" t="s">
        <v>4686</v>
      </c>
      <c r="C483" s="671" t="s">
        <v>4604</v>
      </c>
      <c r="D483" s="671" t="s">
        <v>4739</v>
      </c>
      <c r="E483" s="671" t="s">
        <v>4740</v>
      </c>
      <c r="F483" s="238"/>
      <c r="G483" s="238"/>
      <c r="H483" s="238"/>
      <c r="I483" s="238"/>
      <c r="J483" s="238"/>
      <c r="K483" s="238"/>
      <c r="L483" s="238"/>
      <c r="M483" s="238"/>
      <c r="N483" s="238">
        <v>50</v>
      </c>
      <c r="O483" s="238">
        <v>17400</v>
      </c>
      <c r="P483" s="682"/>
      <c r="Q483" s="713">
        <v>348</v>
      </c>
    </row>
    <row r="484" spans="1:17" ht="14.4" customHeight="1" x14ac:dyDescent="0.3">
      <c r="A484" s="680" t="s">
        <v>4866</v>
      </c>
      <c r="B484" s="671" t="s">
        <v>4686</v>
      </c>
      <c r="C484" s="671" t="s">
        <v>4604</v>
      </c>
      <c r="D484" s="671" t="s">
        <v>4741</v>
      </c>
      <c r="E484" s="671" t="s">
        <v>4742</v>
      </c>
      <c r="F484" s="238">
        <v>110</v>
      </c>
      <c r="G484" s="238">
        <v>2530</v>
      </c>
      <c r="H484" s="238">
        <v>1</v>
      </c>
      <c r="I484" s="238">
        <v>23</v>
      </c>
      <c r="J484" s="238">
        <v>95</v>
      </c>
      <c r="K484" s="238">
        <v>2280</v>
      </c>
      <c r="L484" s="238">
        <v>0.90118577075098816</v>
      </c>
      <c r="M484" s="238">
        <v>24</v>
      </c>
      <c r="N484" s="238">
        <v>101</v>
      </c>
      <c r="O484" s="238">
        <v>2424</v>
      </c>
      <c r="P484" s="682">
        <v>0.95810276679841899</v>
      </c>
      <c r="Q484" s="713">
        <v>24</v>
      </c>
    </row>
    <row r="485" spans="1:17" ht="14.4" customHeight="1" x14ac:dyDescent="0.3">
      <c r="A485" s="680" t="s">
        <v>4866</v>
      </c>
      <c r="B485" s="671" t="s">
        <v>4686</v>
      </c>
      <c r="C485" s="671" t="s">
        <v>4604</v>
      </c>
      <c r="D485" s="671" t="s">
        <v>4743</v>
      </c>
      <c r="E485" s="671" t="s">
        <v>4744</v>
      </c>
      <c r="F485" s="238">
        <v>1</v>
      </c>
      <c r="G485" s="238">
        <v>737</v>
      </c>
      <c r="H485" s="238">
        <v>1</v>
      </c>
      <c r="I485" s="238">
        <v>737</v>
      </c>
      <c r="J485" s="238"/>
      <c r="K485" s="238"/>
      <c r="L485" s="238"/>
      <c r="M485" s="238"/>
      <c r="N485" s="238">
        <v>2</v>
      </c>
      <c r="O485" s="238">
        <v>1476</v>
      </c>
      <c r="P485" s="682">
        <v>2.0027137042062417</v>
      </c>
      <c r="Q485" s="713">
        <v>738</v>
      </c>
    </row>
    <row r="486" spans="1:17" ht="14.4" customHeight="1" x14ac:dyDescent="0.3">
      <c r="A486" s="680" t="s">
        <v>4866</v>
      </c>
      <c r="B486" s="671" t="s">
        <v>4686</v>
      </c>
      <c r="C486" s="671" t="s">
        <v>4604</v>
      </c>
      <c r="D486" s="671" t="s">
        <v>4745</v>
      </c>
      <c r="E486" s="671" t="s">
        <v>4746</v>
      </c>
      <c r="F486" s="238">
        <v>2</v>
      </c>
      <c r="G486" s="238">
        <v>360</v>
      </c>
      <c r="H486" s="238">
        <v>1</v>
      </c>
      <c r="I486" s="238">
        <v>180</v>
      </c>
      <c r="J486" s="238">
        <v>2</v>
      </c>
      <c r="K486" s="238">
        <v>360</v>
      </c>
      <c r="L486" s="238">
        <v>1</v>
      </c>
      <c r="M486" s="238">
        <v>180</v>
      </c>
      <c r="N486" s="238">
        <v>3</v>
      </c>
      <c r="O486" s="238">
        <v>540</v>
      </c>
      <c r="P486" s="682">
        <v>1.5</v>
      </c>
      <c r="Q486" s="713">
        <v>180</v>
      </c>
    </row>
    <row r="487" spans="1:17" ht="14.4" customHeight="1" x14ac:dyDescent="0.3">
      <c r="A487" s="680" t="s">
        <v>4866</v>
      </c>
      <c r="B487" s="671" t="s">
        <v>4686</v>
      </c>
      <c r="C487" s="671" t="s">
        <v>4604</v>
      </c>
      <c r="D487" s="671" t="s">
        <v>4751</v>
      </c>
      <c r="E487" s="671" t="s">
        <v>4752</v>
      </c>
      <c r="F487" s="238"/>
      <c r="G487" s="238"/>
      <c r="H487" s="238"/>
      <c r="I487" s="238"/>
      <c r="J487" s="238">
        <v>2</v>
      </c>
      <c r="K487" s="238">
        <v>506</v>
      </c>
      <c r="L487" s="238"/>
      <c r="M487" s="238">
        <v>253</v>
      </c>
      <c r="N487" s="238">
        <v>56</v>
      </c>
      <c r="O487" s="238">
        <v>14168</v>
      </c>
      <c r="P487" s="682"/>
      <c r="Q487" s="713">
        <v>253</v>
      </c>
    </row>
    <row r="488" spans="1:17" ht="14.4" customHeight="1" x14ac:dyDescent="0.3">
      <c r="A488" s="680" t="s">
        <v>4866</v>
      </c>
      <c r="B488" s="671" t="s">
        <v>4686</v>
      </c>
      <c r="C488" s="671" t="s">
        <v>4604</v>
      </c>
      <c r="D488" s="671" t="s">
        <v>4753</v>
      </c>
      <c r="E488" s="671" t="s">
        <v>4754</v>
      </c>
      <c r="F488" s="238">
        <v>1</v>
      </c>
      <c r="G488" s="238">
        <v>264</v>
      </c>
      <c r="H488" s="238">
        <v>1</v>
      </c>
      <c r="I488" s="238">
        <v>264</v>
      </c>
      <c r="J488" s="238"/>
      <c r="K488" s="238"/>
      <c r="L488" s="238"/>
      <c r="M488" s="238"/>
      <c r="N488" s="238">
        <v>2</v>
      </c>
      <c r="O488" s="238">
        <v>528</v>
      </c>
      <c r="P488" s="682">
        <v>2</v>
      </c>
      <c r="Q488" s="713">
        <v>264</v>
      </c>
    </row>
    <row r="489" spans="1:17" ht="14.4" customHeight="1" x14ac:dyDescent="0.3">
      <c r="A489" s="680" t="s">
        <v>4866</v>
      </c>
      <c r="B489" s="671" t="s">
        <v>4686</v>
      </c>
      <c r="C489" s="671" t="s">
        <v>4604</v>
      </c>
      <c r="D489" s="671" t="s">
        <v>4755</v>
      </c>
      <c r="E489" s="671" t="s">
        <v>4756</v>
      </c>
      <c r="F489" s="238">
        <v>2</v>
      </c>
      <c r="G489" s="238">
        <v>378</v>
      </c>
      <c r="H489" s="238">
        <v>1</v>
      </c>
      <c r="I489" s="238">
        <v>189</v>
      </c>
      <c r="J489" s="238">
        <v>1</v>
      </c>
      <c r="K489" s="238">
        <v>189</v>
      </c>
      <c r="L489" s="238">
        <v>0.5</v>
      </c>
      <c r="M489" s="238">
        <v>189</v>
      </c>
      <c r="N489" s="238"/>
      <c r="O489" s="238"/>
      <c r="P489" s="682"/>
      <c r="Q489" s="713"/>
    </row>
    <row r="490" spans="1:17" ht="14.4" customHeight="1" x14ac:dyDescent="0.3">
      <c r="A490" s="680" t="s">
        <v>4866</v>
      </c>
      <c r="B490" s="671" t="s">
        <v>4686</v>
      </c>
      <c r="C490" s="671" t="s">
        <v>4604</v>
      </c>
      <c r="D490" s="671" t="s">
        <v>4759</v>
      </c>
      <c r="E490" s="671" t="s">
        <v>4760</v>
      </c>
      <c r="F490" s="238">
        <v>1</v>
      </c>
      <c r="G490" s="238">
        <v>216</v>
      </c>
      <c r="H490" s="238">
        <v>1</v>
      </c>
      <c r="I490" s="238">
        <v>216</v>
      </c>
      <c r="J490" s="238">
        <v>2</v>
      </c>
      <c r="K490" s="238">
        <v>432</v>
      </c>
      <c r="L490" s="238">
        <v>2</v>
      </c>
      <c r="M490" s="238">
        <v>216</v>
      </c>
      <c r="N490" s="238">
        <v>3</v>
      </c>
      <c r="O490" s="238">
        <v>648</v>
      </c>
      <c r="P490" s="682">
        <v>3</v>
      </c>
      <c r="Q490" s="713">
        <v>216</v>
      </c>
    </row>
    <row r="491" spans="1:17" ht="14.4" customHeight="1" x14ac:dyDescent="0.3">
      <c r="A491" s="680" t="s">
        <v>4866</v>
      </c>
      <c r="B491" s="671" t="s">
        <v>4686</v>
      </c>
      <c r="C491" s="671" t="s">
        <v>4604</v>
      </c>
      <c r="D491" s="671" t="s">
        <v>4761</v>
      </c>
      <c r="E491" s="671" t="s">
        <v>4762</v>
      </c>
      <c r="F491" s="238"/>
      <c r="G491" s="238"/>
      <c r="H491" s="238"/>
      <c r="I491" s="238"/>
      <c r="J491" s="238">
        <v>1</v>
      </c>
      <c r="K491" s="238">
        <v>35</v>
      </c>
      <c r="L491" s="238"/>
      <c r="M491" s="238">
        <v>35</v>
      </c>
      <c r="N491" s="238"/>
      <c r="O491" s="238"/>
      <c r="P491" s="682"/>
      <c r="Q491" s="713"/>
    </row>
    <row r="492" spans="1:17" ht="14.4" customHeight="1" x14ac:dyDescent="0.3">
      <c r="A492" s="680" t="s">
        <v>4866</v>
      </c>
      <c r="B492" s="671" t="s">
        <v>4686</v>
      </c>
      <c r="C492" s="671" t="s">
        <v>4604</v>
      </c>
      <c r="D492" s="671" t="s">
        <v>4763</v>
      </c>
      <c r="E492" s="671" t="s">
        <v>4764</v>
      </c>
      <c r="F492" s="238">
        <v>1</v>
      </c>
      <c r="G492" s="238">
        <v>589</v>
      </c>
      <c r="H492" s="238">
        <v>1</v>
      </c>
      <c r="I492" s="238">
        <v>589</v>
      </c>
      <c r="J492" s="238"/>
      <c r="K492" s="238"/>
      <c r="L492" s="238"/>
      <c r="M492" s="238"/>
      <c r="N492" s="238">
        <v>2</v>
      </c>
      <c r="O492" s="238">
        <v>1180</v>
      </c>
      <c r="P492" s="682">
        <v>2.0033955857385397</v>
      </c>
      <c r="Q492" s="713">
        <v>590</v>
      </c>
    </row>
    <row r="493" spans="1:17" ht="14.4" customHeight="1" x14ac:dyDescent="0.3">
      <c r="A493" s="680" t="s">
        <v>4866</v>
      </c>
      <c r="B493" s="671" t="s">
        <v>4686</v>
      </c>
      <c r="C493" s="671" t="s">
        <v>4604</v>
      </c>
      <c r="D493" s="671" t="s">
        <v>4765</v>
      </c>
      <c r="E493" s="671" t="s">
        <v>4766</v>
      </c>
      <c r="F493" s="238"/>
      <c r="G493" s="238"/>
      <c r="H493" s="238"/>
      <c r="I493" s="238"/>
      <c r="J493" s="238">
        <v>1</v>
      </c>
      <c r="K493" s="238">
        <v>50</v>
      </c>
      <c r="L493" s="238"/>
      <c r="M493" s="238">
        <v>50</v>
      </c>
      <c r="N493" s="238">
        <v>3</v>
      </c>
      <c r="O493" s="238">
        <v>150</v>
      </c>
      <c r="P493" s="682"/>
      <c r="Q493" s="713">
        <v>50</v>
      </c>
    </row>
    <row r="494" spans="1:17" ht="14.4" customHeight="1" x14ac:dyDescent="0.3">
      <c r="A494" s="680" t="s">
        <v>4866</v>
      </c>
      <c r="B494" s="671" t="s">
        <v>4686</v>
      </c>
      <c r="C494" s="671" t="s">
        <v>4604</v>
      </c>
      <c r="D494" s="671" t="s">
        <v>4767</v>
      </c>
      <c r="E494" s="671" t="s">
        <v>4768</v>
      </c>
      <c r="F494" s="238">
        <v>1</v>
      </c>
      <c r="G494" s="238">
        <v>544</v>
      </c>
      <c r="H494" s="238">
        <v>1</v>
      </c>
      <c r="I494" s="238">
        <v>544</v>
      </c>
      <c r="J494" s="238"/>
      <c r="K494" s="238"/>
      <c r="L494" s="238"/>
      <c r="M494" s="238"/>
      <c r="N494" s="238">
        <v>2</v>
      </c>
      <c r="O494" s="238">
        <v>1090</v>
      </c>
      <c r="P494" s="682">
        <v>2.0036764705882355</v>
      </c>
      <c r="Q494" s="713">
        <v>545</v>
      </c>
    </row>
    <row r="495" spans="1:17" ht="14.4" customHeight="1" x14ac:dyDescent="0.3">
      <c r="A495" s="680" t="s">
        <v>4866</v>
      </c>
      <c r="B495" s="671" t="s">
        <v>4686</v>
      </c>
      <c r="C495" s="671" t="s">
        <v>4604</v>
      </c>
      <c r="D495" s="671" t="s">
        <v>4769</v>
      </c>
      <c r="E495" s="671" t="s">
        <v>4770</v>
      </c>
      <c r="F495" s="238">
        <v>1</v>
      </c>
      <c r="G495" s="238">
        <v>477</v>
      </c>
      <c r="H495" s="238">
        <v>1</v>
      </c>
      <c r="I495" s="238">
        <v>477</v>
      </c>
      <c r="J495" s="238"/>
      <c r="K495" s="238"/>
      <c r="L495" s="238"/>
      <c r="M495" s="238"/>
      <c r="N495" s="238">
        <v>2</v>
      </c>
      <c r="O495" s="238">
        <v>958</v>
      </c>
      <c r="P495" s="682">
        <v>2.008385744234801</v>
      </c>
      <c r="Q495" s="713">
        <v>479</v>
      </c>
    </row>
    <row r="496" spans="1:17" ht="14.4" customHeight="1" x14ac:dyDescent="0.3">
      <c r="A496" s="680" t="s">
        <v>4866</v>
      </c>
      <c r="B496" s="671" t="s">
        <v>4686</v>
      </c>
      <c r="C496" s="671" t="s">
        <v>4604</v>
      </c>
      <c r="D496" s="671" t="s">
        <v>4771</v>
      </c>
      <c r="E496" s="671" t="s">
        <v>4772</v>
      </c>
      <c r="F496" s="238">
        <v>1</v>
      </c>
      <c r="G496" s="238">
        <v>734</v>
      </c>
      <c r="H496" s="238">
        <v>1</v>
      </c>
      <c r="I496" s="238">
        <v>734</v>
      </c>
      <c r="J496" s="238"/>
      <c r="K496" s="238"/>
      <c r="L496" s="238"/>
      <c r="M496" s="238"/>
      <c r="N496" s="238">
        <v>2</v>
      </c>
      <c r="O496" s="238">
        <v>1468</v>
      </c>
      <c r="P496" s="682">
        <v>2</v>
      </c>
      <c r="Q496" s="713">
        <v>734</v>
      </c>
    </row>
    <row r="497" spans="1:17" ht="14.4" customHeight="1" x14ac:dyDescent="0.3">
      <c r="A497" s="680" t="s">
        <v>4866</v>
      </c>
      <c r="B497" s="671" t="s">
        <v>4686</v>
      </c>
      <c r="C497" s="671" t="s">
        <v>4604</v>
      </c>
      <c r="D497" s="671" t="s">
        <v>4773</v>
      </c>
      <c r="E497" s="671" t="s">
        <v>4774</v>
      </c>
      <c r="F497" s="238">
        <v>1</v>
      </c>
      <c r="G497" s="238">
        <v>326</v>
      </c>
      <c r="H497" s="238">
        <v>1</v>
      </c>
      <c r="I497" s="238">
        <v>326</v>
      </c>
      <c r="J497" s="238">
        <v>1</v>
      </c>
      <c r="K497" s="238">
        <v>326</v>
      </c>
      <c r="L497" s="238">
        <v>1</v>
      </c>
      <c r="M497" s="238">
        <v>326</v>
      </c>
      <c r="N497" s="238"/>
      <c r="O497" s="238"/>
      <c r="P497" s="682"/>
      <c r="Q497" s="713"/>
    </row>
    <row r="498" spans="1:17" ht="14.4" customHeight="1" x14ac:dyDescent="0.3">
      <c r="A498" s="680" t="s">
        <v>4866</v>
      </c>
      <c r="B498" s="671" t="s">
        <v>4686</v>
      </c>
      <c r="C498" s="671" t="s">
        <v>4604</v>
      </c>
      <c r="D498" s="671" t="s">
        <v>4775</v>
      </c>
      <c r="E498" s="671" t="s">
        <v>4776</v>
      </c>
      <c r="F498" s="238">
        <v>1</v>
      </c>
      <c r="G498" s="238">
        <v>344</v>
      </c>
      <c r="H498" s="238">
        <v>1</v>
      </c>
      <c r="I498" s="238">
        <v>344</v>
      </c>
      <c r="J498" s="238"/>
      <c r="K498" s="238"/>
      <c r="L498" s="238"/>
      <c r="M498" s="238"/>
      <c r="N498" s="238">
        <v>2</v>
      </c>
      <c r="O498" s="238">
        <v>688</v>
      </c>
      <c r="P498" s="682">
        <v>2</v>
      </c>
      <c r="Q498" s="713">
        <v>344</v>
      </c>
    </row>
    <row r="499" spans="1:17" ht="14.4" customHeight="1" x14ac:dyDescent="0.3">
      <c r="A499" s="680" t="s">
        <v>4866</v>
      </c>
      <c r="B499" s="671" t="s">
        <v>4686</v>
      </c>
      <c r="C499" s="671" t="s">
        <v>4604</v>
      </c>
      <c r="D499" s="671" t="s">
        <v>4779</v>
      </c>
      <c r="E499" s="671" t="s">
        <v>4780</v>
      </c>
      <c r="F499" s="238"/>
      <c r="G499" s="238"/>
      <c r="H499" s="238"/>
      <c r="I499" s="238"/>
      <c r="J499" s="238"/>
      <c r="K499" s="238"/>
      <c r="L499" s="238"/>
      <c r="M499" s="238"/>
      <c r="N499" s="238">
        <v>2</v>
      </c>
      <c r="O499" s="238">
        <v>460</v>
      </c>
      <c r="P499" s="682"/>
      <c r="Q499" s="713">
        <v>230</v>
      </c>
    </row>
    <row r="500" spans="1:17" ht="14.4" customHeight="1" x14ac:dyDescent="0.3">
      <c r="A500" s="680" t="s">
        <v>4866</v>
      </c>
      <c r="B500" s="671" t="s">
        <v>4686</v>
      </c>
      <c r="C500" s="671" t="s">
        <v>4604</v>
      </c>
      <c r="D500" s="671" t="s">
        <v>4783</v>
      </c>
      <c r="E500" s="671" t="s">
        <v>4784</v>
      </c>
      <c r="F500" s="238"/>
      <c r="G500" s="238"/>
      <c r="H500" s="238"/>
      <c r="I500" s="238"/>
      <c r="J500" s="238">
        <v>1</v>
      </c>
      <c r="K500" s="238">
        <v>229</v>
      </c>
      <c r="L500" s="238"/>
      <c r="M500" s="238">
        <v>229</v>
      </c>
      <c r="N500" s="238"/>
      <c r="O500" s="238"/>
      <c r="P500" s="682"/>
      <c r="Q500" s="713"/>
    </row>
    <row r="501" spans="1:17" ht="14.4" customHeight="1" x14ac:dyDescent="0.3">
      <c r="A501" s="680" t="s">
        <v>4866</v>
      </c>
      <c r="B501" s="671" t="s">
        <v>4686</v>
      </c>
      <c r="C501" s="671" t="s">
        <v>4604</v>
      </c>
      <c r="D501" s="671" t="s">
        <v>4797</v>
      </c>
      <c r="E501" s="671" t="s">
        <v>4798</v>
      </c>
      <c r="F501" s="238">
        <v>1</v>
      </c>
      <c r="G501" s="238">
        <v>163</v>
      </c>
      <c r="H501" s="238">
        <v>1</v>
      </c>
      <c r="I501" s="238">
        <v>163</v>
      </c>
      <c r="J501" s="238"/>
      <c r="K501" s="238"/>
      <c r="L501" s="238"/>
      <c r="M501" s="238"/>
      <c r="N501" s="238"/>
      <c r="O501" s="238"/>
      <c r="P501" s="682"/>
      <c r="Q501" s="713"/>
    </row>
    <row r="502" spans="1:17" ht="14.4" customHeight="1" x14ac:dyDescent="0.3">
      <c r="A502" s="680" t="s">
        <v>4866</v>
      </c>
      <c r="B502" s="671" t="s">
        <v>4686</v>
      </c>
      <c r="C502" s="671" t="s">
        <v>4604</v>
      </c>
      <c r="D502" s="671" t="s">
        <v>964</v>
      </c>
      <c r="E502" s="671" t="s">
        <v>4799</v>
      </c>
      <c r="F502" s="238"/>
      <c r="G502" s="238"/>
      <c r="H502" s="238"/>
      <c r="I502" s="238"/>
      <c r="J502" s="238"/>
      <c r="K502" s="238"/>
      <c r="L502" s="238"/>
      <c r="M502" s="238"/>
      <c r="N502" s="238">
        <v>4</v>
      </c>
      <c r="O502" s="238">
        <v>3140</v>
      </c>
      <c r="P502" s="682"/>
      <c r="Q502" s="713">
        <v>785</v>
      </c>
    </row>
    <row r="503" spans="1:17" ht="14.4" customHeight="1" x14ac:dyDescent="0.3">
      <c r="A503" s="680" t="s">
        <v>4867</v>
      </c>
      <c r="B503" s="671" t="s">
        <v>4474</v>
      </c>
      <c r="C503" s="671" t="s">
        <v>4604</v>
      </c>
      <c r="D503" s="671" t="s">
        <v>4609</v>
      </c>
      <c r="E503" s="671" t="s">
        <v>4610</v>
      </c>
      <c r="F503" s="238">
        <v>1</v>
      </c>
      <c r="G503" s="238">
        <v>34</v>
      </c>
      <c r="H503" s="238">
        <v>1</v>
      </c>
      <c r="I503" s="238">
        <v>34</v>
      </c>
      <c r="J503" s="238"/>
      <c r="K503" s="238"/>
      <c r="L503" s="238"/>
      <c r="M503" s="238"/>
      <c r="N503" s="238"/>
      <c r="O503" s="238"/>
      <c r="P503" s="682"/>
      <c r="Q503" s="713"/>
    </row>
    <row r="504" spans="1:17" ht="14.4" customHeight="1" x14ac:dyDescent="0.3">
      <c r="A504" s="680" t="s">
        <v>4867</v>
      </c>
      <c r="B504" s="671" t="s">
        <v>4474</v>
      </c>
      <c r="C504" s="671" t="s">
        <v>4604</v>
      </c>
      <c r="D504" s="671" t="s">
        <v>4657</v>
      </c>
      <c r="E504" s="671" t="s">
        <v>4658</v>
      </c>
      <c r="F504" s="238">
        <v>1</v>
      </c>
      <c r="G504" s="238">
        <v>673</v>
      </c>
      <c r="H504" s="238">
        <v>1</v>
      </c>
      <c r="I504" s="238">
        <v>673</v>
      </c>
      <c r="J504" s="238">
        <v>4</v>
      </c>
      <c r="K504" s="238">
        <v>2580</v>
      </c>
      <c r="L504" s="238">
        <v>3.8335809806835068</v>
      </c>
      <c r="M504" s="238">
        <v>645</v>
      </c>
      <c r="N504" s="238"/>
      <c r="O504" s="238"/>
      <c r="P504" s="682"/>
      <c r="Q504" s="713"/>
    </row>
    <row r="505" spans="1:17" ht="14.4" customHeight="1" x14ac:dyDescent="0.3">
      <c r="A505" s="680" t="s">
        <v>4867</v>
      </c>
      <c r="B505" s="671" t="s">
        <v>4659</v>
      </c>
      <c r="C505" s="671" t="s">
        <v>4604</v>
      </c>
      <c r="D505" s="671" t="s">
        <v>4666</v>
      </c>
      <c r="E505" s="671" t="s">
        <v>4667</v>
      </c>
      <c r="F505" s="238">
        <v>40</v>
      </c>
      <c r="G505" s="238">
        <v>920</v>
      </c>
      <c r="H505" s="238">
        <v>1</v>
      </c>
      <c r="I505" s="238">
        <v>23</v>
      </c>
      <c r="J505" s="238"/>
      <c r="K505" s="238"/>
      <c r="L505" s="238"/>
      <c r="M505" s="238"/>
      <c r="N505" s="238">
        <v>10</v>
      </c>
      <c r="O505" s="238">
        <v>230</v>
      </c>
      <c r="P505" s="682">
        <v>0.25</v>
      </c>
      <c r="Q505" s="713">
        <v>23</v>
      </c>
    </row>
    <row r="506" spans="1:17" ht="14.4" customHeight="1" x14ac:dyDescent="0.3">
      <c r="A506" s="680" t="s">
        <v>4867</v>
      </c>
      <c r="B506" s="671" t="s">
        <v>4659</v>
      </c>
      <c r="C506" s="671" t="s">
        <v>4604</v>
      </c>
      <c r="D506" s="671" t="s">
        <v>4668</v>
      </c>
      <c r="E506" s="671" t="s">
        <v>4669</v>
      </c>
      <c r="F506" s="238">
        <v>20</v>
      </c>
      <c r="G506" s="238">
        <v>24720</v>
      </c>
      <c r="H506" s="238">
        <v>1</v>
      </c>
      <c r="I506" s="238">
        <v>1236</v>
      </c>
      <c r="J506" s="238"/>
      <c r="K506" s="238"/>
      <c r="L506" s="238"/>
      <c r="M506" s="238"/>
      <c r="N506" s="238">
        <v>4</v>
      </c>
      <c r="O506" s="238">
        <v>4980</v>
      </c>
      <c r="P506" s="682">
        <v>0.20145631067961164</v>
      </c>
      <c r="Q506" s="713">
        <v>1245</v>
      </c>
    </row>
    <row r="507" spans="1:17" ht="14.4" customHeight="1" x14ac:dyDescent="0.3">
      <c r="A507" s="680" t="s">
        <v>4867</v>
      </c>
      <c r="B507" s="671" t="s">
        <v>4659</v>
      </c>
      <c r="C507" s="671" t="s">
        <v>4604</v>
      </c>
      <c r="D507" s="671" t="s">
        <v>4670</v>
      </c>
      <c r="E507" s="671" t="s">
        <v>4671</v>
      </c>
      <c r="F507" s="238"/>
      <c r="G507" s="238"/>
      <c r="H507" s="238"/>
      <c r="I507" s="238"/>
      <c r="J507" s="238"/>
      <c r="K507" s="238"/>
      <c r="L507" s="238"/>
      <c r="M507" s="238"/>
      <c r="N507" s="238">
        <v>3</v>
      </c>
      <c r="O507" s="238">
        <v>28011</v>
      </c>
      <c r="P507" s="682"/>
      <c r="Q507" s="713">
        <v>9337</v>
      </c>
    </row>
    <row r="508" spans="1:17" ht="14.4" customHeight="1" x14ac:dyDescent="0.3">
      <c r="A508" s="680" t="s">
        <v>4867</v>
      </c>
      <c r="B508" s="671" t="s">
        <v>4659</v>
      </c>
      <c r="C508" s="671" t="s">
        <v>4604</v>
      </c>
      <c r="D508" s="671" t="s">
        <v>4674</v>
      </c>
      <c r="E508" s="671" t="s">
        <v>4675</v>
      </c>
      <c r="F508" s="238">
        <v>29</v>
      </c>
      <c r="G508" s="238">
        <v>12238</v>
      </c>
      <c r="H508" s="238">
        <v>1</v>
      </c>
      <c r="I508" s="238">
        <v>422</v>
      </c>
      <c r="J508" s="238"/>
      <c r="K508" s="238"/>
      <c r="L508" s="238"/>
      <c r="M508" s="238"/>
      <c r="N508" s="238">
        <v>9</v>
      </c>
      <c r="O508" s="238">
        <v>3816</v>
      </c>
      <c r="P508" s="682">
        <v>0.31181565615296619</v>
      </c>
      <c r="Q508" s="713">
        <v>424</v>
      </c>
    </row>
    <row r="509" spans="1:17" ht="14.4" customHeight="1" x14ac:dyDescent="0.3">
      <c r="A509" s="680" t="s">
        <v>4867</v>
      </c>
      <c r="B509" s="671" t="s">
        <v>4659</v>
      </c>
      <c r="C509" s="671" t="s">
        <v>4604</v>
      </c>
      <c r="D509" s="671" t="s">
        <v>4678</v>
      </c>
      <c r="E509" s="671" t="s">
        <v>4679</v>
      </c>
      <c r="F509" s="238">
        <v>30</v>
      </c>
      <c r="G509" s="238">
        <v>30000</v>
      </c>
      <c r="H509" s="238">
        <v>1</v>
      </c>
      <c r="I509" s="238">
        <v>1000</v>
      </c>
      <c r="J509" s="238"/>
      <c r="K509" s="238"/>
      <c r="L509" s="238"/>
      <c r="M509" s="238"/>
      <c r="N509" s="238">
        <v>9</v>
      </c>
      <c r="O509" s="238">
        <v>9018</v>
      </c>
      <c r="P509" s="682">
        <v>0.30059999999999998</v>
      </c>
      <c r="Q509" s="713">
        <v>1002</v>
      </c>
    </row>
    <row r="510" spans="1:17" ht="14.4" customHeight="1" x14ac:dyDescent="0.3">
      <c r="A510" s="680" t="s">
        <v>4867</v>
      </c>
      <c r="B510" s="671" t="s">
        <v>4659</v>
      </c>
      <c r="C510" s="671" t="s">
        <v>4604</v>
      </c>
      <c r="D510" s="671" t="s">
        <v>4680</v>
      </c>
      <c r="E510" s="671" t="s">
        <v>4681</v>
      </c>
      <c r="F510" s="238">
        <v>10</v>
      </c>
      <c r="G510" s="238">
        <v>22210</v>
      </c>
      <c r="H510" s="238">
        <v>1</v>
      </c>
      <c r="I510" s="238">
        <v>2221</v>
      </c>
      <c r="J510" s="238"/>
      <c r="K510" s="238"/>
      <c r="L510" s="238"/>
      <c r="M510" s="238"/>
      <c r="N510" s="238">
        <v>1</v>
      </c>
      <c r="O510" s="238">
        <v>2233</v>
      </c>
      <c r="P510" s="682">
        <v>0.10054029716343989</v>
      </c>
      <c r="Q510" s="713">
        <v>2233</v>
      </c>
    </row>
    <row r="511" spans="1:17" ht="14.4" customHeight="1" x14ac:dyDescent="0.3">
      <c r="A511" s="680" t="s">
        <v>4867</v>
      </c>
      <c r="B511" s="671" t="s">
        <v>4686</v>
      </c>
      <c r="C511" s="671" t="s">
        <v>4604</v>
      </c>
      <c r="D511" s="671" t="s">
        <v>4687</v>
      </c>
      <c r="E511" s="671" t="s">
        <v>4688</v>
      </c>
      <c r="F511" s="238"/>
      <c r="G511" s="238"/>
      <c r="H511" s="238"/>
      <c r="I511" s="238"/>
      <c r="J511" s="238"/>
      <c r="K511" s="238"/>
      <c r="L511" s="238"/>
      <c r="M511" s="238"/>
      <c r="N511" s="238">
        <v>1</v>
      </c>
      <c r="O511" s="238">
        <v>217</v>
      </c>
      <c r="P511" s="682"/>
      <c r="Q511" s="713">
        <v>217</v>
      </c>
    </row>
    <row r="512" spans="1:17" ht="14.4" customHeight="1" x14ac:dyDescent="0.3">
      <c r="A512" s="680" t="s">
        <v>4867</v>
      </c>
      <c r="B512" s="671" t="s">
        <v>4686</v>
      </c>
      <c r="C512" s="671" t="s">
        <v>4604</v>
      </c>
      <c r="D512" s="671" t="s">
        <v>4689</v>
      </c>
      <c r="E512" s="671" t="s">
        <v>4690</v>
      </c>
      <c r="F512" s="238"/>
      <c r="G512" s="238"/>
      <c r="H512" s="238"/>
      <c r="I512" s="238"/>
      <c r="J512" s="238"/>
      <c r="K512" s="238"/>
      <c r="L512" s="238"/>
      <c r="M512" s="238"/>
      <c r="N512" s="238">
        <v>1</v>
      </c>
      <c r="O512" s="238">
        <v>497</v>
      </c>
      <c r="P512" s="682"/>
      <c r="Q512" s="713">
        <v>497</v>
      </c>
    </row>
    <row r="513" spans="1:17" ht="14.4" customHeight="1" x14ac:dyDescent="0.3">
      <c r="A513" s="680" t="s">
        <v>4867</v>
      </c>
      <c r="B513" s="671" t="s">
        <v>4686</v>
      </c>
      <c r="C513" s="671" t="s">
        <v>4604</v>
      </c>
      <c r="D513" s="671" t="s">
        <v>4868</v>
      </c>
      <c r="E513" s="671" t="s">
        <v>4869</v>
      </c>
      <c r="F513" s="238">
        <v>9</v>
      </c>
      <c r="G513" s="238">
        <v>2646</v>
      </c>
      <c r="H513" s="238">
        <v>1</v>
      </c>
      <c r="I513" s="238">
        <v>294</v>
      </c>
      <c r="J513" s="238"/>
      <c r="K513" s="238"/>
      <c r="L513" s="238"/>
      <c r="M513" s="238"/>
      <c r="N513" s="238">
        <v>1</v>
      </c>
      <c r="O513" s="238">
        <v>294</v>
      </c>
      <c r="P513" s="682">
        <v>0.1111111111111111</v>
      </c>
      <c r="Q513" s="713">
        <v>294</v>
      </c>
    </row>
    <row r="514" spans="1:17" ht="14.4" customHeight="1" x14ac:dyDescent="0.3">
      <c r="A514" s="680" t="s">
        <v>4867</v>
      </c>
      <c r="B514" s="671" t="s">
        <v>4686</v>
      </c>
      <c r="C514" s="671" t="s">
        <v>4604</v>
      </c>
      <c r="D514" s="671" t="s">
        <v>4693</v>
      </c>
      <c r="E514" s="671" t="s">
        <v>4694</v>
      </c>
      <c r="F514" s="238">
        <v>14</v>
      </c>
      <c r="G514" s="238">
        <v>4900</v>
      </c>
      <c r="H514" s="238">
        <v>1</v>
      </c>
      <c r="I514" s="238">
        <v>350</v>
      </c>
      <c r="J514" s="238">
        <v>7</v>
      </c>
      <c r="K514" s="238">
        <v>2450</v>
      </c>
      <c r="L514" s="238">
        <v>0.5</v>
      </c>
      <c r="M514" s="238">
        <v>350</v>
      </c>
      <c r="N514" s="238">
        <v>11</v>
      </c>
      <c r="O514" s="238">
        <v>3850</v>
      </c>
      <c r="P514" s="682">
        <v>0.7857142857142857</v>
      </c>
      <c r="Q514" s="713">
        <v>350</v>
      </c>
    </row>
    <row r="515" spans="1:17" ht="14.4" customHeight="1" x14ac:dyDescent="0.3">
      <c r="A515" s="680" t="s">
        <v>4867</v>
      </c>
      <c r="B515" s="671" t="s">
        <v>4686</v>
      </c>
      <c r="C515" s="671" t="s">
        <v>4604</v>
      </c>
      <c r="D515" s="671" t="s">
        <v>4697</v>
      </c>
      <c r="E515" s="671" t="s">
        <v>4698</v>
      </c>
      <c r="F515" s="238">
        <v>555</v>
      </c>
      <c r="G515" s="238">
        <v>35520</v>
      </c>
      <c r="H515" s="238">
        <v>1</v>
      </c>
      <c r="I515" s="238">
        <v>64</v>
      </c>
      <c r="J515" s="238">
        <v>545</v>
      </c>
      <c r="K515" s="238">
        <v>35425</v>
      </c>
      <c r="L515" s="238">
        <v>0.9973254504504504</v>
      </c>
      <c r="M515" s="238">
        <v>65</v>
      </c>
      <c r="N515" s="238">
        <v>545</v>
      </c>
      <c r="O515" s="238">
        <v>35425</v>
      </c>
      <c r="P515" s="682">
        <v>0.9973254504504504</v>
      </c>
      <c r="Q515" s="713">
        <v>65</v>
      </c>
    </row>
    <row r="516" spans="1:17" ht="14.4" customHeight="1" x14ac:dyDescent="0.3">
      <c r="A516" s="680" t="s">
        <v>4867</v>
      </c>
      <c r="B516" s="671" t="s">
        <v>4686</v>
      </c>
      <c r="C516" s="671" t="s">
        <v>4604</v>
      </c>
      <c r="D516" s="671" t="s">
        <v>4701</v>
      </c>
      <c r="E516" s="671" t="s">
        <v>4702</v>
      </c>
      <c r="F516" s="238">
        <v>12</v>
      </c>
      <c r="G516" s="238">
        <v>7068</v>
      </c>
      <c r="H516" s="238">
        <v>1</v>
      </c>
      <c r="I516" s="238">
        <v>589</v>
      </c>
      <c r="J516" s="238">
        <v>4</v>
      </c>
      <c r="K516" s="238">
        <v>2360</v>
      </c>
      <c r="L516" s="238">
        <v>0.33389926428975664</v>
      </c>
      <c r="M516" s="238">
        <v>590</v>
      </c>
      <c r="N516" s="238">
        <v>2</v>
      </c>
      <c r="O516" s="238">
        <v>1180</v>
      </c>
      <c r="P516" s="682">
        <v>0.16694963214487832</v>
      </c>
      <c r="Q516" s="713">
        <v>590</v>
      </c>
    </row>
    <row r="517" spans="1:17" ht="14.4" customHeight="1" x14ac:dyDescent="0.3">
      <c r="A517" s="680" t="s">
        <v>4867</v>
      </c>
      <c r="B517" s="671" t="s">
        <v>4686</v>
      </c>
      <c r="C517" s="671" t="s">
        <v>4604</v>
      </c>
      <c r="D517" s="671" t="s">
        <v>4703</v>
      </c>
      <c r="E517" s="671" t="s">
        <v>4704</v>
      </c>
      <c r="F517" s="238">
        <v>12</v>
      </c>
      <c r="G517" s="238">
        <v>7368</v>
      </c>
      <c r="H517" s="238">
        <v>1</v>
      </c>
      <c r="I517" s="238">
        <v>614</v>
      </c>
      <c r="J517" s="238">
        <v>4</v>
      </c>
      <c r="K517" s="238">
        <v>2460</v>
      </c>
      <c r="L517" s="238">
        <v>0.33387622149837132</v>
      </c>
      <c r="M517" s="238">
        <v>615</v>
      </c>
      <c r="N517" s="238">
        <v>2</v>
      </c>
      <c r="O517" s="238">
        <v>1230</v>
      </c>
      <c r="P517" s="682">
        <v>0.16693811074918566</v>
      </c>
      <c r="Q517" s="713">
        <v>615</v>
      </c>
    </row>
    <row r="518" spans="1:17" ht="14.4" customHeight="1" x14ac:dyDescent="0.3">
      <c r="A518" s="680" t="s">
        <v>4867</v>
      </c>
      <c r="B518" s="671" t="s">
        <v>4686</v>
      </c>
      <c r="C518" s="671" t="s">
        <v>4604</v>
      </c>
      <c r="D518" s="671" t="s">
        <v>4707</v>
      </c>
      <c r="E518" s="671" t="s">
        <v>4708</v>
      </c>
      <c r="F518" s="238"/>
      <c r="G518" s="238"/>
      <c r="H518" s="238"/>
      <c r="I518" s="238"/>
      <c r="J518" s="238">
        <v>1</v>
      </c>
      <c r="K518" s="238">
        <v>675</v>
      </c>
      <c r="L518" s="238"/>
      <c r="M518" s="238">
        <v>675</v>
      </c>
      <c r="N518" s="238"/>
      <c r="O518" s="238"/>
      <c r="P518" s="682"/>
      <c r="Q518" s="713"/>
    </row>
    <row r="519" spans="1:17" ht="14.4" customHeight="1" x14ac:dyDescent="0.3">
      <c r="A519" s="680" t="s">
        <v>4867</v>
      </c>
      <c r="B519" s="671" t="s">
        <v>4686</v>
      </c>
      <c r="C519" s="671" t="s">
        <v>4604</v>
      </c>
      <c r="D519" s="671" t="s">
        <v>4709</v>
      </c>
      <c r="E519" s="671" t="s">
        <v>4710</v>
      </c>
      <c r="F519" s="238">
        <v>6</v>
      </c>
      <c r="G519" s="238">
        <v>138</v>
      </c>
      <c r="H519" s="238">
        <v>1</v>
      </c>
      <c r="I519" s="238">
        <v>23</v>
      </c>
      <c r="J519" s="238">
        <v>8</v>
      </c>
      <c r="K519" s="238">
        <v>184</v>
      </c>
      <c r="L519" s="238">
        <v>1.3333333333333333</v>
      </c>
      <c r="M519" s="238">
        <v>23</v>
      </c>
      <c r="N519" s="238">
        <v>3</v>
      </c>
      <c r="O519" s="238">
        <v>69</v>
      </c>
      <c r="P519" s="682">
        <v>0.5</v>
      </c>
      <c r="Q519" s="713">
        <v>23</v>
      </c>
    </row>
    <row r="520" spans="1:17" ht="14.4" customHeight="1" x14ac:dyDescent="0.3">
      <c r="A520" s="680" t="s">
        <v>4867</v>
      </c>
      <c r="B520" s="671" t="s">
        <v>4686</v>
      </c>
      <c r="C520" s="671" t="s">
        <v>4604</v>
      </c>
      <c r="D520" s="671" t="s">
        <v>4713</v>
      </c>
      <c r="E520" s="671" t="s">
        <v>4714</v>
      </c>
      <c r="F520" s="238">
        <v>94</v>
      </c>
      <c r="G520" s="238">
        <v>5076</v>
      </c>
      <c r="H520" s="238">
        <v>1</v>
      </c>
      <c r="I520" s="238">
        <v>54</v>
      </c>
      <c r="J520" s="238">
        <v>78</v>
      </c>
      <c r="K520" s="238">
        <v>4212</v>
      </c>
      <c r="L520" s="238">
        <v>0.82978723404255317</v>
      </c>
      <c r="M520" s="238">
        <v>54</v>
      </c>
      <c r="N520" s="238">
        <v>100</v>
      </c>
      <c r="O520" s="238">
        <v>5400</v>
      </c>
      <c r="P520" s="682">
        <v>1.0638297872340425</v>
      </c>
      <c r="Q520" s="713">
        <v>54</v>
      </c>
    </row>
    <row r="521" spans="1:17" ht="14.4" customHeight="1" x14ac:dyDescent="0.3">
      <c r="A521" s="680" t="s">
        <v>4867</v>
      </c>
      <c r="B521" s="671" t="s">
        <v>4686</v>
      </c>
      <c r="C521" s="671" t="s">
        <v>4604</v>
      </c>
      <c r="D521" s="671" t="s">
        <v>4715</v>
      </c>
      <c r="E521" s="671" t="s">
        <v>4716</v>
      </c>
      <c r="F521" s="238">
        <v>377</v>
      </c>
      <c r="G521" s="238">
        <v>29029</v>
      </c>
      <c r="H521" s="238">
        <v>1</v>
      </c>
      <c r="I521" s="238">
        <v>77</v>
      </c>
      <c r="J521" s="238">
        <v>398</v>
      </c>
      <c r="K521" s="238">
        <v>30646</v>
      </c>
      <c r="L521" s="238">
        <v>1.0557029177718833</v>
      </c>
      <c r="M521" s="238">
        <v>77</v>
      </c>
      <c r="N521" s="238">
        <v>332</v>
      </c>
      <c r="O521" s="238">
        <v>25564</v>
      </c>
      <c r="P521" s="682">
        <v>0.88063660477453576</v>
      </c>
      <c r="Q521" s="713">
        <v>77</v>
      </c>
    </row>
    <row r="522" spans="1:17" ht="14.4" customHeight="1" x14ac:dyDescent="0.3">
      <c r="A522" s="680" t="s">
        <v>4867</v>
      </c>
      <c r="B522" s="671" t="s">
        <v>4686</v>
      </c>
      <c r="C522" s="671" t="s">
        <v>4604</v>
      </c>
      <c r="D522" s="671" t="s">
        <v>4719</v>
      </c>
      <c r="E522" s="671" t="s">
        <v>4720</v>
      </c>
      <c r="F522" s="238">
        <v>37</v>
      </c>
      <c r="G522" s="238">
        <v>814</v>
      </c>
      <c r="H522" s="238">
        <v>1</v>
      </c>
      <c r="I522" s="238">
        <v>22</v>
      </c>
      <c r="J522" s="238">
        <v>49</v>
      </c>
      <c r="K522" s="238">
        <v>1078</v>
      </c>
      <c r="L522" s="238">
        <v>1.3243243243243243</v>
      </c>
      <c r="M522" s="238">
        <v>22</v>
      </c>
      <c r="N522" s="238">
        <v>54</v>
      </c>
      <c r="O522" s="238">
        <v>1188</v>
      </c>
      <c r="P522" s="682">
        <v>1.4594594594594594</v>
      </c>
      <c r="Q522" s="713">
        <v>22</v>
      </c>
    </row>
    <row r="523" spans="1:17" ht="14.4" customHeight="1" x14ac:dyDescent="0.3">
      <c r="A523" s="680" t="s">
        <v>4867</v>
      </c>
      <c r="B523" s="671" t="s">
        <v>4686</v>
      </c>
      <c r="C523" s="671" t="s">
        <v>4604</v>
      </c>
      <c r="D523" s="671" t="s">
        <v>4729</v>
      </c>
      <c r="E523" s="671" t="s">
        <v>4730</v>
      </c>
      <c r="F523" s="238">
        <v>72</v>
      </c>
      <c r="G523" s="238">
        <v>15048</v>
      </c>
      <c r="H523" s="238">
        <v>1</v>
      </c>
      <c r="I523" s="238">
        <v>209</v>
      </c>
      <c r="J523" s="238">
        <v>83</v>
      </c>
      <c r="K523" s="238">
        <v>17347</v>
      </c>
      <c r="L523" s="238">
        <v>1.1527777777777777</v>
      </c>
      <c r="M523" s="238">
        <v>209</v>
      </c>
      <c r="N523" s="238">
        <v>1</v>
      </c>
      <c r="O523" s="238">
        <v>209</v>
      </c>
      <c r="P523" s="682">
        <v>1.3888888888888888E-2</v>
      </c>
      <c r="Q523" s="713">
        <v>209</v>
      </c>
    </row>
    <row r="524" spans="1:17" ht="14.4" customHeight="1" x14ac:dyDescent="0.3">
      <c r="A524" s="680" t="s">
        <v>4867</v>
      </c>
      <c r="B524" s="671" t="s">
        <v>4686</v>
      </c>
      <c r="C524" s="671" t="s">
        <v>4604</v>
      </c>
      <c r="D524" s="671" t="s">
        <v>4731</v>
      </c>
      <c r="E524" s="671" t="s">
        <v>4732</v>
      </c>
      <c r="F524" s="238">
        <v>2</v>
      </c>
      <c r="G524" s="238">
        <v>132</v>
      </c>
      <c r="H524" s="238">
        <v>1</v>
      </c>
      <c r="I524" s="238">
        <v>66</v>
      </c>
      <c r="J524" s="238">
        <v>20</v>
      </c>
      <c r="K524" s="238">
        <v>1320</v>
      </c>
      <c r="L524" s="238">
        <v>10</v>
      </c>
      <c r="M524" s="238">
        <v>66</v>
      </c>
      <c r="N524" s="238">
        <v>3</v>
      </c>
      <c r="O524" s="238">
        <v>198</v>
      </c>
      <c r="P524" s="682">
        <v>1.5</v>
      </c>
      <c r="Q524" s="713">
        <v>66</v>
      </c>
    </row>
    <row r="525" spans="1:17" ht="14.4" customHeight="1" x14ac:dyDescent="0.3">
      <c r="A525" s="680" t="s">
        <v>4867</v>
      </c>
      <c r="B525" s="671" t="s">
        <v>4686</v>
      </c>
      <c r="C525" s="671" t="s">
        <v>4604</v>
      </c>
      <c r="D525" s="671" t="s">
        <v>4735</v>
      </c>
      <c r="E525" s="671" t="s">
        <v>4736</v>
      </c>
      <c r="F525" s="238">
        <v>426</v>
      </c>
      <c r="G525" s="238">
        <v>6816</v>
      </c>
      <c r="H525" s="238">
        <v>1</v>
      </c>
      <c r="I525" s="238">
        <v>16</v>
      </c>
      <c r="J525" s="238">
        <v>454</v>
      </c>
      <c r="K525" s="238">
        <v>7264</v>
      </c>
      <c r="L525" s="238">
        <v>1.0657276995305165</v>
      </c>
      <c r="M525" s="238">
        <v>16</v>
      </c>
      <c r="N525" s="238">
        <v>380</v>
      </c>
      <c r="O525" s="238">
        <v>6080</v>
      </c>
      <c r="P525" s="682">
        <v>0.892018779342723</v>
      </c>
      <c r="Q525" s="713">
        <v>16</v>
      </c>
    </row>
    <row r="526" spans="1:17" ht="14.4" customHeight="1" x14ac:dyDescent="0.3">
      <c r="A526" s="680" t="s">
        <v>4867</v>
      </c>
      <c r="B526" s="671" t="s">
        <v>4686</v>
      </c>
      <c r="C526" s="671" t="s">
        <v>4604</v>
      </c>
      <c r="D526" s="671" t="s">
        <v>4739</v>
      </c>
      <c r="E526" s="671" t="s">
        <v>4740</v>
      </c>
      <c r="F526" s="238"/>
      <c r="G526" s="238"/>
      <c r="H526" s="238"/>
      <c r="I526" s="238"/>
      <c r="J526" s="238">
        <v>20</v>
      </c>
      <c r="K526" s="238">
        <v>6960</v>
      </c>
      <c r="L526" s="238"/>
      <c r="M526" s="238">
        <v>348</v>
      </c>
      <c r="N526" s="238">
        <v>15</v>
      </c>
      <c r="O526" s="238">
        <v>5220</v>
      </c>
      <c r="P526" s="682"/>
      <c r="Q526" s="713">
        <v>348</v>
      </c>
    </row>
    <row r="527" spans="1:17" ht="14.4" customHeight="1" x14ac:dyDescent="0.3">
      <c r="A527" s="680" t="s">
        <v>4867</v>
      </c>
      <c r="B527" s="671" t="s">
        <v>4686</v>
      </c>
      <c r="C527" s="671" t="s">
        <v>4604</v>
      </c>
      <c r="D527" s="671" t="s">
        <v>4741</v>
      </c>
      <c r="E527" s="671" t="s">
        <v>4742</v>
      </c>
      <c r="F527" s="238">
        <v>30</v>
      </c>
      <c r="G527" s="238">
        <v>690</v>
      </c>
      <c r="H527" s="238">
        <v>1</v>
      </c>
      <c r="I527" s="238">
        <v>23</v>
      </c>
      <c r="J527" s="238">
        <v>39</v>
      </c>
      <c r="K527" s="238">
        <v>936</v>
      </c>
      <c r="L527" s="238">
        <v>1.3565217391304347</v>
      </c>
      <c r="M527" s="238">
        <v>24</v>
      </c>
      <c r="N527" s="238">
        <v>51</v>
      </c>
      <c r="O527" s="238">
        <v>1224</v>
      </c>
      <c r="P527" s="682">
        <v>1.7739130434782608</v>
      </c>
      <c r="Q527" s="713">
        <v>24</v>
      </c>
    </row>
    <row r="528" spans="1:17" ht="14.4" customHeight="1" x14ac:dyDescent="0.3">
      <c r="A528" s="680" t="s">
        <v>4867</v>
      </c>
      <c r="B528" s="671" t="s">
        <v>4686</v>
      </c>
      <c r="C528" s="671" t="s">
        <v>4604</v>
      </c>
      <c r="D528" s="671" t="s">
        <v>4743</v>
      </c>
      <c r="E528" s="671" t="s">
        <v>4744</v>
      </c>
      <c r="F528" s="238">
        <v>12</v>
      </c>
      <c r="G528" s="238">
        <v>8844</v>
      </c>
      <c r="H528" s="238">
        <v>1</v>
      </c>
      <c r="I528" s="238">
        <v>737</v>
      </c>
      <c r="J528" s="238">
        <v>3</v>
      </c>
      <c r="K528" s="238">
        <v>2214</v>
      </c>
      <c r="L528" s="238">
        <v>0.25033921302578022</v>
      </c>
      <c r="M528" s="238">
        <v>738</v>
      </c>
      <c r="N528" s="238">
        <v>2</v>
      </c>
      <c r="O528" s="238">
        <v>1476</v>
      </c>
      <c r="P528" s="682">
        <v>0.16689280868385345</v>
      </c>
      <c r="Q528" s="713">
        <v>738</v>
      </c>
    </row>
    <row r="529" spans="1:17" ht="14.4" customHeight="1" x14ac:dyDescent="0.3">
      <c r="A529" s="680" t="s">
        <v>4867</v>
      </c>
      <c r="B529" s="671" t="s">
        <v>4686</v>
      </c>
      <c r="C529" s="671" t="s">
        <v>4604</v>
      </c>
      <c r="D529" s="671" t="s">
        <v>4745</v>
      </c>
      <c r="E529" s="671" t="s">
        <v>4746</v>
      </c>
      <c r="F529" s="238">
        <v>19</v>
      </c>
      <c r="G529" s="238">
        <v>3420</v>
      </c>
      <c r="H529" s="238">
        <v>1</v>
      </c>
      <c r="I529" s="238">
        <v>180</v>
      </c>
      <c r="J529" s="238">
        <v>9</v>
      </c>
      <c r="K529" s="238">
        <v>1620</v>
      </c>
      <c r="L529" s="238">
        <v>0.47368421052631576</v>
      </c>
      <c r="M529" s="238">
        <v>180</v>
      </c>
      <c r="N529" s="238">
        <v>16</v>
      </c>
      <c r="O529" s="238">
        <v>2880</v>
      </c>
      <c r="P529" s="682">
        <v>0.84210526315789469</v>
      </c>
      <c r="Q529" s="713">
        <v>180</v>
      </c>
    </row>
    <row r="530" spans="1:17" ht="14.4" customHeight="1" x14ac:dyDescent="0.3">
      <c r="A530" s="680" t="s">
        <v>4867</v>
      </c>
      <c r="B530" s="671" t="s">
        <v>4686</v>
      </c>
      <c r="C530" s="671" t="s">
        <v>4604</v>
      </c>
      <c r="D530" s="671" t="s">
        <v>4751</v>
      </c>
      <c r="E530" s="671" t="s">
        <v>4752</v>
      </c>
      <c r="F530" s="238">
        <v>1</v>
      </c>
      <c r="G530" s="238">
        <v>253</v>
      </c>
      <c r="H530" s="238">
        <v>1</v>
      </c>
      <c r="I530" s="238">
        <v>253</v>
      </c>
      <c r="J530" s="238">
        <v>2</v>
      </c>
      <c r="K530" s="238">
        <v>506</v>
      </c>
      <c r="L530" s="238">
        <v>2</v>
      </c>
      <c r="M530" s="238">
        <v>253</v>
      </c>
      <c r="N530" s="238">
        <v>117</v>
      </c>
      <c r="O530" s="238">
        <v>29601</v>
      </c>
      <c r="P530" s="682">
        <v>117</v>
      </c>
      <c r="Q530" s="713">
        <v>253</v>
      </c>
    </row>
    <row r="531" spans="1:17" ht="14.4" customHeight="1" x14ac:dyDescent="0.3">
      <c r="A531" s="680" t="s">
        <v>4867</v>
      </c>
      <c r="B531" s="671" t="s">
        <v>4686</v>
      </c>
      <c r="C531" s="671" t="s">
        <v>4604</v>
      </c>
      <c r="D531" s="671" t="s">
        <v>4753</v>
      </c>
      <c r="E531" s="671" t="s">
        <v>4754</v>
      </c>
      <c r="F531" s="238">
        <v>12</v>
      </c>
      <c r="G531" s="238">
        <v>3168</v>
      </c>
      <c r="H531" s="238">
        <v>1</v>
      </c>
      <c r="I531" s="238">
        <v>264</v>
      </c>
      <c r="J531" s="238">
        <v>4</v>
      </c>
      <c r="K531" s="238">
        <v>1056</v>
      </c>
      <c r="L531" s="238">
        <v>0.33333333333333331</v>
      </c>
      <c r="M531" s="238">
        <v>264</v>
      </c>
      <c r="N531" s="238">
        <v>2</v>
      </c>
      <c r="O531" s="238">
        <v>528</v>
      </c>
      <c r="P531" s="682">
        <v>0.16666666666666666</v>
      </c>
      <c r="Q531" s="713">
        <v>264</v>
      </c>
    </row>
    <row r="532" spans="1:17" ht="14.4" customHeight="1" x14ac:dyDescent="0.3">
      <c r="A532" s="680" t="s">
        <v>4867</v>
      </c>
      <c r="B532" s="671" t="s">
        <v>4686</v>
      </c>
      <c r="C532" s="671" t="s">
        <v>4604</v>
      </c>
      <c r="D532" s="671" t="s">
        <v>4755</v>
      </c>
      <c r="E532" s="671" t="s">
        <v>4756</v>
      </c>
      <c r="F532" s="238">
        <v>21</v>
      </c>
      <c r="G532" s="238">
        <v>3969</v>
      </c>
      <c r="H532" s="238">
        <v>1</v>
      </c>
      <c r="I532" s="238">
        <v>189</v>
      </c>
      <c r="J532" s="238">
        <v>35</v>
      </c>
      <c r="K532" s="238">
        <v>6615</v>
      </c>
      <c r="L532" s="238">
        <v>1.6666666666666667</v>
      </c>
      <c r="M532" s="238">
        <v>189</v>
      </c>
      <c r="N532" s="238"/>
      <c r="O532" s="238"/>
      <c r="P532" s="682"/>
      <c r="Q532" s="713"/>
    </row>
    <row r="533" spans="1:17" ht="14.4" customHeight="1" x14ac:dyDescent="0.3">
      <c r="A533" s="680" t="s">
        <v>4867</v>
      </c>
      <c r="B533" s="671" t="s">
        <v>4686</v>
      </c>
      <c r="C533" s="671" t="s">
        <v>4604</v>
      </c>
      <c r="D533" s="671" t="s">
        <v>4759</v>
      </c>
      <c r="E533" s="671" t="s">
        <v>4760</v>
      </c>
      <c r="F533" s="238">
        <v>119</v>
      </c>
      <c r="G533" s="238">
        <v>25704</v>
      </c>
      <c r="H533" s="238">
        <v>1</v>
      </c>
      <c r="I533" s="238">
        <v>216</v>
      </c>
      <c r="J533" s="238">
        <v>114</v>
      </c>
      <c r="K533" s="238">
        <v>24624</v>
      </c>
      <c r="L533" s="238">
        <v>0.95798319327731096</v>
      </c>
      <c r="M533" s="238">
        <v>216</v>
      </c>
      <c r="N533" s="238">
        <v>113</v>
      </c>
      <c r="O533" s="238">
        <v>24408</v>
      </c>
      <c r="P533" s="682">
        <v>0.94957983193277307</v>
      </c>
      <c r="Q533" s="713">
        <v>216</v>
      </c>
    </row>
    <row r="534" spans="1:17" ht="14.4" customHeight="1" x14ac:dyDescent="0.3">
      <c r="A534" s="680" t="s">
        <v>4867</v>
      </c>
      <c r="B534" s="671" t="s">
        <v>4686</v>
      </c>
      <c r="C534" s="671" t="s">
        <v>4604</v>
      </c>
      <c r="D534" s="671" t="s">
        <v>4761</v>
      </c>
      <c r="E534" s="671" t="s">
        <v>4762</v>
      </c>
      <c r="F534" s="238">
        <v>1</v>
      </c>
      <c r="G534" s="238">
        <v>35</v>
      </c>
      <c r="H534" s="238">
        <v>1</v>
      </c>
      <c r="I534" s="238">
        <v>35</v>
      </c>
      <c r="J534" s="238"/>
      <c r="K534" s="238"/>
      <c r="L534" s="238"/>
      <c r="M534" s="238"/>
      <c r="N534" s="238"/>
      <c r="O534" s="238"/>
      <c r="P534" s="682"/>
      <c r="Q534" s="713"/>
    </row>
    <row r="535" spans="1:17" ht="14.4" customHeight="1" x14ac:dyDescent="0.3">
      <c r="A535" s="680" t="s">
        <v>4867</v>
      </c>
      <c r="B535" s="671" t="s">
        <v>4686</v>
      </c>
      <c r="C535" s="671" t="s">
        <v>4604</v>
      </c>
      <c r="D535" s="671" t="s">
        <v>4763</v>
      </c>
      <c r="E535" s="671" t="s">
        <v>4764</v>
      </c>
      <c r="F535" s="238">
        <v>12</v>
      </c>
      <c r="G535" s="238">
        <v>7068</v>
      </c>
      <c r="H535" s="238">
        <v>1</v>
      </c>
      <c r="I535" s="238">
        <v>589</v>
      </c>
      <c r="J535" s="238">
        <v>4</v>
      </c>
      <c r="K535" s="238">
        <v>2360</v>
      </c>
      <c r="L535" s="238">
        <v>0.33389926428975664</v>
      </c>
      <c r="M535" s="238">
        <v>590</v>
      </c>
      <c r="N535" s="238">
        <v>2</v>
      </c>
      <c r="O535" s="238">
        <v>1180</v>
      </c>
      <c r="P535" s="682">
        <v>0.16694963214487832</v>
      </c>
      <c r="Q535" s="713">
        <v>590</v>
      </c>
    </row>
    <row r="536" spans="1:17" ht="14.4" customHeight="1" x14ac:dyDescent="0.3">
      <c r="A536" s="680" t="s">
        <v>4867</v>
      </c>
      <c r="B536" s="671" t="s">
        <v>4686</v>
      </c>
      <c r="C536" s="671" t="s">
        <v>4604</v>
      </c>
      <c r="D536" s="671" t="s">
        <v>4767</v>
      </c>
      <c r="E536" s="671" t="s">
        <v>4768</v>
      </c>
      <c r="F536" s="238">
        <v>12</v>
      </c>
      <c r="G536" s="238">
        <v>6528</v>
      </c>
      <c r="H536" s="238">
        <v>1</v>
      </c>
      <c r="I536" s="238">
        <v>544</v>
      </c>
      <c r="J536" s="238">
        <v>4</v>
      </c>
      <c r="K536" s="238">
        <v>2180</v>
      </c>
      <c r="L536" s="238">
        <v>0.33394607843137253</v>
      </c>
      <c r="M536" s="238">
        <v>545</v>
      </c>
      <c r="N536" s="238">
        <v>5</v>
      </c>
      <c r="O536" s="238">
        <v>2725</v>
      </c>
      <c r="P536" s="682">
        <v>0.41743259803921567</v>
      </c>
      <c r="Q536" s="713">
        <v>545</v>
      </c>
    </row>
    <row r="537" spans="1:17" ht="14.4" customHeight="1" x14ac:dyDescent="0.3">
      <c r="A537" s="680" t="s">
        <v>4867</v>
      </c>
      <c r="B537" s="671" t="s">
        <v>4686</v>
      </c>
      <c r="C537" s="671" t="s">
        <v>4604</v>
      </c>
      <c r="D537" s="671" t="s">
        <v>4771</v>
      </c>
      <c r="E537" s="671" t="s">
        <v>4772</v>
      </c>
      <c r="F537" s="238">
        <v>12</v>
      </c>
      <c r="G537" s="238">
        <v>8808</v>
      </c>
      <c r="H537" s="238">
        <v>1</v>
      </c>
      <c r="I537" s="238">
        <v>734</v>
      </c>
      <c r="J537" s="238">
        <v>4</v>
      </c>
      <c r="K537" s="238">
        <v>2936</v>
      </c>
      <c r="L537" s="238">
        <v>0.33333333333333331</v>
      </c>
      <c r="M537" s="238">
        <v>734</v>
      </c>
      <c r="N537" s="238">
        <v>2</v>
      </c>
      <c r="O537" s="238">
        <v>1468</v>
      </c>
      <c r="P537" s="682">
        <v>0.16666666666666666</v>
      </c>
      <c r="Q537" s="713">
        <v>734</v>
      </c>
    </row>
    <row r="538" spans="1:17" ht="14.4" customHeight="1" x14ac:dyDescent="0.3">
      <c r="A538" s="680" t="s">
        <v>4867</v>
      </c>
      <c r="B538" s="671" t="s">
        <v>4686</v>
      </c>
      <c r="C538" s="671" t="s">
        <v>4604</v>
      </c>
      <c r="D538" s="671" t="s">
        <v>4773</v>
      </c>
      <c r="E538" s="671" t="s">
        <v>4774</v>
      </c>
      <c r="F538" s="238">
        <v>3</v>
      </c>
      <c r="G538" s="238">
        <v>978</v>
      </c>
      <c r="H538" s="238">
        <v>1</v>
      </c>
      <c r="I538" s="238">
        <v>326</v>
      </c>
      <c r="J538" s="238">
        <v>1</v>
      </c>
      <c r="K538" s="238">
        <v>326</v>
      </c>
      <c r="L538" s="238">
        <v>0.33333333333333331</v>
      </c>
      <c r="M538" s="238">
        <v>326</v>
      </c>
      <c r="N538" s="238">
        <v>2</v>
      </c>
      <c r="O538" s="238">
        <v>652</v>
      </c>
      <c r="P538" s="682">
        <v>0.66666666666666663</v>
      </c>
      <c r="Q538" s="713">
        <v>326</v>
      </c>
    </row>
    <row r="539" spans="1:17" ht="14.4" customHeight="1" x14ac:dyDescent="0.3">
      <c r="A539" s="680" t="s">
        <v>4867</v>
      </c>
      <c r="B539" s="671" t="s">
        <v>4686</v>
      </c>
      <c r="C539" s="671" t="s">
        <v>4604</v>
      </c>
      <c r="D539" s="671" t="s">
        <v>4775</v>
      </c>
      <c r="E539" s="671" t="s">
        <v>4776</v>
      </c>
      <c r="F539" s="238">
        <v>12</v>
      </c>
      <c r="G539" s="238">
        <v>4128</v>
      </c>
      <c r="H539" s="238">
        <v>1</v>
      </c>
      <c r="I539" s="238">
        <v>344</v>
      </c>
      <c r="J539" s="238">
        <v>4</v>
      </c>
      <c r="K539" s="238">
        <v>1376</v>
      </c>
      <c r="L539" s="238">
        <v>0.33333333333333331</v>
      </c>
      <c r="M539" s="238">
        <v>344</v>
      </c>
      <c r="N539" s="238">
        <v>2</v>
      </c>
      <c r="O539" s="238">
        <v>688</v>
      </c>
      <c r="P539" s="682">
        <v>0.16666666666666666</v>
      </c>
      <c r="Q539" s="713">
        <v>344</v>
      </c>
    </row>
    <row r="540" spans="1:17" ht="14.4" customHeight="1" x14ac:dyDescent="0.3">
      <c r="A540" s="680" t="s">
        <v>4867</v>
      </c>
      <c r="B540" s="671" t="s">
        <v>4686</v>
      </c>
      <c r="C540" s="671" t="s">
        <v>4604</v>
      </c>
      <c r="D540" s="671" t="s">
        <v>4779</v>
      </c>
      <c r="E540" s="671" t="s">
        <v>4780</v>
      </c>
      <c r="F540" s="238"/>
      <c r="G540" s="238"/>
      <c r="H540" s="238"/>
      <c r="I540" s="238"/>
      <c r="J540" s="238"/>
      <c r="K540" s="238"/>
      <c r="L540" s="238"/>
      <c r="M540" s="238"/>
      <c r="N540" s="238">
        <v>31</v>
      </c>
      <c r="O540" s="238">
        <v>7130</v>
      </c>
      <c r="P540" s="682"/>
      <c r="Q540" s="713">
        <v>230</v>
      </c>
    </row>
    <row r="541" spans="1:17" ht="14.4" customHeight="1" x14ac:dyDescent="0.3">
      <c r="A541" s="680" t="s">
        <v>4867</v>
      </c>
      <c r="B541" s="671" t="s">
        <v>4686</v>
      </c>
      <c r="C541" s="671" t="s">
        <v>4604</v>
      </c>
      <c r="D541" s="671" t="s">
        <v>4785</v>
      </c>
      <c r="E541" s="671" t="s">
        <v>4786</v>
      </c>
      <c r="F541" s="238">
        <v>11</v>
      </c>
      <c r="G541" s="238">
        <v>4466</v>
      </c>
      <c r="H541" s="238">
        <v>1</v>
      </c>
      <c r="I541" s="238">
        <v>406</v>
      </c>
      <c r="J541" s="238">
        <v>2</v>
      </c>
      <c r="K541" s="238">
        <v>812</v>
      </c>
      <c r="L541" s="238">
        <v>0.18181818181818182</v>
      </c>
      <c r="M541" s="238">
        <v>406</v>
      </c>
      <c r="N541" s="238">
        <v>3</v>
      </c>
      <c r="O541" s="238">
        <v>1218</v>
      </c>
      <c r="P541" s="682">
        <v>0.27272727272727271</v>
      </c>
      <c r="Q541" s="713">
        <v>406</v>
      </c>
    </row>
    <row r="542" spans="1:17" ht="14.4" customHeight="1" x14ac:dyDescent="0.3">
      <c r="A542" s="680" t="s">
        <v>4867</v>
      </c>
      <c r="B542" s="671" t="s">
        <v>4686</v>
      </c>
      <c r="C542" s="671" t="s">
        <v>4604</v>
      </c>
      <c r="D542" s="671" t="s">
        <v>4789</v>
      </c>
      <c r="E542" s="671" t="s">
        <v>4790</v>
      </c>
      <c r="F542" s="238">
        <v>11</v>
      </c>
      <c r="G542" s="238">
        <v>6435</v>
      </c>
      <c r="H542" s="238">
        <v>1</v>
      </c>
      <c r="I542" s="238">
        <v>585</v>
      </c>
      <c r="J542" s="238">
        <v>2</v>
      </c>
      <c r="K542" s="238">
        <v>1172</v>
      </c>
      <c r="L542" s="238">
        <v>0.18212898212898213</v>
      </c>
      <c r="M542" s="238">
        <v>586</v>
      </c>
      <c r="N542" s="238">
        <v>3</v>
      </c>
      <c r="O542" s="238">
        <v>1758</v>
      </c>
      <c r="P542" s="682">
        <v>0.2731934731934732</v>
      </c>
      <c r="Q542" s="713">
        <v>586</v>
      </c>
    </row>
    <row r="543" spans="1:17" ht="14.4" customHeight="1" x14ac:dyDescent="0.3">
      <c r="A543" s="680" t="s">
        <v>4867</v>
      </c>
      <c r="B543" s="671" t="s">
        <v>4686</v>
      </c>
      <c r="C543" s="671" t="s">
        <v>4604</v>
      </c>
      <c r="D543" s="671" t="s">
        <v>4791</v>
      </c>
      <c r="E543" s="671" t="s">
        <v>4792</v>
      </c>
      <c r="F543" s="238"/>
      <c r="G543" s="238"/>
      <c r="H543" s="238"/>
      <c r="I543" s="238"/>
      <c r="J543" s="238">
        <v>1</v>
      </c>
      <c r="K543" s="238">
        <v>385</v>
      </c>
      <c r="L543" s="238"/>
      <c r="M543" s="238">
        <v>385</v>
      </c>
      <c r="N543" s="238">
        <v>2</v>
      </c>
      <c r="O543" s="238">
        <v>770</v>
      </c>
      <c r="P543" s="682"/>
      <c r="Q543" s="713">
        <v>385</v>
      </c>
    </row>
    <row r="544" spans="1:17" ht="14.4" customHeight="1" x14ac:dyDescent="0.3">
      <c r="A544" s="680" t="s">
        <v>4867</v>
      </c>
      <c r="B544" s="671" t="s">
        <v>4686</v>
      </c>
      <c r="C544" s="671" t="s">
        <v>4604</v>
      </c>
      <c r="D544" s="671" t="s">
        <v>4793</v>
      </c>
      <c r="E544" s="671" t="s">
        <v>4794</v>
      </c>
      <c r="F544" s="238">
        <v>1</v>
      </c>
      <c r="G544" s="238">
        <v>88</v>
      </c>
      <c r="H544" s="238">
        <v>1</v>
      </c>
      <c r="I544" s="238">
        <v>88</v>
      </c>
      <c r="J544" s="238">
        <v>3</v>
      </c>
      <c r="K544" s="238">
        <v>264</v>
      </c>
      <c r="L544" s="238">
        <v>3</v>
      </c>
      <c r="M544" s="238">
        <v>88</v>
      </c>
      <c r="N544" s="238"/>
      <c r="O544" s="238"/>
      <c r="P544" s="682"/>
      <c r="Q544" s="713"/>
    </row>
    <row r="545" spans="1:17" ht="14.4" customHeight="1" x14ac:dyDescent="0.3">
      <c r="A545" s="680" t="s">
        <v>4867</v>
      </c>
      <c r="B545" s="671" t="s">
        <v>4686</v>
      </c>
      <c r="C545" s="671" t="s">
        <v>4604</v>
      </c>
      <c r="D545" s="671" t="s">
        <v>964</v>
      </c>
      <c r="E545" s="671" t="s">
        <v>4799</v>
      </c>
      <c r="F545" s="238"/>
      <c r="G545" s="238"/>
      <c r="H545" s="238"/>
      <c r="I545" s="238"/>
      <c r="J545" s="238"/>
      <c r="K545" s="238"/>
      <c r="L545" s="238"/>
      <c r="M545" s="238"/>
      <c r="N545" s="238">
        <v>48</v>
      </c>
      <c r="O545" s="238">
        <v>37680</v>
      </c>
      <c r="P545" s="682"/>
      <c r="Q545" s="713">
        <v>785</v>
      </c>
    </row>
    <row r="546" spans="1:17" ht="14.4" customHeight="1" x14ac:dyDescent="0.3">
      <c r="A546" s="680" t="s">
        <v>4867</v>
      </c>
      <c r="B546" s="671" t="s">
        <v>4686</v>
      </c>
      <c r="C546" s="671" t="s">
        <v>4604</v>
      </c>
      <c r="D546" s="671" t="s">
        <v>4800</v>
      </c>
      <c r="E546" s="671" t="s">
        <v>4801</v>
      </c>
      <c r="F546" s="238"/>
      <c r="G546" s="238"/>
      <c r="H546" s="238"/>
      <c r="I546" s="238"/>
      <c r="J546" s="238"/>
      <c r="K546" s="238"/>
      <c r="L546" s="238"/>
      <c r="M546" s="238"/>
      <c r="N546" s="238">
        <v>3</v>
      </c>
      <c r="O546" s="238">
        <v>663</v>
      </c>
      <c r="P546" s="682"/>
      <c r="Q546" s="713">
        <v>221</v>
      </c>
    </row>
    <row r="547" spans="1:17" ht="14.4" customHeight="1" x14ac:dyDescent="0.3">
      <c r="A547" s="680" t="s">
        <v>4867</v>
      </c>
      <c r="B547" s="671" t="s">
        <v>4686</v>
      </c>
      <c r="C547" s="671" t="s">
        <v>4604</v>
      </c>
      <c r="D547" s="671" t="s">
        <v>4804</v>
      </c>
      <c r="E547" s="671" t="s">
        <v>4805</v>
      </c>
      <c r="F547" s="238">
        <v>9</v>
      </c>
      <c r="G547" s="238">
        <v>8226</v>
      </c>
      <c r="H547" s="238">
        <v>1</v>
      </c>
      <c r="I547" s="238">
        <v>914</v>
      </c>
      <c r="J547" s="238"/>
      <c r="K547" s="238"/>
      <c r="L547" s="238"/>
      <c r="M547" s="238"/>
      <c r="N547" s="238">
        <v>1</v>
      </c>
      <c r="O547" s="238">
        <v>915</v>
      </c>
      <c r="P547" s="682">
        <v>0.11123267687819111</v>
      </c>
      <c r="Q547" s="713">
        <v>915</v>
      </c>
    </row>
    <row r="548" spans="1:17" ht="14.4" customHeight="1" x14ac:dyDescent="0.3">
      <c r="A548" s="680" t="s">
        <v>4867</v>
      </c>
      <c r="B548" s="671" t="s">
        <v>4686</v>
      </c>
      <c r="C548" s="671" t="s">
        <v>4604</v>
      </c>
      <c r="D548" s="671" t="s">
        <v>4806</v>
      </c>
      <c r="E548" s="671" t="s">
        <v>4807</v>
      </c>
      <c r="F548" s="238">
        <v>9</v>
      </c>
      <c r="G548" s="238">
        <v>8019</v>
      </c>
      <c r="H548" s="238">
        <v>1</v>
      </c>
      <c r="I548" s="238">
        <v>891</v>
      </c>
      <c r="J548" s="238"/>
      <c r="K548" s="238"/>
      <c r="L548" s="238"/>
      <c r="M548" s="238"/>
      <c r="N548" s="238">
        <v>1</v>
      </c>
      <c r="O548" s="238">
        <v>892</v>
      </c>
      <c r="P548" s="682">
        <v>0.11123581493951865</v>
      </c>
      <c r="Q548" s="713">
        <v>892</v>
      </c>
    </row>
    <row r="549" spans="1:17" ht="14.4" customHeight="1" x14ac:dyDescent="0.3">
      <c r="A549" s="680" t="s">
        <v>4870</v>
      </c>
      <c r="B549" s="671" t="s">
        <v>4474</v>
      </c>
      <c r="C549" s="671" t="s">
        <v>4604</v>
      </c>
      <c r="D549" s="671" t="s">
        <v>4609</v>
      </c>
      <c r="E549" s="671" t="s">
        <v>4610</v>
      </c>
      <c r="F549" s="238"/>
      <c r="G549" s="238"/>
      <c r="H549" s="238"/>
      <c r="I549" s="238"/>
      <c r="J549" s="238">
        <v>2</v>
      </c>
      <c r="K549" s="238">
        <v>68</v>
      </c>
      <c r="L549" s="238"/>
      <c r="M549" s="238">
        <v>34</v>
      </c>
      <c r="N549" s="238"/>
      <c r="O549" s="238"/>
      <c r="P549" s="682"/>
      <c r="Q549" s="713"/>
    </row>
    <row r="550" spans="1:17" ht="14.4" customHeight="1" x14ac:dyDescent="0.3">
      <c r="A550" s="680" t="s">
        <v>4870</v>
      </c>
      <c r="B550" s="671" t="s">
        <v>4474</v>
      </c>
      <c r="C550" s="671" t="s">
        <v>4604</v>
      </c>
      <c r="D550" s="671" t="s">
        <v>4641</v>
      </c>
      <c r="E550" s="671" t="s">
        <v>4642</v>
      </c>
      <c r="F550" s="238">
        <v>1</v>
      </c>
      <c r="G550" s="238">
        <v>357</v>
      </c>
      <c r="H550" s="238">
        <v>1</v>
      </c>
      <c r="I550" s="238">
        <v>357</v>
      </c>
      <c r="J550" s="238"/>
      <c r="K550" s="238"/>
      <c r="L550" s="238"/>
      <c r="M550" s="238"/>
      <c r="N550" s="238"/>
      <c r="O550" s="238"/>
      <c r="P550" s="682"/>
      <c r="Q550" s="713"/>
    </row>
    <row r="551" spans="1:17" ht="14.4" customHeight="1" x14ac:dyDescent="0.3">
      <c r="A551" s="680" t="s">
        <v>4870</v>
      </c>
      <c r="B551" s="671" t="s">
        <v>4474</v>
      </c>
      <c r="C551" s="671" t="s">
        <v>4604</v>
      </c>
      <c r="D551" s="671" t="s">
        <v>4649</v>
      </c>
      <c r="E551" s="671" t="s">
        <v>4650</v>
      </c>
      <c r="F551" s="238"/>
      <c r="G551" s="238"/>
      <c r="H551" s="238"/>
      <c r="I551" s="238"/>
      <c r="J551" s="238">
        <v>2</v>
      </c>
      <c r="K551" s="238">
        <v>318</v>
      </c>
      <c r="L551" s="238"/>
      <c r="M551" s="238">
        <v>159</v>
      </c>
      <c r="N551" s="238">
        <v>1</v>
      </c>
      <c r="O551" s="238">
        <v>159</v>
      </c>
      <c r="P551" s="682"/>
      <c r="Q551" s="713">
        <v>159</v>
      </c>
    </row>
    <row r="552" spans="1:17" ht="14.4" customHeight="1" x14ac:dyDescent="0.3">
      <c r="A552" s="680" t="s">
        <v>4870</v>
      </c>
      <c r="B552" s="671" t="s">
        <v>4686</v>
      </c>
      <c r="C552" s="671" t="s">
        <v>4604</v>
      </c>
      <c r="D552" s="671" t="s">
        <v>4697</v>
      </c>
      <c r="E552" s="671" t="s">
        <v>4698</v>
      </c>
      <c r="F552" s="238">
        <v>175</v>
      </c>
      <c r="G552" s="238">
        <v>11200</v>
      </c>
      <c r="H552" s="238">
        <v>1</v>
      </c>
      <c r="I552" s="238">
        <v>64</v>
      </c>
      <c r="J552" s="238">
        <v>102</v>
      </c>
      <c r="K552" s="238">
        <v>6630</v>
      </c>
      <c r="L552" s="238">
        <v>0.59196428571428572</v>
      </c>
      <c r="M552" s="238">
        <v>65</v>
      </c>
      <c r="N552" s="238">
        <v>114</v>
      </c>
      <c r="O552" s="238">
        <v>7410</v>
      </c>
      <c r="P552" s="682">
        <v>0.66160714285714284</v>
      </c>
      <c r="Q552" s="713">
        <v>65</v>
      </c>
    </row>
    <row r="553" spans="1:17" ht="14.4" customHeight="1" x14ac:dyDescent="0.3">
      <c r="A553" s="680" t="s">
        <v>4870</v>
      </c>
      <c r="B553" s="671" t="s">
        <v>4686</v>
      </c>
      <c r="C553" s="671" t="s">
        <v>4604</v>
      </c>
      <c r="D553" s="671" t="s">
        <v>4709</v>
      </c>
      <c r="E553" s="671" t="s">
        <v>4710</v>
      </c>
      <c r="F553" s="238">
        <v>2</v>
      </c>
      <c r="G553" s="238">
        <v>46</v>
      </c>
      <c r="H553" s="238">
        <v>1</v>
      </c>
      <c r="I553" s="238">
        <v>23</v>
      </c>
      <c r="J553" s="238">
        <v>1</v>
      </c>
      <c r="K553" s="238">
        <v>23</v>
      </c>
      <c r="L553" s="238">
        <v>0.5</v>
      </c>
      <c r="M553" s="238">
        <v>23</v>
      </c>
      <c r="N553" s="238">
        <v>4</v>
      </c>
      <c r="O553" s="238">
        <v>92</v>
      </c>
      <c r="P553" s="682">
        <v>2</v>
      </c>
      <c r="Q553" s="713">
        <v>23</v>
      </c>
    </row>
    <row r="554" spans="1:17" ht="14.4" customHeight="1" x14ac:dyDescent="0.3">
      <c r="A554" s="680" t="s">
        <v>4870</v>
      </c>
      <c r="B554" s="671" t="s">
        <v>4686</v>
      </c>
      <c r="C554" s="671" t="s">
        <v>4604</v>
      </c>
      <c r="D554" s="671" t="s">
        <v>4713</v>
      </c>
      <c r="E554" s="671" t="s">
        <v>4714</v>
      </c>
      <c r="F554" s="238"/>
      <c r="G554" s="238"/>
      <c r="H554" s="238"/>
      <c r="I554" s="238"/>
      <c r="J554" s="238">
        <v>1</v>
      </c>
      <c r="K554" s="238">
        <v>54</v>
      </c>
      <c r="L554" s="238"/>
      <c r="M554" s="238">
        <v>54</v>
      </c>
      <c r="N554" s="238">
        <v>1</v>
      </c>
      <c r="O554" s="238">
        <v>54</v>
      </c>
      <c r="P554" s="682"/>
      <c r="Q554" s="713">
        <v>54</v>
      </c>
    </row>
    <row r="555" spans="1:17" ht="14.4" customHeight="1" x14ac:dyDescent="0.3">
      <c r="A555" s="680" t="s">
        <v>4870</v>
      </c>
      <c r="B555" s="671" t="s">
        <v>4686</v>
      </c>
      <c r="C555" s="671" t="s">
        <v>4604</v>
      </c>
      <c r="D555" s="671" t="s">
        <v>4715</v>
      </c>
      <c r="E555" s="671" t="s">
        <v>4716</v>
      </c>
      <c r="F555" s="238">
        <v>19</v>
      </c>
      <c r="G555" s="238">
        <v>1463</v>
      </c>
      <c r="H555" s="238">
        <v>1</v>
      </c>
      <c r="I555" s="238">
        <v>77</v>
      </c>
      <c r="J555" s="238">
        <v>19</v>
      </c>
      <c r="K555" s="238">
        <v>1463</v>
      </c>
      <c r="L555" s="238">
        <v>1</v>
      </c>
      <c r="M555" s="238">
        <v>77</v>
      </c>
      <c r="N555" s="238">
        <v>31</v>
      </c>
      <c r="O555" s="238">
        <v>2387</v>
      </c>
      <c r="P555" s="682">
        <v>1.631578947368421</v>
      </c>
      <c r="Q555" s="713">
        <v>77</v>
      </c>
    </row>
    <row r="556" spans="1:17" ht="14.4" customHeight="1" x14ac:dyDescent="0.3">
      <c r="A556" s="680" t="s">
        <v>4870</v>
      </c>
      <c r="B556" s="671" t="s">
        <v>4686</v>
      </c>
      <c r="C556" s="671" t="s">
        <v>4604</v>
      </c>
      <c r="D556" s="671" t="s">
        <v>4719</v>
      </c>
      <c r="E556" s="671" t="s">
        <v>4720</v>
      </c>
      <c r="F556" s="238">
        <v>13</v>
      </c>
      <c r="G556" s="238">
        <v>286</v>
      </c>
      <c r="H556" s="238">
        <v>1</v>
      </c>
      <c r="I556" s="238">
        <v>22</v>
      </c>
      <c r="J556" s="238">
        <v>9</v>
      </c>
      <c r="K556" s="238">
        <v>198</v>
      </c>
      <c r="L556" s="238">
        <v>0.69230769230769229</v>
      </c>
      <c r="M556" s="238">
        <v>22</v>
      </c>
      <c r="N556" s="238">
        <v>12</v>
      </c>
      <c r="O556" s="238">
        <v>264</v>
      </c>
      <c r="P556" s="682">
        <v>0.92307692307692313</v>
      </c>
      <c r="Q556" s="713">
        <v>22</v>
      </c>
    </row>
    <row r="557" spans="1:17" ht="14.4" customHeight="1" x14ac:dyDescent="0.3">
      <c r="A557" s="680" t="s">
        <v>4870</v>
      </c>
      <c r="B557" s="671" t="s">
        <v>4686</v>
      </c>
      <c r="C557" s="671" t="s">
        <v>4604</v>
      </c>
      <c r="D557" s="671" t="s">
        <v>4729</v>
      </c>
      <c r="E557" s="671" t="s">
        <v>4730</v>
      </c>
      <c r="F557" s="238">
        <v>7</v>
      </c>
      <c r="G557" s="238">
        <v>1463</v>
      </c>
      <c r="H557" s="238">
        <v>1</v>
      </c>
      <c r="I557" s="238">
        <v>209</v>
      </c>
      <c r="J557" s="238">
        <v>6</v>
      </c>
      <c r="K557" s="238">
        <v>1254</v>
      </c>
      <c r="L557" s="238">
        <v>0.8571428571428571</v>
      </c>
      <c r="M557" s="238">
        <v>209</v>
      </c>
      <c r="N557" s="238"/>
      <c r="O557" s="238"/>
      <c r="P557" s="682"/>
      <c r="Q557" s="713"/>
    </row>
    <row r="558" spans="1:17" ht="14.4" customHeight="1" x14ac:dyDescent="0.3">
      <c r="A558" s="680" t="s">
        <v>4870</v>
      </c>
      <c r="B558" s="671" t="s">
        <v>4686</v>
      </c>
      <c r="C558" s="671" t="s">
        <v>4604</v>
      </c>
      <c r="D558" s="671" t="s">
        <v>4731</v>
      </c>
      <c r="E558" s="671" t="s">
        <v>4732</v>
      </c>
      <c r="F558" s="238"/>
      <c r="G558" s="238"/>
      <c r="H558" s="238"/>
      <c r="I558" s="238"/>
      <c r="J558" s="238">
        <v>1</v>
      </c>
      <c r="K558" s="238">
        <v>66</v>
      </c>
      <c r="L558" s="238"/>
      <c r="M558" s="238">
        <v>66</v>
      </c>
      <c r="N558" s="238"/>
      <c r="O558" s="238"/>
      <c r="P558" s="682"/>
      <c r="Q558" s="713"/>
    </row>
    <row r="559" spans="1:17" ht="14.4" customHeight="1" x14ac:dyDescent="0.3">
      <c r="A559" s="680" t="s">
        <v>4870</v>
      </c>
      <c r="B559" s="671" t="s">
        <v>4686</v>
      </c>
      <c r="C559" s="671" t="s">
        <v>4604</v>
      </c>
      <c r="D559" s="671" t="s">
        <v>4735</v>
      </c>
      <c r="E559" s="671" t="s">
        <v>4736</v>
      </c>
      <c r="F559" s="238">
        <v>20</v>
      </c>
      <c r="G559" s="238">
        <v>320</v>
      </c>
      <c r="H559" s="238">
        <v>1</v>
      </c>
      <c r="I559" s="238">
        <v>16</v>
      </c>
      <c r="J559" s="238">
        <v>21</v>
      </c>
      <c r="K559" s="238">
        <v>336</v>
      </c>
      <c r="L559" s="238">
        <v>1.05</v>
      </c>
      <c r="M559" s="238">
        <v>16</v>
      </c>
      <c r="N559" s="238">
        <v>32</v>
      </c>
      <c r="O559" s="238">
        <v>512</v>
      </c>
      <c r="P559" s="682">
        <v>1.6</v>
      </c>
      <c r="Q559" s="713">
        <v>16</v>
      </c>
    </row>
    <row r="560" spans="1:17" ht="14.4" customHeight="1" x14ac:dyDescent="0.3">
      <c r="A560" s="680" t="s">
        <v>4870</v>
      </c>
      <c r="B560" s="671" t="s">
        <v>4686</v>
      </c>
      <c r="C560" s="671" t="s">
        <v>4604</v>
      </c>
      <c r="D560" s="671" t="s">
        <v>4741</v>
      </c>
      <c r="E560" s="671" t="s">
        <v>4742</v>
      </c>
      <c r="F560" s="238">
        <v>11</v>
      </c>
      <c r="G560" s="238">
        <v>253</v>
      </c>
      <c r="H560" s="238">
        <v>1</v>
      </c>
      <c r="I560" s="238">
        <v>23</v>
      </c>
      <c r="J560" s="238">
        <v>8</v>
      </c>
      <c r="K560" s="238">
        <v>192</v>
      </c>
      <c r="L560" s="238">
        <v>0.75889328063241102</v>
      </c>
      <c r="M560" s="238">
        <v>24</v>
      </c>
      <c r="N560" s="238">
        <v>8</v>
      </c>
      <c r="O560" s="238">
        <v>192</v>
      </c>
      <c r="P560" s="682">
        <v>0.75889328063241102</v>
      </c>
      <c r="Q560" s="713">
        <v>24</v>
      </c>
    </row>
    <row r="561" spans="1:17" ht="14.4" customHeight="1" x14ac:dyDescent="0.3">
      <c r="A561" s="680" t="s">
        <v>4870</v>
      </c>
      <c r="B561" s="671" t="s">
        <v>4686</v>
      </c>
      <c r="C561" s="671" t="s">
        <v>4604</v>
      </c>
      <c r="D561" s="671" t="s">
        <v>4745</v>
      </c>
      <c r="E561" s="671" t="s">
        <v>4746</v>
      </c>
      <c r="F561" s="238"/>
      <c r="G561" s="238"/>
      <c r="H561" s="238"/>
      <c r="I561" s="238"/>
      <c r="J561" s="238">
        <v>2</v>
      </c>
      <c r="K561" s="238">
        <v>360</v>
      </c>
      <c r="L561" s="238"/>
      <c r="M561" s="238">
        <v>180</v>
      </c>
      <c r="N561" s="238"/>
      <c r="O561" s="238"/>
      <c r="P561" s="682"/>
      <c r="Q561" s="713"/>
    </row>
    <row r="562" spans="1:17" ht="14.4" customHeight="1" x14ac:dyDescent="0.3">
      <c r="A562" s="680" t="s">
        <v>4870</v>
      </c>
      <c r="B562" s="671" t="s">
        <v>4686</v>
      </c>
      <c r="C562" s="671" t="s">
        <v>4604</v>
      </c>
      <c r="D562" s="671" t="s">
        <v>4751</v>
      </c>
      <c r="E562" s="671" t="s">
        <v>4752</v>
      </c>
      <c r="F562" s="238"/>
      <c r="G562" s="238"/>
      <c r="H562" s="238"/>
      <c r="I562" s="238"/>
      <c r="J562" s="238"/>
      <c r="K562" s="238"/>
      <c r="L562" s="238"/>
      <c r="M562" s="238"/>
      <c r="N562" s="238">
        <v>11</v>
      </c>
      <c r="O562" s="238">
        <v>2783</v>
      </c>
      <c r="P562" s="682"/>
      <c r="Q562" s="713">
        <v>253</v>
      </c>
    </row>
    <row r="563" spans="1:17" ht="14.4" customHeight="1" x14ac:dyDescent="0.3">
      <c r="A563" s="680" t="s">
        <v>4870</v>
      </c>
      <c r="B563" s="671" t="s">
        <v>4686</v>
      </c>
      <c r="C563" s="671" t="s">
        <v>4604</v>
      </c>
      <c r="D563" s="671" t="s">
        <v>4759</v>
      </c>
      <c r="E563" s="671" t="s">
        <v>4760</v>
      </c>
      <c r="F563" s="238">
        <v>1</v>
      </c>
      <c r="G563" s="238">
        <v>216</v>
      </c>
      <c r="H563" s="238">
        <v>1</v>
      </c>
      <c r="I563" s="238">
        <v>216</v>
      </c>
      <c r="J563" s="238">
        <v>2</v>
      </c>
      <c r="K563" s="238">
        <v>432</v>
      </c>
      <c r="L563" s="238">
        <v>2</v>
      </c>
      <c r="M563" s="238">
        <v>216</v>
      </c>
      <c r="N563" s="238">
        <v>1</v>
      </c>
      <c r="O563" s="238">
        <v>216</v>
      </c>
      <c r="P563" s="682">
        <v>1</v>
      </c>
      <c r="Q563" s="713">
        <v>216</v>
      </c>
    </row>
    <row r="564" spans="1:17" ht="14.4" customHeight="1" x14ac:dyDescent="0.3">
      <c r="A564" s="680" t="s">
        <v>4871</v>
      </c>
      <c r="B564" s="671" t="s">
        <v>4686</v>
      </c>
      <c r="C564" s="671" t="s">
        <v>4604</v>
      </c>
      <c r="D564" s="671" t="s">
        <v>4697</v>
      </c>
      <c r="E564" s="671" t="s">
        <v>4698</v>
      </c>
      <c r="F564" s="238">
        <v>51</v>
      </c>
      <c r="G564" s="238">
        <v>3264</v>
      </c>
      <c r="H564" s="238">
        <v>1</v>
      </c>
      <c r="I564" s="238">
        <v>64</v>
      </c>
      <c r="J564" s="238"/>
      <c r="K564" s="238"/>
      <c r="L564" s="238"/>
      <c r="M564" s="238"/>
      <c r="N564" s="238"/>
      <c r="O564" s="238"/>
      <c r="P564" s="682"/>
      <c r="Q564" s="713"/>
    </row>
    <row r="565" spans="1:17" ht="14.4" customHeight="1" x14ac:dyDescent="0.3">
      <c r="A565" s="680" t="s">
        <v>4871</v>
      </c>
      <c r="B565" s="671" t="s">
        <v>4686</v>
      </c>
      <c r="C565" s="671" t="s">
        <v>4604</v>
      </c>
      <c r="D565" s="671" t="s">
        <v>4715</v>
      </c>
      <c r="E565" s="671" t="s">
        <v>4716</v>
      </c>
      <c r="F565" s="238">
        <v>2</v>
      </c>
      <c r="G565" s="238">
        <v>154</v>
      </c>
      <c r="H565" s="238">
        <v>1</v>
      </c>
      <c r="I565" s="238">
        <v>77</v>
      </c>
      <c r="J565" s="238"/>
      <c r="K565" s="238"/>
      <c r="L565" s="238"/>
      <c r="M565" s="238"/>
      <c r="N565" s="238"/>
      <c r="O565" s="238"/>
      <c r="P565" s="682"/>
      <c r="Q565" s="713"/>
    </row>
    <row r="566" spans="1:17" ht="14.4" customHeight="1" x14ac:dyDescent="0.3">
      <c r="A566" s="680" t="s">
        <v>4871</v>
      </c>
      <c r="B566" s="671" t="s">
        <v>4686</v>
      </c>
      <c r="C566" s="671" t="s">
        <v>4604</v>
      </c>
      <c r="D566" s="671" t="s">
        <v>4719</v>
      </c>
      <c r="E566" s="671" t="s">
        <v>4720</v>
      </c>
      <c r="F566" s="238">
        <v>2</v>
      </c>
      <c r="G566" s="238">
        <v>44</v>
      </c>
      <c r="H566" s="238">
        <v>1</v>
      </c>
      <c r="I566" s="238">
        <v>22</v>
      </c>
      <c r="J566" s="238"/>
      <c r="K566" s="238"/>
      <c r="L566" s="238"/>
      <c r="M566" s="238"/>
      <c r="N566" s="238"/>
      <c r="O566" s="238"/>
      <c r="P566" s="682"/>
      <c r="Q566" s="713"/>
    </row>
    <row r="567" spans="1:17" ht="14.4" customHeight="1" x14ac:dyDescent="0.3">
      <c r="A567" s="680" t="s">
        <v>4871</v>
      </c>
      <c r="B567" s="671" t="s">
        <v>4686</v>
      </c>
      <c r="C567" s="671" t="s">
        <v>4604</v>
      </c>
      <c r="D567" s="671" t="s">
        <v>4729</v>
      </c>
      <c r="E567" s="671" t="s">
        <v>4730</v>
      </c>
      <c r="F567" s="238">
        <v>1</v>
      </c>
      <c r="G567" s="238">
        <v>209</v>
      </c>
      <c r="H567" s="238">
        <v>1</v>
      </c>
      <c r="I567" s="238">
        <v>209</v>
      </c>
      <c r="J567" s="238"/>
      <c r="K567" s="238"/>
      <c r="L567" s="238"/>
      <c r="M567" s="238"/>
      <c r="N567" s="238"/>
      <c r="O567" s="238"/>
      <c r="P567" s="682"/>
      <c r="Q567" s="713"/>
    </row>
    <row r="568" spans="1:17" ht="14.4" customHeight="1" x14ac:dyDescent="0.3">
      <c r="A568" s="680" t="s">
        <v>4871</v>
      </c>
      <c r="B568" s="671" t="s">
        <v>4686</v>
      </c>
      <c r="C568" s="671" t="s">
        <v>4604</v>
      </c>
      <c r="D568" s="671" t="s">
        <v>4735</v>
      </c>
      <c r="E568" s="671" t="s">
        <v>4736</v>
      </c>
      <c r="F568" s="238">
        <v>4</v>
      </c>
      <c r="G568" s="238">
        <v>64</v>
      </c>
      <c r="H568" s="238">
        <v>1</v>
      </c>
      <c r="I568" s="238">
        <v>16</v>
      </c>
      <c r="J568" s="238"/>
      <c r="K568" s="238"/>
      <c r="L568" s="238"/>
      <c r="M568" s="238"/>
      <c r="N568" s="238"/>
      <c r="O568" s="238"/>
      <c r="P568" s="682"/>
      <c r="Q568" s="713"/>
    </row>
    <row r="569" spans="1:17" ht="14.4" customHeight="1" x14ac:dyDescent="0.3">
      <c r="A569" s="680" t="s">
        <v>4871</v>
      </c>
      <c r="B569" s="671" t="s">
        <v>4686</v>
      </c>
      <c r="C569" s="671" t="s">
        <v>4604</v>
      </c>
      <c r="D569" s="671" t="s">
        <v>4741</v>
      </c>
      <c r="E569" s="671" t="s">
        <v>4742</v>
      </c>
      <c r="F569" s="238">
        <v>2</v>
      </c>
      <c r="G569" s="238">
        <v>46</v>
      </c>
      <c r="H569" s="238">
        <v>1</v>
      </c>
      <c r="I569" s="238">
        <v>23</v>
      </c>
      <c r="J569" s="238"/>
      <c r="K569" s="238"/>
      <c r="L569" s="238"/>
      <c r="M569" s="238"/>
      <c r="N569" s="238"/>
      <c r="O569" s="238"/>
      <c r="P569" s="682"/>
      <c r="Q569" s="713"/>
    </row>
    <row r="570" spans="1:17" ht="14.4" customHeight="1" x14ac:dyDescent="0.3">
      <c r="A570" s="680" t="s">
        <v>4871</v>
      </c>
      <c r="B570" s="671" t="s">
        <v>4686</v>
      </c>
      <c r="C570" s="671" t="s">
        <v>4604</v>
      </c>
      <c r="D570" s="671" t="s">
        <v>4759</v>
      </c>
      <c r="E570" s="671" t="s">
        <v>4760</v>
      </c>
      <c r="F570" s="238">
        <v>1</v>
      </c>
      <c r="G570" s="238">
        <v>216</v>
      </c>
      <c r="H570" s="238">
        <v>1</v>
      </c>
      <c r="I570" s="238">
        <v>216</v>
      </c>
      <c r="J570" s="238"/>
      <c r="K570" s="238"/>
      <c r="L570" s="238"/>
      <c r="M570" s="238"/>
      <c r="N570" s="238"/>
      <c r="O570" s="238"/>
      <c r="P570" s="682"/>
      <c r="Q570" s="713"/>
    </row>
    <row r="571" spans="1:17" ht="14.4" customHeight="1" x14ac:dyDescent="0.3">
      <c r="A571" s="680" t="s">
        <v>4872</v>
      </c>
      <c r="B571" s="671" t="s">
        <v>4474</v>
      </c>
      <c r="C571" s="671" t="s">
        <v>4604</v>
      </c>
      <c r="D571" s="671" t="s">
        <v>4655</v>
      </c>
      <c r="E571" s="671" t="s">
        <v>4656</v>
      </c>
      <c r="F571" s="238">
        <v>2</v>
      </c>
      <c r="G571" s="238">
        <v>356</v>
      </c>
      <c r="H571" s="238">
        <v>1</v>
      </c>
      <c r="I571" s="238">
        <v>178</v>
      </c>
      <c r="J571" s="238"/>
      <c r="K571" s="238"/>
      <c r="L571" s="238"/>
      <c r="M571" s="238"/>
      <c r="N571" s="238">
        <v>1</v>
      </c>
      <c r="O571" s="238">
        <v>163</v>
      </c>
      <c r="P571" s="682">
        <v>0.45786516853932585</v>
      </c>
      <c r="Q571" s="713">
        <v>163</v>
      </c>
    </row>
    <row r="572" spans="1:17" ht="14.4" customHeight="1" x14ac:dyDescent="0.3">
      <c r="A572" s="680" t="s">
        <v>4872</v>
      </c>
      <c r="B572" s="671" t="s">
        <v>4686</v>
      </c>
      <c r="C572" s="671" t="s">
        <v>4604</v>
      </c>
      <c r="D572" s="671" t="s">
        <v>4693</v>
      </c>
      <c r="E572" s="671" t="s">
        <v>4694</v>
      </c>
      <c r="F572" s="238"/>
      <c r="G572" s="238"/>
      <c r="H572" s="238"/>
      <c r="I572" s="238"/>
      <c r="J572" s="238"/>
      <c r="K572" s="238"/>
      <c r="L572" s="238"/>
      <c r="M572" s="238"/>
      <c r="N572" s="238">
        <v>1</v>
      </c>
      <c r="O572" s="238">
        <v>350</v>
      </c>
      <c r="P572" s="682"/>
      <c r="Q572" s="713">
        <v>350</v>
      </c>
    </row>
    <row r="573" spans="1:17" ht="14.4" customHeight="1" x14ac:dyDescent="0.3">
      <c r="A573" s="680" t="s">
        <v>4872</v>
      </c>
      <c r="B573" s="671" t="s">
        <v>4686</v>
      </c>
      <c r="C573" s="671" t="s">
        <v>4604</v>
      </c>
      <c r="D573" s="671" t="s">
        <v>4697</v>
      </c>
      <c r="E573" s="671" t="s">
        <v>4698</v>
      </c>
      <c r="F573" s="238">
        <v>151</v>
      </c>
      <c r="G573" s="238">
        <v>9664</v>
      </c>
      <c r="H573" s="238">
        <v>1</v>
      </c>
      <c r="I573" s="238">
        <v>64</v>
      </c>
      <c r="J573" s="238">
        <v>155</v>
      </c>
      <c r="K573" s="238">
        <v>10075</v>
      </c>
      <c r="L573" s="238">
        <v>1.0425289735099337</v>
      </c>
      <c r="M573" s="238">
        <v>65</v>
      </c>
      <c r="N573" s="238">
        <v>149</v>
      </c>
      <c r="O573" s="238">
        <v>9685</v>
      </c>
      <c r="P573" s="682">
        <v>1.0021730132450331</v>
      </c>
      <c r="Q573" s="713">
        <v>65</v>
      </c>
    </row>
    <row r="574" spans="1:17" ht="14.4" customHeight="1" x14ac:dyDescent="0.3">
      <c r="A574" s="680" t="s">
        <v>4872</v>
      </c>
      <c r="B574" s="671" t="s">
        <v>4686</v>
      </c>
      <c r="C574" s="671" t="s">
        <v>4604</v>
      </c>
      <c r="D574" s="671" t="s">
        <v>4701</v>
      </c>
      <c r="E574" s="671" t="s">
        <v>4702</v>
      </c>
      <c r="F574" s="238"/>
      <c r="G574" s="238"/>
      <c r="H574" s="238"/>
      <c r="I574" s="238"/>
      <c r="J574" s="238">
        <v>1</v>
      </c>
      <c r="K574" s="238">
        <v>590</v>
      </c>
      <c r="L574" s="238"/>
      <c r="M574" s="238">
        <v>590</v>
      </c>
      <c r="N574" s="238"/>
      <c r="O574" s="238"/>
      <c r="P574" s="682"/>
      <c r="Q574" s="713"/>
    </row>
    <row r="575" spans="1:17" ht="14.4" customHeight="1" x14ac:dyDescent="0.3">
      <c r="A575" s="680" t="s">
        <v>4872</v>
      </c>
      <c r="B575" s="671" t="s">
        <v>4686</v>
      </c>
      <c r="C575" s="671" t="s">
        <v>4604</v>
      </c>
      <c r="D575" s="671" t="s">
        <v>4703</v>
      </c>
      <c r="E575" s="671" t="s">
        <v>4704</v>
      </c>
      <c r="F575" s="238"/>
      <c r="G575" s="238"/>
      <c r="H575" s="238"/>
      <c r="I575" s="238"/>
      <c r="J575" s="238">
        <v>1</v>
      </c>
      <c r="K575" s="238">
        <v>615</v>
      </c>
      <c r="L575" s="238"/>
      <c r="M575" s="238">
        <v>615</v>
      </c>
      <c r="N575" s="238"/>
      <c r="O575" s="238"/>
      <c r="P575" s="682"/>
      <c r="Q575" s="713"/>
    </row>
    <row r="576" spans="1:17" ht="14.4" customHeight="1" x14ac:dyDescent="0.3">
      <c r="A576" s="680" t="s">
        <v>4872</v>
      </c>
      <c r="B576" s="671" t="s">
        <v>4686</v>
      </c>
      <c r="C576" s="671" t="s">
        <v>4604</v>
      </c>
      <c r="D576" s="671" t="s">
        <v>4709</v>
      </c>
      <c r="E576" s="671" t="s">
        <v>4710</v>
      </c>
      <c r="F576" s="238">
        <v>2</v>
      </c>
      <c r="G576" s="238">
        <v>46</v>
      </c>
      <c r="H576" s="238">
        <v>1</v>
      </c>
      <c r="I576" s="238">
        <v>23</v>
      </c>
      <c r="J576" s="238">
        <v>1</v>
      </c>
      <c r="K576" s="238">
        <v>23</v>
      </c>
      <c r="L576" s="238">
        <v>0.5</v>
      </c>
      <c r="M576" s="238">
        <v>23</v>
      </c>
      <c r="N576" s="238">
        <v>1</v>
      </c>
      <c r="O576" s="238">
        <v>23</v>
      </c>
      <c r="P576" s="682">
        <v>0.5</v>
      </c>
      <c r="Q576" s="713">
        <v>23</v>
      </c>
    </row>
    <row r="577" spans="1:17" ht="14.4" customHeight="1" x14ac:dyDescent="0.3">
      <c r="A577" s="680" t="s">
        <v>4872</v>
      </c>
      <c r="B577" s="671" t="s">
        <v>4686</v>
      </c>
      <c r="C577" s="671" t="s">
        <v>4604</v>
      </c>
      <c r="D577" s="671" t="s">
        <v>4715</v>
      </c>
      <c r="E577" s="671" t="s">
        <v>4716</v>
      </c>
      <c r="F577" s="238">
        <v>21</v>
      </c>
      <c r="G577" s="238">
        <v>1617</v>
      </c>
      <c r="H577" s="238">
        <v>1</v>
      </c>
      <c r="I577" s="238">
        <v>77</v>
      </c>
      <c r="J577" s="238">
        <v>15</v>
      </c>
      <c r="K577" s="238">
        <v>1155</v>
      </c>
      <c r="L577" s="238">
        <v>0.7142857142857143</v>
      </c>
      <c r="M577" s="238">
        <v>77</v>
      </c>
      <c r="N577" s="238">
        <v>30</v>
      </c>
      <c r="O577" s="238">
        <v>2310</v>
      </c>
      <c r="P577" s="682">
        <v>1.4285714285714286</v>
      </c>
      <c r="Q577" s="713">
        <v>77</v>
      </c>
    </row>
    <row r="578" spans="1:17" ht="14.4" customHeight="1" x14ac:dyDescent="0.3">
      <c r="A578" s="680" t="s">
        <v>4872</v>
      </c>
      <c r="B578" s="671" t="s">
        <v>4686</v>
      </c>
      <c r="C578" s="671" t="s">
        <v>4604</v>
      </c>
      <c r="D578" s="671" t="s">
        <v>4719</v>
      </c>
      <c r="E578" s="671" t="s">
        <v>4720</v>
      </c>
      <c r="F578" s="238">
        <v>23</v>
      </c>
      <c r="G578" s="238">
        <v>506</v>
      </c>
      <c r="H578" s="238">
        <v>1</v>
      </c>
      <c r="I578" s="238">
        <v>22</v>
      </c>
      <c r="J578" s="238">
        <v>17</v>
      </c>
      <c r="K578" s="238">
        <v>374</v>
      </c>
      <c r="L578" s="238">
        <v>0.73913043478260865</v>
      </c>
      <c r="M578" s="238">
        <v>22</v>
      </c>
      <c r="N578" s="238">
        <v>23</v>
      </c>
      <c r="O578" s="238">
        <v>506</v>
      </c>
      <c r="P578" s="682">
        <v>1</v>
      </c>
      <c r="Q578" s="713">
        <v>22</v>
      </c>
    </row>
    <row r="579" spans="1:17" ht="14.4" customHeight="1" x14ac:dyDescent="0.3">
      <c r="A579" s="680" t="s">
        <v>4872</v>
      </c>
      <c r="B579" s="671" t="s">
        <v>4686</v>
      </c>
      <c r="C579" s="671" t="s">
        <v>4604</v>
      </c>
      <c r="D579" s="671" t="s">
        <v>4729</v>
      </c>
      <c r="E579" s="671" t="s">
        <v>4730</v>
      </c>
      <c r="F579" s="238">
        <v>2</v>
      </c>
      <c r="G579" s="238">
        <v>418</v>
      </c>
      <c r="H579" s="238">
        <v>1</v>
      </c>
      <c r="I579" s="238">
        <v>209</v>
      </c>
      <c r="J579" s="238">
        <v>1</v>
      </c>
      <c r="K579" s="238">
        <v>209</v>
      </c>
      <c r="L579" s="238">
        <v>0.5</v>
      </c>
      <c r="M579" s="238">
        <v>209</v>
      </c>
      <c r="N579" s="238"/>
      <c r="O579" s="238"/>
      <c r="P579" s="682"/>
      <c r="Q579" s="713"/>
    </row>
    <row r="580" spans="1:17" ht="14.4" customHeight="1" x14ac:dyDescent="0.3">
      <c r="A580" s="680" t="s">
        <v>4872</v>
      </c>
      <c r="B580" s="671" t="s">
        <v>4686</v>
      </c>
      <c r="C580" s="671" t="s">
        <v>4604</v>
      </c>
      <c r="D580" s="671" t="s">
        <v>4731</v>
      </c>
      <c r="E580" s="671" t="s">
        <v>4732</v>
      </c>
      <c r="F580" s="238">
        <v>1</v>
      </c>
      <c r="G580" s="238">
        <v>66</v>
      </c>
      <c r="H580" s="238">
        <v>1</v>
      </c>
      <c r="I580" s="238">
        <v>66</v>
      </c>
      <c r="J580" s="238">
        <v>1</v>
      </c>
      <c r="K580" s="238">
        <v>66</v>
      </c>
      <c r="L580" s="238">
        <v>1</v>
      </c>
      <c r="M580" s="238">
        <v>66</v>
      </c>
      <c r="N580" s="238">
        <v>3</v>
      </c>
      <c r="O580" s="238">
        <v>198</v>
      </c>
      <c r="P580" s="682">
        <v>3</v>
      </c>
      <c r="Q580" s="713">
        <v>66</v>
      </c>
    </row>
    <row r="581" spans="1:17" ht="14.4" customHeight="1" x14ac:dyDescent="0.3">
      <c r="A581" s="680" t="s">
        <v>4872</v>
      </c>
      <c r="B581" s="671" t="s">
        <v>4686</v>
      </c>
      <c r="C581" s="671" t="s">
        <v>4604</v>
      </c>
      <c r="D581" s="671" t="s">
        <v>4735</v>
      </c>
      <c r="E581" s="671" t="s">
        <v>4736</v>
      </c>
      <c r="F581" s="238">
        <v>25</v>
      </c>
      <c r="G581" s="238">
        <v>400</v>
      </c>
      <c r="H581" s="238">
        <v>1</v>
      </c>
      <c r="I581" s="238">
        <v>16</v>
      </c>
      <c r="J581" s="238">
        <v>16</v>
      </c>
      <c r="K581" s="238">
        <v>256</v>
      </c>
      <c r="L581" s="238">
        <v>0.64</v>
      </c>
      <c r="M581" s="238">
        <v>16</v>
      </c>
      <c r="N581" s="238">
        <v>31</v>
      </c>
      <c r="O581" s="238">
        <v>496</v>
      </c>
      <c r="P581" s="682">
        <v>1.24</v>
      </c>
      <c r="Q581" s="713">
        <v>16</v>
      </c>
    </row>
    <row r="582" spans="1:17" ht="14.4" customHeight="1" x14ac:dyDescent="0.3">
      <c r="A582" s="680" t="s">
        <v>4872</v>
      </c>
      <c r="B582" s="671" t="s">
        <v>4686</v>
      </c>
      <c r="C582" s="671" t="s">
        <v>4604</v>
      </c>
      <c r="D582" s="671" t="s">
        <v>4741</v>
      </c>
      <c r="E582" s="671" t="s">
        <v>4742</v>
      </c>
      <c r="F582" s="238">
        <v>20</v>
      </c>
      <c r="G582" s="238">
        <v>460</v>
      </c>
      <c r="H582" s="238">
        <v>1</v>
      </c>
      <c r="I582" s="238">
        <v>23</v>
      </c>
      <c r="J582" s="238">
        <v>16</v>
      </c>
      <c r="K582" s="238">
        <v>384</v>
      </c>
      <c r="L582" s="238">
        <v>0.83478260869565213</v>
      </c>
      <c r="M582" s="238">
        <v>24</v>
      </c>
      <c r="N582" s="238">
        <v>22</v>
      </c>
      <c r="O582" s="238">
        <v>528</v>
      </c>
      <c r="P582" s="682">
        <v>1.1478260869565218</v>
      </c>
      <c r="Q582" s="713">
        <v>24</v>
      </c>
    </row>
    <row r="583" spans="1:17" ht="14.4" customHeight="1" x14ac:dyDescent="0.3">
      <c r="A583" s="680" t="s">
        <v>4872</v>
      </c>
      <c r="B583" s="671" t="s">
        <v>4686</v>
      </c>
      <c r="C583" s="671" t="s">
        <v>4604</v>
      </c>
      <c r="D583" s="671" t="s">
        <v>4743</v>
      </c>
      <c r="E583" s="671" t="s">
        <v>4744</v>
      </c>
      <c r="F583" s="238"/>
      <c r="G583" s="238"/>
      <c r="H583" s="238"/>
      <c r="I583" s="238"/>
      <c r="J583" s="238">
        <v>1</v>
      </c>
      <c r="K583" s="238">
        <v>738</v>
      </c>
      <c r="L583" s="238"/>
      <c r="M583" s="238">
        <v>738</v>
      </c>
      <c r="N583" s="238"/>
      <c r="O583" s="238"/>
      <c r="P583" s="682"/>
      <c r="Q583" s="713"/>
    </row>
    <row r="584" spans="1:17" ht="14.4" customHeight="1" x14ac:dyDescent="0.3">
      <c r="A584" s="680" t="s">
        <v>4872</v>
      </c>
      <c r="B584" s="671" t="s">
        <v>4686</v>
      </c>
      <c r="C584" s="671" t="s">
        <v>4604</v>
      </c>
      <c r="D584" s="671" t="s">
        <v>4745</v>
      </c>
      <c r="E584" s="671" t="s">
        <v>4746</v>
      </c>
      <c r="F584" s="238">
        <v>1</v>
      </c>
      <c r="G584" s="238">
        <v>180</v>
      </c>
      <c r="H584" s="238">
        <v>1</v>
      </c>
      <c r="I584" s="238">
        <v>180</v>
      </c>
      <c r="J584" s="238">
        <v>1</v>
      </c>
      <c r="K584" s="238">
        <v>180</v>
      </c>
      <c r="L584" s="238">
        <v>1</v>
      </c>
      <c r="M584" s="238">
        <v>180</v>
      </c>
      <c r="N584" s="238"/>
      <c r="O584" s="238"/>
      <c r="P584" s="682"/>
      <c r="Q584" s="713"/>
    </row>
    <row r="585" spans="1:17" ht="14.4" customHeight="1" x14ac:dyDescent="0.3">
      <c r="A585" s="680" t="s">
        <v>4872</v>
      </c>
      <c r="B585" s="671" t="s">
        <v>4686</v>
      </c>
      <c r="C585" s="671" t="s">
        <v>4604</v>
      </c>
      <c r="D585" s="671" t="s">
        <v>4751</v>
      </c>
      <c r="E585" s="671" t="s">
        <v>4752</v>
      </c>
      <c r="F585" s="238"/>
      <c r="G585" s="238"/>
      <c r="H585" s="238"/>
      <c r="I585" s="238"/>
      <c r="J585" s="238"/>
      <c r="K585" s="238"/>
      <c r="L585" s="238"/>
      <c r="M585" s="238"/>
      <c r="N585" s="238">
        <v>3</v>
      </c>
      <c r="O585" s="238">
        <v>759</v>
      </c>
      <c r="P585" s="682"/>
      <c r="Q585" s="713">
        <v>253</v>
      </c>
    </row>
    <row r="586" spans="1:17" ht="14.4" customHeight="1" x14ac:dyDescent="0.3">
      <c r="A586" s="680" t="s">
        <v>4872</v>
      </c>
      <c r="B586" s="671" t="s">
        <v>4686</v>
      </c>
      <c r="C586" s="671" t="s">
        <v>4604</v>
      </c>
      <c r="D586" s="671" t="s">
        <v>4753</v>
      </c>
      <c r="E586" s="671" t="s">
        <v>4754</v>
      </c>
      <c r="F586" s="238"/>
      <c r="G586" s="238"/>
      <c r="H586" s="238"/>
      <c r="I586" s="238"/>
      <c r="J586" s="238">
        <v>1</v>
      </c>
      <c r="K586" s="238">
        <v>264</v>
      </c>
      <c r="L586" s="238"/>
      <c r="M586" s="238">
        <v>264</v>
      </c>
      <c r="N586" s="238"/>
      <c r="O586" s="238"/>
      <c r="P586" s="682"/>
      <c r="Q586" s="713"/>
    </row>
    <row r="587" spans="1:17" ht="14.4" customHeight="1" x14ac:dyDescent="0.3">
      <c r="A587" s="680" t="s">
        <v>4872</v>
      </c>
      <c r="B587" s="671" t="s">
        <v>4686</v>
      </c>
      <c r="C587" s="671" t="s">
        <v>4604</v>
      </c>
      <c r="D587" s="671" t="s">
        <v>4755</v>
      </c>
      <c r="E587" s="671" t="s">
        <v>4756</v>
      </c>
      <c r="F587" s="238">
        <v>1</v>
      </c>
      <c r="G587" s="238">
        <v>189</v>
      </c>
      <c r="H587" s="238">
        <v>1</v>
      </c>
      <c r="I587" s="238">
        <v>189</v>
      </c>
      <c r="J587" s="238">
        <v>1</v>
      </c>
      <c r="K587" s="238">
        <v>189</v>
      </c>
      <c r="L587" s="238">
        <v>1</v>
      </c>
      <c r="M587" s="238">
        <v>189</v>
      </c>
      <c r="N587" s="238"/>
      <c r="O587" s="238"/>
      <c r="P587" s="682"/>
      <c r="Q587" s="713"/>
    </row>
    <row r="588" spans="1:17" ht="14.4" customHeight="1" x14ac:dyDescent="0.3">
      <c r="A588" s="680" t="s">
        <v>4872</v>
      </c>
      <c r="B588" s="671" t="s">
        <v>4686</v>
      </c>
      <c r="C588" s="671" t="s">
        <v>4604</v>
      </c>
      <c r="D588" s="671" t="s">
        <v>4763</v>
      </c>
      <c r="E588" s="671" t="s">
        <v>4764</v>
      </c>
      <c r="F588" s="238"/>
      <c r="G588" s="238"/>
      <c r="H588" s="238"/>
      <c r="I588" s="238"/>
      <c r="J588" s="238">
        <v>1</v>
      </c>
      <c r="K588" s="238">
        <v>590</v>
      </c>
      <c r="L588" s="238"/>
      <c r="M588" s="238">
        <v>590</v>
      </c>
      <c r="N588" s="238"/>
      <c r="O588" s="238"/>
      <c r="P588" s="682"/>
      <c r="Q588" s="713"/>
    </row>
    <row r="589" spans="1:17" ht="14.4" customHeight="1" x14ac:dyDescent="0.3">
      <c r="A589" s="680" t="s">
        <v>4872</v>
      </c>
      <c r="B589" s="671" t="s">
        <v>4686</v>
      </c>
      <c r="C589" s="671" t="s">
        <v>4604</v>
      </c>
      <c r="D589" s="671" t="s">
        <v>4767</v>
      </c>
      <c r="E589" s="671" t="s">
        <v>4768</v>
      </c>
      <c r="F589" s="238"/>
      <c r="G589" s="238"/>
      <c r="H589" s="238"/>
      <c r="I589" s="238"/>
      <c r="J589" s="238">
        <v>1</v>
      </c>
      <c r="K589" s="238">
        <v>545</v>
      </c>
      <c r="L589" s="238"/>
      <c r="M589" s="238">
        <v>545</v>
      </c>
      <c r="N589" s="238"/>
      <c r="O589" s="238"/>
      <c r="P589" s="682"/>
      <c r="Q589" s="713"/>
    </row>
    <row r="590" spans="1:17" ht="14.4" customHeight="1" x14ac:dyDescent="0.3">
      <c r="A590" s="680" t="s">
        <v>4872</v>
      </c>
      <c r="B590" s="671" t="s">
        <v>4686</v>
      </c>
      <c r="C590" s="671" t="s">
        <v>4604</v>
      </c>
      <c r="D590" s="671" t="s">
        <v>4771</v>
      </c>
      <c r="E590" s="671" t="s">
        <v>4772</v>
      </c>
      <c r="F590" s="238"/>
      <c r="G590" s="238"/>
      <c r="H590" s="238"/>
      <c r="I590" s="238"/>
      <c r="J590" s="238">
        <v>1</v>
      </c>
      <c r="K590" s="238">
        <v>734</v>
      </c>
      <c r="L590" s="238"/>
      <c r="M590" s="238">
        <v>734</v>
      </c>
      <c r="N590" s="238"/>
      <c r="O590" s="238"/>
      <c r="P590" s="682"/>
      <c r="Q590" s="713"/>
    </row>
    <row r="591" spans="1:17" ht="14.4" customHeight="1" x14ac:dyDescent="0.3">
      <c r="A591" s="680" t="s">
        <v>4872</v>
      </c>
      <c r="B591" s="671" t="s">
        <v>4686</v>
      </c>
      <c r="C591" s="671" t="s">
        <v>4604</v>
      </c>
      <c r="D591" s="671" t="s">
        <v>4773</v>
      </c>
      <c r="E591" s="671" t="s">
        <v>4774</v>
      </c>
      <c r="F591" s="238">
        <v>1</v>
      </c>
      <c r="G591" s="238">
        <v>326</v>
      </c>
      <c r="H591" s="238">
        <v>1</v>
      </c>
      <c r="I591" s="238">
        <v>326</v>
      </c>
      <c r="J591" s="238"/>
      <c r="K591" s="238"/>
      <c r="L591" s="238"/>
      <c r="M591" s="238"/>
      <c r="N591" s="238"/>
      <c r="O591" s="238"/>
      <c r="P591" s="682"/>
      <c r="Q591" s="713"/>
    </row>
    <row r="592" spans="1:17" ht="14.4" customHeight="1" x14ac:dyDescent="0.3">
      <c r="A592" s="680" t="s">
        <v>4872</v>
      </c>
      <c r="B592" s="671" t="s">
        <v>4686</v>
      </c>
      <c r="C592" s="671" t="s">
        <v>4604</v>
      </c>
      <c r="D592" s="671" t="s">
        <v>4775</v>
      </c>
      <c r="E592" s="671" t="s">
        <v>4776</v>
      </c>
      <c r="F592" s="238"/>
      <c r="G592" s="238"/>
      <c r="H592" s="238"/>
      <c r="I592" s="238"/>
      <c r="J592" s="238">
        <v>1</v>
      </c>
      <c r="K592" s="238">
        <v>344</v>
      </c>
      <c r="L592" s="238"/>
      <c r="M592" s="238">
        <v>344</v>
      </c>
      <c r="N592" s="238"/>
      <c r="O592" s="238"/>
      <c r="P592" s="682"/>
      <c r="Q592" s="713"/>
    </row>
    <row r="593" spans="1:17" ht="14.4" customHeight="1" x14ac:dyDescent="0.3">
      <c r="A593" s="680" t="s">
        <v>4872</v>
      </c>
      <c r="B593" s="671" t="s">
        <v>4686</v>
      </c>
      <c r="C593" s="671" t="s">
        <v>4604</v>
      </c>
      <c r="D593" s="671" t="s">
        <v>4779</v>
      </c>
      <c r="E593" s="671" t="s">
        <v>4780</v>
      </c>
      <c r="F593" s="238"/>
      <c r="G593" s="238"/>
      <c r="H593" s="238"/>
      <c r="I593" s="238"/>
      <c r="J593" s="238"/>
      <c r="K593" s="238"/>
      <c r="L593" s="238"/>
      <c r="M593" s="238"/>
      <c r="N593" s="238">
        <v>1</v>
      </c>
      <c r="O593" s="238">
        <v>230</v>
      </c>
      <c r="P593" s="682"/>
      <c r="Q593" s="713">
        <v>230</v>
      </c>
    </row>
    <row r="594" spans="1:17" ht="14.4" customHeight="1" x14ac:dyDescent="0.3">
      <c r="A594" s="680" t="s">
        <v>4873</v>
      </c>
      <c r="B594" s="671" t="s">
        <v>4474</v>
      </c>
      <c r="C594" s="671" t="s">
        <v>4604</v>
      </c>
      <c r="D594" s="671" t="s">
        <v>4649</v>
      </c>
      <c r="E594" s="671" t="s">
        <v>4650</v>
      </c>
      <c r="F594" s="238">
        <v>1</v>
      </c>
      <c r="G594" s="238">
        <v>158</v>
      </c>
      <c r="H594" s="238">
        <v>1</v>
      </c>
      <c r="I594" s="238">
        <v>158</v>
      </c>
      <c r="J594" s="238"/>
      <c r="K594" s="238"/>
      <c r="L594" s="238"/>
      <c r="M594" s="238"/>
      <c r="N594" s="238"/>
      <c r="O594" s="238"/>
      <c r="P594" s="682"/>
      <c r="Q594" s="713"/>
    </row>
    <row r="595" spans="1:17" ht="14.4" customHeight="1" x14ac:dyDescent="0.3">
      <c r="A595" s="680" t="s">
        <v>4873</v>
      </c>
      <c r="B595" s="671" t="s">
        <v>4474</v>
      </c>
      <c r="C595" s="671" t="s">
        <v>4604</v>
      </c>
      <c r="D595" s="671" t="s">
        <v>4657</v>
      </c>
      <c r="E595" s="671" t="s">
        <v>4658</v>
      </c>
      <c r="F595" s="238"/>
      <c r="G595" s="238"/>
      <c r="H595" s="238"/>
      <c r="I595" s="238"/>
      <c r="J595" s="238">
        <v>1</v>
      </c>
      <c r="K595" s="238">
        <v>645</v>
      </c>
      <c r="L595" s="238"/>
      <c r="M595" s="238">
        <v>645</v>
      </c>
      <c r="N595" s="238"/>
      <c r="O595" s="238"/>
      <c r="P595" s="682"/>
      <c r="Q595" s="713"/>
    </row>
    <row r="596" spans="1:17" ht="14.4" customHeight="1" x14ac:dyDescent="0.3">
      <c r="A596" s="680" t="s">
        <v>4873</v>
      </c>
      <c r="B596" s="671" t="s">
        <v>4659</v>
      </c>
      <c r="C596" s="671" t="s">
        <v>4604</v>
      </c>
      <c r="D596" s="671" t="s">
        <v>4666</v>
      </c>
      <c r="E596" s="671" t="s">
        <v>4667</v>
      </c>
      <c r="F596" s="238"/>
      <c r="G596" s="238"/>
      <c r="H596" s="238"/>
      <c r="I596" s="238"/>
      <c r="J596" s="238">
        <v>3</v>
      </c>
      <c r="K596" s="238">
        <v>69</v>
      </c>
      <c r="L596" s="238"/>
      <c r="M596" s="238">
        <v>23</v>
      </c>
      <c r="N596" s="238"/>
      <c r="O596" s="238"/>
      <c r="P596" s="682"/>
      <c r="Q596" s="713"/>
    </row>
    <row r="597" spans="1:17" ht="14.4" customHeight="1" x14ac:dyDescent="0.3">
      <c r="A597" s="680" t="s">
        <v>4873</v>
      </c>
      <c r="B597" s="671" t="s">
        <v>4659</v>
      </c>
      <c r="C597" s="671" t="s">
        <v>4604</v>
      </c>
      <c r="D597" s="671" t="s">
        <v>4668</v>
      </c>
      <c r="E597" s="671" t="s">
        <v>4669</v>
      </c>
      <c r="F597" s="238"/>
      <c r="G597" s="238"/>
      <c r="H597" s="238"/>
      <c r="I597" s="238"/>
      <c r="J597" s="238">
        <v>1</v>
      </c>
      <c r="K597" s="238">
        <v>1245</v>
      </c>
      <c r="L597" s="238"/>
      <c r="M597" s="238">
        <v>1245</v>
      </c>
      <c r="N597" s="238"/>
      <c r="O597" s="238"/>
      <c r="P597" s="682"/>
      <c r="Q597" s="713"/>
    </row>
    <row r="598" spans="1:17" ht="14.4" customHeight="1" x14ac:dyDescent="0.3">
      <c r="A598" s="680" t="s">
        <v>4873</v>
      </c>
      <c r="B598" s="671" t="s">
        <v>4659</v>
      </c>
      <c r="C598" s="671" t="s">
        <v>4604</v>
      </c>
      <c r="D598" s="671" t="s">
        <v>4674</v>
      </c>
      <c r="E598" s="671" t="s">
        <v>4675</v>
      </c>
      <c r="F598" s="238"/>
      <c r="G598" s="238"/>
      <c r="H598" s="238"/>
      <c r="I598" s="238"/>
      <c r="J598" s="238">
        <v>3</v>
      </c>
      <c r="K598" s="238">
        <v>1272</v>
      </c>
      <c r="L598" s="238"/>
      <c r="M598" s="238">
        <v>424</v>
      </c>
      <c r="N598" s="238"/>
      <c r="O598" s="238"/>
      <c r="P598" s="682"/>
      <c r="Q598" s="713"/>
    </row>
    <row r="599" spans="1:17" ht="14.4" customHeight="1" x14ac:dyDescent="0.3">
      <c r="A599" s="680" t="s">
        <v>4873</v>
      </c>
      <c r="B599" s="671" t="s">
        <v>4659</v>
      </c>
      <c r="C599" s="671" t="s">
        <v>4604</v>
      </c>
      <c r="D599" s="671" t="s">
        <v>4678</v>
      </c>
      <c r="E599" s="671" t="s">
        <v>4679</v>
      </c>
      <c r="F599" s="238"/>
      <c r="G599" s="238"/>
      <c r="H599" s="238"/>
      <c r="I599" s="238"/>
      <c r="J599" s="238">
        <v>3</v>
      </c>
      <c r="K599" s="238">
        <v>3006</v>
      </c>
      <c r="L599" s="238"/>
      <c r="M599" s="238">
        <v>1002</v>
      </c>
      <c r="N599" s="238"/>
      <c r="O599" s="238"/>
      <c r="P599" s="682"/>
      <c r="Q599" s="713"/>
    </row>
    <row r="600" spans="1:17" ht="14.4" customHeight="1" x14ac:dyDescent="0.3">
      <c r="A600" s="680" t="s">
        <v>4873</v>
      </c>
      <c r="B600" s="671" t="s">
        <v>4686</v>
      </c>
      <c r="C600" s="671" t="s">
        <v>4604</v>
      </c>
      <c r="D600" s="671" t="s">
        <v>4693</v>
      </c>
      <c r="E600" s="671" t="s">
        <v>4694</v>
      </c>
      <c r="F600" s="238"/>
      <c r="G600" s="238"/>
      <c r="H600" s="238"/>
      <c r="I600" s="238"/>
      <c r="J600" s="238"/>
      <c r="K600" s="238"/>
      <c r="L600" s="238"/>
      <c r="M600" s="238"/>
      <c r="N600" s="238">
        <v>2</v>
      </c>
      <c r="O600" s="238">
        <v>700</v>
      </c>
      <c r="P600" s="682"/>
      <c r="Q600" s="713">
        <v>350</v>
      </c>
    </row>
    <row r="601" spans="1:17" ht="14.4" customHeight="1" x14ac:dyDescent="0.3">
      <c r="A601" s="680" t="s">
        <v>4873</v>
      </c>
      <c r="B601" s="671" t="s">
        <v>4686</v>
      </c>
      <c r="C601" s="671" t="s">
        <v>4604</v>
      </c>
      <c r="D601" s="671" t="s">
        <v>4697</v>
      </c>
      <c r="E601" s="671" t="s">
        <v>4698</v>
      </c>
      <c r="F601" s="238">
        <v>595</v>
      </c>
      <c r="G601" s="238">
        <v>38080</v>
      </c>
      <c r="H601" s="238">
        <v>1</v>
      </c>
      <c r="I601" s="238">
        <v>64</v>
      </c>
      <c r="J601" s="238">
        <v>705</v>
      </c>
      <c r="K601" s="238">
        <v>45825</v>
      </c>
      <c r="L601" s="238">
        <v>1.2033876050420169</v>
      </c>
      <c r="M601" s="238">
        <v>65</v>
      </c>
      <c r="N601" s="238">
        <v>739</v>
      </c>
      <c r="O601" s="238">
        <v>48035</v>
      </c>
      <c r="P601" s="682">
        <v>1.2614233193277311</v>
      </c>
      <c r="Q601" s="713">
        <v>65</v>
      </c>
    </row>
    <row r="602" spans="1:17" ht="14.4" customHeight="1" x14ac:dyDescent="0.3">
      <c r="A602" s="680" t="s">
        <v>4873</v>
      </c>
      <c r="B602" s="671" t="s">
        <v>4686</v>
      </c>
      <c r="C602" s="671" t="s">
        <v>4604</v>
      </c>
      <c r="D602" s="671" t="s">
        <v>4701</v>
      </c>
      <c r="E602" s="671" t="s">
        <v>4702</v>
      </c>
      <c r="F602" s="238"/>
      <c r="G602" s="238"/>
      <c r="H602" s="238"/>
      <c r="I602" s="238"/>
      <c r="J602" s="238">
        <v>1</v>
      </c>
      <c r="K602" s="238">
        <v>590</v>
      </c>
      <c r="L602" s="238"/>
      <c r="M602" s="238">
        <v>590</v>
      </c>
      <c r="N602" s="238"/>
      <c r="O602" s="238"/>
      <c r="P602" s="682"/>
      <c r="Q602" s="713"/>
    </row>
    <row r="603" spans="1:17" ht="14.4" customHeight="1" x14ac:dyDescent="0.3">
      <c r="A603" s="680" t="s">
        <v>4873</v>
      </c>
      <c r="B603" s="671" t="s">
        <v>4686</v>
      </c>
      <c r="C603" s="671" t="s">
        <v>4604</v>
      </c>
      <c r="D603" s="671" t="s">
        <v>4703</v>
      </c>
      <c r="E603" s="671" t="s">
        <v>4704</v>
      </c>
      <c r="F603" s="238"/>
      <c r="G603" s="238"/>
      <c r="H603" s="238"/>
      <c r="I603" s="238"/>
      <c r="J603" s="238">
        <v>1</v>
      </c>
      <c r="K603" s="238">
        <v>615</v>
      </c>
      <c r="L603" s="238"/>
      <c r="M603" s="238">
        <v>615</v>
      </c>
      <c r="N603" s="238"/>
      <c r="O603" s="238"/>
      <c r="P603" s="682"/>
      <c r="Q603" s="713"/>
    </row>
    <row r="604" spans="1:17" ht="14.4" customHeight="1" x14ac:dyDescent="0.3">
      <c r="A604" s="680" t="s">
        <v>4873</v>
      </c>
      <c r="B604" s="671" t="s">
        <v>4686</v>
      </c>
      <c r="C604" s="671" t="s">
        <v>4604</v>
      </c>
      <c r="D604" s="671" t="s">
        <v>4709</v>
      </c>
      <c r="E604" s="671" t="s">
        <v>4710</v>
      </c>
      <c r="F604" s="238">
        <v>20</v>
      </c>
      <c r="G604" s="238">
        <v>460</v>
      </c>
      <c r="H604" s="238">
        <v>1</v>
      </c>
      <c r="I604" s="238">
        <v>23</v>
      </c>
      <c r="J604" s="238">
        <v>23</v>
      </c>
      <c r="K604" s="238">
        <v>529</v>
      </c>
      <c r="L604" s="238">
        <v>1.1499999999999999</v>
      </c>
      <c r="M604" s="238">
        <v>23</v>
      </c>
      <c r="N604" s="238">
        <v>13</v>
      </c>
      <c r="O604" s="238">
        <v>299</v>
      </c>
      <c r="P604" s="682">
        <v>0.65</v>
      </c>
      <c r="Q604" s="713">
        <v>23</v>
      </c>
    </row>
    <row r="605" spans="1:17" ht="14.4" customHeight="1" x14ac:dyDescent="0.3">
      <c r="A605" s="680" t="s">
        <v>4873</v>
      </c>
      <c r="B605" s="671" t="s">
        <v>4686</v>
      </c>
      <c r="C605" s="671" t="s">
        <v>4604</v>
      </c>
      <c r="D605" s="671" t="s">
        <v>4713</v>
      </c>
      <c r="E605" s="671" t="s">
        <v>4714</v>
      </c>
      <c r="F605" s="238">
        <v>5</v>
      </c>
      <c r="G605" s="238">
        <v>270</v>
      </c>
      <c r="H605" s="238">
        <v>1</v>
      </c>
      <c r="I605" s="238">
        <v>54</v>
      </c>
      <c r="J605" s="238">
        <v>8</v>
      </c>
      <c r="K605" s="238">
        <v>432</v>
      </c>
      <c r="L605" s="238">
        <v>1.6</v>
      </c>
      <c r="M605" s="238">
        <v>54</v>
      </c>
      <c r="N605" s="238">
        <v>6</v>
      </c>
      <c r="O605" s="238">
        <v>324</v>
      </c>
      <c r="P605" s="682">
        <v>1.2</v>
      </c>
      <c r="Q605" s="713">
        <v>54</v>
      </c>
    </row>
    <row r="606" spans="1:17" ht="14.4" customHeight="1" x14ac:dyDescent="0.3">
      <c r="A606" s="680" t="s">
        <v>4873</v>
      </c>
      <c r="B606" s="671" t="s">
        <v>4686</v>
      </c>
      <c r="C606" s="671" t="s">
        <v>4604</v>
      </c>
      <c r="D606" s="671" t="s">
        <v>4715</v>
      </c>
      <c r="E606" s="671" t="s">
        <v>4716</v>
      </c>
      <c r="F606" s="238">
        <v>199</v>
      </c>
      <c r="G606" s="238">
        <v>15323</v>
      </c>
      <c r="H606" s="238">
        <v>1</v>
      </c>
      <c r="I606" s="238">
        <v>77</v>
      </c>
      <c r="J606" s="238">
        <v>222</v>
      </c>
      <c r="K606" s="238">
        <v>17094</v>
      </c>
      <c r="L606" s="238">
        <v>1.1155778894472361</v>
      </c>
      <c r="M606" s="238">
        <v>77</v>
      </c>
      <c r="N606" s="238">
        <v>226</v>
      </c>
      <c r="O606" s="238">
        <v>17402</v>
      </c>
      <c r="P606" s="682">
        <v>1.135678391959799</v>
      </c>
      <c r="Q606" s="713">
        <v>77</v>
      </c>
    </row>
    <row r="607" spans="1:17" ht="14.4" customHeight="1" x14ac:dyDescent="0.3">
      <c r="A607" s="680" t="s">
        <v>4873</v>
      </c>
      <c r="B607" s="671" t="s">
        <v>4686</v>
      </c>
      <c r="C607" s="671" t="s">
        <v>4604</v>
      </c>
      <c r="D607" s="671" t="s">
        <v>4719</v>
      </c>
      <c r="E607" s="671" t="s">
        <v>4720</v>
      </c>
      <c r="F607" s="238">
        <v>135</v>
      </c>
      <c r="G607" s="238">
        <v>2970</v>
      </c>
      <c r="H607" s="238">
        <v>1</v>
      </c>
      <c r="I607" s="238">
        <v>22</v>
      </c>
      <c r="J607" s="238">
        <v>182</v>
      </c>
      <c r="K607" s="238">
        <v>4004</v>
      </c>
      <c r="L607" s="238">
        <v>1.3481481481481481</v>
      </c>
      <c r="M607" s="238">
        <v>22</v>
      </c>
      <c r="N607" s="238">
        <v>168</v>
      </c>
      <c r="O607" s="238">
        <v>3696</v>
      </c>
      <c r="P607" s="682">
        <v>1.2444444444444445</v>
      </c>
      <c r="Q607" s="713">
        <v>22</v>
      </c>
    </row>
    <row r="608" spans="1:17" ht="14.4" customHeight="1" x14ac:dyDescent="0.3">
      <c r="A608" s="680" t="s">
        <v>4873</v>
      </c>
      <c r="B608" s="671" t="s">
        <v>4686</v>
      </c>
      <c r="C608" s="671" t="s">
        <v>4604</v>
      </c>
      <c r="D608" s="671" t="s">
        <v>4729</v>
      </c>
      <c r="E608" s="671" t="s">
        <v>4730</v>
      </c>
      <c r="F608" s="238">
        <v>145</v>
      </c>
      <c r="G608" s="238">
        <v>30305</v>
      </c>
      <c r="H608" s="238">
        <v>1</v>
      </c>
      <c r="I608" s="238">
        <v>209</v>
      </c>
      <c r="J608" s="238">
        <v>133</v>
      </c>
      <c r="K608" s="238">
        <v>27797</v>
      </c>
      <c r="L608" s="238">
        <v>0.91724137931034477</v>
      </c>
      <c r="M608" s="238">
        <v>209</v>
      </c>
      <c r="N608" s="238"/>
      <c r="O608" s="238"/>
      <c r="P608" s="682"/>
      <c r="Q608" s="713"/>
    </row>
    <row r="609" spans="1:17" ht="14.4" customHeight="1" x14ac:dyDescent="0.3">
      <c r="A609" s="680" t="s">
        <v>4873</v>
      </c>
      <c r="B609" s="671" t="s">
        <v>4686</v>
      </c>
      <c r="C609" s="671" t="s">
        <v>4604</v>
      </c>
      <c r="D609" s="671" t="s">
        <v>4731</v>
      </c>
      <c r="E609" s="671" t="s">
        <v>4732</v>
      </c>
      <c r="F609" s="238">
        <v>175</v>
      </c>
      <c r="G609" s="238">
        <v>11550</v>
      </c>
      <c r="H609" s="238">
        <v>1</v>
      </c>
      <c r="I609" s="238">
        <v>66</v>
      </c>
      <c r="J609" s="238">
        <v>163</v>
      </c>
      <c r="K609" s="238">
        <v>10758</v>
      </c>
      <c r="L609" s="238">
        <v>0.93142857142857138</v>
      </c>
      <c r="M609" s="238">
        <v>66</v>
      </c>
      <c r="N609" s="238">
        <v>175</v>
      </c>
      <c r="O609" s="238">
        <v>11550</v>
      </c>
      <c r="P609" s="682">
        <v>1</v>
      </c>
      <c r="Q609" s="713">
        <v>66</v>
      </c>
    </row>
    <row r="610" spans="1:17" ht="14.4" customHeight="1" x14ac:dyDescent="0.3">
      <c r="A610" s="680" t="s">
        <v>4873</v>
      </c>
      <c r="B610" s="671" t="s">
        <v>4686</v>
      </c>
      <c r="C610" s="671" t="s">
        <v>4604</v>
      </c>
      <c r="D610" s="671" t="s">
        <v>4735</v>
      </c>
      <c r="E610" s="671" t="s">
        <v>4736</v>
      </c>
      <c r="F610" s="238">
        <v>209</v>
      </c>
      <c r="G610" s="238">
        <v>3344</v>
      </c>
      <c r="H610" s="238">
        <v>1</v>
      </c>
      <c r="I610" s="238">
        <v>16</v>
      </c>
      <c r="J610" s="238">
        <v>228</v>
      </c>
      <c r="K610" s="238">
        <v>3648</v>
      </c>
      <c r="L610" s="238">
        <v>1.0909090909090908</v>
      </c>
      <c r="M610" s="238">
        <v>16</v>
      </c>
      <c r="N610" s="238">
        <v>237</v>
      </c>
      <c r="O610" s="238">
        <v>3792</v>
      </c>
      <c r="P610" s="682">
        <v>1.1339712918660287</v>
      </c>
      <c r="Q610" s="713">
        <v>16</v>
      </c>
    </row>
    <row r="611" spans="1:17" ht="14.4" customHeight="1" x14ac:dyDescent="0.3">
      <c r="A611" s="680" t="s">
        <v>4873</v>
      </c>
      <c r="B611" s="671" t="s">
        <v>4686</v>
      </c>
      <c r="C611" s="671" t="s">
        <v>4604</v>
      </c>
      <c r="D611" s="671" t="s">
        <v>4741</v>
      </c>
      <c r="E611" s="671" t="s">
        <v>4742</v>
      </c>
      <c r="F611" s="238">
        <v>107</v>
      </c>
      <c r="G611" s="238">
        <v>2461</v>
      </c>
      <c r="H611" s="238">
        <v>1</v>
      </c>
      <c r="I611" s="238">
        <v>23</v>
      </c>
      <c r="J611" s="238">
        <v>159</v>
      </c>
      <c r="K611" s="238">
        <v>3816</v>
      </c>
      <c r="L611" s="238">
        <v>1.5505891913856156</v>
      </c>
      <c r="M611" s="238">
        <v>24</v>
      </c>
      <c r="N611" s="238">
        <v>155</v>
      </c>
      <c r="O611" s="238">
        <v>3720</v>
      </c>
      <c r="P611" s="682">
        <v>1.5115806582689963</v>
      </c>
      <c r="Q611" s="713">
        <v>24</v>
      </c>
    </row>
    <row r="612" spans="1:17" ht="14.4" customHeight="1" x14ac:dyDescent="0.3">
      <c r="A612" s="680" t="s">
        <v>4873</v>
      </c>
      <c r="B612" s="671" t="s">
        <v>4686</v>
      </c>
      <c r="C612" s="671" t="s">
        <v>4604</v>
      </c>
      <c r="D612" s="671" t="s">
        <v>4743</v>
      </c>
      <c r="E612" s="671" t="s">
        <v>4744</v>
      </c>
      <c r="F612" s="238"/>
      <c r="G612" s="238"/>
      <c r="H612" s="238"/>
      <c r="I612" s="238"/>
      <c r="J612" s="238">
        <v>1</v>
      </c>
      <c r="K612" s="238">
        <v>738</v>
      </c>
      <c r="L612" s="238"/>
      <c r="M612" s="238">
        <v>738</v>
      </c>
      <c r="N612" s="238"/>
      <c r="O612" s="238"/>
      <c r="P612" s="682"/>
      <c r="Q612" s="713"/>
    </row>
    <row r="613" spans="1:17" ht="14.4" customHeight="1" x14ac:dyDescent="0.3">
      <c r="A613" s="680" t="s">
        <v>4873</v>
      </c>
      <c r="B613" s="671" t="s">
        <v>4686</v>
      </c>
      <c r="C613" s="671" t="s">
        <v>4604</v>
      </c>
      <c r="D613" s="671" t="s">
        <v>4745</v>
      </c>
      <c r="E613" s="671" t="s">
        <v>4746</v>
      </c>
      <c r="F613" s="238">
        <v>116</v>
      </c>
      <c r="G613" s="238">
        <v>20880</v>
      </c>
      <c r="H613" s="238">
        <v>1</v>
      </c>
      <c r="I613" s="238">
        <v>180</v>
      </c>
      <c r="J613" s="238">
        <v>109</v>
      </c>
      <c r="K613" s="238">
        <v>19620</v>
      </c>
      <c r="L613" s="238">
        <v>0.93965517241379315</v>
      </c>
      <c r="M613" s="238">
        <v>180</v>
      </c>
      <c r="N613" s="238">
        <v>109</v>
      </c>
      <c r="O613" s="238">
        <v>19620</v>
      </c>
      <c r="P613" s="682">
        <v>0.93965517241379315</v>
      </c>
      <c r="Q613" s="713">
        <v>180</v>
      </c>
    </row>
    <row r="614" spans="1:17" ht="14.4" customHeight="1" x14ac:dyDescent="0.3">
      <c r="A614" s="680" t="s">
        <v>4873</v>
      </c>
      <c r="B614" s="671" t="s">
        <v>4686</v>
      </c>
      <c r="C614" s="671" t="s">
        <v>4604</v>
      </c>
      <c r="D614" s="671" t="s">
        <v>4751</v>
      </c>
      <c r="E614" s="671" t="s">
        <v>4752</v>
      </c>
      <c r="F614" s="238">
        <v>4</v>
      </c>
      <c r="G614" s="238">
        <v>1012</v>
      </c>
      <c r="H614" s="238">
        <v>1</v>
      </c>
      <c r="I614" s="238">
        <v>253</v>
      </c>
      <c r="J614" s="238">
        <v>2</v>
      </c>
      <c r="K614" s="238">
        <v>506</v>
      </c>
      <c r="L614" s="238">
        <v>0.5</v>
      </c>
      <c r="M614" s="238">
        <v>253</v>
      </c>
      <c r="N614" s="238">
        <v>135</v>
      </c>
      <c r="O614" s="238">
        <v>34155</v>
      </c>
      <c r="P614" s="682">
        <v>33.75</v>
      </c>
      <c r="Q614" s="713">
        <v>253</v>
      </c>
    </row>
    <row r="615" spans="1:17" ht="14.4" customHeight="1" x14ac:dyDescent="0.3">
      <c r="A615" s="680" t="s">
        <v>4873</v>
      </c>
      <c r="B615" s="671" t="s">
        <v>4686</v>
      </c>
      <c r="C615" s="671" t="s">
        <v>4604</v>
      </c>
      <c r="D615" s="671" t="s">
        <v>4753</v>
      </c>
      <c r="E615" s="671" t="s">
        <v>4754</v>
      </c>
      <c r="F615" s="238"/>
      <c r="G615" s="238"/>
      <c r="H615" s="238"/>
      <c r="I615" s="238"/>
      <c r="J615" s="238">
        <v>1</v>
      </c>
      <c r="K615" s="238">
        <v>264</v>
      </c>
      <c r="L615" s="238"/>
      <c r="M615" s="238">
        <v>264</v>
      </c>
      <c r="N615" s="238"/>
      <c r="O615" s="238"/>
      <c r="P615" s="682"/>
      <c r="Q615" s="713"/>
    </row>
    <row r="616" spans="1:17" ht="14.4" customHeight="1" x14ac:dyDescent="0.3">
      <c r="A616" s="680" t="s">
        <v>4873</v>
      </c>
      <c r="B616" s="671" t="s">
        <v>4686</v>
      </c>
      <c r="C616" s="671" t="s">
        <v>4604</v>
      </c>
      <c r="D616" s="671" t="s">
        <v>4755</v>
      </c>
      <c r="E616" s="671" t="s">
        <v>4756</v>
      </c>
      <c r="F616" s="238"/>
      <c r="G616" s="238"/>
      <c r="H616" s="238"/>
      <c r="I616" s="238"/>
      <c r="J616" s="238">
        <v>1</v>
      </c>
      <c r="K616" s="238">
        <v>189</v>
      </c>
      <c r="L616" s="238"/>
      <c r="M616" s="238">
        <v>189</v>
      </c>
      <c r="N616" s="238"/>
      <c r="O616" s="238"/>
      <c r="P616" s="682"/>
      <c r="Q616" s="713"/>
    </row>
    <row r="617" spans="1:17" ht="14.4" customHeight="1" x14ac:dyDescent="0.3">
      <c r="A617" s="680" t="s">
        <v>4873</v>
      </c>
      <c r="B617" s="671" t="s">
        <v>4686</v>
      </c>
      <c r="C617" s="671" t="s">
        <v>4604</v>
      </c>
      <c r="D617" s="671" t="s">
        <v>4759</v>
      </c>
      <c r="E617" s="671" t="s">
        <v>4760</v>
      </c>
      <c r="F617" s="238">
        <v>123</v>
      </c>
      <c r="G617" s="238">
        <v>26568</v>
      </c>
      <c r="H617" s="238">
        <v>1</v>
      </c>
      <c r="I617" s="238">
        <v>216</v>
      </c>
      <c r="J617" s="238">
        <v>112</v>
      </c>
      <c r="K617" s="238">
        <v>24192</v>
      </c>
      <c r="L617" s="238">
        <v>0.91056910569105687</v>
      </c>
      <c r="M617" s="238">
        <v>216</v>
      </c>
      <c r="N617" s="238">
        <v>113</v>
      </c>
      <c r="O617" s="238">
        <v>24408</v>
      </c>
      <c r="P617" s="682">
        <v>0.91869918699186992</v>
      </c>
      <c r="Q617" s="713">
        <v>216</v>
      </c>
    </row>
    <row r="618" spans="1:17" ht="14.4" customHeight="1" x14ac:dyDescent="0.3">
      <c r="A618" s="680" t="s">
        <v>4873</v>
      </c>
      <c r="B618" s="671" t="s">
        <v>4686</v>
      </c>
      <c r="C618" s="671" t="s">
        <v>4604</v>
      </c>
      <c r="D618" s="671" t="s">
        <v>4761</v>
      </c>
      <c r="E618" s="671" t="s">
        <v>4762</v>
      </c>
      <c r="F618" s="238">
        <v>8</v>
      </c>
      <c r="G618" s="238">
        <v>280</v>
      </c>
      <c r="H618" s="238">
        <v>1</v>
      </c>
      <c r="I618" s="238">
        <v>35</v>
      </c>
      <c r="J618" s="238"/>
      <c r="K618" s="238"/>
      <c r="L618" s="238"/>
      <c r="M618" s="238"/>
      <c r="N618" s="238"/>
      <c r="O618" s="238"/>
      <c r="P618" s="682"/>
      <c r="Q618" s="713"/>
    </row>
    <row r="619" spans="1:17" ht="14.4" customHeight="1" x14ac:dyDescent="0.3">
      <c r="A619" s="680" t="s">
        <v>4873</v>
      </c>
      <c r="B619" s="671" t="s">
        <v>4686</v>
      </c>
      <c r="C619" s="671" t="s">
        <v>4604</v>
      </c>
      <c r="D619" s="671" t="s">
        <v>4763</v>
      </c>
      <c r="E619" s="671" t="s">
        <v>4764</v>
      </c>
      <c r="F619" s="238"/>
      <c r="G619" s="238"/>
      <c r="H619" s="238"/>
      <c r="I619" s="238"/>
      <c r="J619" s="238">
        <v>1</v>
      </c>
      <c r="K619" s="238">
        <v>590</v>
      </c>
      <c r="L619" s="238"/>
      <c r="M619" s="238">
        <v>590</v>
      </c>
      <c r="N619" s="238"/>
      <c r="O619" s="238"/>
      <c r="P619" s="682"/>
      <c r="Q619" s="713"/>
    </row>
    <row r="620" spans="1:17" ht="14.4" customHeight="1" x14ac:dyDescent="0.3">
      <c r="A620" s="680" t="s">
        <v>4873</v>
      </c>
      <c r="B620" s="671" t="s">
        <v>4686</v>
      </c>
      <c r="C620" s="671" t="s">
        <v>4604</v>
      </c>
      <c r="D620" s="671" t="s">
        <v>4765</v>
      </c>
      <c r="E620" s="671" t="s">
        <v>4766</v>
      </c>
      <c r="F620" s="238">
        <v>21</v>
      </c>
      <c r="G620" s="238">
        <v>1050</v>
      </c>
      <c r="H620" s="238">
        <v>1</v>
      </c>
      <c r="I620" s="238">
        <v>50</v>
      </c>
      <c r="J620" s="238">
        <v>1</v>
      </c>
      <c r="K620" s="238">
        <v>50</v>
      </c>
      <c r="L620" s="238">
        <v>4.7619047619047616E-2</v>
      </c>
      <c r="M620" s="238">
        <v>50</v>
      </c>
      <c r="N620" s="238">
        <v>8</v>
      </c>
      <c r="O620" s="238">
        <v>400</v>
      </c>
      <c r="P620" s="682">
        <v>0.38095238095238093</v>
      </c>
      <c r="Q620" s="713">
        <v>50</v>
      </c>
    </row>
    <row r="621" spans="1:17" ht="14.4" customHeight="1" x14ac:dyDescent="0.3">
      <c r="A621" s="680" t="s">
        <v>4873</v>
      </c>
      <c r="B621" s="671" t="s">
        <v>4686</v>
      </c>
      <c r="C621" s="671" t="s">
        <v>4604</v>
      </c>
      <c r="D621" s="671" t="s">
        <v>4767</v>
      </c>
      <c r="E621" s="671" t="s">
        <v>4768</v>
      </c>
      <c r="F621" s="238"/>
      <c r="G621" s="238"/>
      <c r="H621" s="238"/>
      <c r="I621" s="238"/>
      <c r="J621" s="238">
        <v>1</v>
      </c>
      <c r="K621" s="238">
        <v>545</v>
      </c>
      <c r="L621" s="238"/>
      <c r="M621" s="238">
        <v>545</v>
      </c>
      <c r="N621" s="238"/>
      <c r="O621" s="238"/>
      <c r="P621" s="682"/>
      <c r="Q621" s="713"/>
    </row>
    <row r="622" spans="1:17" ht="14.4" customHeight="1" x14ac:dyDescent="0.3">
      <c r="A622" s="680" t="s">
        <v>4873</v>
      </c>
      <c r="B622" s="671" t="s">
        <v>4686</v>
      </c>
      <c r="C622" s="671" t="s">
        <v>4604</v>
      </c>
      <c r="D622" s="671" t="s">
        <v>4771</v>
      </c>
      <c r="E622" s="671" t="s">
        <v>4772</v>
      </c>
      <c r="F622" s="238"/>
      <c r="G622" s="238"/>
      <c r="H622" s="238"/>
      <c r="I622" s="238"/>
      <c r="J622" s="238">
        <v>1</v>
      </c>
      <c r="K622" s="238">
        <v>734</v>
      </c>
      <c r="L622" s="238"/>
      <c r="M622" s="238">
        <v>734</v>
      </c>
      <c r="N622" s="238"/>
      <c r="O622" s="238"/>
      <c r="P622" s="682"/>
      <c r="Q622" s="713"/>
    </row>
    <row r="623" spans="1:17" ht="14.4" customHeight="1" x14ac:dyDescent="0.3">
      <c r="A623" s="680" t="s">
        <v>4873</v>
      </c>
      <c r="B623" s="671" t="s">
        <v>4686</v>
      </c>
      <c r="C623" s="671" t="s">
        <v>4604</v>
      </c>
      <c r="D623" s="671" t="s">
        <v>4775</v>
      </c>
      <c r="E623" s="671" t="s">
        <v>4776</v>
      </c>
      <c r="F623" s="238"/>
      <c r="G623" s="238"/>
      <c r="H623" s="238"/>
      <c r="I623" s="238"/>
      <c r="J623" s="238">
        <v>1</v>
      </c>
      <c r="K623" s="238">
        <v>344</v>
      </c>
      <c r="L623" s="238"/>
      <c r="M623" s="238">
        <v>344</v>
      </c>
      <c r="N623" s="238"/>
      <c r="O623" s="238"/>
      <c r="P623" s="682"/>
      <c r="Q623" s="713"/>
    </row>
    <row r="624" spans="1:17" ht="14.4" customHeight="1" x14ac:dyDescent="0.3">
      <c r="A624" s="680" t="s">
        <v>4874</v>
      </c>
      <c r="B624" s="671" t="s">
        <v>4686</v>
      </c>
      <c r="C624" s="671" t="s">
        <v>4604</v>
      </c>
      <c r="D624" s="671" t="s">
        <v>4697</v>
      </c>
      <c r="E624" s="671" t="s">
        <v>4698</v>
      </c>
      <c r="F624" s="238">
        <v>59</v>
      </c>
      <c r="G624" s="238">
        <v>3776</v>
      </c>
      <c r="H624" s="238">
        <v>1</v>
      </c>
      <c r="I624" s="238">
        <v>64</v>
      </c>
      <c r="J624" s="238">
        <v>49</v>
      </c>
      <c r="K624" s="238">
        <v>3185</v>
      </c>
      <c r="L624" s="238">
        <v>0.84348516949152541</v>
      </c>
      <c r="M624" s="238">
        <v>65</v>
      </c>
      <c r="N624" s="238">
        <v>51</v>
      </c>
      <c r="O624" s="238">
        <v>3315</v>
      </c>
      <c r="P624" s="682">
        <v>0.87791313559322037</v>
      </c>
      <c r="Q624" s="713">
        <v>65</v>
      </c>
    </row>
    <row r="625" spans="1:17" ht="14.4" customHeight="1" x14ac:dyDescent="0.3">
      <c r="A625" s="680" t="s">
        <v>4874</v>
      </c>
      <c r="B625" s="671" t="s">
        <v>4686</v>
      </c>
      <c r="C625" s="671" t="s">
        <v>4604</v>
      </c>
      <c r="D625" s="671" t="s">
        <v>4715</v>
      </c>
      <c r="E625" s="671" t="s">
        <v>4716</v>
      </c>
      <c r="F625" s="238">
        <v>2</v>
      </c>
      <c r="G625" s="238">
        <v>154</v>
      </c>
      <c r="H625" s="238">
        <v>1</v>
      </c>
      <c r="I625" s="238">
        <v>77</v>
      </c>
      <c r="J625" s="238"/>
      <c r="K625" s="238"/>
      <c r="L625" s="238"/>
      <c r="M625" s="238"/>
      <c r="N625" s="238"/>
      <c r="O625" s="238"/>
      <c r="P625" s="682"/>
      <c r="Q625" s="713"/>
    </row>
    <row r="626" spans="1:17" ht="14.4" customHeight="1" x14ac:dyDescent="0.3">
      <c r="A626" s="680" t="s">
        <v>4874</v>
      </c>
      <c r="B626" s="671" t="s">
        <v>4686</v>
      </c>
      <c r="C626" s="671" t="s">
        <v>4604</v>
      </c>
      <c r="D626" s="671" t="s">
        <v>4719</v>
      </c>
      <c r="E626" s="671" t="s">
        <v>4720</v>
      </c>
      <c r="F626" s="238">
        <v>2</v>
      </c>
      <c r="G626" s="238">
        <v>44</v>
      </c>
      <c r="H626" s="238">
        <v>1</v>
      </c>
      <c r="I626" s="238">
        <v>22</v>
      </c>
      <c r="J626" s="238">
        <v>2</v>
      </c>
      <c r="K626" s="238">
        <v>44</v>
      </c>
      <c r="L626" s="238">
        <v>1</v>
      </c>
      <c r="M626" s="238">
        <v>22</v>
      </c>
      <c r="N626" s="238">
        <v>2</v>
      </c>
      <c r="O626" s="238">
        <v>44</v>
      </c>
      <c r="P626" s="682">
        <v>1</v>
      </c>
      <c r="Q626" s="713">
        <v>22</v>
      </c>
    </row>
    <row r="627" spans="1:17" ht="14.4" customHeight="1" x14ac:dyDescent="0.3">
      <c r="A627" s="680" t="s">
        <v>4874</v>
      </c>
      <c r="B627" s="671" t="s">
        <v>4686</v>
      </c>
      <c r="C627" s="671" t="s">
        <v>4604</v>
      </c>
      <c r="D627" s="671" t="s">
        <v>4729</v>
      </c>
      <c r="E627" s="671" t="s">
        <v>4730</v>
      </c>
      <c r="F627" s="238">
        <v>2</v>
      </c>
      <c r="G627" s="238">
        <v>418</v>
      </c>
      <c r="H627" s="238">
        <v>1</v>
      </c>
      <c r="I627" s="238">
        <v>209</v>
      </c>
      <c r="J627" s="238"/>
      <c r="K627" s="238"/>
      <c r="L627" s="238"/>
      <c r="M627" s="238"/>
      <c r="N627" s="238"/>
      <c r="O627" s="238"/>
      <c r="P627" s="682"/>
      <c r="Q627" s="713"/>
    </row>
    <row r="628" spans="1:17" ht="14.4" customHeight="1" x14ac:dyDescent="0.3">
      <c r="A628" s="680" t="s">
        <v>4874</v>
      </c>
      <c r="B628" s="671" t="s">
        <v>4686</v>
      </c>
      <c r="C628" s="671" t="s">
        <v>4604</v>
      </c>
      <c r="D628" s="671" t="s">
        <v>4735</v>
      </c>
      <c r="E628" s="671" t="s">
        <v>4736</v>
      </c>
      <c r="F628" s="238">
        <v>3</v>
      </c>
      <c r="G628" s="238">
        <v>48</v>
      </c>
      <c r="H628" s="238">
        <v>1</v>
      </c>
      <c r="I628" s="238">
        <v>16</v>
      </c>
      <c r="J628" s="238"/>
      <c r="K628" s="238"/>
      <c r="L628" s="238"/>
      <c r="M628" s="238"/>
      <c r="N628" s="238"/>
      <c r="O628" s="238"/>
      <c r="P628" s="682"/>
      <c r="Q628" s="713"/>
    </row>
    <row r="629" spans="1:17" ht="14.4" customHeight="1" x14ac:dyDescent="0.3">
      <c r="A629" s="680" t="s">
        <v>4874</v>
      </c>
      <c r="B629" s="671" t="s">
        <v>4686</v>
      </c>
      <c r="C629" s="671" t="s">
        <v>4604</v>
      </c>
      <c r="D629" s="671" t="s">
        <v>4741</v>
      </c>
      <c r="E629" s="671" t="s">
        <v>4742</v>
      </c>
      <c r="F629" s="238">
        <v>2</v>
      </c>
      <c r="G629" s="238">
        <v>46</v>
      </c>
      <c r="H629" s="238">
        <v>1</v>
      </c>
      <c r="I629" s="238">
        <v>23</v>
      </c>
      <c r="J629" s="238">
        <v>2</v>
      </c>
      <c r="K629" s="238">
        <v>48</v>
      </c>
      <c r="L629" s="238">
        <v>1.0434782608695652</v>
      </c>
      <c r="M629" s="238">
        <v>24</v>
      </c>
      <c r="N629" s="238">
        <v>2</v>
      </c>
      <c r="O629" s="238">
        <v>48</v>
      </c>
      <c r="P629" s="682">
        <v>1.0434782608695652</v>
      </c>
      <c r="Q629" s="713">
        <v>24</v>
      </c>
    </row>
    <row r="630" spans="1:17" ht="14.4" customHeight="1" x14ac:dyDescent="0.3">
      <c r="A630" s="680" t="s">
        <v>4875</v>
      </c>
      <c r="B630" s="671" t="s">
        <v>4474</v>
      </c>
      <c r="C630" s="671" t="s">
        <v>1260</v>
      </c>
      <c r="D630" s="671" t="s">
        <v>4538</v>
      </c>
      <c r="E630" s="671" t="s">
        <v>4539</v>
      </c>
      <c r="F630" s="238"/>
      <c r="G630" s="238"/>
      <c r="H630" s="238"/>
      <c r="I630" s="238"/>
      <c r="J630" s="238"/>
      <c r="K630" s="238"/>
      <c r="L630" s="238"/>
      <c r="M630" s="238"/>
      <c r="N630" s="238">
        <v>2</v>
      </c>
      <c r="O630" s="238">
        <v>9022.1</v>
      </c>
      <c r="P630" s="682"/>
      <c r="Q630" s="713">
        <v>4511.05</v>
      </c>
    </row>
    <row r="631" spans="1:17" ht="14.4" customHeight="1" x14ac:dyDescent="0.3">
      <c r="A631" s="680" t="s">
        <v>4875</v>
      </c>
      <c r="B631" s="671" t="s">
        <v>4474</v>
      </c>
      <c r="C631" s="671" t="s">
        <v>1260</v>
      </c>
      <c r="D631" s="671" t="s">
        <v>4540</v>
      </c>
      <c r="E631" s="671" t="s">
        <v>4541</v>
      </c>
      <c r="F631" s="238"/>
      <c r="G631" s="238"/>
      <c r="H631" s="238"/>
      <c r="I631" s="238"/>
      <c r="J631" s="238"/>
      <c r="K631" s="238"/>
      <c r="L631" s="238"/>
      <c r="M631" s="238"/>
      <c r="N631" s="238">
        <v>1</v>
      </c>
      <c r="O631" s="238">
        <v>9022.09</v>
      </c>
      <c r="P631" s="682"/>
      <c r="Q631" s="713">
        <v>9022.09</v>
      </c>
    </row>
    <row r="632" spans="1:17" ht="14.4" customHeight="1" x14ac:dyDescent="0.3">
      <c r="A632" s="680" t="s">
        <v>4875</v>
      </c>
      <c r="B632" s="671" t="s">
        <v>4474</v>
      </c>
      <c r="C632" s="671" t="s">
        <v>4584</v>
      </c>
      <c r="D632" s="671" t="s">
        <v>4591</v>
      </c>
      <c r="E632" s="671" t="s">
        <v>4592</v>
      </c>
      <c r="F632" s="238"/>
      <c r="G632" s="238"/>
      <c r="H632" s="238"/>
      <c r="I632" s="238"/>
      <c r="J632" s="238"/>
      <c r="K632" s="238"/>
      <c r="L632" s="238"/>
      <c r="M632" s="238"/>
      <c r="N632" s="238">
        <v>1</v>
      </c>
      <c r="O632" s="238">
        <v>8074.36</v>
      </c>
      <c r="P632" s="682"/>
      <c r="Q632" s="713">
        <v>8074.36</v>
      </c>
    </row>
    <row r="633" spans="1:17" ht="14.4" customHeight="1" x14ac:dyDescent="0.3">
      <c r="A633" s="680" t="s">
        <v>4875</v>
      </c>
      <c r="B633" s="671" t="s">
        <v>4474</v>
      </c>
      <c r="C633" s="671" t="s">
        <v>4584</v>
      </c>
      <c r="D633" s="671" t="s">
        <v>4595</v>
      </c>
      <c r="E633" s="671" t="s">
        <v>4596</v>
      </c>
      <c r="F633" s="238"/>
      <c r="G633" s="238"/>
      <c r="H633" s="238"/>
      <c r="I633" s="238"/>
      <c r="J633" s="238"/>
      <c r="K633" s="238"/>
      <c r="L633" s="238"/>
      <c r="M633" s="238"/>
      <c r="N633" s="238">
        <v>1</v>
      </c>
      <c r="O633" s="238">
        <v>238.68</v>
      </c>
      <c r="P633" s="682"/>
      <c r="Q633" s="713">
        <v>238.68</v>
      </c>
    </row>
    <row r="634" spans="1:17" ht="14.4" customHeight="1" x14ac:dyDescent="0.3">
      <c r="A634" s="680" t="s">
        <v>4875</v>
      </c>
      <c r="B634" s="671" t="s">
        <v>4474</v>
      </c>
      <c r="C634" s="671" t="s">
        <v>4604</v>
      </c>
      <c r="D634" s="671" t="s">
        <v>4607</v>
      </c>
      <c r="E634" s="671" t="s">
        <v>4608</v>
      </c>
      <c r="F634" s="238"/>
      <c r="G634" s="238"/>
      <c r="H634" s="238"/>
      <c r="I634" s="238"/>
      <c r="J634" s="238"/>
      <c r="K634" s="238"/>
      <c r="L634" s="238"/>
      <c r="M634" s="238"/>
      <c r="N634" s="238">
        <v>1</v>
      </c>
      <c r="O634" s="238">
        <v>185</v>
      </c>
      <c r="P634" s="682"/>
      <c r="Q634" s="713">
        <v>185</v>
      </c>
    </row>
    <row r="635" spans="1:17" ht="14.4" customHeight="1" x14ac:dyDescent="0.3">
      <c r="A635" s="680" t="s">
        <v>4875</v>
      </c>
      <c r="B635" s="671" t="s">
        <v>4474</v>
      </c>
      <c r="C635" s="671" t="s">
        <v>4604</v>
      </c>
      <c r="D635" s="671" t="s">
        <v>4609</v>
      </c>
      <c r="E635" s="671" t="s">
        <v>4610</v>
      </c>
      <c r="F635" s="238"/>
      <c r="G635" s="238"/>
      <c r="H635" s="238"/>
      <c r="I635" s="238"/>
      <c r="J635" s="238"/>
      <c r="K635" s="238"/>
      <c r="L635" s="238"/>
      <c r="M635" s="238"/>
      <c r="N635" s="238">
        <v>1</v>
      </c>
      <c r="O635" s="238">
        <v>34</v>
      </c>
      <c r="P635" s="682"/>
      <c r="Q635" s="713">
        <v>34</v>
      </c>
    </row>
    <row r="636" spans="1:17" ht="14.4" customHeight="1" x14ac:dyDescent="0.3">
      <c r="A636" s="680" t="s">
        <v>4875</v>
      </c>
      <c r="B636" s="671" t="s">
        <v>4474</v>
      </c>
      <c r="C636" s="671" t="s">
        <v>4604</v>
      </c>
      <c r="D636" s="671" t="s">
        <v>4619</v>
      </c>
      <c r="E636" s="671" t="s">
        <v>4620</v>
      </c>
      <c r="F636" s="238"/>
      <c r="G636" s="238"/>
      <c r="H636" s="238"/>
      <c r="I636" s="238"/>
      <c r="J636" s="238"/>
      <c r="K636" s="238"/>
      <c r="L636" s="238"/>
      <c r="M636" s="238"/>
      <c r="N636" s="238">
        <v>1</v>
      </c>
      <c r="O636" s="238">
        <v>0</v>
      </c>
      <c r="P636" s="682"/>
      <c r="Q636" s="713">
        <v>0</v>
      </c>
    </row>
    <row r="637" spans="1:17" ht="14.4" customHeight="1" x14ac:dyDescent="0.3">
      <c r="A637" s="680" t="s">
        <v>4875</v>
      </c>
      <c r="B637" s="671" t="s">
        <v>4474</v>
      </c>
      <c r="C637" s="671" t="s">
        <v>4604</v>
      </c>
      <c r="D637" s="671" t="s">
        <v>4649</v>
      </c>
      <c r="E637" s="671" t="s">
        <v>4650</v>
      </c>
      <c r="F637" s="238"/>
      <c r="G637" s="238"/>
      <c r="H637" s="238"/>
      <c r="I637" s="238"/>
      <c r="J637" s="238">
        <v>1</v>
      </c>
      <c r="K637" s="238">
        <v>159</v>
      </c>
      <c r="L637" s="238"/>
      <c r="M637" s="238">
        <v>159</v>
      </c>
      <c r="N637" s="238"/>
      <c r="O637" s="238"/>
      <c r="P637" s="682"/>
      <c r="Q637" s="713"/>
    </row>
    <row r="638" spans="1:17" ht="14.4" customHeight="1" x14ac:dyDescent="0.3">
      <c r="A638" s="680" t="s">
        <v>4875</v>
      </c>
      <c r="B638" s="671" t="s">
        <v>4474</v>
      </c>
      <c r="C638" s="671" t="s">
        <v>4604</v>
      </c>
      <c r="D638" s="671" t="s">
        <v>4655</v>
      </c>
      <c r="E638" s="671" t="s">
        <v>4656</v>
      </c>
      <c r="F638" s="238"/>
      <c r="G638" s="238"/>
      <c r="H638" s="238"/>
      <c r="I638" s="238"/>
      <c r="J638" s="238"/>
      <c r="K638" s="238"/>
      <c r="L638" s="238"/>
      <c r="M638" s="238"/>
      <c r="N638" s="238">
        <v>1</v>
      </c>
      <c r="O638" s="238">
        <v>163</v>
      </c>
      <c r="P638" s="682"/>
      <c r="Q638" s="713">
        <v>163</v>
      </c>
    </row>
    <row r="639" spans="1:17" ht="14.4" customHeight="1" x14ac:dyDescent="0.3">
      <c r="A639" s="680" t="s">
        <v>4875</v>
      </c>
      <c r="B639" s="671" t="s">
        <v>4686</v>
      </c>
      <c r="C639" s="671" t="s">
        <v>4604</v>
      </c>
      <c r="D639" s="671" t="s">
        <v>4693</v>
      </c>
      <c r="E639" s="671" t="s">
        <v>4694</v>
      </c>
      <c r="F639" s="238"/>
      <c r="G639" s="238"/>
      <c r="H639" s="238"/>
      <c r="I639" s="238"/>
      <c r="J639" s="238">
        <v>1</v>
      </c>
      <c r="K639" s="238">
        <v>350</v>
      </c>
      <c r="L639" s="238"/>
      <c r="M639" s="238">
        <v>350</v>
      </c>
      <c r="N639" s="238"/>
      <c r="O639" s="238"/>
      <c r="P639" s="682"/>
      <c r="Q639" s="713"/>
    </row>
    <row r="640" spans="1:17" ht="14.4" customHeight="1" x14ac:dyDescent="0.3">
      <c r="A640" s="680" t="s">
        <v>4875</v>
      </c>
      <c r="B640" s="671" t="s">
        <v>4686</v>
      </c>
      <c r="C640" s="671" t="s">
        <v>4604</v>
      </c>
      <c r="D640" s="671" t="s">
        <v>4697</v>
      </c>
      <c r="E640" s="671" t="s">
        <v>4698</v>
      </c>
      <c r="F640" s="238">
        <v>41</v>
      </c>
      <c r="G640" s="238">
        <v>2624</v>
      </c>
      <c r="H640" s="238">
        <v>1</v>
      </c>
      <c r="I640" s="238">
        <v>64</v>
      </c>
      <c r="J640" s="238">
        <v>25</v>
      </c>
      <c r="K640" s="238">
        <v>1625</v>
      </c>
      <c r="L640" s="238">
        <v>0.61928353658536583</v>
      </c>
      <c r="M640" s="238">
        <v>65</v>
      </c>
      <c r="N640" s="238">
        <v>34</v>
      </c>
      <c r="O640" s="238">
        <v>2210</v>
      </c>
      <c r="P640" s="682">
        <v>0.84222560975609762</v>
      </c>
      <c r="Q640" s="713">
        <v>65</v>
      </c>
    </row>
    <row r="641" spans="1:17" ht="14.4" customHeight="1" x14ac:dyDescent="0.3">
      <c r="A641" s="680" t="s">
        <v>4875</v>
      </c>
      <c r="B641" s="671" t="s">
        <v>4686</v>
      </c>
      <c r="C641" s="671" t="s">
        <v>4604</v>
      </c>
      <c r="D641" s="671" t="s">
        <v>4701</v>
      </c>
      <c r="E641" s="671" t="s">
        <v>4702</v>
      </c>
      <c r="F641" s="238"/>
      <c r="G641" s="238"/>
      <c r="H641" s="238"/>
      <c r="I641" s="238"/>
      <c r="J641" s="238"/>
      <c r="K641" s="238"/>
      <c r="L641" s="238"/>
      <c r="M641" s="238"/>
      <c r="N641" s="238">
        <v>1</v>
      </c>
      <c r="O641" s="238">
        <v>590</v>
      </c>
      <c r="P641" s="682"/>
      <c r="Q641" s="713">
        <v>590</v>
      </c>
    </row>
    <row r="642" spans="1:17" ht="14.4" customHeight="1" x14ac:dyDescent="0.3">
      <c r="A642" s="680" t="s">
        <v>4875</v>
      </c>
      <c r="B642" s="671" t="s">
        <v>4686</v>
      </c>
      <c r="C642" s="671" t="s">
        <v>4604</v>
      </c>
      <c r="D642" s="671" t="s">
        <v>4709</v>
      </c>
      <c r="E642" s="671" t="s">
        <v>4710</v>
      </c>
      <c r="F642" s="238">
        <v>2</v>
      </c>
      <c r="G642" s="238">
        <v>46</v>
      </c>
      <c r="H642" s="238">
        <v>1</v>
      </c>
      <c r="I642" s="238">
        <v>23</v>
      </c>
      <c r="J642" s="238"/>
      <c r="K642" s="238"/>
      <c r="L642" s="238"/>
      <c r="M642" s="238"/>
      <c r="N642" s="238"/>
      <c r="O642" s="238"/>
      <c r="P642" s="682"/>
      <c r="Q642" s="713"/>
    </row>
    <row r="643" spans="1:17" ht="14.4" customHeight="1" x14ac:dyDescent="0.3">
      <c r="A643" s="680" t="s">
        <v>4875</v>
      </c>
      <c r="B643" s="671" t="s">
        <v>4686</v>
      </c>
      <c r="C643" s="671" t="s">
        <v>4604</v>
      </c>
      <c r="D643" s="671" t="s">
        <v>4713</v>
      </c>
      <c r="E643" s="671" t="s">
        <v>4714</v>
      </c>
      <c r="F643" s="238"/>
      <c r="G643" s="238"/>
      <c r="H643" s="238"/>
      <c r="I643" s="238"/>
      <c r="J643" s="238"/>
      <c r="K643" s="238"/>
      <c r="L643" s="238"/>
      <c r="M643" s="238"/>
      <c r="N643" s="238">
        <v>1</v>
      </c>
      <c r="O643" s="238">
        <v>54</v>
      </c>
      <c r="P643" s="682"/>
      <c r="Q643" s="713">
        <v>54</v>
      </c>
    </row>
    <row r="644" spans="1:17" ht="14.4" customHeight="1" x14ac:dyDescent="0.3">
      <c r="A644" s="680" t="s">
        <v>4875</v>
      </c>
      <c r="B644" s="671" t="s">
        <v>4686</v>
      </c>
      <c r="C644" s="671" t="s">
        <v>4604</v>
      </c>
      <c r="D644" s="671" t="s">
        <v>4715</v>
      </c>
      <c r="E644" s="671" t="s">
        <v>4716</v>
      </c>
      <c r="F644" s="238">
        <v>39</v>
      </c>
      <c r="G644" s="238">
        <v>3003</v>
      </c>
      <c r="H644" s="238">
        <v>1</v>
      </c>
      <c r="I644" s="238">
        <v>77</v>
      </c>
      <c r="J644" s="238">
        <v>24</v>
      </c>
      <c r="K644" s="238">
        <v>1848</v>
      </c>
      <c r="L644" s="238">
        <v>0.61538461538461542</v>
      </c>
      <c r="M644" s="238">
        <v>77</v>
      </c>
      <c r="N644" s="238">
        <v>34</v>
      </c>
      <c r="O644" s="238">
        <v>2618</v>
      </c>
      <c r="P644" s="682">
        <v>0.87179487179487181</v>
      </c>
      <c r="Q644" s="713">
        <v>77</v>
      </c>
    </row>
    <row r="645" spans="1:17" ht="14.4" customHeight="1" x14ac:dyDescent="0.3">
      <c r="A645" s="680" t="s">
        <v>4875</v>
      </c>
      <c r="B645" s="671" t="s">
        <v>4686</v>
      </c>
      <c r="C645" s="671" t="s">
        <v>4604</v>
      </c>
      <c r="D645" s="671" t="s">
        <v>4719</v>
      </c>
      <c r="E645" s="671" t="s">
        <v>4720</v>
      </c>
      <c r="F645" s="238">
        <v>8</v>
      </c>
      <c r="G645" s="238">
        <v>176</v>
      </c>
      <c r="H645" s="238">
        <v>1</v>
      </c>
      <c r="I645" s="238">
        <v>22</v>
      </c>
      <c r="J645" s="238">
        <v>3</v>
      </c>
      <c r="K645" s="238">
        <v>66</v>
      </c>
      <c r="L645" s="238">
        <v>0.375</v>
      </c>
      <c r="M645" s="238">
        <v>22</v>
      </c>
      <c r="N645" s="238">
        <v>2</v>
      </c>
      <c r="O645" s="238">
        <v>44</v>
      </c>
      <c r="P645" s="682">
        <v>0.25</v>
      </c>
      <c r="Q645" s="713">
        <v>22</v>
      </c>
    </row>
    <row r="646" spans="1:17" ht="14.4" customHeight="1" x14ac:dyDescent="0.3">
      <c r="A646" s="680" t="s">
        <v>4875</v>
      </c>
      <c r="B646" s="671" t="s">
        <v>4686</v>
      </c>
      <c r="C646" s="671" t="s">
        <v>4604</v>
      </c>
      <c r="D646" s="671" t="s">
        <v>4735</v>
      </c>
      <c r="E646" s="671" t="s">
        <v>4736</v>
      </c>
      <c r="F646" s="238">
        <v>43</v>
      </c>
      <c r="G646" s="238">
        <v>688</v>
      </c>
      <c r="H646" s="238">
        <v>1</v>
      </c>
      <c r="I646" s="238">
        <v>16</v>
      </c>
      <c r="J646" s="238">
        <v>30</v>
      </c>
      <c r="K646" s="238">
        <v>480</v>
      </c>
      <c r="L646" s="238">
        <v>0.69767441860465118</v>
      </c>
      <c r="M646" s="238">
        <v>16</v>
      </c>
      <c r="N646" s="238">
        <v>50</v>
      </c>
      <c r="O646" s="238">
        <v>800</v>
      </c>
      <c r="P646" s="682">
        <v>1.1627906976744187</v>
      </c>
      <c r="Q646" s="713">
        <v>16</v>
      </c>
    </row>
    <row r="647" spans="1:17" ht="14.4" customHeight="1" x14ac:dyDescent="0.3">
      <c r="A647" s="680" t="s">
        <v>4875</v>
      </c>
      <c r="B647" s="671" t="s">
        <v>4686</v>
      </c>
      <c r="C647" s="671" t="s">
        <v>4604</v>
      </c>
      <c r="D647" s="671" t="s">
        <v>4741</v>
      </c>
      <c r="E647" s="671" t="s">
        <v>4742</v>
      </c>
      <c r="F647" s="238">
        <v>6</v>
      </c>
      <c r="G647" s="238">
        <v>138</v>
      </c>
      <c r="H647" s="238">
        <v>1</v>
      </c>
      <c r="I647" s="238">
        <v>23</v>
      </c>
      <c r="J647" s="238">
        <v>3</v>
      </c>
      <c r="K647" s="238">
        <v>72</v>
      </c>
      <c r="L647" s="238">
        <v>0.52173913043478259</v>
      </c>
      <c r="M647" s="238">
        <v>24</v>
      </c>
      <c r="N647" s="238">
        <v>2</v>
      </c>
      <c r="O647" s="238">
        <v>48</v>
      </c>
      <c r="P647" s="682">
        <v>0.34782608695652173</v>
      </c>
      <c r="Q647" s="713">
        <v>24</v>
      </c>
    </row>
    <row r="648" spans="1:17" ht="14.4" customHeight="1" x14ac:dyDescent="0.3">
      <c r="A648" s="680" t="s">
        <v>4875</v>
      </c>
      <c r="B648" s="671" t="s">
        <v>4686</v>
      </c>
      <c r="C648" s="671" t="s">
        <v>4604</v>
      </c>
      <c r="D648" s="671" t="s">
        <v>4745</v>
      </c>
      <c r="E648" s="671" t="s">
        <v>4746</v>
      </c>
      <c r="F648" s="238">
        <v>3</v>
      </c>
      <c r="G648" s="238">
        <v>540</v>
      </c>
      <c r="H648" s="238">
        <v>1</v>
      </c>
      <c r="I648" s="238">
        <v>180</v>
      </c>
      <c r="J648" s="238">
        <v>3</v>
      </c>
      <c r="K648" s="238">
        <v>540</v>
      </c>
      <c r="L648" s="238">
        <v>1</v>
      </c>
      <c r="M648" s="238">
        <v>180</v>
      </c>
      <c r="N648" s="238"/>
      <c r="O648" s="238"/>
      <c r="P648" s="682"/>
      <c r="Q648" s="713"/>
    </row>
    <row r="649" spans="1:17" ht="14.4" customHeight="1" x14ac:dyDescent="0.3">
      <c r="A649" s="680" t="s">
        <v>4875</v>
      </c>
      <c r="B649" s="671" t="s">
        <v>4686</v>
      </c>
      <c r="C649" s="671" t="s">
        <v>4604</v>
      </c>
      <c r="D649" s="671" t="s">
        <v>4759</v>
      </c>
      <c r="E649" s="671" t="s">
        <v>4760</v>
      </c>
      <c r="F649" s="238">
        <v>3</v>
      </c>
      <c r="G649" s="238">
        <v>648</v>
      </c>
      <c r="H649" s="238">
        <v>1</v>
      </c>
      <c r="I649" s="238">
        <v>216</v>
      </c>
      <c r="J649" s="238">
        <v>3</v>
      </c>
      <c r="K649" s="238">
        <v>648</v>
      </c>
      <c r="L649" s="238">
        <v>1</v>
      </c>
      <c r="M649" s="238">
        <v>216</v>
      </c>
      <c r="N649" s="238">
        <v>1</v>
      </c>
      <c r="O649" s="238">
        <v>216</v>
      </c>
      <c r="P649" s="682">
        <v>0.33333333333333331</v>
      </c>
      <c r="Q649" s="713">
        <v>216</v>
      </c>
    </row>
    <row r="650" spans="1:17" ht="14.4" customHeight="1" x14ac:dyDescent="0.3">
      <c r="A650" s="680" t="s">
        <v>4875</v>
      </c>
      <c r="B650" s="671" t="s">
        <v>4686</v>
      </c>
      <c r="C650" s="671" t="s">
        <v>4604</v>
      </c>
      <c r="D650" s="671" t="s">
        <v>4785</v>
      </c>
      <c r="E650" s="671" t="s">
        <v>4786</v>
      </c>
      <c r="F650" s="238"/>
      <c r="G650" s="238"/>
      <c r="H650" s="238"/>
      <c r="I650" s="238"/>
      <c r="J650" s="238"/>
      <c r="K650" s="238"/>
      <c r="L650" s="238"/>
      <c r="M650" s="238"/>
      <c r="N650" s="238">
        <v>1</v>
      </c>
      <c r="O650" s="238">
        <v>406</v>
      </c>
      <c r="P650" s="682"/>
      <c r="Q650" s="713">
        <v>406</v>
      </c>
    </row>
    <row r="651" spans="1:17" ht="14.4" customHeight="1" x14ac:dyDescent="0.3">
      <c r="A651" s="680" t="s">
        <v>4875</v>
      </c>
      <c r="B651" s="671" t="s">
        <v>4686</v>
      </c>
      <c r="C651" s="671" t="s">
        <v>4604</v>
      </c>
      <c r="D651" s="671" t="s">
        <v>4789</v>
      </c>
      <c r="E651" s="671" t="s">
        <v>4790</v>
      </c>
      <c r="F651" s="238"/>
      <c r="G651" s="238"/>
      <c r="H651" s="238"/>
      <c r="I651" s="238"/>
      <c r="J651" s="238"/>
      <c r="K651" s="238"/>
      <c r="L651" s="238"/>
      <c r="M651" s="238"/>
      <c r="N651" s="238">
        <v>1</v>
      </c>
      <c r="O651" s="238">
        <v>586</v>
      </c>
      <c r="P651" s="682"/>
      <c r="Q651" s="713">
        <v>586</v>
      </c>
    </row>
    <row r="652" spans="1:17" ht="14.4" customHeight="1" x14ac:dyDescent="0.3">
      <c r="A652" s="680" t="s">
        <v>4876</v>
      </c>
      <c r="B652" s="671" t="s">
        <v>4474</v>
      </c>
      <c r="C652" s="671" t="s">
        <v>4604</v>
      </c>
      <c r="D652" s="671" t="s">
        <v>4655</v>
      </c>
      <c r="E652" s="671" t="s">
        <v>4656</v>
      </c>
      <c r="F652" s="238">
        <v>1</v>
      </c>
      <c r="G652" s="238">
        <v>178</v>
      </c>
      <c r="H652" s="238">
        <v>1</v>
      </c>
      <c r="I652" s="238">
        <v>178</v>
      </c>
      <c r="J652" s="238"/>
      <c r="K652" s="238"/>
      <c r="L652" s="238"/>
      <c r="M652" s="238"/>
      <c r="N652" s="238"/>
      <c r="O652" s="238"/>
      <c r="P652" s="682"/>
      <c r="Q652" s="713"/>
    </row>
    <row r="653" spans="1:17" ht="14.4" customHeight="1" x14ac:dyDescent="0.3">
      <c r="A653" s="680" t="s">
        <v>4876</v>
      </c>
      <c r="B653" s="671" t="s">
        <v>4686</v>
      </c>
      <c r="C653" s="671" t="s">
        <v>4604</v>
      </c>
      <c r="D653" s="671" t="s">
        <v>4693</v>
      </c>
      <c r="E653" s="671" t="s">
        <v>4694</v>
      </c>
      <c r="F653" s="238">
        <v>7</v>
      </c>
      <c r="G653" s="238">
        <v>2450</v>
      </c>
      <c r="H653" s="238">
        <v>1</v>
      </c>
      <c r="I653" s="238">
        <v>350</v>
      </c>
      <c r="J653" s="238">
        <v>11</v>
      </c>
      <c r="K653" s="238">
        <v>3850</v>
      </c>
      <c r="L653" s="238">
        <v>1.5714285714285714</v>
      </c>
      <c r="M653" s="238">
        <v>350</v>
      </c>
      <c r="N653" s="238">
        <v>2</v>
      </c>
      <c r="O653" s="238">
        <v>700</v>
      </c>
      <c r="P653" s="682">
        <v>0.2857142857142857</v>
      </c>
      <c r="Q653" s="713">
        <v>350</v>
      </c>
    </row>
    <row r="654" spans="1:17" ht="14.4" customHeight="1" x14ac:dyDescent="0.3">
      <c r="A654" s="680" t="s">
        <v>4876</v>
      </c>
      <c r="B654" s="671" t="s">
        <v>4686</v>
      </c>
      <c r="C654" s="671" t="s">
        <v>4604</v>
      </c>
      <c r="D654" s="671" t="s">
        <v>4697</v>
      </c>
      <c r="E654" s="671" t="s">
        <v>4698</v>
      </c>
      <c r="F654" s="238">
        <v>63</v>
      </c>
      <c r="G654" s="238">
        <v>4032</v>
      </c>
      <c r="H654" s="238">
        <v>1</v>
      </c>
      <c r="I654" s="238">
        <v>64</v>
      </c>
      <c r="J654" s="238">
        <v>63</v>
      </c>
      <c r="K654" s="238">
        <v>4095</v>
      </c>
      <c r="L654" s="238">
        <v>1.015625</v>
      </c>
      <c r="M654" s="238">
        <v>65</v>
      </c>
      <c r="N654" s="238">
        <v>46</v>
      </c>
      <c r="O654" s="238">
        <v>2990</v>
      </c>
      <c r="P654" s="682">
        <v>0.74156746031746035</v>
      </c>
      <c r="Q654" s="713">
        <v>65</v>
      </c>
    </row>
    <row r="655" spans="1:17" ht="14.4" customHeight="1" x14ac:dyDescent="0.3">
      <c r="A655" s="680" t="s">
        <v>4876</v>
      </c>
      <c r="B655" s="671" t="s">
        <v>4686</v>
      </c>
      <c r="C655" s="671" t="s">
        <v>4604</v>
      </c>
      <c r="D655" s="671" t="s">
        <v>4709</v>
      </c>
      <c r="E655" s="671" t="s">
        <v>4710</v>
      </c>
      <c r="F655" s="238"/>
      <c r="G655" s="238"/>
      <c r="H655" s="238"/>
      <c r="I655" s="238"/>
      <c r="J655" s="238"/>
      <c r="K655" s="238"/>
      <c r="L655" s="238"/>
      <c r="M655" s="238"/>
      <c r="N655" s="238">
        <v>1</v>
      </c>
      <c r="O655" s="238">
        <v>23</v>
      </c>
      <c r="P655" s="682"/>
      <c r="Q655" s="713">
        <v>23</v>
      </c>
    </row>
    <row r="656" spans="1:17" ht="14.4" customHeight="1" x14ac:dyDescent="0.3">
      <c r="A656" s="680" t="s">
        <v>4876</v>
      </c>
      <c r="B656" s="671" t="s">
        <v>4686</v>
      </c>
      <c r="C656" s="671" t="s">
        <v>4604</v>
      </c>
      <c r="D656" s="671" t="s">
        <v>4715</v>
      </c>
      <c r="E656" s="671" t="s">
        <v>4716</v>
      </c>
      <c r="F656" s="238">
        <v>25</v>
      </c>
      <c r="G656" s="238">
        <v>1925</v>
      </c>
      <c r="H656" s="238">
        <v>1</v>
      </c>
      <c r="I656" s="238">
        <v>77</v>
      </c>
      <c r="J656" s="238">
        <v>5</v>
      </c>
      <c r="K656" s="238">
        <v>385</v>
      </c>
      <c r="L656" s="238">
        <v>0.2</v>
      </c>
      <c r="M656" s="238">
        <v>77</v>
      </c>
      <c r="N656" s="238">
        <v>24</v>
      </c>
      <c r="O656" s="238">
        <v>1848</v>
      </c>
      <c r="P656" s="682">
        <v>0.96</v>
      </c>
      <c r="Q656" s="713">
        <v>77</v>
      </c>
    </row>
    <row r="657" spans="1:17" ht="14.4" customHeight="1" x14ac:dyDescent="0.3">
      <c r="A657" s="680" t="s">
        <v>4876</v>
      </c>
      <c r="B657" s="671" t="s">
        <v>4686</v>
      </c>
      <c r="C657" s="671" t="s">
        <v>4604</v>
      </c>
      <c r="D657" s="671" t="s">
        <v>4719</v>
      </c>
      <c r="E657" s="671" t="s">
        <v>4720</v>
      </c>
      <c r="F657" s="238">
        <v>5</v>
      </c>
      <c r="G657" s="238">
        <v>110</v>
      </c>
      <c r="H657" s="238">
        <v>1</v>
      </c>
      <c r="I657" s="238">
        <v>22</v>
      </c>
      <c r="J657" s="238">
        <v>9</v>
      </c>
      <c r="K657" s="238">
        <v>198</v>
      </c>
      <c r="L657" s="238">
        <v>1.8</v>
      </c>
      <c r="M657" s="238">
        <v>22</v>
      </c>
      <c r="N657" s="238">
        <v>5</v>
      </c>
      <c r="O657" s="238">
        <v>110</v>
      </c>
      <c r="P657" s="682">
        <v>1</v>
      </c>
      <c r="Q657" s="713">
        <v>22</v>
      </c>
    </row>
    <row r="658" spans="1:17" ht="14.4" customHeight="1" x14ac:dyDescent="0.3">
      <c r="A658" s="680" t="s">
        <v>4876</v>
      </c>
      <c r="B658" s="671" t="s">
        <v>4686</v>
      </c>
      <c r="C658" s="671" t="s">
        <v>4604</v>
      </c>
      <c r="D658" s="671" t="s">
        <v>4729</v>
      </c>
      <c r="E658" s="671" t="s">
        <v>4730</v>
      </c>
      <c r="F658" s="238">
        <v>3</v>
      </c>
      <c r="G658" s="238">
        <v>627</v>
      </c>
      <c r="H658" s="238">
        <v>1</v>
      </c>
      <c r="I658" s="238">
        <v>209</v>
      </c>
      <c r="J658" s="238">
        <v>1</v>
      </c>
      <c r="K658" s="238">
        <v>209</v>
      </c>
      <c r="L658" s="238">
        <v>0.33333333333333331</v>
      </c>
      <c r="M658" s="238">
        <v>209</v>
      </c>
      <c r="N658" s="238"/>
      <c r="O658" s="238"/>
      <c r="P658" s="682"/>
      <c r="Q658" s="713"/>
    </row>
    <row r="659" spans="1:17" ht="14.4" customHeight="1" x14ac:dyDescent="0.3">
      <c r="A659" s="680" t="s">
        <v>4876</v>
      </c>
      <c r="B659" s="671" t="s">
        <v>4686</v>
      </c>
      <c r="C659" s="671" t="s">
        <v>4604</v>
      </c>
      <c r="D659" s="671" t="s">
        <v>4731</v>
      </c>
      <c r="E659" s="671" t="s">
        <v>4732</v>
      </c>
      <c r="F659" s="238">
        <v>1</v>
      </c>
      <c r="G659" s="238">
        <v>66</v>
      </c>
      <c r="H659" s="238">
        <v>1</v>
      </c>
      <c r="I659" s="238">
        <v>66</v>
      </c>
      <c r="J659" s="238"/>
      <c r="K659" s="238"/>
      <c r="L659" s="238"/>
      <c r="M659" s="238"/>
      <c r="N659" s="238"/>
      <c r="O659" s="238"/>
      <c r="P659" s="682"/>
      <c r="Q659" s="713"/>
    </row>
    <row r="660" spans="1:17" ht="14.4" customHeight="1" x14ac:dyDescent="0.3">
      <c r="A660" s="680" t="s">
        <v>4876</v>
      </c>
      <c r="B660" s="671" t="s">
        <v>4686</v>
      </c>
      <c r="C660" s="671" t="s">
        <v>4604</v>
      </c>
      <c r="D660" s="671" t="s">
        <v>4735</v>
      </c>
      <c r="E660" s="671" t="s">
        <v>4736</v>
      </c>
      <c r="F660" s="238">
        <v>31</v>
      </c>
      <c r="G660" s="238">
        <v>496</v>
      </c>
      <c r="H660" s="238">
        <v>1</v>
      </c>
      <c r="I660" s="238">
        <v>16</v>
      </c>
      <c r="J660" s="238">
        <v>13</v>
      </c>
      <c r="K660" s="238">
        <v>208</v>
      </c>
      <c r="L660" s="238">
        <v>0.41935483870967744</v>
      </c>
      <c r="M660" s="238">
        <v>16</v>
      </c>
      <c r="N660" s="238">
        <v>30</v>
      </c>
      <c r="O660" s="238">
        <v>480</v>
      </c>
      <c r="P660" s="682">
        <v>0.967741935483871</v>
      </c>
      <c r="Q660" s="713">
        <v>16</v>
      </c>
    </row>
    <row r="661" spans="1:17" ht="14.4" customHeight="1" x14ac:dyDescent="0.3">
      <c r="A661" s="680" t="s">
        <v>4876</v>
      </c>
      <c r="B661" s="671" t="s">
        <v>4686</v>
      </c>
      <c r="C661" s="671" t="s">
        <v>4604</v>
      </c>
      <c r="D661" s="671" t="s">
        <v>4741</v>
      </c>
      <c r="E661" s="671" t="s">
        <v>4742</v>
      </c>
      <c r="F661" s="238">
        <v>5</v>
      </c>
      <c r="G661" s="238">
        <v>115</v>
      </c>
      <c r="H661" s="238">
        <v>1</v>
      </c>
      <c r="I661" s="238">
        <v>23</v>
      </c>
      <c r="J661" s="238">
        <v>9</v>
      </c>
      <c r="K661" s="238">
        <v>216</v>
      </c>
      <c r="L661" s="238">
        <v>1.8782608695652174</v>
      </c>
      <c r="M661" s="238">
        <v>24</v>
      </c>
      <c r="N661" s="238">
        <v>4</v>
      </c>
      <c r="O661" s="238">
        <v>96</v>
      </c>
      <c r="P661" s="682">
        <v>0.83478260869565213</v>
      </c>
      <c r="Q661" s="713">
        <v>24</v>
      </c>
    </row>
    <row r="662" spans="1:17" ht="14.4" customHeight="1" x14ac:dyDescent="0.3">
      <c r="A662" s="680" t="s">
        <v>4876</v>
      </c>
      <c r="B662" s="671" t="s">
        <v>4686</v>
      </c>
      <c r="C662" s="671" t="s">
        <v>4604</v>
      </c>
      <c r="D662" s="671" t="s">
        <v>4751</v>
      </c>
      <c r="E662" s="671" t="s">
        <v>4752</v>
      </c>
      <c r="F662" s="238"/>
      <c r="G662" s="238"/>
      <c r="H662" s="238"/>
      <c r="I662" s="238"/>
      <c r="J662" s="238"/>
      <c r="K662" s="238"/>
      <c r="L662" s="238"/>
      <c r="M662" s="238"/>
      <c r="N662" s="238">
        <v>1</v>
      </c>
      <c r="O662" s="238">
        <v>253</v>
      </c>
      <c r="P662" s="682"/>
      <c r="Q662" s="713">
        <v>253</v>
      </c>
    </row>
    <row r="663" spans="1:17" ht="14.4" customHeight="1" x14ac:dyDescent="0.3">
      <c r="A663" s="680" t="s">
        <v>4876</v>
      </c>
      <c r="B663" s="671" t="s">
        <v>4686</v>
      </c>
      <c r="C663" s="671" t="s">
        <v>4604</v>
      </c>
      <c r="D663" s="671" t="s">
        <v>964</v>
      </c>
      <c r="E663" s="671" t="s">
        <v>4799</v>
      </c>
      <c r="F663" s="238"/>
      <c r="G663" s="238"/>
      <c r="H663" s="238"/>
      <c r="I663" s="238"/>
      <c r="J663" s="238"/>
      <c r="K663" s="238"/>
      <c r="L663" s="238"/>
      <c r="M663" s="238"/>
      <c r="N663" s="238">
        <v>2</v>
      </c>
      <c r="O663" s="238">
        <v>1570</v>
      </c>
      <c r="P663" s="682"/>
      <c r="Q663" s="713">
        <v>785</v>
      </c>
    </row>
    <row r="664" spans="1:17" ht="14.4" customHeight="1" x14ac:dyDescent="0.3">
      <c r="A664" s="680" t="s">
        <v>4877</v>
      </c>
      <c r="B664" s="671" t="s">
        <v>4686</v>
      </c>
      <c r="C664" s="671" t="s">
        <v>4604</v>
      </c>
      <c r="D664" s="671" t="s">
        <v>4697</v>
      </c>
      <c r="E664" s="671" t="s">
        <v>4698</v>
      </c>
      <c r="F664" s="238">
        <v>8</v>
      </c>
      <c r="G664" s="238">
        <v>512</v>
      </c>
      <c r="H664" s="238">
        <v>1</v>
      </c>
      <c r="I664" s="238">
        <v>64</v>
      </c>
      <c r="J664" s="238"/>
      <c r="K664" s="238"/>
      <c r="L664" s="238"/>
      <c r="M664" s="238"/>
      <c r="N664" s="238"/>
      <c r="O664" s="238"/>
      <c r="P664" s="682"/>
      <c r="Q664" s="713"/>
    </row>
    <row r="665" spans="1:17" ht="14.4" customHeight="1" x14ac:dyDescent="0.3">
      <c r="A665" s="680" t="s">
        <v>4877</v>
      </c>
      <c r="B665" s="671" t="s">
        <v>4686</v>
      </c>
      <c r="C665" s="671" t="s">
        <v>4604</v>
      </c>
      <c r="D665" s="671" t="s">
        <v>4713</v>
      </c>
      <c r="E665" s="671" t="s">
        <v>4714</v>
      </c>
      <c r="F665" s="238">
        <v>1</v>
      </c>
      <c r="G665" s="238">
        <v>54</v>
      </c>
      <c r="H665" s="238">
        <v>1</v>
      </c>
      <c r="I665" s="238">
        <v>54</v>
      </c>
      <c r="J665" s="238"/>
      <c r="K665" s="238"/>
      <c r="L665" s="238"/>
      <c r="M665" s="238"/>
      <c r="N665" s="238"/>
      <c r="O665" s="238"/>
      <c r="P665" s="682"/>
      <c r="Q665" s="713"/>
    </row>
    <row r="666" spans="1:17" ht="14.4" customHeight="1" x14ac:dyDescent="0.3">
      <c r="A666" s="680" t="s">
        <v>4877</v>
      </c>
      <c r="B666" s="671" t="s">
        <v>4686</v>
      </c>
      <c r="C666" s="671" t="s">
        <v>4604</v>
      </c>
      <c r="D666" s="671" t="s">
        <v>4715</v>
      </c>
      <c r="E666" s="671" t="s">
        <v>4716</v>
      </c>
      <c r="F666" s="238">
        <v>48</v>
      </c>
      <c r="G666" s="238">
        <v>3696</v>
      </c>
      <c r="H666" s="238">
        <v>1</v>
      </c>
      <c r="I666" s="238">
        <v>77</v>
      </c>
      <c r="J666" s="238"/>
      <c r="K666" s="238"/>
      <c r="L666" s="238"/>
      <c r="M666" s="238"/>
      <c r="N666" s="238"/>
      <c r="O666" s="238"/>
      <c r="P666" s="682"/>
      <c r="Q666" s="713"/>
    </row>
    <row r="667" spans="1:17" ht="14.4" customHeight="1" x14ac:dyDescent="0.3">
      <c r="A667" s="680" t="s">
        <v>4877</v>
      </c>
      <c r="B667" s="671" t="s">
        <v>4686</v>
      </c>
      <c r="C667" s="671" t="s">
        <v>4604</v>
      </c>
      <c r="D667" s="671" t="s">
        <v>4735</v>
      </c>
      <c r="E667" s="671" t="s">
        <v>4736</v>
      </c>
      <c r="F667" s="238">
        <v>47</v>
      </c>
      <c r="G667" s="238">
        <v>752</v>
      </c>
      <c r="H667" s="238">
        <v>1</v>
      </c>
      <c r="I667" s="238">
        <v>16</v>
      </c>
      <c r="J667" s="238"/>
      <c r="K667" s="238"/>
      <c r="L667" s="238"/>
      <c r="M667" s="238"/>
      <c r="N667" s="238"/>
      <c r="O667" s="238"/>
      <c r="P667" s="682"/>
      <c r="Q667" s="713"/>
    </row>
    <row r="668" spans="1:17" ht="14.4" customHeight="1" x14ac:dyDescent="0.3">
      <c r="A668" s="680" t="s">
        <v>4877</v>
      </c>
      <c r="B668" s="671" t="s">
        <v>4686</v>
      </c>
      <c r="C668" s="671" t="s">
        <v>4604</v>
      </c>
      <c r="D668" s="671" t="s">
        <v>4745</v>
      </c>
      <c r="E668" s="671" t="s">
        <v>4746</v>
      </c>
      <c r="F668" s="238">
        <v>3</v>
      </c>
      <c r="G668" s="238">
        <v>540</v>
      </c>
      <c r="H668" s="238">
        <v>1</v>
      </c>
      <c r="I668" s="238">
        <v>180</v>
      </c>
      <c r="J668" s="238"/>
      <c r="K668" s="238"/>
      <c r="L668" s="238"/>
      <c r="M668" s="238"/>
      <c r="N668" s="238"/>
      <c r="O668" s="238"/>
      <c r="P668" s="682"/>
      <c r="Q668" s="713"/>
    </row>
    <row r="669" spans="1:17" ht="14.4" customHeight="1" x14ac:dyDescent="0.3">
      <c r="A669" s="680" t="s">
        <v>4877</v>
      </c>
      <c r="B669" s="671" t="s">
        <v>4686</v>
      </c>
      <c r="C669" s="671" t="s">
        <v>4604</v>
      </c>
      <c r="D669" s="671" t="s">
        <v>4759</v>
      </c>
      <c r="E669" s="671" t="s">
        <v>4760</v>
      </c>
      <c r="F669" s="238">
        <v>3</v>
      </c>
      <c r="G669" s="238">
        <v>648</v>
      </c>
      <c r="H669" s="238">
        <v>1</v>
      </c>
      <c r="I669" s="238">
        <v>216</v>
      </c>
      <c r="J669" s="238"/>
      <c r="K669" s="238"/>
      <c r="L669" s="238"/>
      <c r="M669" s="238"/>
      <c r="N669" s="238"/>
      <c r="O669" s="238"/>
      <c r="P669" s="682"/>
      <c r="Q669" s="713"/>
    </row>
    <row r="670" spans="1:17" ht="14.4" customHeight="1" x14ac:dyDescent="0.3">
      <c r="A670" s="680" t="s">
        <v>4878</v>
      </c>
      <c r="B670" s="671" t="s">
        <v>4474</v>
      </c>
      <c r="C670" s="671" t="s">
        <v>4604</v>
      </c>
      <c r="D670" s="671" t="s">
        <v>4609</v>
      </c>
      <c r="E670" s="671" t="s">
        <v>4610</v>
      </c>
      <c r="F670" s="238">
        <v>1</v>
      </c>
      <c r="G670" s="238">
        <v>34</v>
      </c>
      <c r="H670" s="238">
        <v>1</v>
      </c>
      <c r="I670" s="238">
        <v>34</v>
      </c>
      <c r="J670" s="238"/>
      <c r="K670" s="238"/>
      <c r="L670" s="238"/>
      <c r="M670" s="238"/>
      <c r="N670" s="238">
        <v>1</v>
      </c>
      <c r="O670" s="238">
        <v>34</v>
      </c>
      <c r="P670" s="682">
        <v>1</v>
      </c>
      <c r="Q670" s="713">
        <v>34</v>
      </c>
    </row>
    <row r="671" spans="1:17" ht="14.4" customHeight="1" x14ac:dyDescent="0.3">
      <c r="A671" s="680" t="s">
        <v>4878</v>
      </c>
      <c r="B671" s="671" t="s">
        <v>4474</v>
      </c>
      <c r="C671" s="671" t="s">
        <v>4604</v>
      </c>
      <c r="D671" s="671" t="s">
        <v>4657</v>
      </c>
      <c r="E671" s="671" t="s">
        <v>4658</v>
      </c>
      <c r="F671" s="238"/>
      <c r="G671" s="238"/>
      <c r="H671" s="238"/>
      <c r="I671" s="238"/>
      <c r="J671" s="238">
        <v>1</v>
      </c>
      <c r="K671" s="238">
        <v>645</v>
      </c>
      <c r="L671" s="238"/>
      <c r="M671" s="238">
        <v>645</v>
      </c>
      <c r="N671" s="238">
        <v>1</v>
      </c>
      <c r="O671" s="238">
        <v>645</v>
      </c>
      <c r="P671" s="682"/>
      <c r="Q671" s="713">
        <v>645</v>
      </c>
    </row>
    <row r="672" spans="1:17" ht="14.4" customHeight="1" x14ac:dyDescent="0.3">
      <c r="A672" s="680" t="s">
        <v>4878</v>
      </c>
      <c r="B672" s="671" t="s">
        <v>4659</v>
      </c>
      <c r="C672" s="671" t="s">
        <v>4604</v>
      </c>
      <c r="D672" s="671" t="s">
        <v>4670</v>
      </c>
      <c r="E672" s="671" t="s">
        <v>4671</v>
      </c>
      <c r="F672" s="238"/>
      <c r="G672" s="238"/>
      <c r="H672" s="238"/>
      <c r="I672" s="238"/>
      <c r="J672" s="238"/>
      <c r="K672" s="238"/>
      <c r="L672" s="238"/>
      <c r="M672" s="238"/>
      <c r="N672" s="238">
        <v>2</v>
      </c>
      <c r="O672" s="238">
        <v>18674</v>
      </c>
      <c r="P672" s="682"/>
      <c r="Q672" s="713">
        <v>9337</v>
      </c>
    </row>
    <row r="673" spans="1:17" ht="14.4" customHeight="1" x14ac:dyDescent="0.3">
      <c r="A673" s="680" t="s">
        <v>4878</v>
      </c>
      <c r="B673" s="671" t="s">
        <v>4686</v>
      </c>
      <c r="C673" s="671" t="s">
        <v>4604</v>
      </c>
      <c r="D673" s="671" t="s">
        <v>4693</v>
      </c>
      <c r="E673" s="671" t="s">
        <v>4694</v>
      </c>
      <c r="F673" s="238">
        <v>6</v>
      </c>
      <c r="G673" s="238">
        <v>2100</v>
      </c>
      <c r="H673" s="238">
        <v>1</v>
      </c>
      <c r="I673" s="238">
        <v>350</v>
      </c>
      <c r="J673" s="238">
        <v>1</v>
      </c>
      <c r="K673" s="238">
        <v>350</v>
      </c>
      <c r="L673" s="238">
        <v>0.16666666666666666</v>
      </c>
      <c r="M673" s="238">
        <v>350</v>
      </c>
      <c r="N673" s="238">
        <v>10</v>
      </c>
      <c r="O673" s="238">
        <v>3500</v>
      </c>
      <c r="P673" s="682">
        <v>1.6666666666666667</v>
      </c>
      <c r="Q673" s="713">
        <v>350</v>
      </c>
    </row>
    <row r="674" spans="1:17" ht="14.4" customHeight="1" x14ac:dyDescent="0.3">
      <c r="A674" s="680" t="s">
        <v>4878</v>
      </c>
      <c r="B674" s="671" t="s">
        <v>4686</v>
      </c>
      <c r="C674" s="671" t="s">
        <v>4604</v>
      </c>
      <c r="D674" s="671" t="s">
        <v>4697</v>
      </c>
      <c r="E674" s="671" t="s">
        <v>4698</v>
      </c>
      <c r="F674" s="238">
        <v>166</v>
      </c>
      <c r="G674" s="238">
        <v>10624</v>
      </c>
      <c r="H674" s="238">
        <v>1</v>
      </c>
      <c r="I674" s="238">
        <v>64</v>
      </c>
      <c r="J674" s="238">
        <v>139</v>
      </c>
      <c r="K674" s="238">
        <v>9035</v>
      </c>
      <c r="L674" s="238">
        <v>0.85043298192771088</v>
      </c>
      <c r="M674" s="238">
        <v>65</v>
      </c>
      <c r="N674" s="238">
        <v>126</v>
      </c>
      <c r="O674" s="238">
        <v>8190</v>
      </c>
      <c r="P674" s="682">
        <v>0.77089608433734935</v>
      </c>
      <c r="Q674" s="713">
        <v>65</v>
      </c>
    </row>
    <row r="675" spans="1:17" ht="14.4" customHeight="1" x14ac:dyDescent="0.3">
      <c r="A675" s="680" t="s">
        <v>4878</v>
      </c>
      <c r="B675" s="671" t="s">
        <v>4686</v>
      </c>
      <c r="C675" s="671" t="s">
        <v>4604</v>
      </c>
      <c r="D675" s="671" t="s">
        <v>4709</v>
      </c>
      <c r="E675" s="671" t="s">
        <v>4710</v>
      </c>
      <c r="F675" s="238">
        <v>2</v>
      </c>
      <c r="G675" s="238">
        <v>46</v>
      </c>
      <c r="H675" s="238">
        <v>1</v>
      </c>
      <c r="I675" s="238">
        <v>23</v>
      </c>
      <c r="J675" s="238">
        <v>7</v>
      </c>
      <c r="K675" s="238">
        <v>161</v>
      </c>
      <c r="L675" s="238">
        <v>3.5</v>
      </c>
      <c r="M675" s="238">
        <v>23</v>
      </c>
      <c r="N675" s="238">
        <v>4</v>
      </c>
      <c r="O675" s="238">
        <v>92</v>
      </c>
      <c r="P675" s="682">
        <v>2</v>
      </c>
      <c r="Q675" s="713">
        <v>23</v>
      </c>
    </row>
    <row r="676" spans="1:17" ht="14.4" customHeight="1" x14ac:dyDescent="0.3">
      <c r="A676" s="680" t="s">
        <v>4878</v>
      </c>
      <c r="B676" s="671" t="s">
        <v>4686</v>
      </c>
      <c r="C676" s="671" t="s">
        <v>4604</v>
      </c>
      <c r="D676" s="671" t="s">
        <v>4713</v>
      </c>
      <c r="E676" s="671" t="s">
        <v>4714</v>
      </c>
      <c r="F676" s="238"/>
      <c r="G676" s="238"/>
      <c r="H676" s="238"/>
      <c r="I676" s="238"/>
      <c r="J676" s="238"/>
      <c r="K676" s="238"/>
      <c r="L676" s="238"/>
      <c r="M676" s="238"/>
      <c r="N676" s="238">
        <v>1</v>
      </c>
      <c r="O676" s="238">
        <v>54</v>
      </c>
      <c r="P676" s="682"/>
      <c r="Q676" s="713">
        <v>54</v>
      </c>
    </row>
    <row r="677" spans="1:17" ht="14.4" customHeight="1" x14ac:dyDescent="0.3">
      <c r="A677" s="680" t="s">
        <v>4878</v>
      </c>
      <c r="B677" s="671" t="s">
        <v>4686</v>
      </c>
      <c r="C677" s="671" t="s">
        <v>4604</v>
      </c>
      <c r="D677" s="671" t="s">
        <v>4715</v>
      </c>
      <c r="E677" s="671" t="s">
        <v>4716</v>
      </c>
      <c r="F677" s="238">
        <v>76</v>
      </c>
      <c r="G677" s="238">
        <v>5852</v>
      </c>
      <c r="H677" s="238">
        <v>1</v>
      </c>
      <c r="I677" s="238">
        <v>77</v>
      </c>
      <c r="J677" s="238">
        <v>63</v>
      </c>
      <c r="K677" s="238">
        <v>4851</v>
      </c>
      <c r="L677" s="238">
        <v>0.82894736842105265</v>
      </c>
      <c r="M677" s="238">
        <v>77</v>
      </c>
      <c r="N677" s="238">
        <v>53</v>
      </c>
      <c r="O677" s="238">
        <v>4081</v>
      </c>
      <c r="P677" s="682">
        <v>0.69736842105263153</v>
      </c>
      <c r="Q677" s="713">
        <v>77</v>
      </c>
    </row>
    <row r="678" spans="1:17" ht="14.4" customHeight="1" x14ac:dyDescent="0.3">
      <c r="A678" s="680" t="s">
        <v>4878</v>
      </c>
      <c r="B678" s="671" t="s">
        <v>4686</v>
      </c>
      <c r="C678" s="671" t="s">
        <v>4604</v>
      </c>
      <c r="D678" s="671" t="s">
        <v>4719</v>
      </c>
      <c r="E678" s="671" t="s">
        <v>4720</v>
      </c>
      <c r="F678" s="238">
        <v>34</v>
      </c>
      <c r="G678" s="238">
        <v>748</v>
      </c>
      <c r="H678" s="238">
        <v>1</v>
      </c>
      <c r="I678" s="238">
        <v>22</v>
      </c>
      <c r="J678" s="238">
        <v>28</v>
      </c>
      <c r="K678" s="238">
        <v>616</v>
      </c>
      <c r="L678" s="238">
        <v>0.82352941176470584</v>
      </c>
      <c r="M678" s="238">
        <v>22</v>
      </c>
      <c r="N678" s="238">
        <v>13</v>
      </c>
      <c r="O678" s="238">
        <v>286</v>
      </c>
      <c r="P678" s="682">
        <v>0.38235294117647056</v>
      </c>
      <c r="Q678" s="713">
        <v>22</v>
      </c>
    </row>
    <row r="679" spans="1:17" ht="14.4" customHeight="1" x14ac:dyDescent="0.3">
      <c r="A679" s="680" t="s">
        <v>4878</v>
      </c>
      <c r="B679" s="671" t="s">
        <v>4686</v>
      </c>
      <c r="C679" s="671" t="s">
        <v>4604</v>
      </c>
      <c r="D679" s="671" t="s">
        <v>4729</v>
      </c>
      <c r="E679" s="671" t="s">
        <v>4730</v>
      </c>
      <c r="F679" s="238">
        <v>5</v>
      </c>
      <c r="G679" s="238">
        <v>1045</v>
      </c>
      <c r="H679" s="238">
        <v>1</v>
      </c>
      <c r="I679" s="238">
        <v>209</v>
      </c>
      <c r="J679" s="238">
        <v>3</v>
      </c>
      <c r="K679" s="238">
        <v>627</v>
      </c>
      <c r="L679" s="238">
        <v>0.6</v>
      </c>
      <c r="M679" s="238">
        <v>209</v>
      </c>
      <c r="N679" s="238"/>
      <c r="O679" s="238"/>
      <c r="P679" s="682"/>
      <c r="Q679" s="713"/>
    </row>
    <row r="680" spans="1:17" ht="14.4" customHeight="1" x14ac:dyDescent="0.3">
      <c r="A680" s="680" t="s">
        <v>4878</v>
      </c>
      <c r="B680" s="671" t="s">
        <v>4686</v>
      </c>
      <c r="C680" s="671" t="s">
        <v>4604</v>
      </c>
      <c r="D680" s="671" t="s">
        <v>4731</v>
      </c>
      <c r="E680" s="671" t="s">
        <v>4732</v>
      </c>
      <c r="F680" s="238">
        <v>1</v>
      </c>
      <c r="G680" s="238">
        <v>66</v>
      </c>
      <c r="H680" s="238">
        <v>1</v>
      </c>
      <c r="I680" s="238">
        <v>66</v>
      </c>
      <c r="J680" s="238"/>
      <c r="K680" s="238"/>
      <c r="L680" s="238"/>
      <c r="M680" s="238"/>
      <c r="N680" s="238">
        <v>2</v>
      </c>
      <c r="O680" s="238">
        <v>132</v>
      </c>
      <c r="P680" s="682">
        <v>2</v>
      </c>
      <c r="Q680" s="713">
        <v>66</v>
      </c>
    </row>
    <row r="681" spans="1:17" ht="14.4" customHeight="1" x14ac:dyDescent="0.3">
      <c r="A681" s="680" t="s">
        <v>4878</v>
      </c>
      <c r="B681" s="671" t="s">
        <v>4686</v>
      </c>
      <c r="C681" s="671" t="s">
        <v>4604</v>
      </c>
      <c r="D681" s="671" t="s">
        <v>4735</v>
      </c>
      <c r="E681" s="671" t="s">
        <v>4736</v>
      </c>
      <c r="F681" s="238">
        <v>124</v>
      </c>
      <c r="G681" s="238">
        <v>1984</v>
      </c>
      <c r="H681" s="238">
        <v>1</v>
      </c>
      <c r="I681" s="238">
        <v>16</v>
      </c>
      <c r="J681" s="238">
        <v>92</v>
      </c>
      <c r="K681" s="238">
        <v>1472</v>
      </c>
      <c r="L681" s="238">
        <v>0.74193548387096775</v>
      </c>
      <c r="M681" s="238">
        <v>16</v>
      </c>
      <c r="N681" s="238">
        <v>76</v>
      </c>
      <c r="O681" s="238">
        <v>1216</v>
      </c>
      <c r="P681" s="682">
        <v>0.61290322580645162</v>
      </c>
      <c r="Q681" s="713">
        <v>16</v>
      </c>
    </row>
    <row r="682" spans="1:17" ht="14.4" customHeight="1" x14ac:dyDescent="0.3">
      <c r="A682" s="680" t="s">
        <v>4878</v>
      </c>
      <c r="B682" s="671" t="s">
        <v>4686</v>
      </c>
      <c r="C682" s="671" t="s">
        <v>4604</v>
      </c>
      <c r="D682" s="671" t="s">
        <v>4741</v>
      </c>
      <c r="E682" s="671" t="s">
        <v>4742</v>
      </c>
      <c r="F682" s="238">
        <v>31</v>
      </c>
      <c r="G682" s="238">
        <v>713</v>
      </c>
      <c r="H682" s="238">
        <v>1</v>
      </c>
      <c r="I682" s="238">
        <v>23</v>
      </c>
      <c r="J682" s="238">
        <v>21</v>
      </c>
      <c r="K682" s="238">
        <v>504</v>
      </c>
      <c r="L682" s="238">
        <v>0.70687237026647964</v>
      </c>
      <c r="M682" s="238">
        <v>24</v>
      </c>
      <c r="N682" s="238">
        <v>9</v>
      </c>
      <c r="O682" s="238">
        <v>216</v>
      </c>
      <c r="P682" s="682">
        <v>0.30294530154277699</v>
      </c>
      <c r="Q682" s="713">
        <v>24</v>
      </c>
    </row>
    <row r="683" spans="1:17" ht="14.4" customHeight="1" x14ac:dyDescent="0.3">
      <c r="A683" s="680" t="s">
        <v>4878</v>
      </c>
      <c r="B683" s="671" t="s">
        <v>4686</v>
      </c>
      <c r="C683" s="671" t="s">
        <v>4604</v>
      </c>
      <c r="D683" s="671" t="s">
        <v>4745</v>
      </c>
      <c r="E683" s="671" t="s">
        <v>4746</v>
      </c>
      <c r="F683" s="238"/>
      <c r="G683" s="238"/>
      <c r="H683" s="238"/>
      <c r="I683" s="238"/>
      <c r="J683" s="238"/>
      <c r="K683" s="238"/>
      <c r="L683" s="238"/>
      <c r="M683" s="238"/>
      <c r="N683" s="238">
        <v>1</v>
      </c>
      <c r="O683" s="238">
        <v>180</v>
      </c>
      <c r="P683" s="682"/>
      <c r="Q683" s="713">
        <v>180</v>
      </c>
    </row>
    <row r="684" spans="1:17" ht="14.4" customHeight="1" x14ac:dyDescent="0.3">
      <c r="A684" s="680" t="s">
        <v>4878</v>
      </c>
      <c r="B684" s="671" t="s">
        <v>4686</v>
      </c>
      <c r="C684" s="671" t="s">
        <v>4604</v>
      </c>
      <c r="D684" s="671" t="s">
        <v>4751</v>
      </c>
      <c r="E684" s="671" t="s">
        <v>4752</v>
      </c>
      <c r="F684" s="238"/>
      <c r="G684" s="238"/>
      <c r="H684" s="238"/>
      <c r="I684" s="238"/>
      <c r="J684" s="238">
        <v>1</v>
      </c>
      <c r="K684" s="238">
        <v>253</v>
      </c>
      <c r="L684" s="238"/>
      <c r="M684" s="238">
        <v>253</v>
      </c>
      <c r="N684" s="238">
        <v>5</v>
      </c>
      <c r="O684" s="238">
        <v>1265</v>
      </c>
      <c r="P684" s="682"/>
      <c r="Q684" s="713">
        <v>253</v>
      </c>
    </row>
    <row r="685" spans="1:17" ht="14.4" customHeight="1" x14ac:dyDescent="0.3">
      <c r="A685" s="680" t="s">
        <v>4878</v>
      </c>
      <c r="B685" s="671" t="s">
        <v>4686</v>
      </c>
      <c r="C685" s="671" t="s">
        <v>4604</v>
      </c>
      <c r="D685" s="671" t="s">
        <v>4759</v>
      </c>
      <c r="E685" s="671" t="s">
        <v>4760</v>
      </c>
      <c r="F685" s="238"/>
      <c r="G685" s="238"/>
      <c r="H685" s="238"/>
      <c r="I685" s="238"/>
      <c r="J685" s="238">
        <v>2</v>
      </c>
      <c r="K685" s="238">
        <v>432</v>
      </c>
      <c r="L685" s="238"/>
      <c r="M685" s="238">
        <v>216</v>
      </c>
      <c r="N685" s="238">
        <v>1</v>
      </c>
      <c r="O685" s="238">
        <v>216</v>
      </c>
      <c r="P685" s="682"/>
      <c r="Q685" s="713">
        <v>216</v>
      </c>
    </row>
    <row r="686" spans="1:17" ht="14.4" customHeight="1" x14ac:dyDescent="0.3">
      <c r="A686" s="680" t="s">
        <v>4878</v>
      </c>
      <c r="B686" s="671" t="s">
        <v>4686</v>
      </c>
      <c r="C686" s="671" t="s">
        <v>4604</v>
      </c>
      <c r="D686" s="671" t="s">
        <v>4765</v>
      </c>
      <c r="E686" s="671" t="s">
        <v>4766</v>
      </c>
      <c r="F686" s="238">
        <v>2</v>
      </c>
      <c r="G686" s="238">
        <v>100</v>
      </c>
      <c r="H686" s="238">
        <v>1</v>
      </c>
      <c r="I686" s="238">
        <v>50</v>
      </c>
      <c r="J686" s="238">
        <v>2</v>
      </c>
      <c r="K686" s="238">
        <v>100</v>
      </c>
      <c r="L686" s="238">
        <v>1</v>
      </c>
      <c r="M686" s="238">
        <v>50</v>
      </c>
      <c r="N686" s="238"/>
      <c r="O686" s="238"/>
      <c r="P686" s="682"/>
      <c r="Q686" s="713"/>
    </row>
    <row r="687" spans="1:17" ht="14.4" customHeight="1" x14ac:dyDescent="0.3">
      <c r="A687" s="680" t="s">
        <v>4878</v>
      </c>
      <c r="B687" s="671" t="s">
        <v>4686</v>
      </c>
      <c r="C687" s="671" t="s">
        <v>4604</v>
      </c>
      <c r="D687" s="671" t="s">
        <v>4791</v>
      </c>
      <c r="E687" s="671" t="s">
        <v>4792</v>
      </c>
      <c r="F687" s="238"/>
      <c r="G687" s="238"/>
      <c r="H687" s="238"/>
      <c r="I687" s="238"/>
      <c r="J687" s="238">
        <v>2</v>
      </c>
      <c r="K687" s="238">
        <v>770</v>
      </c>
      <c r="L687" s="238"/>
      <c r="M687" s="238">
        <v>385</v>
      </c>
      <c r="N687" s="238"/>
      <c r="O687" s="238"/>
      <c r="P687" s="682"/>
      <c r="Q687" s="713"/>
    </row>
    <row r="688" spans="1:17" ht="14.4" customHeight="1" x14ac:dyDescent="0.3">
      <c r="A688" s="680" t="s">
        <v>4879</v>
      </c>
      <c r="B688" s="671" t="s">
        <v>4474</v>
      </c>
      <c r="C688" s="671" t="s">
        <v>4604</v>
      </c>
      <c r="D688" s="671" t="s">
        <v>4609</v>
      </c>
      <c r="E688" s="671" t="s">
        <v>4610</v>
      </c>
      <c r="F688" s="238"/>
      <c r="G688" s="238"/>
      <c r="H688" s="238"/>
      <c r="I688" s="238"/>
      <c r="J688" s="238">
        <v>1</v>
      </c>
      <c r="K688" s="238">
        <v>34</v>
      </c>
      <c r="L688" s="238"/>
      <c r="M688" s="238">
        <v>34</v>
      </c>
      <c r="N688" s="238"/>
      <c r="O688" s="238"/>
      <c r="P688" s="682"/>
      <c r="Q688" s="713"/>
    </row>
    <row r="689" spans="1:17" ht="14.4" customHeight="1" x14ac:dyDescent="0.3">
      <c r="A689" s="680" t="s">
        <v>4879</v>
      </c>
      <c r="B689" s="671" t="s">
        <v>4474</v>
      </c>
      <c r="C689" s="671" t="s">
        <v>4604</v>
      </c>
      <c r="D689" s="671" t="s">
        <v>4649</v>
      </c>
      <c r="E689" s="671" t="s">
        <v>4650</v>
      </c>
      <c r="F689" s="238"/>
      <c r="G689" s="238"/>
      <c r="H689" s="238"/>
      <c r="I689" s="238"/>
      <c r="J689" s="238">
        <v>2</v>
      </c>
      <c r="K689" s="238">
        <v>318</v>
      </c>
      <c r="L689" s="238"/>
      <c r="M689" s="238">
        <v>159</v>
      </c>
      <c r="N689" s="238">
        <v>2</v>
      </c>
      <c r="O689" s="238">
        <v>318</v>
      </c>
      <c r="P689" s="682"/>
      <c r="Q689" s="713">
        <v>159</v>
      </c>
    </row>
    <row r="690" spans="1:17" ht="14.4" customHeight="1" x14ac:dyDescent="0.3">
      <c r="A690" s="680" t="s">
        <v>4879</v>
      </c>
      <c r="B690" s="671" t="s">
        <v>4686</v>
      </c>
      <c r="C690" s="671" t="s">
        <v>4604</v>
      </c>
      <c r="D690" s="671" t="s">
        <v>4693</v>
      </c>
      <c r="E690" s="671" t="s">
        <v>4694</v>
      </c>
      <c r="F690" s="238"/>
      <c r="G690" s="238"/>
      <c r="H690" s="238"/>
      <c r="I690" s="238"/>
      <c r="J690" s="238"/>
      <c r="K690" s="238"/>
      <c r="L690" s="238"/>
      <c r="M690" s="238"/>
      <c r="N690" s="238">
        <v>5</v>
      </c>
      <c r="O690" s="238">
        <v>1750</v>
      </c>
      <c r="P690" s="682"/>
      <c r="Q690" s="713">
        <v>350</v>
      </c>
    </row>
    <row r="691" spans="1:17" ht="14.4" customHeight="1" x14ac:dyDescent="0.3">
      <c r="A691" s="680" t="s">
        <v>4879</v>
      </c>
      <c r="B691" s="671" t="s">
        <v>4686</v>
      </c>
      <c r="C691" s="671" t="s">
        <v>4604</v>
      </c>
      <c r="D691" s="671" t="s">
        <v>4697</v>
      </c>
      <c r="E691" s="671" t="s">
        <v>4698</v>
      </c>
      <c r="F691" s="238">
        <v>476</v>
      </c>
      <c r="G691" s="238">
        <v>30464</v>
      </c>
      <c r="H691" s="238">
        <v>1</v>
      </c>
      <c r="I691" s="238">
        <v>64</v>
      </c>
      <c r="J691" s="238">
        <v>481</v>
      </c>
      <c r="K691" s="238">
        <v>31265</v>
      </c>
      <c r="L691" s="238">
        <v>1.0262933298319328</v>
      </c>
      <c r="M691" s="238">
        <v>65</v>
      </c>
      <c r="N691" s="238">
        <v>376</v>
      </c>
      <c r="O691" s="238">
        <v>24440</v>
      </c>
      <c r="P691" s="682">
        <v>0.80225840336134457</v>
      </c>
      <c r="Q691" s="713">
        <v>65</v>
      </c>
    </row>
    <row r="692" spans="1:17" ht="14.4" customHeight="1" x14ac:dyDescent="0.3">
      <c r="A692" s="680" t="s">
        <v>4879</v>
      </c>
      <c r="B692" s="671" t="s">
        <v>4686</v>
      </c>
      <c r="C692" s="671" t="s">
        <v>4604</v>
      </c>
      <c r="D692" s="671" t="s">
        <v>4701</v>
      </c>
      <c r="E692" s="671" t="s">
        <v>4702</v>
      </c>
      <c r="F692" s="238"/>
      <c r="G692" s="238"/>
      <c r="H692" s="238"/>
      <c r="I692" s="238"/>
      <c r="J692" s="238">
        <v>1</v>
      </c>
      <c r="K692" s="238">
        <v>590</v>
      </c>
      <c r="L692" s="238"/>
      <c r="M692" s="238">
        <v>590</v>
      </c>
      <c r="N692" s="238">
        <v>5</v>
      </c>
      <c r="O692" s="238">
        <v>2950</v>
      </c>
      <c r="P692" s="682"/>
      <c r="Q692" s="713">
        <v>590</v>
      </c>
    </row>
    <row r="693" spans="1:17" ht="14.4" customHeight="1" x14ac:dyDescent="0.3">
      <c r="A693" s="680" t="s">
        <v>4879</v>
      </c>
      <c r="B693" s="671" t="s">
        <v>4686</v>
      </c>
      <c r="C693" s="671" t="s">
        <v>4604</v>
      </c>
      <c r="D693" s="671" t="s">
        <v>4703</v>
      </c>
      <c r="E693" s="671" t="s">
        <v>4704</v>
      </c>
      <c r="F693" s="238"/>
      <c r="G693" s="238"/>
      <c r="H693" s="238"/>
      <c r="I693" s="238"/>
      <c r="J693" s="238">
        <v>1</v>
      </c>
      <c r="K693" s="238">
        <v>615</v>
      </c>
      <c r="L693" s="238"/>
      <c r="M693" s="238">
        <v>615</v>
      </c>
      <c r="N693" s="238"/>
      <c r="O693" s="238"/>
      <c r="P693" s="682"/>
      <c r="Q693" s="713"/>
    </row>
    <row r="694" spans="1:17" ht="14.4" customHeight="1" x14ac:dyDescent="0.3">
      <c r="A694" s="680" t="s">
        <v>4879</v>
      </c>
      <c r="B694" s="671" t="s">
        <v>4686</v>
      </c>
      <c r="C694" s="671" t="s">
        <v>4604</v>
      </c>
      <c r="D694" s="671" t="s">
        <v>4705</v>
      </c>
      <c r="E694" s="671" t="s">
        <v>4706</v>
      </c>
      <c r="F694" s="238"/>
      <c r="G694" s="238"/>
      <c r="H694" s="238"/>
      <c r="I694" s="238"/>
      <c r="J694" s="238"/>
      <c r="K694" s="238"/>
      <c r="L694" s="238"/>
      <c r="M694" s="238"/>
      <c r="N694" s="238">
        <v>1</v>
      </c>
      <c r="O694" s="238">
        <v>149</v>
      </c>
      <c r="P694" s="682"/>
      <c r="Q694" s="713">
        <v>149</v>
      </c>
    </row>
    <row r="695" spans="1:17" ht="14.4" customHeight="1" x14ac:dyDescent="0.3">
      <c r="A695" s="680" t="s">
        <v>4879</v>
      </c>
      <c r="B695" s="671" t="s">
        <v>4686</v>
      </c>
      <c r="C695" s="671" t="s">
        <v>4604</v>
      </c>
      <c r="D695" s="671" t="s">
        <v>4709</v>
      </c>
      <c r="E695" s="671" t="s">
        <v>4710</v>
      </c>
      <c r="F695" s="238">
        <v>5</v>
      </c>
      <c r="G695" s="238">
        <v>115</v>
      </c>
      <c r="H695" s="238">
        <v>1</v>
      </c>
      <c r="I695" s="238">
        <v>23</v>
      </c>
      <c r="J695" s="238">
        <v>7</v>
      </c>
      <c r="K695" s="238">
        <v>161</v>
      </c>
      <c r="L695" s="238">
        <v>1.4</v>
      </c>
      <c r="M695" s="238">
        <v>23</v>
      </c>
      <c r="N695" s="238">
        <v>3</v>
      </c>
      <c r="O695" s="238">
        <v>69</v>
      </c>
      <c r="P695" s="682">
        <v>0.6</v>
      </c>
      <c r="Q695" s="713">
        <v>23</v>
      </c>
    </row>
    <row r="696" spans="1:17" ht="14.4" customHeight="1" x14ac:dyDescent="0.3">
      <c r="A696" s="680" t="s">
        <v>4879</v>
      </c>
      <c r="B696" s="671" t="s">
        <v>4686</v>
      </c>
      <c r="C696" s="671" t="s">
        <v>4604</v>
      </c>
      <c r="D696" s="671" t="s">
        <v>4713</v>
      </c>
      <c r="E696" s="671" t="s">
        <v>4714</v>
      </c>
      <c r="F696" s="238"/>
      <c r="G696" s="238"/>
      <c r="H696" s="238"/>
      <c r="I696" s="238"/>
      <c r="J696" s="238">
        <v>1</v>
      </c>
      <c r="K696" s="238">
        <v>54</v>
      </c>
      <c r="L696" s="238"/>
      <c r="M696" s="238">
        <v>54</v>
      </c>
      <c r="N696" s="238">
        <v>2</v>
      </c>
      <c r="O696" s="238">
        <v>108</v>
      </c>
      <c r="P696" s="682"/>
      <c r="Q696" s="713">
        <v>54</v>
      </c>
    </row>
    <row r="697" spans="1:17" ht="14.4" customHeight="1" x14ac:dyDescent="0.3">
      <c r="A697" s="680" t="s">
        <v>4879</v>
      </c>
      <c r="B697" s="671" t="s">
        <v>4686</v>
      </c>
      <c r="C697" s="671" t="s">
        <v>4604</v>
      </c>
      <c r="D697" s="671" t="s">
        <v>4715</v>
      </c>
      <c r="E697" s="671" t="s">
        <v>4716</v>
      </c>
      <c r="F697" s="238">
        <v>286</v>
      </c>
      <c r="G697" s="238">
        <v>22022</v>
      </c>
      <c r="H697" s="238">
        <v>1</v>
      </c>
      <c r="I697" s="238">
        <v>77</v>
      </c>
      <c r="J697" s="238">
        <v>254</v>
      </c>
      <c r="K697" s="238">
        <v>19558</v>
      </c>
      <c r="L697" s="238">
        <v>0.88811188811188813</v>
      </c>
      <c r="M697" s="238">
        <v>77</v>
      </c>
      <c r="N697" s="238">
        <v>204</v>
      </c>
      <c r="O697" s="238">
        <v>15708</v>
      </c>
      <c r="P697" s="682">
        <v>0.71328671328671334</v>
      </c>
      <c r="Q697" s="713">
        <v>77</v>
      </c>
    </row>
    <row r="698" spans="1:17" ht="14.4" customHeight="1" x14ac:dyDescent="0.3">
      <c r="A698" s="680" t="s">
        <v>4879</v>
      </c>
      <c r="B698" s="671" t="s">
        <v>4686</v>
      </c>
      <c r="C698" s="671" t="s">
        <v>4604</v>
      </c>
      <c r="D698" s="671" t="s">
        <v>4719</v>
      </c>
      <c r="E698" s="671" t="s">
        <v>4720</v>
      </c>
      <c r="F698" s="238">
        <v>44</v>
      </c>
      <c r="G698" s="238">
        <v>968</v>
      </c>
      <c r="H698" s="238">
        <v>1</v>
      </c>
      <c r="I698" s="238">
        <v>22</v>
      </c>
      <c r="J698" s="238">
        <v>24</v>
      </c>
      <c r="K698" s="238">
        <v>528</v>
      </c>
      <c r="L698" s="238">
        <v>0.54545454545454541</v>
      </c>
      <c r="M698" s="238">
        <v>22</v>
      </c>
      <c r="N698" s="238">
        <v>15</v>
      </c>
      <c r="O698" s="238">
        <v>330</v>
      </c>
      <c r="P698" s="682">
        <v>0.34090909090909088</v>
      </c>
      <c r="Q698" s="713">
        <v>22</v>
      </c>
    </row>
    <row r="699" spans="1:17" ht="14.4" customHeight="1" x14ac:dyDescent="0.3">
      <c r="A699" s="680" t="s">
        <v>4879</v>
      </c>
      <c r="B699" s="671" t="s">
        <v>4686</v>
      </c>
      <c r="C699" s="671" t="s">
        <v>4604</v>
      </c>
      <c r="D699" s="671" t="s">
        <v>4729</v>
      </c>
      <c r="E699" s="671" t="s">
        <v>4730</v>
      </c>
      <c r="F699" s="238">
        <v>4</v>
      </c>
      <c r="G699" s="238">
        <v>836</v>
      </c>
      <c r="H699" s="238">
        <v>1</v>
      </c>
      <c r="I699" s="238">
        <v>209</v>
      </c>
      <c r="J699" s="238">
        <v>9</v>
      </c>
      <c r="K699" s="238">
        <v>1881</v>
      </c>
      <c r="L699" s="238">
        <v>2.25</v>
      </c>
      <c r="M699" s="238">
        <v>209</v>
      </c>
      <c r="N699" s="238"/>
      <c r="O699" s="238"/>
      <c r="P699" s="682"/>
      <c r="Q699" s="713"/>
    </row>
    <row r="700" spans="1:17" ht="14.4" customHeight="1" x14ac:dyDescent="0.3">
      <c r="A700" s="680" t="s">
        <v>4879</v>
      </c>
      <c r="B700" s="671" t="s">
        <v>4686</v>
      </c>
      <c r="C700" s="671" t="s">
        <v>4604</v>
      </c>
      <c r="D700" s="671" t="s">
        <v>4731</v>
      </c>
      <c r="E700" s="671" t="s">
        <v>4732</v>
      </c>
      <c r="F700" s="238"/>
      <c r="G700" s="238"/>
      <c r="H700" s="238"/>
      <c r="I700" s="238"/>
      <c r="J700" s="238">
        <v>1</v>
      </c>
      <c r="K700" s="238">
        <v>66</v>
      </c>
      <c r="L700" s="238"/>
      <c r="M700" s="238">
        <v>66</v>
      </c>
      <c r="N700" s="238">
        <v>2</v>
      </c>
      <c r="O700" s="238">
        <v>132</v>
      </c>
      <c r="P700" s="682"/>
      <c r="Q700" s="713">
        <v>66</v>
      </c>
    </row>
    <row r="701" spans="1:17" ht="14.4" customHeight="1" x14ac:dyDescent="0.3">
      <c r="A701" s="680" t="s">
        <v>4879</v>
      </c>
      <c r="B701" s="671" t="s">
        <v>4686</v>
      </c>
      <c r="C701" s="671" t="s">
        <v>4604</v>
      </c>
      <c r="D701" s="671" t="s">
        <v>4735</v>
      </c>
      <c r="E701" s="671" t="s">
        <v>4736</v>
      </c>
      <c r="F701" s="238">
        <v>283</v>
      </c>
      <c r="G701" s="238">
        <v>4528</v>
      </c>
      <c r="H701" s="238">
        <v>1</v>
      </c>
      <c r="I701" s="238">
        <v>16</v>
      </c>
      <c r="J701" s="238">
        <v>249</v>
      </c>
      <c r="K701" s="238">
        <v>3984</v>
      </c>
      <c r="L701" s="238">
        <v>0.87985865724381629</v>
      </c>
      <c r="M701" s="238">
        <v>16</v>
      </c>
      <c r="N701" s="238">
        <v>222</v>
      </c>
      <c r="O701" s="238">
        <v>3552</v>
      </c>
      <c r="P701" s="682">
        <v>0.78445229681978801</v>
      </c>
      <c r="Q701" s="713">
        <v>16</v>
      </c>
    </row>
    <row r="702" spans="1:17" ht="14.4" customHeight="1" x14ac:dyDescent="0.3">
      <c r="A702" s="680" t="s">
        <v>4879</v>
      </c>
      <c r="B702" s="671" t="s">
        <v>4686</v>
      </c>
      <c r="C702" s="671" t="s">
        <v>4604</v>
      </c>
      <c r="D702" s="671" t="s">
        <v>4741</v>
      </c>
      <c r="E702" s="671" t="s">
        <v>4742</v>
      </c>
      <c r="F702" s="238">
        <v>39</v>
      </c>
      <c r="G702" s="238">
        <v>897</v>
      </c>
      <c r="H702" s="238">
        <v>1</v>
      </c>
      <c r="I702" s="238">
        <v>23</v>
      </c>
      <c r="J702" s="238">
        <v>17</v>
      </c>
      <c r="K702" s="238">
        <v>408</v>
      </c>
      <c r="L702" s="238">
        <v>0.45484949832775917</v>
      </c>
      <c r="M702" s="238">
        <v>24</v>
      </c>
      <c r="N702" s="238">
        <v>12</v>
      </c>
      <c r="O702" s="238">
        <v>288</v>
      </c>
      <c r="P702" s="682">
        <v>0.32107023411371238</v>
      </c>
      <c r="Q702" s="713">
        <v>24</v>
      </c>
    </row>
    <row r="703" spans="1:17" ht="14.4" customHeight="1" x14ac:dyDescent="0.3">
      <c r="A703" s="680" t="s">
        <v>4879</v>
      </c>
      <c r="B703" s="671" t="s">
        <v>4686</v>
      </c>
      <c r="C703" s="671" t="s">
        <v>4604</v>
      </c>
      <c r="D703" s="671" t="s">
        <v>4745</v>
      </c>
      <c r="E703" s="671" t="s">
        <v>4746</v>
      </c>
      <c r="F703" s="238">
        <v>20</v>
      </c>
      <c r="G703" s="238">
        <v>3600</v>
      </c>
      <c r="H703" s="238">
        <v>1</v>
      </c>
      <c r="I703" s="238">
        <v>180</v>
      </c>
      <c r="J703" s="238">
        <v>17</v>
      </c>
      <c r="K703" s="238">
        <v>3060</v>
      </c>
      <c r="L703" s="238">
        <v>0.85</v>
      </c>
      <c r="M703" s="238">
        <v>180</v>
      </c>
      <c r="N703" s="238">
        <v>17</v>
      </c>
      <c r="O703" s="238">
        <v>3060</v>
      </c>
      <c r="P703" s="682">
        <v>0.85</v>
      </c>
      <c r="Q703" s="713">
        <v>180</v>
      </c>
    </row>
    <row r="704" spans="1:17" ht="14.4" customHeight="1" x14ac:dyDescent="0.3">
      <c r="A704" s="680" t="s">
        <v>4879</v>
      </c>
      <c r="B704" s="671" t="s">
        <v>4686</v>
      </c>
      <c r="C704" s="671" t="s">
        <v>4604</v>
      </c>
      <c r="D704" s="671" t="s">
        <v>4751</v>
      </c>
      <c r="E704" s="671" t="s">
        <v>4752</v>
      </c>
      <c r="F704" s="238">
        <v>1</v>
      </c>
      <c r="G704" s="238">
        <v>253</v>
      </c>
      <c r="H704" s="238">
        <v>1</v>
      </c>
      <c r="I704" s="238">
        <v>253</v>
      </c>
      <c r="J704" s="238">
        <v>1</v>
      </c>
      <c r="K704" s="238">
        <v>253</v>
      </c>
      <c r="L704" s="238">
        <v>1</v>
      </c>
      <c r="M704" s="238">
        <v>253</v>
      </c>
      <c r="N704" s="238">
        <v>10</v>
      </c>
      <c r="O704" s="238">
        <v>2530</v>
      </c>
      <c r="P704" s="682">
        <v>10</v>
      </c>
      <c r="Q704" s="713">
        <v>253</v>
      </c>
    </row>
    <row r="705" spans="1:17" ht="14.4" customHeight="1" x14ac:dyDescent="0.3">
      <c r="A705" s="680" t="s">
        <v>4879</v>
      </c>
      <c r="B705" s="671" t="s">
        <v>4686</v>
      </c>
      <c r="C705" s="671" t="s">
        <v>4604</v>
      </c>
      <c r="D705" s="671" t="s">
        <v>4755</v>
      </c>
      <c r="E705" s="671" t="s">
        <v>4756</v>
      </c>
      <c r="F705" s="238"/>
      <c r="G705" s="238"/>
      <c r="H705" s="238"/>
      <c r="I705" s="238"/>
      <c r="J705" s="238">
        <v>1</v>
      </c>
      <c r="K705" s="238">
        <v>189</v>
      </c>
      <c r="L705" s="238"/>
      <c r="M705" s="238">
        <v>189</v>
      </c>
      <c r="N705" s="238"/>
      <c r="O705" s="238"/>
      <c r="P705" s="682"/>
      <c r="Q705" s="713"/>
    </row>
    <row r="706" spans="1:17" ht="14.4" customHeight="1" x14ac:dyDescent="0.3">
      <c r="A706" s="680" t="s">
        <v>4879</v>
      </c>
      <c r="B706" s="671" t="s">
        <v>4686</v>
      </c>
      <c r="C706" s="671" t="s">
        <v>4604</v>
      </c>
      <c r="D706" s="671" t="s">
        <v>4759</v>
      </c>
      <c r="E706" s="671" t="s">
        <v>4760</v>
      </c>
      <c r="F706" s="238">
        <v>26</v>
      </c>
      <c r="G706" s="238">
        <v>5616</v>
      </c>
      <c r="H706" s="238">
        <v>1</v>
      </c>
      <c r="I706" s="238">
        <v>216</v>
      </c>
      <c r="J706" s="238">
        <v>21</v>
      </c>
      <c r="K706" s="238">
        <v>4536</v>
      </c>
      <c r="L706" s="238">
        <v>0.80769230769230771</v>
      </c>
      <c r="M706" s="238">
        <v>216</v>
      </c>
      <c r="N706" s="238">
        <v>20</v>
      </c>
      <c r="O706" s="238">
        <v>4320</v>
      </c>
      <c r="P706" s="682">
        <v>0.76923076923076927</v>
      </c>
      <c r="Q706" s="713">
        <v>216</v>
      </c>
    </row>
    <row r="707" spans="1:17" ht="14.4" customHeight="1" x14ac:dyDescent="0.3">
      <c r="A707" s="680" t="s">
        <v>4879</v>
      </c>
      <c r="B707" s="671" t="s">
        <v>4686</v>
      </c>
      <c r="C707" s="671" t="s">
        <v>4604</v>
      </c>
      <c r="D707" s="671" t="s">
        <v>4763</v>
      </c>
      <c r="E707" s="671" t="s">
        <v>4764</v>
      </c>
      <c r="F707" s="238"/>
      <c r="G707" s="238"/>
      <c r="H707" s="238"/>
      <c r="I707" s="238"/>
      <c r="J707" s="238">
        <v>1</v>
      </c>
      <c r="K707" s="238">
        <v>590</v>
      </c>
      <c r="L707" s="238"/>
      <c r="M707" s="238">
        <v>590</v>
      </c>
      <c r="N707" s="238"/>
      <c r="O707" s="238"/>
      <c r="P707" s="682"/>
      <c r="Q707" s="713"/>
    </row>
    <row r="708" spans="1:17" ht="14.4" customHeight="1" x14ac:dyDescent="0.3">
      <c r="A708" s="680" t="s">
        <v>4879</v>
      </c>
      <c r="B708" s="671" t="s">
        <v>4686</v>
      </c>
      <c r="C708" s="671" t="s">
        <v>4604</v>
      </c>
      <c r="D708" s="671" t="s">
        <v>4765</v>
      </c>
      <c r="E708" s="671" t="s">
        <v>4766</v>
      </c>
      <c r="F708" s="238">
        <v>4</v>
      </c>
      <c r="G708" s="238">
        <v>200</v>
      </c>
      <c r="H708" s="238">
        <v>1</v>
      </c>
      <c r="I708" s="238">
        <v>50</v>
      </c>
      <c r="J708" s="238"/>
      <c r="K708" s="238"/>
      <c r="L708" s="238"/>
      <c r="M708" s="238"/>
      <c r="N708" s="238"/>
      <c r="O708" s="238"/>
      <c r="P708" s="682"/>
      <c r="Q708" s="713"/>
    </row>
    <row r="709" spans="1:17" ht="14.4" customHeight="1" x14ac:dyDescent="0.3">
      <c r="A709" s="680" t="s">
        <v>4879</v>
      </c>
      <c r="B709" s="671" t="s">
        <v>4686</v>
      </c>
      <c r="C709" s="671" t="s">
        <v>4604</v>
      </c>
      <c r="D709" s="671" t="s">
        <v>4777</v>
      </c>
      <c r="E709" s="671" t="s">
        <v>4778</v>
      </c>
      <c r="F709" s="238"/>
      <c r="G709" s="238"/>
      <c r="H709" s="238"/>
      <c r="I709" s="238"/>
      <c r="J709" s="238">
        <v>1</v>
      </c>
      <c r="K709" s="238">
        <v>751</v>
      </c>
      <c r="L709" s="238"/>
      <c r="M709" s="238">
        <v>751</v>
      </c>
      <c r="N709" s="238"/>
      <c r="O709" s="238"/>
      <c r="P709" s="682"/>
      <c r="Q709" s="713"/>
    </row>
    <row r="710" spans="1:17" ht="14.4" customHeight="1" x14ac:dyDescent="0.3">
      <c r="A710" s="680" t="s">
        <v>4879</v>
      </c>
      <c r="B710" s="671" t="s">
        <v>4686</v>
      </c>
      <c r="C710" s="671" t="s">
        <v>4604</v>
      </c>
      <c r="D710" s="671" t="s">
        <v>4783</v>
      </c>
      <c r="E710" s="671" t="s">
        <v>4784</v>
      </c>
      <c r="F710" s="238"/>
      <c r="G710" s="238"/>
      <c r="H710" s="238"/>
      <c r="I710" s="238"/>
      <c r="J710" s="238"/>
      <c r="K710" s="238"/>
      <c r="L710" s="238"/>
      <c r="M710" s="238"/>
      <c r="N710" s="238">
        <v>1</v>
      </c>
      <c r="O710" s="238">
        <v>229</v>
      </c>
      <c r="P710" s="682"/>
      <c r="Q710" s="713">
        <v>229</v>
      </c>
    </row>
    <row r="711" spans="1:17" ht="14.4" customHeight="1" x14ac:dyDescent="0.3">
      <c r="A711" s="680" t="s">
        <v>4879</v>
      </c>
      <c r="B711" s="671" t="s">
        <v>4686</v>
      </c>
      <c r="C711" s="671" t="s">
        <v>4604</v>
      </c>
      <c r="D711" s="671" t="s">
        <v>4785</v>
      </c>
      <c r="E711" s="671" t="s">
        <v>4786</v>
      </c>
      <c r="F711" s="238"/>
      <c r="G711" s="238"/>
      <c r="H711" s="238"/>
      <c r="I711" s="238"/>
      <c r="J711" s="238"/>
      <c r="K711" s="238"/>
      <c r="L711" s="238"/>
      <c r="M711" s="238"/>
      <c r="N711" s="238">
        <v>5</v>
      </c>
      <c r="O711" s="238">
        <v>2030</v>
      </c>
      <c r="P711" s="682"/>
      <c r="Q711" s="713">
        <v>406</v>
      </c>
    </row>
    <row r="712" spans="1:17" ht="14.4" customHeight="1" x14ac:dyDescent="0.3">
      <c r="A712" s="680" t="s">
        <v>4879</v>
      </c>
      <c r="B712" s="671" t="s">
        <v>4686</v>
      </c>
      <c r="C712" s="671" t="s">
        <v>4604</v>
      </c>
      <c r="D712" s="671" t="s">
        <v>4787</v>
      </c>
      <c r="E712" s="671" t="s">
        <v>4788</v>
      </c>
      <c r="F712" s="238"/>
      <c r="G712" s="238"/>
      <c r="H712" s="238"/>
      <c r="I712" s="238"/>
      <c r="J712" s="238"/>
      <c r="K712" s="238"/>
      <c r="L712" s="238"/>
      <c r="M712" s="238"/>
      <c r="N712" s="238">
        <v>1</v>
      </c>
      <c r="O712" s="238">
        <v>650</v>
      </c>
      <c r="P712" s="682"/>
      <c r="Q712" s="713">
        <v>650</v>
      </c>
    </row>
    <row r="713" spans="1:17" ht="14.4" customHeight="1" x14ac:dyDescent="0.3">
      <c r="A713" s="680" t="s">
        <v>4879</v>
      </c>
      <c r="B713" s="671" t="s">
        <v>4686</v>
      </c>
      <c r="C713" s="671" t="s">
        <v>4604</v>
      </c>
      <c r="D713" s="671" t="s">
        <v>4789</v>
      </c>
      <c r="E713" s="671" t="s">
        <v>4790</v>
      </c>
      <c r="F713" s="238"/>
      <c r="G713" s="238"/>
      <c r="H713" s="238"/>
      <c r="I713" s="238"/>
      <c r="J713" s="238"/>
      <c r="K713" s="238"/>
      <c r="L713" s="238"/>
      <c r="M713" s="238"/>
      <c r="N713" s="238">
        <v>5</v>
      </c>
      <c r="O713" s="238">
        <v>2930</v>
      </c>
      <c r="P713" s="682"/>
      <c r="Q713" s="713">
        <v>586</v>
      </c>
    </row>
    <row r="714" spans="1:17" ht="14.4" customHeight="1" x14ac:dyDescent="0.3">
      <c r="A714" s="680" t="s">
        <v>527</v>
      </c>
      <c r="B714" s="671" t="s">
        <v>4474</v>
      </c>
      <c r="C714" s="671" t="s">
        <v>4584</v>
      </c>
      <c r="D714" s="671" t="s">
        <v>4585</v>
      </c>
      <c r="E714" s="671" t="s">
        <v>4586</v>
      </c>
      <c r="F714" s="238">
        <v>1</v>
      </c>
      <c r="G714" s="238">
        <v>1782.16</v>
      </c>
      <c r="H714" s="238">
        <v>1</v>
      </c>
      <c r="I714" s="238">
        <v>1782.16</v>
      </c>
      <c r="J714" s="238">
        <v>2</v>
      </c>
      <c r="K714" s="238">
        <v>3611</v>
      </c>
      <c r="L714" s="238">
        <v>2.0261929344166627</v>
      </c>
      <c r="M714" s="238">
        <v>1805.5</v>
      </c>
      <c r="N714" s="238"/>
      <c r="O714" s="238"/>
      <c r="P714" s="682"/>
      <c r="Q714" s="713"/>
    </row>
    <row r="715" spans="1:17" ht="14.4" customHeight="1" x14ac:dyDescent="0.3">
      <c r="A715" s="680" t="s">
        <v>527</v>
      </c>
      <c r="B715" s="671" t="s">
        <v>4474</v>
      </c>
      <c r="C715" s="671" t="s">
        <v>4584</v>
      </c>
      <c r="D715" s="671" t="s">
        <v>4589</v>
      </c>
      <c r="E715" s="671" t="s">
        <v>4590</v>
      </c>
      <c r="F715" s="238"/>
      <c r="G715" s="238"/>
      <c r="H715" s="238"/>
      <c r="I715" s="238"/>
      <c r="J715" s="238">
        <v>2</v>
      </c>
      <c r="K715" s="238">
        <v>15608.42</v>
      </c>
      <c r="L715" s="238"/>
      <c r="M715" s="238">
        <v>7804.21</v>
      </c>
      <c r="N715" s="238"/>
      <c r="O715" s="238"/>
      <c r="P715" s="682"/>
      <c r="Q715" s="713"/>
    </row>
    <row r="716" spans="1:17" ht="14.4" customHeight="1" x14ac:dyDescent="0.3">
      <c r="A716" s="680" t="s">
        <v>527</v>
      </c>
      <c r="B716" s="671" t="s">
        <v>4474</v>
      </c>
      <c r="C716" s="671" t="s">
        <v>4604</v>
      </c>
      <c r="D716" s="671" t="s">
        <v>4607</v>
      </c>
      <c r="E716" s="671" t="s">
        <v>4608</v>
      </c>
      <c r="F716" s="238">
        <v>1</v>
      </c>
      <c r="G716" s="238">
        <v>185</v>
      </c>
      <c r="H716" s="238">
        <v>1</v>
      </c>
      <c r="I716" s="238">
        <v>185</v>
      </c>
      <c r="J716" s="238">
        <v>1</v>
      </c>
      <c r="K716" s="238">
        <v>185</v>
      </c>
      <c r="L716" s="238">
        <v>1</v>
      </c>
      <c r="M716" s="238">
        <v>185</v>
      </c>
      <c r="N716" s="238"/>
      <c r="O716" s="238"/>
      <c r="P716" s="682"/>
      <c r="Q716" s="713"/>
    </row>
    <row r="717" spans="1:17" ht="14.4" customHeight="1" x14ac:dyDescent="0.3">
      <c r="A717" s="680" t="s">
        <v>527</v>
      </c>
      <c r="B717" s="671" t="s">
        <v>4474</v>
      </c>
      <c r="C717" s="671" t="s">
        <v>4604</v>
      </c>
      <c r="D717" s="671" t="s">
        <v>4609</v>
      </c>
      <c r="E717" s="671" t="s">
        <v>4610</v>
      </c>
      <c r="F717" s="238">
        <v>102</v>
      </c>
      <c r="G717" s="238">
        <v>3468</v>
      </c>
      <c r="H717" s="238">
        <v>1</v>
      </c>
      <c r="I717" s="238">
        <v>34</v>
      </c>
      <c r="J717" s="238">
        <v>109</v>
      </c>
      <c r="K717" s="238">
        <v>3706</v>
      </c>
      <c r="L717" s="238">
        <v>1.0686274509803921</v>
      </c>
      <c r="M717" s="238">
        <v>34</v>
      </c>
      <c r="N717" s="238">
        <v>113</v>
      </c>
      <c r="O717" s="238">
        <v>3842</v>
      </c>
      <c r="P717" s="682">
        <v>1.107843137254902</v>
      </c>
      <c r="Q717" s="713">
        <v>34</v>
      </c>
    </row>
    <row r="718" spans="1:17" ht="14.4" customHeight="1" x14ac:dyDescent="0.3">
      <c r="A718" s="680" t="s">
        <v>527</v>
      </c>
      <c r="B718" s="671" t="s">
        <v>4474</v>
      </c>
      <c r="C718" s="671" t="s">
        <v>4604</v>
      </c>
      <c r="D718" s="671" t="s">
        <v>4627</v>
      </c>
      <c r="E718" s="671" t="s">
        <v>4628</v>
      </c>
      <c r="F718" s="238">
        <v>2</v>
      </c>
      <c r="G718" s="238">
        <v>0</v>
      </c>
      <c r="H718" s="238"/>
      <c r="I718" s="238">
        <v>0</v>
      </c>
      <c r="J718" s="238">
        <v>1</v>
      </c>
      <c r="K718" s="238">
        <v>0</v>
      </c>
      <c r="L718" s="238"/>
      <c r="M718" s="238">
        <v>0</v>
      </c>
      <c r="N718" s="238">
        <v>2</v>
      </c>
      <c r="O718" s="238">
        <v>0</v>
      </c>
      <c r="P718" s="682"/>
      <c r="Q718" s="713">
        <v>0</v>
      </c>
    </row>
    <row r="719" spans="1:17" ht="14.4" customHeight="1" x14ac:dyDescent="0.3">
      <c r="A719" s="680" t="s">
        <v>527</v>
      </c>
      <c r="B719" s="671" t="s">
        <v>4474</v>
      </c>
      <c r="C719" s="671" t="s">
        <v>4604</v>
      </c>
      <c r="D719" s="671" t="s">
        <v>4655</v>
      </c>
      <c r="E719" s="671" t="s">
        <v>4656</v>
      </c>
      <c r="F719" s="238">
        <v>3</v>
      </c>
      <c r="G719" s="238">
        <v>534</v>
      </c>
      <c r="H719" s="238">
        <v>1</v>
      </c>
      <c r="I719" s="238">
        <v>178</v>
      </c>
      <c r="J719" s="238">
        <v>4</v>
      </c>
      <c r="K719" s="238">
        <v>652</v>
      </c>
      <c r="L719" s="238">
        <v>1.2209737827715357</v>
      </c>
      <c r="M719" s="238">
        <v>163</v>
      </c>
      <c r="N719" s="238">
        <v>3</v>
      </c>
      <c r="O719" s="238">
        <v>489</v>
      </c>
      <c r="P719" s="682">
        <v>0.9157303370786517</v>
      </c>
      <c r="Q719" s="713">
        <v>163</v>
      </c>
    </row>
    <row r="720" spans="1:17" ht="14.4" customHeight="1" x14ac:dyDescent="0.3">
      <c r="A720" s="680" t="s">
        <v>527</v>
      </c>
      <c r="B720" s="671" t="s">
        <v>4474</v>
      </c>
      <c r="C720" s="671" t="s">
        <v>4604</v>
      </c>
      <c r="D720" s="671" t="s">
        <v>4657</v>
      </c>
      <c r="E720" s="671" t="s">
        <v>4658</v>
      </c>
      <c r="F720" s="238">
        <v>2</v>
      </c>
      <c r="G720" s="238">
        <v>1346</v>
      </c>
      <c r="H720" s="238">
        <v>1</v>
      </c>
      <c r="I720" s="238">
        <v>673</v>
      </c>
      <c r="J720" s="238">
        <v>1</v>
      </c>
      <c r="K720" s="238">
        <v>645</v>
      </c>
      <c r="L720" s="238">
        <v>0.47919762258543835</v>
      </c>
      <c r="M720" s="238">
        <v>645</v>
      </c>
      <c r="N720" s="238"/>
      <c r="O720" s="238"/>
      <c r="P720" s="682"/>
      <c r="Q720" s="713"/>
    </row>
    <row r="721" spans="1:17" ht="14.4" customHeight="1" x14ac:dyDescent="0.3">
      <c r="A721" s="680" t="s">
        <v>527</v>
      </c>
      <c r="B721" s="671" t="s">
        <v>4880</v>
      </c>
      <c r="C721" s="671" t="s">
        <v>1260</v>
      </c>
      <c r="D721" s="671" t="s">
        <v>4881</v>
      </c>
      <c r="E721" s="671" t="s">
        <v>1239</v>
      </c>
      <c r="F721" s="238"/>
      <c r="G721" s="238"/>
      <c r="H721" s="238"/>
      <c r="I721" s="238"/>
      <c r="J721" s="238">
        <v>5.2</v>
      </c>
      <c r="K721" s="238">
        <v>16220.77</v>
      </c>
      <c r="L721" s="238"/>
      <c r="M721" s="238">
        <v>3119.3788461538461</v>
      </c>
      <c r="N721" s="238">
        <v>2</v>
      </c>
      <c r="O721" s="238">
        <v>6238.76</v>
      </c>
      <c r="P721" s="682"/>
      <c r="Q721" s="713">
        <v>3119.38</v>
      </c>
    </row>
    <row r="722" spans="1:17" ht="14.4" customHeight="1" x14ac:dyDescent="0.3">
      <c r="A722" s="680" t="s">
        <v>527</v>
      </c>
      <c r="B722" s="671" t="s">
        <v>4880</v>
      </c>
      <c r="C722" s="671" t="s">
        <v>1260</v>
      </c>
      <c r="D722" s="671" t="s">
        <v>4882</v>
      </c>
      <c r="E722" s="671" t="s">
        <v>4883</v>
      </c>
      <c r="F722" s="238">
        <v>11</v>
      </c>
      <c r="G722" s="238">
        <v>1792.01</v>
      </c>
      <c r="H722" s="238">
        <v>1</v>
      </c>
      <c r="I722" s="238">
        <v>162.91</v>
      </c>
      <c r="J722" s="238">
        <v>68.5</v>
      </c>
      <c r="K722" s="238">
        <v>5706.05</v>
      </c>
      <c r="L722" s="238">
        <v>3.1841619187392927</v>
      </c>
      <c r="M722" s="238">
        <v>83.3</v>
      </c>
      <c r="N722" s="238">
        <v>24</v>
      </c>
      <c r="O722" s="238">
        <v>1999.2</v>
      </c>
      <c r="P722" s="682">
        <v>1.1156187744488033</v>
      </c>
      <c r="Q722" s="713">
        <v>83.3</v>
      </c>
    </row>
    <row r="723" spans="1:17" ht="14.4" customHeight="1" x14ac:dyDescent="0.3">
      <c r="A723" s="680" t="s">
        <v>527</v>
      </c>
      <c r="B723" s="671" t="s">
        <v>4880</v>
      </c>
      <c r="C723" s="671" t="s">
        <v>1260</v>
      </c>
      <c r="D723" s="671" t="s">
        <v>4884</v>
      </c>
      <c r="E723" s="671" t="s">
        <v>4885</v>
      </c>
      <c r="F723" s="238">
        <v>9</v>
      </c>
      <c r="G723" s="238">
        <v>687.96</v>
      </c>
      <c r="H723" s="238">
        <v>1</v>
      </c>
      <c r="I723" s="238">
        <v>76.44</v>
      </c>
      <c r="J723" s="238">
        <v>31</v>
      </c>
      <c r="K723" s="238">
        <v>2570.52</v>
      </c>
      <c r="L723" s="238">
        <v>3.7364381650095932</v>
      </c>
      <c r="M723" s="238">
        <v>82.92</v>
      </c>
      <c r="N723" s="238"/>
      <c r="O723" s="238"/>
      <c r="P723" s="682"/>
      <c r="Q723" s="713"/>
    </row>
    <row r="724" spans="1:17" ht="14.4" customHeight="1" x14ac:dyDescent="0.3">
      <c r="A724" s="680" t="s">
        <v>527</v>
      </c>
      <c r="B724" s="671" t="s">
        <v>4880</v>
      </c>
      <c r="C724" s="671" t="s">
        <v>1260</v>
      </c>
      <c r="D724" s="671" t="s">
        <v>4886</v>
      </c>
      <c r="E724" s="671" t="s">
        <v>2429</v>
      </c>
      <c r="F724" s="238">
        <v>1</v>
      </c>
      <c r="G724" s="238">
        <v>1682.43</v>
      </c>
      <c r="H724" s="238">
        <v>1</v>
      </c>
      <c r="I724" s="238">
        <v>1682.43</v>
      </c>
      <c r="J724" s="238">
        <v>2</v>
      </c>
      <c r="K724" s="238">
        <v>2128.64</v>
      </c>
      <c r="L724" s="238">
        <v>1.2652175722021124</v>
      </c>
      <c r="M724" s="238">
        <v>1064.32</v>
      </c>
      <c r="N724" s="238">
        <v>35</v>
      </c>
      <c r="O724" s="238">
        <v>37251.199999999997</v>
      </c>
      <c r="P724" s="682">
        <v>22.141307513536965</v>
      </c>
      <c r="Q724" s="713">
        <v>1064.32</v>
      </c>
    </row>
    <row r="725" spans="1:17" ht="14.4" customHeight="1" x14ac:dyDescent="0.3">
      <c r="A725" s="680" t="s">
        <v>527</v>
      </c>
      <c r="B725" s="671" t="s">
        <v>4880</v>
      </c>
      <c r="C725" s="671" t="s">
        <v>1260</v>
      </c>
      <c r="D725" s="671" t="s">
        <v>4887</v>
      </c>
      <c r="E725" s="671" t="s">
        <v>4888</v>
      </c>
      <c r="F725" s="238"/>
      <c r="G725" s="238"/>
      <c r="H725" s="238"/>
      <c r="I725" s="238"/>
      <c r="J725" s="238"/>
      <c r="K725" s="238"/>
      <c r="L725" s="238"/>
      <c r="M725" s="238"/>
      <c r="N725" s="238">
        <v>3</v>
      </c>
      <c r="O725" s="238">
        <v>15644.46</v>
      </c>
      <c r="P725" s="682"/>
      <c r="Q725" s="713">
        <v>5214.82</v>
      </c>
    </row>
    <row r="726" spans="1:17" ht="14.4" customHeight="1" x14ac:dyDescent="0.3">
      <c r="A726" s="680" t="s">
        <v>527</v>
      </c>
      <c r="B726" s="671" t="s">
        <v>4880</v>
      </c>
      <c r="C726" s="671" t="s">
        <v>1260</v>
      </c>
      <c r="D726" s="671" t="s">
        <v>4889</v>
      </c>
      <c r="E726" s="671" t="s">
        <v>4885</v>
      </c>
      <c r="F726" s="238">
        <v>30.5</v>
      </c>
      <c r="G726" s="238">
        <v>4247.4000000000005</v>
      </c>
      <c r="H726" s="238">
        <v>1</v>
      </c>
      <c r="I726" s="238">
        <v>139.25901639344264</v>
      </c>
      <c r="J726" s="238">
        <v>35</v>
      </c>
      <c r="K726" s="238">
        <v>4827.8999999999996</v>
      </c>
      <c r="L726" s="238">
        <v>1.1366718463059753</v>
      </c>
      <c r="M726" s="238">
        <v>137.94</v>
      </c>
      <c r="N726" s="238">
        <v>3</v>
      </c>
      <c r="O726" s="238">
        <v>353.88</v>
      </c>
      <c r="P726" s="682">
        <v>8.3316852662805474E-2</v>
      </c>
      <c r="Q726" s="713">
        <v>117.96</v>
      </c>
    </row>
    <row r="727" spans="1:17" ht="14.4" customHeight="1" x14ac:dyDescent="0.3">
      <c r="A727" s="680" t="s">
        <v>527</v>
      </c>
      <c r="B727" s="671" t="s">
        <v>4880</v>
      </c>
      <c r="C727" s="671" t="s">
        <v>1260</v>
      </c>
      <c r="D727" s="671" t="s">
        <v>4890</v>
      </c>
      <c r="E727" s="671" t="s">
        <v>4471</v>
      </c>
      <c r="F727" s="238">
        <v>8</v>
      </c>
      <c r="G727" s="238">
        <v>761.76</v>
      </c>
      <c r="H727" s="238">
        <v>1</v>
      </c>
      <c r="I727" s="238">
        <v>95.22</v>
      </c>
      <c r="J727" s="238"/>
      <c r="K727" s="238"/>
      <c r="L727" s="238"/>
      <c r="M727" s="238"/>
      <c r="N727" s="238"/>
      <c r="O727" s="238"/>
      <c r="P727" s="682"/>
      <c r="Q727" s="713"/>
    </row>
    <row r="728" spans="1:17" ht="14.4" customHeight="1" x14ac:dyDescent="0.3">
      <c r="A728" s="680" t="s">
        <v>527</v>
      </c>
      <c r="B728" s="671" t="s">
        <v>4880</v>
      </c>
      <c r="C728" s="671" t="s">
        <v>1260</v>
      </c>
      <c r="D728" s="671" t="s">
        <v>4891</v>
      </c>
      <c r="E728" s="671" t="s">
        <v>4471</v>
      </c>
      <c r="F728" s="238">
        <v>113</v>
      </c>
      <c r="G728" s="238">
        <v>27498.080000000002</v>
      </c>
      <c r="H728" s="238">
        <v>1</v>
      </c>
      <c r="I728" s="238">
        <v>243.34584070796461</v>
      </c>
      <c r="J728" s="238"/>
      <c r="K728" s="238"/>
      <c r="L728" s="238"/>
      <c r="M728" s="238"/>
      <c r="N728" s="238"/>
      <c r="O728" s="238"/>
      <c r="P728" s="682"/>
      <c r="Q728" s="713"/>
    </row>
    <row r="729" spans="1:17" ht="14.4" customHeight="1" x14ac:dyDescent="0.3">
      <c r="A729" s="680" t="s">
        <v>527</v>
      </c>
      <c r="B729" s="671" t="s">
        <v>4880</v>
      </c>
      <c r="C729" s="671" t="s">
        <v>1260</v>
      </c>
      <c r="D729" s="671" t="s">
        <v>4477</v>
      </c>
      <c r="E729" s="671" t="s">
        <v>4478</v>
      </c>
      <c r="F729" s="238">
        <v>6.4</v>
      </c>
      <c r="G729" s="238">
        <v>888.64</v>
      </c>
      <c r="H729" s="238">
        <v>1</v>
      </c>
      <c r="I729" s="238">
        <v>138.85</v>
      </c>
      <c r="J729" s="238"/>
      <c r="K729" s="238"/>
      <c r="L729" s="238"/>
      <c r="M729" s="238"/>
      <c r="N729" s="238"/>
      <c r="O729" s="238"/>
      <c r="P729" s="682"/>
      <c r="Q729" s="713"/>
    </row>
    <row r="730" spans="1:17" ht="14.4" customHeight="1" x14ac:dyDescent="0.3">
      <c r="A730" s="680" t="s">
        <v>527</v>
      </c>
      <c r="B730" s="671" t="s">
        <v>4880</v>
      </c>
      <c r="C730" s="671" t="s">
        <v>1260</v>
      </c>
      <c r="D730" s="671" t="s">
        <v>4479</v>
      </c>
      <c r="E730" s="671" t="s">
        <v>4478</v>
      </c>
      <c r="F730" s="238">
        <v>20</v>
      </c>
      <c r="G730" s="238">
        <v>5531.3799999999992</v>
      </c>
      <c r="H730" s="238">
        <v>1</v>
      </c>
      <c r="I730" s="238">
        <v>276.56899999999996</v>
      </c>
      <c r="J730" s="238">
        <v>18</v>
      </c>
      <c r="K730" s="238">
        <v>5035.92</v>
      </c>
      <c r="L730" s="238">
        <v>0.91042741594321863</v>
      </c>
      <c r="M730" s="238">
        <v>279.77333333333331</v>
      </c>
      <c r="N730" s="238">
        <v>13</v>
      </c>
      <c r="O730" s="238">
        <v>3642.34</v>
      </c>
      <c r="P730" s="682">
        <v>0.6584866705957646</v>
      </c>
      <c r="Q730" s="713">
        <v>280.18</v>
      </c>
    </row>
    <row r="731" spans="1:17" ht="14.4" customHeight="1" x14ac:dyDescent="0.3">
      <c r="A731" s="680" t="s">
        <v>527</v>
      </c>
      <c r="B731" s="671" t="s">
        <v>4880</v>
      </c>
      <c r="C731" s="671" t="s">
        <v>1260</v>
      </c>
      <c r="D731" s="671" t="s">
        <v>4480</v>
      </c>
      <c r="E731" s="671" t="s">
        <v>4481</v>
      </c>
      <c r="F731" s="238">
        <v>85.7</v>
      </c>
      <c r="G731" s="238">
        <v>21710.3</v>
      </c>
      <c r="H731" s="238">
        <v>1</v>
      </c>
      <c r="I731" s="238">
        <v>253.32905484247374</v>
      </c>
      <c r="J731" s="238">
        <v>133.5</v>
      </c>
      <c r="K731" s="238">
        <v>34108.949999999997</v>
      </c>
      <c r="L731" s="238">
        <v>1.5710952865690477</v>
      </c>
      <c r="M731" s="238">
        <v>255.49775280898874</v>
      </c>
      <c r="N731" s="238">
        <v>150.10000000000002</v>
      </c>
      <c r="O731" s="238">
        <v>38359.380000000005</v>
      </c>
      <c r="P731" s="682">
        <v>1.7668747092393935</v>
      </c>
      <c r="Q731" s="713">
        <v>255.55882744836774</v>
      </c>
    </row>
    <row r="732" spans="1:17" ht="14.4" customHeight="1" x14ac:dyDescent="0.3">
      <c r="A732" s="680" t="s">
        <v>527</v>
      </c>
      <c r="B732" s="671" t="s">
        <v>4880</v>
      </c>
      <c r="C732" s="671" t="s">
        <v>1260</v>
      </c>
      <c r="D732" s="671" t="s">
        <v>4892</v>
      </c>
      <c r="E732" s="671" t="s">
        <v>4893</v>
      </c>
      <c r="F732" s="238"/>
      <c r="G732" s="238"/>
      <c r="H732" s="238"/>
      <c r="I732" s="238"/>
      <c r="J732" s="238">
        <v>0.04</v>
      </c>
      <c r="K732" s="238">
        <v>35.74</v>
      </c>
      <c r="L732" s="238"/>
      <c r="M732" s="238">
        <v>893.5</v>
      </c>
      <c r="N732" s="238">
        <v>0.16</v>
      </c>
      <c r="O732" s="238">
        <v>117.68</v>
      </c>
      <c r="P732" s="682"/>
      <c r="Q732" s="713">
        <v>735.5</v>
      </c>
    </row>
    <row r="733" spans="1:17" ht="14.4" customHeight="1" x14ac:dyDescent="0.3">
      <c r="A733" s="680" t="s">
        <v>527</v>
      </c>
      <c r="B733" s="671" t="s">
        <v>4880</v>
      </c>
      <c r="C733" s="671" t="s">
        <v>1260</v>
      </c>
      <c r="D733" s="671" t="s">
        <v>4894</v>
      </c>
      <c r="E733" s="671" t="s">
        <v>4471</v>
      </c>
      <c r="F733" s="238">
        <v>0.04</v>
      </c>
      <c r="G733" s="238">
        <v>44.52</v>
      </c>
      <c r="H733" s="238">
        <v>1</v>
      </c>
      <c r="I733" s="238">
        <v>1113</v>
      </c>
      <c r="J733" s="238"/>
      <c r="K733" s="238"/>
      <c r="L733" s="238"/>
      <c r="M733" s="238"/>
      <c r="N733" s="238"/>
      <c r="O733" s="238"/>
      <c r="P733" s="682"/>
      <c r="Q733" s="713"/>
    </row>
    <row r="734" spans="1:17" ht="14.4" customHeight="1" x14ac:dyDescent="0.3">
      <c r="A734" s="680" t="s">
        <v>527</v>
      </c>
      <c r="B734" s="671" t="s">
        <v>4880</v>
      </c>
      <c r="C734" s="671" t="s">
        <v>1260</v>
      </c>
      <c r="D734" s="671" t="s">
        <v>4484</v>
      </c>
      <c r="E734" s="671" t="s">
        <v>1650</v>
      </c>
      <c r="F734" s="238">
        <v>0.2</v>
      </c>
      <c r="G734" s="238">
        <v>171.19</v>
      </c>
      <c r="H734" s="238">
        <v>1</v>
      </c>
      <c r="I734" s="238">
        <v>855.94999999999993</v>
      </c>
      <c r="J734" s="238">
        <v>0.2</v>
      </c>
      <c r="K734" s="238">
        <v>175.58</v>
      </c>
      <c r="L734" s="238">
        <v>1.0256440212629243</v>
      </c>
      <c r="M734" s="238">
        <v>877.9</v>
      </c>
      <c r="N734" s="238"/>
      <c r="O734" s="238"/>
      <c r="P734" s="682"/>
      <c r="Q734" s="713"/>
    </row>
    <row r="735" spans="1:17" ht="14.4" customHeight="1" x14ac:dyDescent="0.3">
      <c r="A735" s="680" t="s">
        <v>527</v>
      </c>
      <c r="B735" s="671" t="s">
        <v>4880</v>
      </c>
      <c r="C735" s="671" t="s">
        <v>1260</v>
      </c>
      <c r="D735" s="671" t="s">
        <v>4895</v>
      </c>
      <c r="E735" s="671" t="s">
        <v>1027</v>
      </c>
      <c r="F735" s="238">
        <v>7</v>
      </c>
      <c r="G735" s="238">
        <v>6437.76</v>
      </c>
      <c r="H735" s="238">
        <v>1</v>
      </c>
      <c r="I735" s="238">
        <v>919.68000000000006</v>
      </c>
      <c r="J735" s="238">
        <v>10.9</v>
      </c>
      <c r="K735" s="238">
        <v>10112.469999999999</v>
      </c>
      <c r="L735" s="238">
        <v>1.5708056839646087</v>
      </c>
      <c r="M735" s="238">
        <v>927.74954128440356</v>
      </c>
      <c r="N735" s="238">
        <v>5</v>
      </c>
      <c r="O735" s="238">
        <v>3622</v>
      </c>
      <c r="P735" s="682">
        <v>0.56261805348444183</v>
      </c>
      <c r="Q735" s="713">
        <v>724.4</v>
      </c>
    </row>
    <row r="736" spans="1:17" ht="14.4" customHeight="1" x14ac:dyDescent="0.3">
      <c r="A736" s="680" t="s">
        <v>527</v>
      </c>
      <c r="B736" s="671" t="s">
        <v>4880</v>
      </c>
      <c r="C736" s="671" t="s">
        <v>1260</v>
      </c>
      <c r="D736" s="671" t="s">
        <v>4896</v>
      </c>
      <c r="E736" s="671" t="s">
        <v>4471</v>
      </c>
      <c r="F736" s="238">
        <v>8.7200000000000006</v>
      </c>
      <c r="G736" s="238">
        <v>35815.079999999994</v>
      </c>
      <c r="H736" s="238">
        <v>1</v>
      </c>
      <c r="I736" s="238">
        <v>4107.2339449541278</v>
      </c>
      <c r="J736" s="238"/>
      <c r="K736" s="238"/>
      <c r="L736" s="238"/>
      <c r="M736" s="238"/>
      <c r="N736" s="238"/>
      <c r="O736" s="238"/>
      <c r="P736" s="682"/>
      <c r="Q736" s="713"/>
    </row>
    <row r="737" spans="1:17" ht="14.4" customHeight="1" x14ac:dyDescent="0.3">
      <c r="A737" s="680" t="s">
        <v>527</v>
      </c>
      <c r="B737" s="671" t="s">
        <v>4880</v>
      </c>
      <c r="C737" s="671" t="s">
        <v>1260</v>
      </c>
      <c r="D737" s="671" t="s">
        <v>4897</v>
      </c>
      <c r="E737" s="671" t="s">
        <v>2235</v>
      </c>
      <c r="F737" s="238"/>
      <c r="G737" s="238"/>
      <c r="H737" s="238"/>
      <c r="I737" s="238"/>
      <c r="J737" s="238">
        <v>10.8</v>
      </c>
      <c r="K737" s="238">
        <v>7024.75</v>
      </c>
      <c r="L737" s="238"/>
      <c r="M737" s="238">
        <v>650.43981481481478</v>
      </c>
      <c r="N737" s="238"/>
      <c r="O737" s="238"/>
      <c r="P737" s="682"/>
      <c r="Q737" s="713"/>
    </row>
    <row r="738" spans="1:17" ht="14.4" customHeight="1" x14ac:dyDescent="0.3">
      <c r="A738" s="680" t="s">
        <v>527</v>
      </c>
      <c r="B738" s="671" t="s">
        <v>4880</v>
      </c>
      <c r="C738" s="671" t="s">
        <v>1260</v>
      </c>
      <c r="D738" s="671" t="s">
        <v>4488</v>
      </c>
      <c r="E738" s="671" t="s">
        <v>4489</v>
      </c>
      <c r="F738" s="238"/>
      <c r="G738" s="238"/>
      <c r="H738" s="238"/>
      <c r="I738" s="238"/>
      <c r="J738" s="238"/>
      <c r="K738" s="238"/>
      <c r="L738" s="238"/>
      <c r="M738" s="238"/>
      <c r="N738" s="238">
        <v>4</v>
      </c>
      <c r="O738" s="238">
        <v>25880.080000000002</v>
      </c>
      <c r="P738" s="682"/>
      <c r="Q738" s="713">
        <v>6470.02</v>
      </c>
    </row>
    <row r="739" spans="1:17" ht="14.4" customHeight="1" x14ac:dyDescent="0.3">
      <c r="A739" s="680" t="s">
        <v>527</v>
      </c>
      <c r="B739" s="671" t="s">
        <v>4880</v>
      </c>
      <c r="C739" s="671" t="s">
        <v>1260</v>
      </c>
      <c r="D739" s="671" t="s">
        <v>4491</v>
      </c>
      <c r="E739" s="671" t="s">
        <v>4492</v>
      </c>
      <c r="F739" s="238">
        <v>0</v>
      </c>
      <c r="G739" s="238">
        <v>2.9103830456733704E-11</v>
      </c>
      <c r="H739" s="238">
        <v>1</v>
      </c>
      <c r="I739" s="238"/>
      <c r="J739" s="238">
        <v>0</v>
      </c>
      <c r="K739" s="238">
        <v>1.7462298274040222E-10</v>
      </c>
      <c r="L739" s="238">
        <v>6</v>
      </c>
      <c r="M739" s="238"/>
      <c r="N739" s="238">
        <v>-3.5527136788005009E-15</v>
      </c>
      <c r="O739" s="238">
        <v>-2.1827872842550278E-11</v>
      </c>
      <c r="P739" s="682">
        <v>-0.75</v>
      </c>
      <c r="Q739" s="713">
        <v>6144</v>
      </c>
    </row>
    <row r="740" spans="1:17" ht="14.4" customHeight="1" x14ac:dyDescent="0.3">
      <c r="A740" s="680" t="s">
        <v>527</v>
      </c>
      <c r="B740" s="671" t="s">
        <v>4880</v>
      </c>
      <c r="C740" s="671" t="s">
        <v>1260</v>
      </c>
      <c r="D740" s="671" t="s">
        <v>4491</v>
      </c>
      <c r="E740" s="671" t="s">
        <v>2308</v>
      </c>
      <c r="F740" s="238">
        <v>66.75</v>
      </c>
      <c r="G740" s="238">
        <v>862597.52</v>
      </c>
      <c r="H740" s="238">
        <v>1</v>
      </c>
      <c r="I740" s="238">
        <v>12922.809288389513</v>
      </c>
      <c r="J740" s="238">
        <v>63.4</v>
      </c>
      <c r="K740" s="238">
        <v>826642.45</v>
      </c>
      <c r="L740" s="238">
        <v>0.95831767520036448</v>
      </c>
      <c r="M740" s="238">
        <v>13038.524447949527</v>
      </c>
      <c r="N740" s="238">
        <v>35.299999999999997</v>
      </c>
      <c r="O740" s="238">
        <v>461145.35</v>
      </c>
      <c r="P740" s="682">
        <v>0.53460082982849289</v>
      </c>
      <c r="Q740" s="713">
        <v>13063.607648725212</v>
      </c>
    </row>
    <row r="741" spans="1:17" ht="14.4" customHeight="1" x14ac:dyDescent="0.3">
      <c r="A741" s="680" t="s">
        <v>527</v>
      </c>
      <c r="B741" s="671" t="s">
        <v>4880</v>
      </c>
      <c r="C741" s="671" t="s">
        <v>1260</v>
      </c>
      <c r="D741" s="671" t="s">
        <v>4493</v>
      </c>
      <c r="E741" s="671" t="s">
        <v>4492</v>
      </c>
      <c r="F741" s="238">
        <v>0</v>
      </c>
      <c r="G741" s="238">
        <v>-5.0931703299283981E-11</v>
      </c>
      <c r="H741" s="238">
        <v>1</v>
      </c>
      <c r="I741" s="238"/>
      <c r="J741" s="238">
        <v>0</v>
      </c>
      <c r="K741" s="238">
        <v>2.3283064365386963E-10</v>
      </c>
      <c r="L741" s="238">
        <v>-4.5714285714285712</v>
      </c>
      <c r="M741" s="238"/>
      <c r="N741" s="238">
        <v>1.7763568394002505E-15</v>
      </c>
      <c r="O741" s="238">
        <v>5.8207660913467407E-11</v>
      </c>
      <c r="P741" s="682">
        <v>-1.1428571428571428</v>
      </c>
      <c r="Q741" s="713">
        <v>32768</v>
      </c>
    </row>
    <row r="742" spans="1:17" ht="14.4" customHeight="1" x14ac:dyDescent="0.3">
      <c r="A742" s="680" t="s">
        <v>527</v>
      </c>
      <c r="B742" s="671" t="s">
        <v>4880</v>
      </c>
      <c r="C742" s="671" t="s">
        <v>1260</v>
      </c>
      <c r="D742" s="671" t="s">
        <v>4493</v>
      </c>
      <c r="E742" s="671" t="s">
        <v>4494</v>
      </c>
      <c r="F742" s="238">
        <v>18</v>
      </c>
      <c r="G742" s="238">
        <v>581615.96000000008</v>
      </c>
      <c r="H742" s="238">
        <v>1</v>
      </c>
      <c r="I742" s="238">
        <v>32311.997777777782</v>
      </c>
      <c r="J742" s="238">
        <v>33.9</v>
      </c>
      <c r="K742" s="238">
        <v>1105664.3399999999</v>
      </c>
      <c r="L742" s="238">
        <v>1.9010213199789079</v>
      </c>
      <c r="M742" s="238">
        <v>32615.467256637166</v>
      </c>
      <c r="N742" s="238">
        <v>41.6</v>
      </c>
      <c r="O742" s="238">
        <v>1358615.63</v>
      </c>
      <c r="P742" s="682">
        <v>2.3359325112055034</v>
      </c>
      <c r="Q742" s="713">
        <v>32659.029567307687</v>
      </c>
    </row>
    <row r="743" spans="1:17" ht="14.4" customHeight="1" x14ac:dyDescent="0.3">
      <c r="A743" s="680" t="s">
        <v>527</v>
      </c>
      <c r="B743" s="671" t="s">
        <v>4880</v>
      </c>
      <c r="C743" s="671" t="s">
        <v>1260</v>
      </c>
      <c r="D743" s="671" t="s">
        <v>4898</v>
      </c>
      <c r="E743" s="671" t="s">
        <v>1604</v>
      </c>
      <c r="F743" s="238">
        <v>49</v>
      </c>
      <c r="G743" s="238">
        <v>218525.8</v>
      </c>
      <c r="H743" s="238">
        <v>1</v>
      </c>
      <c r="I743" s="238">
        <v>4459.7102040816326</v>
      </c>
      <c r="J743" s="238"/>
      <c r="K743" s="238"/>
      <c r="L743" s="238"/>
      <c r="M743" s="238"/>
      <c r="N743" s="238"/>
      <c r="O743" s="238"/>
      <c r="P743" s="682"/>
      <c r="Q743" s="713"/>
    </row>
    <row r="744" spans="1:17" ht="14.4" customHeight="1" x14ac:dyDescent="0.3">
      <c r="A744" s="680" t="s">
        <v>527</v>
      </c>
      <c r="B744" s="671" t="s">
        <v>4880</v>
      </c>
      <c r="C744" s="671" t="s">
        <v>1260</v>
      </c>
      <c r="D744" s="671" t="s">
        <v>4899</v>
      </c>
      <c r="E744" s="671" t="s">
        <v>4900</v>
      </c>
      <c r="F744" s="238"/>
      <c r="G744" s="238"/>
      <c r="H744" s="238"/>
      <c r="I744" s="238"/>
      <c r="J744" s="238">
        <v>1</v>
      </c>
      <c r="K744" s="238">
        <v>12158.73</v>
      </c>
      <c r="L744" s="238"/>
      <c r="M744" s="238">
        <v>12158.73</v>
      </c>
      <c r="N744" s="238"/>
      <c r="O744" s="238"/>
      <c r="P744" s="682"/>
      <c r="Q744" s="713"/>
    </row>
    <row r="745" spans="1:17" ht="14.4" customHeight="1" x14ac:dyDescent="0.3">
      <c r="A745" s="680" t="s">
        <v>527</v>
      </c>
      <c r="B745" s="671" t="s">
        <v>4880</v>
      </c>
      <c r="C745" s="671" t="s">
        <v>1260</v>
      </c>
      <c r="D745" s="671" t="s">
        <v>4502</v>
      </c>
      <c r="E745" s="671" t="s">
        <v>1684</v>
      </c>
      <c r="F745" s="238"/>
      <c r="G745" s="238"/>
      <c r="H745" s="238"/>
      <c r="I745" s="238"/>
      <c r="J745" s="238">
        <v>0.75</v>
      </c>
      <c r="K745" s="238">
        <v>16309.59</v>
      </c>
      <c r="L745" s="238"/>
      <c r="M745" s="238">
        <v>21746.12</v>
      </c>
      <c r="N745" s="238">
        <v>0.5</v>
      </c>
      <c r="O745" s="238">
        <v>10873.06</v>
      </c>
      <c r="P745" s="682"/>
      <c r="Q745" s="713">
        <v>21746.12</v>
      </c>
    </row>
    <row r="746" spans="1:17" ht="14.4" customHeight="1" x14ac:dyDescent="0.3">
      <c r="A746" s="680" t="s">
        <v>527</v>
      </c>
      <c r="B746" s="671" t="s">
        <v>4880</v>
      </c>
      <c r="C746" s="671" t="s">
        <v>1260</v>
      </c>
      <c r="D746" s="671" t="s">
        <v>4505</v>
      </c>
      <c r="E746" s="671" t="s">
        <v>4506</v>
      </c>
      <c r="F746" s="238">
        <v>3</v>
      </c>
      <c r="G746" s="238">
        <v>73504.350000000006</v>
      </c>
      <c r="H746" s="238">
        <v>1</v>
      </c>
      <c r="I746" s="238">
        <v>24501.45</v>
      </c>
      <c r="J746" s="238">
        <v>1</v>
      </c>
      <c r="K746" s="238">
        <v>24716.38</v>
      </c>
      <c r="L746" s="238">
        <v>0.33625737796470545</v>
      </c>
      <c r="M746" s="238">
        <v>24716.38</v>
      </c>
      <c r="N746" s="238">
        <v>6</v>
      </c>
      <c r="O746" s="238">
        <v>148298.28</v>
      </c>
      <c r="P746" s="682">
        <v>2.0175442677882329</v>
      </c>
      <c r="Q746" s="713">
        <v>24716.38</v>
      </c>
    </row>
    <row r="747" spans="1:17" ht="14.4" customHeight="1" x14ac:dyDescent="0.3">
      <c r="A747" s="680" t="s">
        <v>527</v>
      </c>
      <c r="B747" s="671" t="s">
        <v>4880</v>
      </c>
      <c r="C747" s="671" t="s">
        <v>1260</v>
      </c>
      <c r="D747" s="671" t="s">
        <v>4901</v>
      </c>
      <c r="E747" s="671" t="s">
        <v>1704</v>
      </c>
      <c r="F747" s="238"/>
      <c r="G747" s="238"/>
      <c r="H747" s="238"/>
      <c r="I747" s="238"/>
      <c r="J747" s="238"/>
      <c r="K747" s="238"/>
      <c r="L747" s="238"/>
      <c r="M747" s="238"/>
      <c r="N747" s="238">
        <v>1</v>
      </c>
      <c r="O747" s="238">
        <v>46113.42</v>
      </c>
      <c r="P747" s="682"/>
      <c r="Q747" s="713">
        <v>46113.42</v>
      </c>
    </row>
    <row r="748" spans="1:17" ht="14.4" customHeight="1" x14ac:dyDescent="0.3">
      <c r="A748" s="680" t="s">
        <v>527</v>
      </c>
      <c r="B748" s="671" t="s">
        <v>4880</v>
      </c>
      <c r="C748" s="671" t="s">
        <v>1260</v>
      </c>
      <c r="D748" s="671" t="s">
        <v>4521</v>
      </c>
      <c r="E748" s="671" t="s">
        <v>1426</v>
      </c>
      <c r="F748" s="238">
        <v>51.8</v>
      </c>
      <c r="G748" s="238">
        <v>5508.75</v>
      </c>
      <c r="H748" s="238">
        <v>1</v>
      </c>
      <c r="I748" s="238">
        <v>106.3465250965251</v>
      </c>
      <c r="J748" s="238">
        <v>108.8</v>
      </c>
      <c r="K748" s="238">
        <v>12255.93</v>
      </c>
      <c r="L748" s="238">
        <v>2.2248114363512594</v>
      </c>
      <c r="M748" s="238">
        <v>112.64641544117647</v>
      </c>
      <c r="N748" s="238">
        <v>180.39999999999998</v>
      </c>
      <c r="O748" s="238">
        <v>13271.97</v>
      </c>
      <c r="P748" s="682">
        <v>2.4092525527569775</v>
      </c>
      <c r="Q748" s="713">
        <v>73.569678492239476</v>
      </c>
    </row>
    <row r="749" spans="1:17" ht="14.4" customHeight="1" x14ac:dyDescent="0.3">
      <c r="A749" s="680" t="s">
        <v>527</v>
      </c>
      <c r="B749" s="671" t="s">
        <v>4880</v>
      </c>
      <c r="C749" s="671" t="s">
        <v>1260</v>
      </c>
      <c r="D749" s="671" t="s">
        <v>4522</v>
      </c>
      <c r="E749" s="671" t="s">
        <v>1430</v>
      </c>
      <c r="F749" s="238">
        <v>39</v>
      </c>
      <c r="G749" s="238">
        <v>36253.35</v>
      </c>
      <c r="H749" s="238">
        <v>1</v>
      </c>
      <c r="I749" s="238">
        <v>929.57307692307688</v>
      </c>
      <c r="J749" s="238">
        <v>105</v>
      </c>
      <c r="K749" s="238">
        <v>91933.5</v>
      </c>
      <c r="L749" s="238">
        <v>2.535862203079164</v>
      </c>
      <c r="M749" s="238">
        <v>875.55714285714282</v>
      </c>
      <c r="N749" s="238">
        <v>166.8</v>
      </c>
      <c r="O749" s="238">
        <v>106381.7</v>
      </c>
      <c r="P749" s="682">
        <v>2.9343964075044098</v>
      </c>
      <c r="Q749" s="713">
        <v>637.77997601918457</v>
      </c>
    </row>
    <row r="750" spans="1:17" ht="14.4" customHeight="1" x14ac:dyDescent="0.3">
      <c r="A750" s="680" t="s">
        <v>527</v>
      </c>
      <c r="B750" s="671" t="s">
        <v>4880</v>
      </c>
      <c r="C750" s="671" t="s">
        <v>1260</v>
      </c>
      <c r="D750" s="671" t="s">
        <v>4523</v>
      </c>
      <c r="E750" s="671" t="s">
        <v>1173</v>
      </c>
      <c r="F750" s="238">
        <v>119.8</v>
      </c>
      <c r="G750" s="238">
        <v>33324.35</v>
      </c>
      <c r="H750" s="238">
        <v>1</v>
      </c>
      <c r="I750" s="238">
        <v>278.16652754590984</v>
      </c>
      <c r="J750" s="238">
        <v>92.3</v>
      </c>
      <c r="K750" s="238">
        <v>27917.239999999998</v>
      </c>
      <c r="L750" s="238">
        <v>0.83774297173088141</v>
      </c>
      <c r="M750" s="238">
        <v>302.46197183098593</v>
      </c>
      <c r="N750" s="238">
        <v>121.2</v>
      </c>
      <c r="O750" s="238">
        <v>36686</v>
      </c>
      <c r="P750" s="682">
        <v>1.100876686266949</v>
      </c>
      <c r="Q750" s="713">
        <v>302.68976897689771</v>
      </c>
    </row>
    <row r="751" spans="1:17" ht="14.4" customHeight="1" x14ac:dyDescent="0.3">
      <c r="A751" s="680" t="s">
        <v>527</v>
      </c>
      <c r="B751" s="671" t="s">
        <v>4880</v>
      </c>
      <c r="C751" s="671" t="s">
        <v>1260</v>
      </c>
      <c r="D751" s="671" t="s">
        <v>4524</v>
      </c>
      <c r="E751" s="671" t="s">
        <v>1173</v>
      </c>
      <c r="F751" s="238">
        <v>3</v>
      </c>
      <c r="G751" s="238">
        <v>4185.8100000000004</v>
      </c>
      <c r="H751" s="238">
        <v>1</v>
      </c>
      <c r="I751" s="238">
        <v>1395.2700000000002</v>
      </c>
      <c r="J751" s="238">
        <v>14</v>
      </c>
      <c r="K751" s="238">
        <v>21161.980000000003</v>
      </c>
      <c r="L751" s="238">
        <v>5.0556475329745023</v>
      </c>
      <c r="M751" s="238">
        <v>1511.5700000000002</v>
      </c>
      <c r="N751" s="238">
        <v>5</v>
      </c>
      <c r="O751" s="238">
        <v>7567.25</v>
      </c>
      <c r="P751" s="682">
        <v>1.8078340870703637</v>
      </c>
      <c r="Q751" s="713">
        <v>1513.45</v>
      </c>
    </row>
    <row r="752" spans="1:17" ht="14.4" customHeight="1" x14ac:dyDescent="0.3">
      <c r="A752" s="680" t="s">
        <v>527</v>
      </c>
      <c r="B752" s="671" t="s">
        <v>4880</v>
      </c>
      <c r="C752" s="671" t="s">
        <v>1260</v>
      </c>
      <c r="D752" s="671" t="s">
        <v>4902</v>
      </c>
      <c r="E752" s="671" t="s">
        <v>1187</v>
      </c>
      <c r="F752" s="238">
        <v>12</v>
      </c>
      <c r="G752" s="238">
        <v>9645.9500000000007</v>
      </c>
      <c r="H752" s="238">
        <v>1</v>
      </c>
      <c r="I752" s="238">
        <v>803.82916666666677</v>
      </c>
      <c r="J752" s="238">
        <v>60.7</v>
      </c>
      <c r="K752" s="238">
        <v>49220.4</v>
      </c>
      <c r="L752" s="238">
        <v>5.1027011336363968</v>
      </c>
      <c r="M752" s="238">
        <v>810.87973640856671</v>
      </c>
      <c r="N752" s="238">
        <v>27.85</v>
      </c>
      <c r="O752" s="238">
        <v>22582.949999999997</v>
      </c>
      <c r="P752" s="682">
        <v>2.341184642259186</v>
      </c>
      <c r="Q752" s="713">
        <v>810.87791741472154</v>
      </c>
    </row>
    <row r="753" spans="1:17" ht="14.4" customHeight="1" x14ac:dyDescent="0.3">
      <c r="A753" s="680" t="s">
        <v>527</v>
      </c>
      <c r="B753" s="671" t="s">
        <v>4880</v>
      </c>
      <c r="C753" s="671" t="s">
        <v>1260</v>
      </c>
      <c r="D753" s="671" t="s">
        <v>4903</v>
      </c>
      <c r="E753" s="671" t="s">
        <v>2491</v>
      </c>
      <c r="F753" s="238">
        <v>23</v>
      </c>
      <c r="G753" s="238">
        <v>1984.67</v>
      </c>
      <c r="H753" s="238">
        <v>1</v>
      </c>
      <c r="I753" s="238">
        <v>86.29</v>
      </c>
      <c r="J753" s="238">
        <v>15</v>
      </c>
      <c r="K753" s="238">
        <v>868.15</v>
      </c>
      <c r="L753" s="238">
        <v>0.43742788473650529</v>
      </c>
      <c r="M753" s="238">
        <v>57.876666666666665</v>
      </c>
      <c r="N753" s="238"/>
      <c r="O753" s="238"/>
      <c r="P753" s="682"/>
      <c r="Q753" s="713"/>
    </row>
    <row r="754" spans="1:17" ht="14.4" customHeight="1" x14ac:dyDescent="0.3">
      <c r="A754" s="680" t="s">
        <v>527</v>
      </c>
      <c r="B754" s="671" t="s">
        <v>4880</v>
      </c>
      <c r="C754" s="671" t="s">
        <v>1260</v>
      </c>
      <c r="D754" s="671" t="s">
        <v>4904</v>
      </c>
      <c r="E754" s="671" t="s">
        <v>4471</v>
      </c>
      <c r="F754" s="238">
        <v>82</v>
      </c>
      <c r="G754" s="238">
        <v>26679.52</v>
      </c>
      <c r="H754" s="238">
        <v>1</v>
      </c>
      <c r="I754" s="238">
        <v>325.36</v>
      </c>
      <c r="J754" s="238">
        <v>24</v>
      </c>
      <c r="K754" s="238">
        <v>6558.68</v>
      </c>
      <c r="L754" s="238">
        <v>0.24583200897167565</v>
      </c>
      <c r="M754" s="238">
        <v>273.27833333333336</v>
      </c>
      <c r="N754" s="238"/>
      <c r="O754" s="238"/>
      <c r="P754" s="682"/>
      <c r="Q754" s="713"/>
    </row>
    <row r="755" spans="1:17" ht="14.4" customHeight="1" x14ac:dyDescent="0.3">
      <c r="A755" s="680" t="s">
        <v>527</v>
      </c>
      <c r="B755" s="671" t="s">
        <v>4880</v>
      </c>
      <c r="C755" s="671" t="s">
        <v>1260</v>
      </c>
      <c r="D755" s="671" t="s">
        <v>4905</v>
      </c>
      <c r="E755" s="671" t="s">
        <v>4471</v>
      </c>
      <c r="F755" s="238"/>
      <c r="G755" s="238"/>
      <c r="H755" s="238"/>
      <c r="I755" s="238"/>
      <c r="J755" s="238">
        <v>0.36</v>
      </c>
      <c r="K755" s="238">
        <v>5614.86</v>
      </c>
      <c r="L755" s="238"/>
      <c r="M755" s="238">
        <v>15596.833333333332</v>
      </c>
      <c r="N755" s="238"/>
      <c r="O755" s="238"/>
      <c r="P755" s="682"/>
      <c r="Q755" s="713"/>
    </row>
    <row r="756" spans="1:17" ht="14.4" customHeight="1" x14ac:dyDescent="0.3">
      <c r="A756" s="680" t="s">
        <v>527</v>
      </c>
      <c r="B756" s="671" t="s">
        <v>4880</v>
      </c>
      <c r="C756" s="671" t="s">
        <v>1260</v>
      </c>
      <c r="D756" s="671" t="s">
        <v>4906</v>
      </c>
      <c r="E756" s="671" t="s">
        <v>4907</v>
      </c>
      <c r="F756" s="238"/>
      <c r="G756" s="238"/>
      <c r="H756" s="238"/>
      <c r="I756" s="238"/>
      <c r="J756" s="238">
        <v>2</v>
      </c>
      <c r="K756" s="238">
        <v>116.02</v>
      </c>
      <c r="L756" s="238"/>
      <c r="M756" s="238">
        <v>58.01</v>
      </c>
      <c r="N756" s="238"/>
      <c r="O756" s="238"/>
      <c r="P756" s="682"/>
      <c r="Q756" s="713"/>
    </row>
    <row r="757" spans="1:17" ht="14.4" customHeight="1" x14ac:dyDescent="0.3">
      <c r="A757" s="680" t="s">
        <v>527</v>
      </c>
      <c r="B757" s="671" t="s">
        <v>4880</v>
      </c>
      <c r="C757" s="671" t="s">
        <v>1260</v>
      </c>
      <c r="D757" s="671" t="s">
        <v>2176</v>
      </c>
      <c r="E757" s="671" t="s">
        <v>4908</v>
      </c>
      <c r="F757" s="238"/>
      <c r="G757" s="238"/>
      <c r="H757" s="238"/>
      <c r="I757" s="238"/>
      <c r="J757" s="238">
        <v>5</v>
      </c>
      <c r="K757" s="238">
        <v>34482.5</v>
      </c>
      <c r="L757" s="238"/>
      <c r="M757" s="238">
        <v>6896.5</v>
      </c>
      <c r="N757" s="238"/>
      <c r="O757" s="238"/>
      <c r="P757" s="682"/>
      <c r="Q757" s="713"/>
    </row>
    <row r="758" spans="1:17" ht="14.4" customHeight="1" x14ac:dyDescent="0.3">
      <c r="A758" s="680" t="s">
        <v>527</v>
      </c>
      <c r="B758" s="671" t="s">
        <v>4880</v>
      </c>
      <c r="C758" s="671" t="s">
        <v>1260</v>
      </c>
      <c r="D758" s="671" t="s">
        <v>4909</v>
      </c>
      <c r="E758" s="671" t="s">
        <v>4910</v>
      </c>
      <c r="F758" s="238">
        <v>4.8</v>
      </c>
      <c r="G758" s="238">
        <v>2286.52</v>
      </c>
      <c r="H758" s="238">
        <v>1</v>
      </c>
      <c r="I758" s="238">
        <v>476.35833333333335</v>
      </c>
      <c r="J758" s="238">
        <v>23.4</v>
      </c>
      <c r="K758" s="238">
        <v>12064.000000000002</v>
      </c>
      <c r="L758" s="238">
        <v>5.2761401605933917</v>
      </c>
      <c r="M758" s="238">
        <v>515.55555555555566</v>
      </c>
      <c r="N758" s="238">
        <v>30.93</v>
      </c>
      <c r="O758" s="238">
        <v>15981.829999999998</v>
      </c>
      <c r="P758" s="682">
        <v>6.9895867956545308</v>
      </c>
      <c r="Q758" s="713">
        <v>516.70966698997734</v>
      </c>
    </row>
    <row r="759" spans="1:17" ht="14.4" customHeight="1" x14ac:dyDescent="0.3">
      <c r="A759" s="680" t="s">
        <v>527</v>
      </c>
      <c r="B759" s="671" t="s">
        <v>4880</v>
      </c>
      <c r="C759" s="671" t="s">
        <v>1260</v>
      </c>
      <c r="D759" s="671" t="s">
        <v>4911</v>
      </c>
      <c r="E759" s="671" t="s">
        <v>2511</v>
      </c>
      <c r="F759" s="238">
        <v>12</v>
      </c>
      <c r="G759" s="238">
        <v>4688.8799999999992</v>
      </c>
      <c r="H759" s="238">
        <v>1</v>
      </c>
      <c r="I759" s="238">
        <v>390.73999999999995</v>
      </c>
      <c r="J759" s="238">
        <v>8</v>
      </c>
      <c r="K759" s="238">
        <v>380</v>
      </c>
      <c r="L759" s="238">
        <v>8.1042807664090374E-2</v>
      </c>
      <c r="M759" s="238">
        <v>47.5</v>
      </c>
      <c r="N759" s="238"/>
      <c r="O759" s="238"/>
      <c r="P759" s="682"/>
      <c r="Q759" s="713"/>
    </row>
    <row r="760" spans="1:17" ht="14.4" customHeight="1" x14ac:dyDescent="0.3">
      <c r="A760" s="680" t="s">
        <v>527</v>
      </c>
      <c r="B760" s="671" t="s">
        <v>4880</v>
      </c>
      <c r="C760" s="671" t="s">
        <v>1260</v>
      </c>
      <c r="D760" s="671" t="s">
        <v>4912</v>
      </c>
      <c r="E760" s="671" t="s">
        <v>4913</v>
      </c>
      <c r="F760" s="238"/>
      <c r="G760" s="238"/>
      <c r="H760" s="238"/>
      <c r="I760" s="238"/>
      <c r="J760" s="238">
        <v>2.2999999999999998</v>
      </c>
      <c r="K760" s="238">
        <v>1323.19</v>
      </c>
      <c r="L760" s="238"/>
      <c r="M760" s="238">
        <v>575.30000000000007</v>
      </c>
      <c r="N760" s="238">
        <v>5.7</v>
      </c>
      <c r="O760" s="238">
        <v>3279.21</v>
      </c>
      <c r="P760" s="682"/>
      <c r="Q760" s="713">
        <v>575.29999999999995</v>
      </c>
    </row>
    <row r="761" spans="1:17" ht="14.4" customHeight="1" x14ac:dyDescent="0.3">
      <c r="A761" s="680" t="s">
        <v>527</v>
      </c>
      <c r="B761" s="671" t="s">
        <v>4880</v>
      </c>
      <c r="C761" s="671" t="s">
        <v>1260</v>
      </c>
      <c r="D761" s="671" t="s">
        <v>4914</v>
      </c>
      <c r="E761" s="671" t="s">
        <v>4915</v>
      </c>
      <c r="F761" s="238">
        <v>8</v>
      </c>
      <c r="G761" s="238">
        <v>862.88</v>
      </c>
      <c r="H761" s="238">
        <v>1</v>
      </c>
      <c r="I761" s="238">
        <v>107.86</v>
      </c>
      <c r="J761" s="238"/>
      <c r="K761" s="238"/>
      <c r="L761" s="238"/>
      <c r="M761" s="238"/>
      <c r="N761" s="238"/>
      <c r="O761" s="238"/>
      <c r="P761" s="682"/>
      <c r="Q761" s="713"/>
    </row>
    <row r="762" spans="1:17" ht="14.4" customHeight="1" x14ac:dyDescent="0.3">
      <c r="A762" s="680" t="s">
        <v>527</v>
      </c>
      <c r="B762" s="671" t="s">
        <v>4880</v>
      </c>
      <c r="C762" s="671" t="s">
        <v>1260</v>
      </c>
      <c r="D762" s="671" t="s">
        <v>4916</v>
      </c>
      <c r="E762" s="671" t="s">
        <v>2415</v>
      </c>
      <c r="F762" s="238">
        <v>19.200000000000003</v>
      </c>
      <c r="G762" s="238">
        <v>11408.95</v>
      </c>
      <c r="H762" s="238">
        <v>1</v>
      </c>
      <c r="I762" s="238">
        <v>594.21614583333326</v>
      </c>
      <c r="J762" s="238">
        <v>7.6</v>
      </c>
      <c r="K762" s="238">
        <v>2876.2</v>
      </c>
      <c r="L762" s="238">
        <v>0.25210032474504662</v>
      </c>
      <c r="M762" s="238">
        <v>378.4473684210526</v>
      </c>
      <c r="N762" s="238">
        <v>1.2</v>
      </c>
      <c r="O762" s="238">
        <v>455.70000000000005</v>
      </c>
      <c r="P762" s="682">
        <v>3.9942325980918493E-2</v>
      </c>
      <c r="Q762" s="713">
        <v>379.75000000000006</v>
      </c>
    </row>
    <row r="763" spans="1:17" ht="14.4" customHeight="1" x14ac:dyDescent="0.3">
      <c r="A763" s="680" t="s">
        <v>527</v>
      </c>
      <c r="B763" s="671" t="s">
        <v>4880</v>
      </c>
      <c r="C763" s="671" t="s">
        <v>1260</v>
      </c>
      <c r="D763" s="671" t="s">
        <v>4917</v>
      </c>
      <c r="E763" s="671" t="s">
        <v>4918</v>
      </c>
      <c r="F763" s="238">
        <v>2</v>
      </c>
      <c r="G763" s="238">
        <v>11538.36</v>
      </c>
      <c r="H763" s="238">
        <v>1</v>
      </c>
      <c r="I763" s="238">
        <v>5769.18</v>
      </c>
      <c r="J763" s="238">
        <v>3</v>
      </c>
      <c r="K763" s="238">
        <v>18773.37</v>
      </c>
      <c r="L763" s="238">
        <v>1.6270397179495177</v>
      </c>
      <c r="M763" s="238">
        <v>6257.79</v>
      </c>
      <c r="N763" s="238"/>
      <c r="O763" s="238"/>
      <c r="P763" s="682"/>
      <c r="Q763" s="713"/>
    </row>
    <row r="764" spans="1:17" ht="14.4" customHeight="1" x14ac:dyDescent="0.3">
      <c r="A764" s="680" t="s">
        <v>527</v>
      </c>
      <c r="B764" s="671" t="s">
        <v>4880</v>
      </c>
      <c r="C764" s="671" t="s">
        <v>1260</v>
      </c>
      <c r="D764" s="671" t="s">
        <v>4919</v>
      </c>
      <c r="E764" s="671" t="s">
        <v>2419</v>
      </c>
      <c r="F764" s="238"/>
      <c r="G764" s="238"/>
      <c r="H764" s="238"/>
      <c r="I764" s="238"/>
      <c r="J764" s="238"/>
      <c r="K764" s="238"/>
      <c r="L764" s="238"/>
      <c r="M764" s="238"/>
      <c r="N764" s="238">
        <v>10</v>
      </c>
      <c r="O764" s="238">
        <v>409.5</v>
      </c>
      <c r="P764" s="682"/>
      <c r="Q764" s="713">
        <v>40.950000000000003</v>
      </c>
    </row>
    <row r="765" spans="1:17" ht="14.4" customHeight="1" x14ac:dyDescent="0.3">
      <c r="A765" s="680" t="s">
        <v>527</v>
      </c>
      <c r="B765" s="671" t="s">
        <v>4880</v>
      </c>
      <c r="C765" s="671" t="s">
        <v>1260</v>
      </c>
      <c r="D765" s="671" t="s">
        <v>4525</v>
      </c>
      <c r="E765" s="671" t="s">
        <v>4526</v>
      </c>
      <c r="F765" s="238">
        <v>0.8</v>
      </c>
      <c r="G765" s="238">
        <v>12547.12</v>
      </c>
      <c r="H765" s="238">
        <v>1</v>
      </c>
      <c r="I765" s="238">
        <v>15683.9</v>
      </c>
      <c r="J765" s="238">
        <v>3.8</v>
      </c>
      <c r="K765" s="238">
        <v>42736.32</v>
      </c>
      <c r="L765" s="238">
        <v>3.4060660932548661</v>
      </c>
      <c r="M765" s="238">
        <v>11246.4</v>
      </c>
      <c r="N765" s="238">
        <v>0.2</v>
      </c>
      <c r="O765" s="238">
        <v>2249.2800000000002</v>
      </c>
      <c r="P765" s="682">
        <v>0.17926663648709823</v>
      </c>
      <c r="Q765" s="713">
        <v>11246.4</v>
      </c>
    </row>
    <row r="766" spans="1:17" ht="14.4" customHeight="1" x14ac:dyDescent="0.3">
      <c r="A766" s="680" t="s">
        <v>527</v>
      </c>
      <c r="B766" s="671" t="s">
        <v>4880</v>
      </c>
      <c r="C766" s="671" t="s">
        <v>1260</v>
      </c>
      <c r="D766" s="671" t="s">
        <v>4527</v>
      </c>
      <c r="E766" s="671" t="s">
        <v>4528</v>
      </c>
      <c r="F766" s="238">
        <v>2</v>
      </c>
      <c r="G766" s="238">
        <v>19605.5</v>
      </c>
      <c r="H766" s="238">
        <v>1</v>
      </c>
      <c r="I766" s="238">
        <v>9802.75</v>
      </c>
      <c r="J766" s="238">
        <v>1.2</v>
      </c>
      <c r="K766" s="238">
        <v>8434.7999999999993</v>
      </c>
      <c r="L766" s="238">
        <v>0.43022621203233785</v>
      </c>
      <c r="M766" s="238">
        <v>7029</v>
      </c>
      <c r="N766" s="238"/>
      <c r="O766" s="238"/>
      <c r="P766" s="682"/>
      <c r="Q766" s="713"/>
    </row>
    <row r="767" spans="1:17" ht="14.4" customHeight="1" x14ac:dyDescent="0.3">
      <c r="A767" s="680" t="s">
        <v>527</v>
      </c>
      <c r="B767" s="671" t="s">
        <v>4880</v>
      </c>
      <c r="C767" s="671" t="s">
        <v>1260</v>
      </c>
      <c r="D767" s="671" t="s">
        <v>4920</v>
      </c>
      <c r="E767" s="671" t="s">
        <v>4921</v>
      </c>
      <c r="F767" s="238">
        <v>6.85</v>
      </c>
      <c r="G767" s="238">
        <v>50252.409999999996</v>
      </c>
      <c r="H767" s="238">
        <v>1</v>
      </c>
      <c r="I767" s="238">
        <v>7336.1182481751821</v>
      </c>
      <c r="J767" s="238">
        <v>13.8</v>
      </c>
      <c r="K767" s="238">
        <v>54177.42</v>
      </c>
      <c r="L767" s="238">
        <v>1.0781059057665094</v>
      </c>
      <c r="M767" s="238">
        <v>3925.8999999999996</v>
      </c>
      <c r="N767" s="238">
        <v>8.1999999999999993</v>
      </c>
      <c r="O767" s="238">
        <v>32192.379999999997</v>
      </c>
      <c r="P767" s="682">
        <v>0.64061365415111438</v>
      </c>
      <c r="Q767" s="713">
        <v>3925.9</v>
      </c>
    </row>
    <row r="768" spans="1:17" ht="14.4" customHeight="1" x14ac:dyDescent="0.3">
      <c r="A768" s="680" t="s">
        <v>527</v>
      </c>
      <c r="B768" s="671" t="s">
        <v>4880</v>
      </c>
      <c r="C768" s="671" t="s">
        <v>1260</v>
      </c>
      <c r="D768" s="671" t="s">
        <v>4530</v>
      </c>
      <c r="E768" s="671" t="s">
        <v>1069</v>
      </c>
      <c r="F768" s="238">
        <v>6.8999999999999995</v>
      </c>
      <c r="G768" s="238">
        <v>2316.2400000000002</v>
      </c>
      <c r="H768" s="238">
        <v>1</v>
      </c>
      <c r="I768" s="238">
        <v>335.68695652173921</v>
      </c>
      <c r="J768" s="238">
        <v>11.6</v>
      </c>
      <c r="K768" s="238">
        <v>3938.3300000000004</v>
      </c>
      <c r="L768" s="238">
        <v>1.7003117120851035</v>
      </c>
      <c r="M768" s="238">
        <v>339.51120689655176</v>
      </c>
      <c r="N768" s="238">
        <v>6.0500000000000007</v>
      </c>
      <c r="O768" s="238">
        <v>2057.6</v>
      </c>
      <c r="P768" s="682">
        <v>0.88833626912582453</v>
      </c>
      <c r="Q768" s="713">
        <v>340.09917355371897</v>
      </c>
    </row>
    <row r="769" spans="1:17" ht="14.4" customHeight="1" x14ac:dyDescent="0.3">
      <c r="A769" s="680" t="s">
        <v>527</v>
      </c>
      <c r="B769" s="671" t="s">
        <v>4880</v>
      </c>
      <c r="C769" s="671" t="s">
        <v>1260</v>
      </c>
      <c r="D769" s="671" t="s">
        <v>4531</v>
      </c>
      <c r="E769" s="671" t="s">
        <v>1073</v>
      </c>
      <c r="F769" s="238">
        <v>17.12</v>
      </c>
      <c r="G769" s="238">
        <v>1432.6999999999998</v>
      </c>
      <c r="H769" s="238">
        <v>1</v>
      </c>
      <c r="I769" s="238">
        <v>83.685747663551382</v>
      </c>
      <c r="J769" s="238">
        <v>23.939999999999998</v>
      </c>
      <c r="K769" s="238">
        <v>2035.3599999999997</v>
      </c>
      <c r="L769" s="238">
        <v>1.4206463321002303</v>
      </c>
      <c r="M769" s="238">
        <v>85.01921470342522</v>
      </c>
      <c r="N769" s="238">
        <v>22.2</v>
      </c>
      <c r="O769" s="238">
        <v>1887.33</v>
      </c>
      <c r="P769" s="682">
        <v>1.3173239338312279</v>
      </c>
      <c r="Q769" s="713">
        <v>85.014864864864862</v>
      </c>
    </row>
    <row r="770" spans="1:17" ht="14.4" customHeight="1" x14ac:dyDescent="0.3">
      <c r="A770" s="680" t="s">
        <v>527</v>
      </c>
      <c r="B770" s="671" t="s">
        <v>4880</v>
      </c>
      <c r="C770" s="671" t="s">
        <v>1260</v>
      </c>
      <c r="D770" s="671" t="s">
        <v>4532</v>
      </c>
      <c r="E770" s="671" t="s">
        <v>1077</v>
      </c>
      <c r="F770" s="238">
        <v>9</v>
      </c>
      <c r="G770" s="238">
        <v>1517.13</v>
      </c>
      <c r="H770" s="238">
        <v>1</v>
      </c>
      <c r="I770" s="238">
        <v>168.57000000000002</v>
      </c>
      <c r="J770" s="238">
        <v>12</v>
      </c>
      <c r="K770" s="238">
        <v>2040.6000000000001</v>
      </c>
      <c r="L770" s="238">
        <v>1.3450396472286488</v>
      </c>
      <c r="M770" s="238">
        <v>170.05</v>
      </c>
      <c r="N770" s="238">
        <v>17.559999999999999</v>
      </c>
      <c r="O770" s="238">
        <v>2986.06</v>
      </c>
      <c r="P770" s="682">
        <v>1.9682294859372629</v>
      </c>
      <c r="Q770" s="713">
        <v>170.0489749430524</v>
      </c>
    </row>
    <row r="771" spans="1:17" ht="14.4" customHeight="1" x14ac:dyDescent="0.3">
      <c r="A771" s="680" t="s">
        <v>527</v>
      </c>
      <c r="B771" s="671" t="s">
        <v>4880</v>
      </c>
      <c r="C771" s="671" t="s">
        <v>1260</v>
      </c>
      <c r="D771" s="671" t="s">
        <v>4535</v>
      </c>
      <c r="E771" s="671" t="s">
        <v>4536</v>
      </c>
      <c r="F771" s="238">
        <v>45</v>
      </c>
      <c r="G771" s="238">
        <v>316133.52</v>
      </c>
      <c r="H771" s="238">
        <v>1</v>
      </c>
      <c r="I771" s="238">
        <v>7025.1893333333337</v>
      </c>
      <c r="J771" s="238">
        <v>13</v>
      </c>
      <c r="K771" s="238">
        <v>84110.26</v>
      </c>
      <c r="L771" s="238">
        <v>0.26605929039097148</v>
      </c>
      <c r="M771" s="238">
        <v>6470.0199999999995</v>
      </c>
      <c r="N771" s="238">
        <v>49</v>
      </c>
      <c r="O771" s="238">
        <v>317030.98</v>
      </c>
      <c r="P771" s="682">
        <v>1.0028388637813541</v>
      </c>
      <c r="Q771" s="713">
        <v>6470.0199999999995</v>
      </c>
    </row>
    <row r="772" spans="1:17" ht="14.4" customHeight="1" x14ac:dyDescent="0.3">
      <c r="A772" s="680" t="s">
        <v>527</v>
      </c>
      <c r="B772" s="671" t="s">
        <v>4880</v>
      </c>
      <c r="C772" s="671" t="s">
        <v>1260</v>
      </c>
      <c r="D772" s="671" t="s">
        <v>4542</v>
      </c>
      <c r="E772" s="671" t="s">
        <v>4471</v>
      </c>
      <c r="F772" s="238">
        <v>0.63</v>
      </c>
      <c r="G772" s="238">
        <v>1008.31</v>
      </c>
      <c r="H772" s="238">
        <v>1</v>
      </c>
      <c r="I772" s="238">
        <v>1600.4920634920634</v>
      </c>
      <c r="J772" s="238">
        <v>0.32</v>
      </c>
      <c r="K772" s="238">
        <v>525.67999999999995</v>
      </c>
      <c r="L772" s="238">
        <v>0.52134760143209924</v>
      </c>
      <c r="M772" s="238">
        <v>1642.7499999999998</v>
      </c>
      <c r="N772" s="238"/>
      <c r="O772" s="238"/>
      <c r="P772" s="682"/>
      <c r="Q772" s="713"/>
    </row>
    <row r="773" spans="1:17" ht="14.4" customHeight="1" x14ac:dyDescent="0.3">
      <c r="A773" s="680" t="s">
        <v>527</v>
      </c>
      <c r="B773" s="671" t="s">
        <v>4880</v>
      </c>
      <c r="C773" s="671" t="s">
        <v>1260</v>
      </c>
      <c r="D773" s="671" t="s">
        <v>4543</v>
      </c>
      <c r="E773" s="671" t="s">
        <v>4544</v>
      </c>
      <c r="F773" s="238">
        <v>33</v>
      </c>
      <c r="G773" s="238">
        <v>165705.54</v>
      </c>
      <c r="H773" s="238">
        <v>1</v>
      </c>
      <c r="I773" s="238">
        <v>5021.38</v>
      </c>
      <c r="J773" s="238"/>
      <c r="K773" s="238"/>
      <c r="L773" s="238"/>
      <c r="M773" s="238"/>
      <c r="N773" s="238"/>
      <c r="O773" s="238"/>
      <c r="P773" s="682"/>
      <c r="Q773" s="713"/>
    </row>
    <row r="774" spans="1:17" ht="14.4" customHeight="1" x14ac:dyDescent="0.3">
      <c r="A774" s="680" t="s">
        <v>527</v>
      </c>
      <c r="B774" s="671" t="s">
        <v>4880</v>
      </c>
      <c r="C774" s="671" t="s">
        <v>1260</v>
      </c>
      <c r="D774" s="671" t="s">
        <v>4545</v>
      </c>
      <c r="E774" s="671" t="s">
        <v>4546</v>
      </c>
      <c r="F774" s="238">
        <v>7</v>
      </c>
      <c r="G774" s="238">
        <v>70299.320000000007</v>
      </c>
      <c r="H774" s="238">
        <v>1</v>
      </c>
      <c r="I774" s="238">
        <v>10042.76</v>
      </c>
      <c r="J774" s="238"/>
      <c r="K774" s="238"/>
      <c r="L774" s="238"/>
      <c r="M774" s="238"/>
      <c r="N774" s="238"/>
      <c r="O774" s="238"/>
      <c r="P774" s="682"/>
      <c r="Q774" s="713"/>
    </row>
    <row r="775" spans="1:17" ht="14.4" customHeight="1" x14ac:dyDescent="0.3">
      <c r="A775" s="680" t="s">
        <v>527</v>
      </c>
      <c r="B775" s="671" t="s">
        <v>4880</v>
      </c>
      <c r="C775" s="671" t="s">
        <v>1260</v>
      </c>
      <c r="D775" s="671" t="s">
        <v>4922</v>
      </c>
      <c r="E775" s="671" t="s">
        <v>4910</v>
      </c>
      <c r="F775" s="238"/>
      <c r="G775" s="238"/>
      <c r="H775" s="238"/>
      <c r="I775" s="238"/>
      <c r="J775" s="238">
        <v>2.5</v>
      </c>
      <c r="K775" s="238">
        <v>6225.15</v>
      </c>
      <c r="L775" s="238"/>
      <c r="M775" s="238">
        <v>2490.06</v>
      </c>
      <c r="N775" s="238"/>
      <c r="O775" s="238"/>
      <c r="P775" s="682"/>
      <c r="Q775" s="713"/>
    </row>
    <row r="776" spans="1:17" ht="14.4" customHeight="1" x14ac:dyDescent="0.3">
      <c r="A776" s="680" t="s">
        <v>527</v>
      </c>
      <c r="B776" s="671" t="s">
        <v>4880</v>
      </c>
      <c r="C776" s="671" t="s">
        <v>1260</v>
      </c>
      <c r="D776" s="671" t="s">
        <v>4923</v>
      </c>
      <c r="E776" s="671" t="s">
        <v>2427</v>
      </c>
      <c r="F776" s="238">
        <v>46</v>
      </c>
      <c r="G776" s="238">
        <v>28859.019999999997</v>
      </c>
      <c r="H776" s="238">
        <v>1</v>
      </c>
      <c r="I776" s="238">
        <v>627.36999999999989</v>
      </c>
      <c r="J776" s="238">
        <v>63</v>
      </c>
      <c r="K776" s="238">
        <v>14437.08</v>
      </c>
      <c r="L776" s="238">
        <v>0.5002623096695592</v>
      </c>
      <c r="M776" s="238">
        <v>229.16</v>
      </c>
      <c r="N776" s="238">
        <v>4</v>
      </c>
      <c r="O776" s="238">
        <v>916.64</v>
      </c>
      <c r="P776" s="682">
        <v>3.1762686328225979E-2</v>
      </c>
      <c r="Q776" s="713">
        <v>229.16</v>
      </c>
    </row>
    <row r="777" spans="1:17" ht="14.4" customHeight="1" x14ac:dyDescent="0.3">
      <c r="A777" s="680" t="s">
        <v>527</v>
      </c>
      <c r="B777" s="671" t="s">
        <v>4880</v>
      </c>
      <c r="C777" s="671" t="s">
        <v>1260</v>
      </c>
      <c r="D777" s="671" t="s">
        <v>4924</v>
      </c>
      <c r="E777" s="671" t="s">
        <v>4925</v>
      </c>
      <c r="F777" s="238">
        <v>12</v>
      </c>
      <c r="G777" s="238">
        <v>4012.68</v>
      </c>
      <c r="H777" s="238">
        <v>1</v>
      </c>
      <c r="I777" s="238">
        <v>334.39</v>
      </c>
      <c r="J777" s="238"/>
      <c r="K777" s="238"/>
      <c r="L777" s="238"/>
      <c r="M777" s="238"/>
      <c r="N777" s="238">
        <v>4</v>
      </c>
      <c r="O777" s="238">
        <v>1253.3599999999999</v>
      </c>
      <c r="P777" s="682">
        <v>0.31234985097241741</v>
      </c>
      <c r="Q777" s="713">
        <v>313.33999999999997</v>
      </c>
    </row>
    <row r="778" spans="1:17" ht="14.4" customHeight="1" x14ac:dyDescent="0.3">
      <c r="A778" s="680" t="s">
        <v>527</v>
      </c>
      <c r="B778" s="671" t="s">
        <v>4880</v>
      </c>
      <c r="C778" s="671" t="s">
        <v>1260</v>
      </c>
      <c r="D778" s="671" t="s">
        <v>4926</v>
      </c>
      <c r="E778" s="671" t="s">
        <v>4927</v>
      </c>
      <c r="F778" s="238">
        <v>5</v>
      </c>
      <c r="G778" s="238">
        <v>17525.5</v>
      </c>
      <c r="H778" s="238">
        <v>1</v>
      </c>
      <c r="I778" s="238">
        <v>3505.1</v>
      </c>
      <c r="J778" s="238">
        <v>4</v>
      </c>
      <c r="K778" s="238">
        <v>14143.36</v>
      </c>
      <c r="L778" s="238">
        <v>0.80701606230920664</v>
      </c>
      <c r="M778" s="238">
        <v>3535.84</v>
      </c>
      <c r="N778" s="238"/>
      <c r="O778" s="238"/>
      <c r="P778" s="682"/>
      <c r="Q778" s="713"/>
    </row>
    <row r="779" spans="1:17" ht="14.4" customHeight="1" x14ac:dyDescent="0.3">
      <c r="A779" s="680" t="s">
        <v>527</v>
      </c>
      <c r="B779" s="671" t="s">
        <v>4880</v>
      </c>
      <c r="C779" s="671" t="s">
        <v>1260</v>
      </c>
      <c r="D779" s="671" t="s">
        <v>4928</v>
      </c>
      <c r="E779" s="671" t="s">
        <v>4471</v>
      </c>
      <c r="F779" s="238">
        <v>5.3</v>
      </c>
      <c r="G779" s="238">
        <v>4603.24</v>
      </c>
      <c r="H779" s="238">
        <v>1</v>
      </c>
      <c r="I779" s="238">
        <v>868.53584905660375</v>
      </c>
      <c r="J779" s="238">
        <v>11.3</v>
      </c>
      <c r="K779" s="238">
        <v>11685.330000000002</v>
      </c>
      <c r="L779" s="238">
        <v>2.5385011426734216</v>
      </c>
      <c r="M779" s="238">
        <v>1034.1000000000001</v>
      </c>
      <c r="N779" s="238"/>
      <c r="O779" s="238"/>
      <c r="P779" s="682"/>
      <c r="Q779" s="713"/>
    </row>
    <row r="780" spans="1:17" ht="14.4" customHeight="1" x14ac:dyDescent="0.3">
      <c r="A780" s="680" t="s">
        <v>527</v>
      </c>
      <c r="B780" s="671" t="s">
        <v>4880</v>
      </c>
      <c r="C780" s="671" t="s">
        <v>1260</v>
      </c>
      <c r="D780" s="671" t="s">
        <v>4929</v>
      </c>
      <c r="E780" s="671" t="s">
        <v>4930</v>
      </c>
      <c r="F780" s="238">
        <v>9.3000000000000007</v>
      </c>
      <c r="G780" s="238">
        <v>827.3900000000001</v>
      </c>
      <c r="H780" s="238">
        <v>1</v>
      </c>
      <c r="I780" s="238">
        <v>88.966666666666669</v>
      </c>
      <c r="J780" s="238">
        <v>8.6999999999999993</v>
      </c>
      <c r="K780" s="238">
        <v>843.61</v>
      </c>
      <c r="L780" s="238">
        <v>1.0196038144043316</v>
      </c>
      <c r="M780" s="238">
        <v>96.966666666666683</v>
      </c>
      <c r="N780" s="238"/>
      <c r="O780" s="238"/>
      <c r="P780" s="682"/>
      <c r="Q780" s="713"/>
    </row>
    <row r="781" spans="1:17" ht="14.4" customHeight="1" x14ac:dyDescent="0.3">
      <c r="A781" s="680" t="s">
        <v>527</v>
      </c>
      <c r="B781" s="671" t="s">
        <v>4880</v>
      </c>
      <c r="C781" s="671" t="s">
        <v>1260</v>
      </c>
      <c r="D781" s="671" t="s">
        <v>4931</v>
      </c>
      <c r="E781" s="671" t="s">
        <v>4932</v>
      </c>
      <c r="F781" s="238">
        <v>35</v>
      </c>
      <c r="G781" s="238">
        <v>60897.729999999996</v>
      </c>
      <c r="H781" s="238">
        <v>1</v>
      </c>
      <c r="I781" s="238">
        <v>1739.9351428571426</v>
      </c>
      <c r="J781" s="238">
        <v>52</v>
      </c>
      <c r="K781" s="238">
        <v>69985.759999999995</v>
      </c>
      <c r="L781" s="238">
        <v>1.1492342982242523</v>
      </c>
      <c r="M781" s="238">
        <v>1345.8799999999999</v>
      </c>
      <c r="N781" s="238">
        <v>46</v>
      </c>
      <c r="O781" s="238">
        <v>61910.479999999996</v>
      </c>
      <c r="P781" s="682">
        <v>1.0166303407368387</v>
      </c>
      <c r="Q781" s="713">
        <v>1345.8799999999999</v>
      </c>
    </row>
    <row r="782" spans="1:17" ht="14.4" customHeight="1" x14ac:dyDescent="0.3">
      <c r="A782" s="680" t="s">
        <v>527</v>
      </c>
      <c r="B782" s="671" t="s">
        <v>4880</v>
      </c>
      <c r="C782" s="671" t="s">
        <v>1260</v>
      </c>
      <c r="D782" s="671" t="s">
        <v>4549</v>
      </c>
      <c r="E782" s="671" t="s">
        <v>4550</v>
      </c>
      <c r="F782" s="238"/>
      <c r="G782" s="238"/>
      <c r="H782" s="238"/>
      <c r="I782" s="238"/>
      <c r="J782" s="238"/>
      <c r="K782" s="238"/>
      <c r="L782" s="238"/>
      <c r="M782" s="238"/>
      <c r="N782" s="238">
        <v>4</v>
      </c>
      <c r="O782" s="238">
        <v>5769.28</v>
      </c>
      <c r="P782" s="682"/>
      <c r="Q782" s="713">
        <v>1442.32</v>
      </c>
    </row>
    <row r="783" spans="1:17" ht="14.4" customHeight="1" x14ac:dyDescent="0.3">
      <c r="A783" s="680" t="s">
        <v>527</v>
      </c>
      <c r="B783" s="671" t="s">
        <v>4880</v>
      </c>
      <c r="C783" s="671" t="s">
        <v>1260</v>
      </c>
      <c r="D783" s="671" t="s">
        <v>4551</v>
      </c>
      <c r="E783" s="671" t="s">
        <v>4550</v>
      </c>
      <c r="F783" s="238">
        <v>69.400000000000006</v>
      </c>
      <c r="G783" s="238">
        <v>19318.989999999998</v>
      </c>
      <c r="H783" s="238">
        <v>1</v>
      </c>
      <c r="I783" s="238">
        <v>278.37161383285297</v>
      </c>
      <c r="J783" s="238">
        <v>23.8</v>
      </c>
      <c r="K783" s="238">
        <v>7182.9800000000005</v>
      </c>
      <c r="L783" s="238">
        <v>0.37180929230772425</v>
      </c>
      <c r="M783" s="238">
        <v>301.80588235294118</v>
      </c>
      <c r="N783" s="238">
        <v>9.5</v>
      </c>
      <c r="O783" s="238">
        <v>2875.55</v>
      </c>
      <c r="P783" s="682">
        <v>0.14884577299330867</v>
      </c>
      <c r="Q783" s="713">
        <v>302.68947368421055</v>
      </c>
    </row>
    <row r="784" spans="1:17" ht="14.4" customHeight="1" x14ac:dyDescent="0.3">
      <c r="A784" s="680" t="s">
        <v>527</v>
      </c>
      <c r="B784" s="671" t="s">
        <v>4880</v>
      </c>
      <c r="C784" s="671" t="s">
        <v>1260</v>
      </c>
      <c r="D784" s="671" t="s">
        <v>4933</v>
      </c>
      <c r="E784" s="671" t="s">
        <v>4934</v>
      </c>
      <c r="F784" s="238"/>
      <c r="G784" s="238"/>
      <c r="H784" s="238"/>
      <c r="I784" s="238"/>
      <c r="J784" s="238">
        <v>0.6</v>
      </c>
      <c r="K784" s="238">
        <v>480</v>
      </c>
      <c r="L784" s="238"/>
      <c r="M784" s="238">
        <v>800</v>
      </c>
      <c r="N784" s="238">
        <v>0.9</v>
      </c>
      <c r="O784" s="238">
        <v>720</v>
      </c>
      <c r="P784" s="682"/>
      <c r="Q784" s="713">
        <v>800</v>
      </c>
    </row>
    <row r="785" spans="1:17" ht="14.4" customHeight="1" x14ac:dyDescent="0.3">
      <c r="A785" s="680" t="s">
        <v>527</v>
      </c>
      <c r="B785" s="671" t="s">
        <v>4880</v>
      </c>
      <c r="C785" s="671" t="s">
        <v>1260</v>
      </c>
      <c r="D785" s="671" t="s">
        <v>4935</v>
      </c>
      <c r="E785" s="671" t="s">
        <v>4936</v>
      </c>
      <c r="F785" s="238"/>
      <c r="G785" s="238"/>
      <c r="H785" s="238"/>
      <c r="I785" s="238"/>
      <c r="J785" s="238">
        <v>1.2</v>
      </c>
      <c r="K785" s="238">
        <v>1164.5999999999999</v>
      </c>
      <c r="L785" s="238"/>
      <c r="M785" s="238">
        <v>970.5</v>
      </c>
      <c r="N785" s="238"/>
      <c r="O785" s="238"/>
      <c r="P785" s="682"/>
      <c r="Q785" s="713"/>
    </row>
    <row r="786" spans="1:17" ht="14.4" customHeight="1" x14ac:dyDescent="0.3">
      <c r="A786" s="680" t="s">
        <v>527</v>
      </c>
      <c r="B786" s="671" t="s">
        <v>4880</v>
      </c>
      <c r="C786" s="671" t="s">
        <v>1260</v>
      </c>
      <c r="D786" s="671" t="s">
        <v>4552</v>
      </c>
      <c r="E786" s="671" t="s">
        <v>4471</v>
      </c>
      <c r="F786" s="238">
        <v>1.2</v>
      </c>
      <c r="G786" s="238">
        <v>687.73</v>
      </c>
      <c r="H786" s="238">
        <v>1</v>
      </c>
      <c r="I786" s="238">
        <v>573.10833333333335</v>
      </c>
      <c r="J786" s="238"/>
      <c r="K786" s="238"/>
      <c r="L786" s="238"/>
      <c r="M786" s="238"/>
      <c r="N786" s="238"/>
      <c r="O786" s="238"/>
      <c r="P786" s="682"/>
      <c r="Q786" s="713"/>
    </row>
    <row r="787" spans="1:17" ht="14.4" customHeight="1" x14ac:dyDescent="0.3">
      <c r="A787" s="680" t="s">
        <v>527</v>
      </c>
      <c r="B787" s="671" t="s">
        <v>4880</v>
      </c>
      <c r="C787" s="671" t="s">
        <v>1260</v>
      </c>
      <c r="D787" s="671" t="s">
        <v>4937</v>
      </c>
      <c r="E787" s="671" t="s">
        <v>4938</v>
      </c>
      <c r="F787" s="238">
        <v>28</v>
      </c>
      <c r="G787" s="238">
        <v>7808.36</v>
      </c>
      <c r="H787" s="238">
        <v>1</v>
      </c>
      <c r="I787" s="238">
        <v>278.87</v>
      </c>
      <c r="J787" s="238">
        <v>52</v>
      </c>
      <c r="K787" s="238">
        <v>12917.310000000001</v>
      </c>
      <c r="L787" s="238">
        <v>1.6542923225875859</v>
      </c>
      <c r="M787" s="238">
        <v>248.40980769230771</v>
      </c>
      <c r="N787" s="238">
        <v>112</v>
      </c>
      <c r="O787" s="238">
        <v>27821.91</v>
      </c>
      <c r="P787" s="682">
        <v>3.5630926340486351</v>
      </c>
      <c r="Q787" s="713">
        <v>248.4099107142857</v>
      </c>
    </row>
    <row r="788" spans="1:17" ht="14.4" customHeight="1" x14ac:dyDescent="0.3">
      <c r="A788" s="680" t="s">
        <v>527</v>
      </c>
      <c r="B788" s="671" t="s">
        <v>4880</v>
      </c>
      <c r="C788" s="671" t="s">
        <v>1260</v>
      </c>
      <c r="D788" s="671" t="s">
        <v>4555</v>
      </c>
      <c r="E788" s="671" t="s">
        <v>1232</v>
      </c>
      <c r="F788" s="238">
        <v>1.9</v>
      </c>
      <c r="G788" s="238">
        <v>484.37</v>
      </c>
      <c r="H788" s="238">
        <v>1</v>
      </c>
      <c r="I788" s="238">
        <v>254.93157894736842</v>
      </c>
      <c r="J788" s="238">
        <v>2.1</v>
      </c>
      <c r="K788" s="238">
        <v>550.3599999999999</v>
      </c>
      <c r="L788" s="238">
        <v>1.1362388256911038</v>
      </c>
      <c r="M788" s="238">
        <v>262.07619047619039</v>
      </c>
      <c r="N788" s="238">
        <v>1</v>
      </c>
      <c r="O788" s="238">
        <v>262.08</v>
      </c>
      <c r="P788" s="682">
        <v>0.54107397237648902</v>
      </c>
      <c r="Q788" s="713">
        <v>262.08</v>
      </c>
    </row>
    <row r="789" spans="1:17" ht="14.4" customHeight="1" x14ac:dyDescent="0.3">
      <c r="A789" s="680" t="s">
        <v>527</v>
      </c>
      <c r="B789" s="671" t="s">
        <v>4880</v>
      </c>
      <c r="C789" s="671" t="s">
        <v>1260</v>
      </c>
      <c r="D789" s="671" t="s">
        <v>4939</v>
      </c>
      <c r="E789" s="671" t="s">
        <v>1572</v>
      </c>
      <c r="F789" s="238"/>
      <c r="G789" s="238"/>
      <c r="H789" s="238"/>
      <c r="I789" s="238"/>
      <c r="J789" s="238"/>
      <c r="K789" s="238"/>
      <c r="L789" s="238"/>
      <c r="M789" s="238"/>
      <c r="N789" s="238">
        <v>38</v>
      </c>
      <c r="O789" s="238">
        <v>3674.22</v>
      </c>
      <c r="P789" s="682"/>
      <c r="Q789" s="713">
        <v>96.69</v>
      </c>
    </row>
    <row r="790" spans="1:17" ht="14.4" customHeight="1" x14ac:dyDescent="0.3">
      <c r="A790" s="680" t="s">
        <v>527</v>
      </c>
      <c r="B790" s="671" t="s">
        <v>4880</v>
      </c>
      <c r="C790" s="671" t="s">
        <v>1260</v>
      </c>
      <c r="D790" s="671" t="s">
        <v>4940</v>
      </c>
      <c r="E790" s="671" t="s">
        <v>1646</v>
      </c>
      <c r="F790" s="238"/>
      <c r="G790" s="238"/>
      <c r="H790" s="238"/>
      <c r="I790" s="238"/>
      <c r="J790" s="238">
        <v>0.4</v>
      </c>
      <c r="K790" s="238">
        <v>2418.86</v>
      </c>
      <c r="L790" s="238"/>
      <c r="M790" s="238">
        <v>6047.15</v>
      </c>
      <c r="N790" s="238">
        <v>3.4</v>
      </c>
      <c r="O790" s="238">
        <v>20560.310000000001</v>
      </c>
      <c r="P790" s="682"/>
      <c r="Q790" s="713">
        <v>6047.1500000000005</v>
      </c>
    </row>
    <row r="791" spans="1:17" ht="14.4" customHeight="1" x14ac:dyDescent="0.3">
      <c r="A791" s="680" t="s">
        <v>527</v>
      </c>
      <c r="B791" s="671" t="s">
        <v>4880</v>
      </c>
      <c r="C791" s="671" t="s">
        <v>1260</v>
      </c>
      <c r="D791" s="671" t="s">
        <v>4941</v>
      </c>
      <c r="E791" s="671" t="s">
        <v>1105</v>
      </c>
      <c r="F791" s="238">
        <v>1</v>
      </c>
      <c r="G791" s="238">
        <v>15685.8</v>
      </c>
      <c r="H791" s="238">
        <v>1</v>
      </c>
      <c r="I791" s="238">
        <v>15685.8</v>
      </c>
      <c r="J791" s="238">
        <v>1</v>
      </c>
      <c r="K791" s="238">
        <v>9408.5</v>
      </c>
      <c r="L791" s="238">
        <v>0.59981001925308242</v>
      </c>
      <c r="M791" s="238">
        <v>9408.5</v>
      </c>
      <c r="N791" s="238">
        <v>28.999999999999996</v>
      </c>
      <c r="O791" s="238">
        <v>272846.7</v>
      </c>
      <c r="P791" s="682">
        <v>17.394503308725092</v>
      </c>
      <c r="Q791" s="713">
        <v>9408.5068965517257</v>
      </c>
    </row>
    <row r="792" spans="1:17" ht="14.4" customHeight="1" x14ac:dyDescent="0.3">
      <c r="A792" s="680" t="s">
        <v>527</v>
      </c>
      <c r="B792" s="671" t="s">
        <v>4880</v>
      </c>
      <c r="C792" s="671" t="s">
        <v>1260</v>
      </c>
      <c r="D792" s="671" t="s">
        <v>4942</v>
      </c>
      <c r="E792" s="671" t="s">
        <v>4943</v>
      </c>
      <c r="F792" s="238"/>
      <c r="G792" s="238"/>
      <c r="H792" s="238"/>
      <c r="I792" s="238"/>
      <c r="J792" s="238">
        <v>12</v>
      </c>
      <c r="K792" s="238">
        <v>38827.32</v>
      </c>
      <c r="L792" s="238"/>
      <c r="M792" s="238">
        <v>3235.61</v>
      </c>
      <c r="N792" s="238">
        <v>12</v>
      </c>
      <c r="O792" s="238">
        <v>38827.32</v>
      </c>
      <c r="P792" s="682"/>
      <c r="Q792" s="713">
        <v>3235.61</v>
      </c>
    </row>
    <row r="793" spans="1:17" ht="14.4" customHeight="1" x14ac:dyDescent="0.3">
      <c r="A793" s="680" t="s">
        <v>527</v>
      </c>
      <c r="B793" s="671" t="s">
        <v>4880</v>
      </c>
      <c r="C793" s="671" t="s">
        <v>1260</v>
      </c>
      <c r="D793" s="671" t="s">
        <v>4944</v>
      </c>
      <c r="E793" s="671" t="s">
        <v>1150</v>
      </c>
      <c r="F793" s="238"/>
      <c r="G793" s="238"/>
      <c r="H793" s="238"/>
      <c r="I793" s="238"/>
      <c r="J793" s="238">
        <v>1.4</v>
      </c>
      <c r="K793" s="238">
        <v>1449.3</v>
      </c>
      <c r="L793" s="238"/>
      <c r="M793" s="238">
        <v>1035.2142857142858</v>
      </c>
      <c r="N793" s="238">
        <v>19</v>
      </c>
      <c r="O793" s="238">
        <v>19669.25</v>
      </c>
      <c r="P793" s="682"/>
      <c r="Q793" s="713">
        <v>1035.2236842105262</v>
      </c>
    </row>
    <row r="794" spans="1:17" ht="14.4" customHeight="1" x14ac:dyDescent="0.3">
      <c r="A794" s="680" t="s">
        <v>527</v>
      </c>
      <c r="B794" s="671" t="s">
        <v>4880</v>
      </c>
      <c r="C794" s="671" t="s">
        <v>1260</v>
      </c>
      <c r="D794" s="671" t="s">
        <v>4558</v>
      </c>
      <c r="E794" s="671" t="s">
        <v>1199</v>
      </c>
      <c r="F794" s="238">
        <v>1.32</v>
      </c>
      <c r="G794" s="238">
        <v>194.92000000000002</v>
      </c>
      <c r="H794" s="238">
        <v>1</v>
      </c>
      <c r="I794" s="238">
        <v>147.66666666666669</v>
      </c>
      <c r="J794" s="238">
        <v>2.1</v>
      </c>
      <c r="K794" s="238">
        <v>335.94</v>
      </c>
      <c r="L794" s="238">
        <v>1.7234762979683971</v>
      </c>
      <c r="M794" s="238">
        <v>159.97142857142856</v>
      </c>
      <c r="N794" s="238">
        <v>2.25</v>
      </c>
      <c r="O794" s="238">
        <v>360.37</v>
      </c>
      <c r="P794" s="682">
        <v>1.8488097681099938</v>
      </c>
      <c r="Q794" s="713">
        <v>160.16444444444446</v>
      </c>
    </row>
    <row r="795" spans="1:17" ht="14.4" customHeight="1" x14ac:dyDescent="0.3">
      <c r="A795" s="680" t="s">
        <v>527</v>
      </c>
      <c r="B795" s="671" t="s">
        <v>4880</v>
      </c>
      <c r="C795" s="671" t="s">
        <v>1260</v>
      </c>
      <c r="D795" s="671" t="s">
        <v>4945</v>
      </c>
      <c r="E795" s="671" t="s">
        <v>1444</v>
      </c>
      <c r="F795" s="238"/>
      <c r="G795" s="238"/>
      <c r="H795" s="238"/>
      <c r="I795" s="238"/>
      <c r="J795" s="238">
        <v>3.76</v>
      </c>
      <c r="K795" s="238">
        <v>1268.32</v>
      </c>
      <c r="L795" s="238"/>
      <c r="M795" s="238">
        <v>337.31914893617022</v>
      </c>
      <c r="N795" s="238">
        <v>18.8</v>
      </c>
      <c r="O795" s="238">
        <v>6754.84</v>
      </c>
      <c r="P795" s="682"/>
      <c r="Q795" s="713">
        <v>359.3</v>
      </c>
    </row>
    <row r="796" spans="1:17" ht="14.4" customHeight="1" x14ac:dyDescent="0.3">
      <c r="A796" s="680" t="s">
        <v>527</v>
      </c>
      <c r="B796" s="671" t="s">
        <v>4880</v>
      </c>
      <c r="C796" s="671" t="s">
        <v>1260</v>
      </c>
      <c r="D796" s="671" t="s">
        <v>4946</v>
      </c>
      <c r="E796" s="671" t="s">
        <v>4947</v>
      </c>
      <c r="F796" s="238"/>
      <c r="G796" s="238"/>
      <c r="H796" s="238"/>
      <c r="I796" s="238"/>
      <c r="J796" s="238">
        <v>17.369999999999997</v>
      </c>
      <c r="K796" s="238">
        <v>63018.85</v>
      </c>
      <c r="L796" s="238"/>
      <c r="M796" s="238">
        <v>3628.0282095567072</v>
      </c>
      <c r="N796" s="238">
        <v>17.149999999999999</v>
      </c>
      <c r="O796" s="238">
        <v>62220.79</v>
      </c>
      <c r="P796" s="682"/>
      <c r="Q796" s="713">
        <v>3628.0344023323619</v>
      </c>
    </row>
    <row r="797" spans="1:17" ht="14.4" customHeight="1" x14ac:dyDescent="0.3">
      <c r="A797" s="680" t="s">
        <v>527</v>
      </c>
      <c r="B797" s="671" t="s">
        <v>4880</v>
      </c>
      <c r="C797" s="671" t="s">
        <v>1260</v>
      </c>
      <c r="D797" s="671" t="s">
        <v>4564</v>
      </c>
      <c r="E797" s="671" t="s">
        <v>4565</v>
      </c>
      <c r="F797" s="238">
        <v>13.4</v>
      </c>
      <c r="G797" s="238">
        <v>121934.77</v>
      </c>
      <c r="H797" s="238">
        <v>1</v>
      </c>
      <c r="I797" s="238">
        <v>9099.6097014925381</v>
      </c>
      <c r="J797" s="238">
        <v>4.8</v>
      </c>
      <c r="K797" s="238">
        <v>33608.160000000003</v>
      </c>
      <c r="L797" s="238">
        <v>0.27562408983098097</v>
      </c>
      <c r="M797" s="238">
        <v>7001.7000000000007</v>
      </c>
      <c r="N797" s="238">
        <v>0.6</v>
      </c>
      <c r="O797" s="238">
        <v>4201.0200000000004</v>
      </c>
      <c r="P797" s="682">
        <v>3.4453011228872621E-2</v>
      </c>
      <c r="Q797" s="713">
        <v>7001.7000000000007</v>
      </c>
    </row>
    <row r="798" spans="1:17" ht="14.4" customHeight="1" x14ac:dyDescent="0.3">
      <c r="A798" s="680" t="s">
        <v>527</v>
      </c>
      <c r="B798" s="671" t="s">
        <v>4880</v>
      </c>
      <c r="C798" s="671" t="s">
        <v>1260</v>
      </c>
      <c r="D798" s="671" t="s">
        <v>4566</v>
      </c>
      <c r="E798" s="671" t="s">
        <v>4567</v>
      </c>
      <c r="F798" s="238">
        <v>16</v>
      </c>
      <c r="G798" s="238">
        <v>228665.19</v>
      </c>
      <c r="H798" s="238">
        <v>1</v>
      </c>
      <c r="I798" s="238">
        <v>14291.574375</v>
      </c>
      <c r="J798" s="238">
        <v>16.600000000000001</v>
      </c>
      <c r="K798" s="238">
        <v>147794.77999999997</v>
      </c>
      <c r="L798" s="238">
        <v>0.64633703101027296</v>
      </c>
      <c r="M798" s="238">
        <v>8903.2999999999975</v>
      </c>
      <c r="N798" s="238">
        <v>0.2</v>
      </c>
      <c r="O798" s="238">
        <v>1780.66</v>
      </c>
      <c r="P798" s="682">
        <v>7.7871931447020867E-3</v>
      </c>
      <c r="Q798" s="713">
        <v>8903.2999999999993</v>
      </c>
    </row>
    <row r="799" spans="1:17" ht="14.4" customHeight="1" x14ac:dyDescent="0.3">
      <c r="A799" s="680" t="s">
        <v>527</v>
      </c>
      <c r="B799" s="671" t="s">
        <v>4880</v>
      </c>
      <c r="C799" s="671" t="s">
        <v>1260</v>
      </c>
      <c r="D799" s="671" t="s">
        <v>4948</v>
      </c>
      <c r="E799" s="671" t="s">
        <v>2162</v>
      </c>
      <c r="F799" s="238"/>
      <c r="G799" s="238"/>
      <c r="H799" s="238"/>
      <c r="I799" s="238"/>
      <c r="J799" s="238"/>
      <c r="K799" s="238"/>
      <c r="L799" s="238"/>
      <c r="M799" s="238"/>
      <c r="N799" s="238">
        <v>2</v>
      </c>
      <c r="O799" s="238">
        <v>21598.02</v>
      </c>
      <c r="P799" s="682"/>
      <c r="Q799" s="713">
        <v>10799.01</v>
      </c>
    </row>
    <row r="800" spans="1:17" ht="14.4" customHeight="1" x14ac:dyDescent="0.3">
      <c r="A800" s="680" t="s">
        <v>527</v>
      </c>
      <c r="B800" s="671" t="s">
        <v>4880</v>
      </c>
      <c r="C800" s="671" t="s">
        <v>1260</v>
      </c>
      <c r="D800" s="671" t="s">
        <v>4571</v>
      </c>
      <c r="E800" s="671" t="s">
        <v>4572</v>
      </c>
      <c r="F800" s="238"/>
      <c r="G800" s="238"/>
      <c r="H800" s="238"/>
      <c r="I800" s="238"/>
      <c r="J800" s="238">
        <v>-1.7763568394002505E-15</v>
      </c>
      <c r="K800" s="238">
        <v>0</v>
      </c>
      <c r="L800" s="238"/>
      <c r="M800" s="238">
        <v>0</v>
      </c>
      <c r="N800" s="238"/>
      <c r="O800" s="238"/>
      <c r="P800" s="682"/>
      <c r="Q800" s="713"/>
    </row>
    <row r="801" spans="1:17" ht="14.4" customHeight="1" x14ac:dyDescent="0.3">
      <c r="A801" s="680" t="s">
        <v>527</v>
      </c>
      <c r="B801" s="671" t="s">
        <v>4880</v>
      </c>
      <c r="C801" s="671" t="s">
        <v>1260</v>
      </c>
      <c r="D801" s="671" t="s">
        <v>4571</v>
      </c>
      <c r="E801" s="671" t="s">
        <v>2319</v>
      </c>
      <c r="F801" s="238"/>
      <c r="G801" s="238"/>
      <c r="H801" s="238"/>
      <c r="I801" s="238"/>
      <c r="J801" s="238">
        <v>26.299999999999997</v>
      </c>
      <c r="K801" s="238">
        <v>281825.75</v>
      </c>
      <c r="L801" s="238"/>
      <c r="M801" s="238">
        <v>10715.807984790876</v>
      </c>
      <c r="N801" s="238"/>
      <c r="O801" s="238"/>
      <c r="P801" s="682"/>
      <c r="Q801" s="713"/>
    </row>
    <row r="802" spans="1:17" ht="14.4" customHeight="1" x14ac:dyDescent="0.3">
      <c r="A802" s="680" t="s">
        <v>527</v>
      </c>
      <c r="B802" s="671" t="s">
        <v>4880</v>
      </c>
      <c r="C802" s="671" t="s">
        <v>1260</v>
      </c>
      <c r="D802" s="671" t="s">
        <v>4949</v>
      </c>
      <c r="E802" s="671" t="s">
        <v>4574</v>
      </c>
      <c r="F802" s="238"/>
      <c r="G802" s="238"/>
      <c r="H802" s="238"/>
      <c r="I802" s="238"/>
      <c r="J802" s="238">
        <v>2.7600000000000002</v>
      </c>
      <c r="K802" s="238">
        <v>109724.18</v>
      </c>
      <c r="L802" s="238"/>
      <c r="M802" s="238">
        <v>39755.137681159416</v>
      </c>
      <c r="N802" s="238"/>
      <c r="O802" s="238"/>
      <c r="P802" s="682"/>
      <c r="Q802" s="713"/>
    </row>
    <row r="803" spans="1:17" ht="14.4" customHeight="1" x14ac:dyDescent="0.3">
      <c r="A803" s="680" t="s">
        <v>527</v>
      </c>
      <c r="B803" s="671" t="s">
        <v>4880</v>
      </c>
      <c r="C803" s="671" t="s">
        <v>1260</v>
      </c>
      <c r="D803" s="671" t="s">
        <v>4950</v>
      </c>
      <c r="E803" s="671" t="s">
        <v>1999</v>
      </c>
      <c r="F803" s="238"/>
      <c r="G803" s="238"/>
      <c r="H803" s="238"/>
      <c r="I803" s="238"/>
      <c r="J803" s="238"/>
      <c r="K803" s="238"/>
      <c r="L803" s="238"/>
      <c r="M803" s="238"/>
      <c r="N803" s="238">
        <v>3.5</v>
      </c>
      <c r="O803" s="238">
        <v>325716.25</v>
      </c>
      <c r="P803" s="682"/>
      <c r="Q803" s="713">
        <v>93061.78571428571</v>
      </c>
    </row>
    <row r="804" spans="1:17" ht="14.4" customHeight="1" x14ac:dyDescent="0.3">
      <c r="A804" s="680" t="s">
        <v>527</v>
      </c>
      <c r="B804" s="671" t="s">
        <v>4880</v>
      </c>
      <c r="C804" s="671" t="s">
        <v>1260</v>
      </c>
      <c r="D804" s="671" t="s">
        <v>2178</v>
      </c>
      <c r="E804" s="671" t="s">
        <v>2179</v>
      </c>
      <c r="F804" s="238"/>
      <c r="G804" s="238"/>
      <c r="H804" s="238"/>
      <c r="I804" s="238"/>
      <c r="J804" s="238"/>
      <c r="K804" s="238"/>
      <c r="L804" s="238"/>
      <c r="M804" s="238"/>
      <c r="N804" s="238">
        <v>1</v>
      </c>
      <c r="O804" s="238">
        <v>7006.78</v>
      </c>
      <c r="P804" s="682"/>
      <c r="Q804" s="713">
        <v>7006.78</v>
      </c>
    </row>
    <row r="805" spans="1:17" ht="14.4" customHeight="1" x14ac:dyDescent="0.3">
      <c r="A805" s="680" t="s">
        <v>527</v>
      </c>
      <c r="B805" s="671" t="s">
        <v>4880</v>
      </c>
      <c r="C805" s="671" t="s">
        <v>1260</v>
      </c>
      <c r="D805" s="671" t="s">
        <v>4951</v>
      </c>
      <c r="E805" s="671" t="s">
        <v>4952</v>
      </c>
      <c r="F805" s="238">
        <v>1</v>
      </c>
      <c r="G805" s="238">
        <v>698</v>
      </c>
      <c r="H805" s="238">
        <v>1</v>
      </c>
      <c r="I805" s="238">
        <v>698</v>
      </c>
      <c r="J805" s="238"/>
      <c r="K805" s="238"/>
      <c r="L805" s="238"/>
      <c r="M805" s="238"/>
      <c r="N805" s="238">
        <v>1</v>
      </c>
      <c r="O805" s="238">
        <v>541.05999999999995</v>
      </c>
      <c r="P805" s="682">
        <v>0.77515759312320909</v>
      </c>
      <c r="Q805" s="713">
        <v>541.05999999999995</v>
      </c>
    </row>
    <row r="806" spans="1:17" ht="14.4" customHeight="1" x14ac:dyDescent="0.3">
      <c r="A806" s="680" t="s">
        <v>527</v>
      </c>
      <c r="B806" s="671" t="s">
        <v>4880</v>
      </c>
      <c r="C806" s="671" t="s">
        <v>4584</v>
      </c>
      <c r="D806" s="671" t="s">
        <v>4953</v>
      </c>
      <c r="E806" s="671" t="s">
        <v>4954</v>
      </c>
      <c r="F806" s="238"/>
      <c r="G806" s="238"/>
      <c r="H806" s="238"/>
      <c r="I806" s="238"/>
      <c r="J806" s="238">
        <v>1</v>
      </c>
      <c r="K806" s="238">
        <v>1176.6600000000001</v>
      </c>
      <c r="L806" s="238"/>
      <c r="M806" s="238">
        <v>1176.6600000000001</v>
      </c>
      <c r="N806" s="238"/>
      <c r="O806" s="238"/>
      <c r="P806" s="682"/>
      <c r="Q806" s="713"/>
    </row>
    <row r="807" spans="1:17" ht="14.4" customHeight="1" x14ac:dyDescent="0.3">
      <c r="A807" s="680" t="s">
        <v>527</v>
      </c>
      <c r="B807" s="671" t="s">
        <v>4880</v>
      </c>
      <c r="C807" s="671" t="s">
        <v>4584</v>
      </c>
      <c r="D807" s="671" t="s">
        <v>4585</v>
      </c>
      <c r="E807" s="671" t="s">
        <v>4586</v>
      </c>
      <c r="F807" s="238">
        <v>80</v>
      </c>
      <c r="G807" s="238">
        <v>142572.80000000002</v>
      </c>
      <c r="H807" s="238">
        <v>1</v>
      </c>
      <c r="I807" s="238">
        <v>1782.1600000000003</v>
      </c>
      <c r="J807" s="238">
        <v>91</v>
      </c>
      <c r="K807" s="238">
        <v>166703.70000000001</v>
      </c>
      <c r="L807" s="238">
        <v>1.1692531815325222</v>
      </c>
      <c r="M807" s="238">
        <v>1831.9087912087914</v>
      </c>
      <c r="N807" s="238">
        <v>56</v>
      </c>
      <c r="O807" s="238">
        <v>104472.48000000001</v>
      </c>
      <c r="P807" s="682">
        <v>0.73276585716209541</v>
      </c>
      <c r="Q807" s="713">
        <v>1865.5800000000002</v>
      </c>
    </row>
    <row r="808" spans="1:17" ht="14.4" customHeight="1" x14ac:dyDescent="0.3">
      <c r="A808" s="680" t="s">
        <v>527</v>
      </c>
      <c r="B808" s="671" t="s">
        <v>4880</v>
      </c>
      <c r="C808" s="671" t="s">
        <v>4584</v>
      </c>
      <c r="D808" s="671" t="s">
        <v>4587</v>
      </c>
      <c r="E808" s="671" t="s">
        <v>4588</v>
      </c>
      <c r="F808" s="238">
        <v>22</v>
      </c>
      <c r="G808" s="238">
        <v>56756.04</v>
      </c>
      <c r="H808" s="238">
        <v>1</v>
      </c>
      <c r="I808" s="238">
        <v>2579.8200000000002</v>
      </c>
      <c r="J808" s="238">
        <v>26</v>
      </c>
      <c r="K808" s="238">
        <v>69409.02</v>
      </c>
      <c r="L808" s="238">
        <v>1.2229362725094985</v>
      </c>
      <c r="M808" s="238">
        <v>2669.5776923076924</v>
      </c>
      <c r="N808" s="238">
        <v>60</v>
      </c>
      <c r="O808" s="238">
        <v>163722.6</v>
      </c>
      <c r="P808" s="682">
        <v>2.8846727150097151</v>
      </c>
      <c r="Q808" s="713">
        <v>2728.71</v>
      </c>
    </row>
    <row r="809" spans="1:17" ht="14.4" customHeight="1" x14ac:dyDescent="0.3">
      <c r="A809" s="680" t="s">
        <v>527</v>
      </c>
      <c r="B809" s="671" t="s">
        <v>4880</v>
      </c>
      <c r="C809" s="671" t="s">
        <v>4584</v>
      </c>
      <c r="D809" s="671" t="s">
        <v>4589</v>
      </c>
      <c r="E809" s="671" t="s">
        <v>4590</v>
      </c>
      <c r="F809" s="238">
        <v>6</v>
      </c>
      <c r="G809" s="238">
        <v>46825.26</v>
      </c>
      <c r="H809" s="238">
        <v>1</v>
      </c>
      <c r="I809" s="238">
        <v>7804.21</v>
      </c>
      <c r="J809" s="238">
        <v>6</v>
      </c>
      <c r="K809" s="238">
        <v>47212.68</v>
      </c>
      <c r="L809" s="238">
        <v>1.0082737394303842</v>
      </c>
      <c r="M809" s="238">
        <v>7868.78</v>
      </c>
      <c r="N809" s="238">
        <v>16</v>
      </c>
      <c r="O809" s="238">
        <v>131066.08</v>
      </c>
      <c r="P809" s="682">
        <v>2.7990464975528164</v>
      </c>
      <c r="Q809" s="713">
        <v>8191.63</v>
      </c>
    </row>
    <row r="810" spans="1:17" ht="14.4" customHeight="1" x14ac:dyDescent="0.3">
      <c r="A810" s="680" t="s">
        <v>527</v>
      </c>
      <c r="B810" s="671" t="s">
        <v>4880</v>
      </c>
      <c r="C810" s="671" t="s">
        <v>4584</v>
      </c>
      <c r="D810" s="671" t="s">
        <v>4591</v>
      </c>
      <c r="E810" s="671" t="s">
        <v>4592</v>
      </c>
      <c r="F810" s="238">
        <v>8</v>
      </c>
      <c r="G810" s="238">
        <v>61782</v>
      </c>
      <c r="H810" s="238">
        <v>1</v>
      </c>
      <c r="I810" s="238">
        <v>7722.75</v>
      </c>
      <c r="J810" s="238">
        <v>15</v>
      </c>
      <c r="K810" s="238">
        <v>119338.31999999998</v>
      </c>
      <c r="L810" s="238">
        <v>1.9316033796251331</v>
      </c>
      <c r="M810" s="238">
        <v>7955.8879999999981</v>
      </c>
      <c r="N810" s="238">
        <v>27</v>
      </c>
      <c r="O810" s="238">
        <v>218007.72</v>
      </c>
      <c r="P810" s="682">
        <v>3.5286607749830048</v>
      </c>
      <c r="Q810" s="713">
        <v>8074.36</v>
      </c>
    </row>
    <row r="811" spans="1:17" ht="14.4" customHeight="1" x14ac:dyDescent="0.3">
      <c r="A811" s="680" t="s">
        <v>527</v>
      </c>
      <c r="B811" s="671" t="s">
        <v>4880</v>
      </c>
      <c r="C811" s="671" t="s">
        <v>4584</v>
      </c>
      <c r="D811" s="671" t="s">
        <v>4593</v>
      </c>
      <c r="E811" s="671" t="s">
        <v>4594</v>
      </c>
      <c r="F811" s="238">
        <v>10</v>
      </c>
      <c r="G811" s="238">
        <v>90390.1</v>
      </c>
      <c r="H811" s="238">
        <v>1</v>
      </c>
      <c r="I811" s="238">
        <v>9039.01</v>
      </c>
      <c r="J811" s="238">
        <v>16</v>
      </c>
      <c r="K811" s="238">
        <v>151106.79</v>
      </c>
      <c r="L811" s="238">
        <v>1.6717183629623156</v>
      </c>
      <c r="M811" s="238">
        <v>9444.1743750000005</v>
      </c>
      <c r="N811" s="238">
        <v>32</v>
      </c>
      <c r="O811" s="238">
        <v>309955.20000000001</v>
      </c>
      <c r="P811" s="682">
        <v>3.4290834947632538</v>
      </c>
      <c r="Q811" s="713">
        <v>9686.1</v>
      </c>
    </row>
    <row r="812" spans="1:17" ht="14.4" customHeight="1" x14ac:dyDescent="0.3">
      <c r="A812" s="680" t="s">
        <v>527</v>
      </c>
      <c r="B812" s="671" t="s">
        <v>4880</v>
      </c>
      <c r="C812" s="671" t="s">
        <v>4584</v>
      </c>
      <c r="D812" s="671" t="s">
        <v>4955</v>
      </c>
      <c r="E812" s="671" t="s">
        <v>4956</v>
      </c>
      <c r="F812" s="238">
        <v>2</v>
      </c>
      <c r="G812" s="238">
        <v>1719.44</v>
      </c>
      <c r="H812" s="238">
        <v>1</v>
      </c>
      <c r="I812" s="238">
        <v>859.72</v>
      </c>
      <c r="J812" s="238">
        <v>3</v>
      </c>
      <c r="K812" s="238">
        <v>2776.71</v>
      </c>
      <c r="L812" s="238">
        <v>1.6148920578793096</v>
      </c>
      <c r="M812" s="238">
        <v>925.57</v>
      </c>
      <c r="N812" s="238"/>
      <c r="O812" s="238"/>
      <c r="P812" s="682"/>
      <c r="Q812" s="713"/>
    </row>
    <row r="813" spans="1:17" ht="14.4" customHeight="1" x14ac:dyDescent="0.3">
      <c r="A813" s="680" t="s">
        <v>527</v>
      </c>
      <c r="B813" s="671" t="s">
        <v>4880</v>
      </c>
      <c r="C813" s="671" t="s">
        <v>4584</v>
      </c>
      <c r="D813" s="671" t="s">
        <v>4957</v>
      </c>
      <c r="E813" s="671" t="s">
        <v>4958</v>
      </c>
      <c r="F813" s="238">
        <v>1</v>
      </c>
      <c r="G813" s="238">
        <v>13607.66</v>
      </c>
      <c r="H813" s="238">
        <v>1</v>
      </c>
      <c r="I813" s="238">
        <v>13607.66</v>
      </c>
      <c r="J813" s="238"/>
      <c r="K813" s="238"/>
      <c r="L813" s="238"/>
      <c r="M813" s="238"/>
      <c r="N813" s="238"/>
      <c r="O813" s="238"/>
      <c r="P813" s="682"/>
      <c r="Q813" s="713"/>
    </row>
    <row r="814" spans="1:17" ht="14.4" customHeight="1" x14ac:dyDescent="0.3">
      <c r="A814" s="680" t="s">
        <v>527</v>
      </c>
      <c r="B814" s="671" t="s">
        <v>4880</v>
      </c>
      <c r="C814" s="671" t="s">
        <v>4584</v>
      </c>
      <c r="D814" s="671" t="s">
        <v>4595</v>
      </c>
      <c r="E814" s="671" t="s">
        <v>4596</v>
      </c>
      <c r="F814" s="238">
        <v>126</v>
      </c>
      <c r="G814" s="238">
        <v>23869.440000000002</v>
      </c>
      <c r="H814" s="238">
        <v>1</v>
      </c>
      <c r="I814" s="238">
        <v>189.44000000000003</v>
      </c>
      <c r="J814" s="238">
        <v>109</v>
      </c>
      <c r="K814" s="238">
        <v>25831.15</v>
      </c>
      <c r="L814" s="238">
        <v>1.0821850030834406</v>
      </c>
      <c r="M814" s="238">
        <v>236.9830275229358</v>
      </c>
      <c r="N814" s="238">
        <v>191</v>
      </c>
      <c r="O814" s="238">
        <v>45587.880000000005</v>
      </c>
      <c r="P814" s="682">
        <v>1.9098847731660231</v>
      </c>
      <c r="Q814" s="713">
        <v>238.68000000000004</v>
      </c>
    </row>
    <row r="815" spans="1:17" ht="14.4" customHeight="1" x14ac:dyDescent="0.3">
      <c r="A815" s="680" t="s">
        <v>527</v>
      </c>
      <c r="B815" s="671" t="s">
        <v>4880</v>
      </c>
      <c r="C815" s="671" t="s">
        <v>4597</v>
      </c>
      <c r="D815" s="671" t="s">
        <v>4959</v>
      </c>
      <c r="E815" s="671" t="s">
        <v>4960</v>
      </c>
      <c r="F815" s="238"/>
      <c r="G815" s="238"/>
      <c r="H815" s="238"/>
      <c r="I815" s="238"/>
      <c r="J815" s="238">
        <v>2</v>
      </c>
      <c r="K815" s="238">
        <v>17563.259999999998</v>
      </c>
      <c r="L815" s="238"/>
      <c r="M815" s="238">
        <v>8781.6299999999992</v>
      </c>
      <c r="N815" s="238">
        <v>4</v>
      </c>
      <c r="O815" s="238">
        <v>35126.519999999997</v>
      </c>
      <c r="P815" s="682"/>
      <c r="Q815" s="713">
        <v>8781.6299999999992</v>
      </c>
    </row>
    <row r="816" spans="1:17" ht="14.4" customHeight="1" x14ac:dyDescent="0.3">
      <c r="A816" s="680" t="s">
        <v>527</v>
      </c>
      <c r="B816" s="671" t="s">
        <v>4880</v>
      </c>
      <c r="C816" s="671" t="s">
        <v>4597</v>
      </c>
      <c r="D816" s="671" t="s">
        <v>4961</v>
      </c>
      <c r="E816" s="671" t="s">
        <v>4960</v>
      </c>
      <c r="F816" s="238">
        <v>2</v>
      </c>
      <c r="G816" s="238">
        <v>19696.099999999999</v>
      </c>
      <c r="H816" s="238">
        <v>1</v>
      </c>
      <c r="I816" s="238">
        <v>9848.0499999999993</v>
      </c>
      <c r="J816" s="238">
        <v>1</v>
      </c>
      <c r="K816" s="238">
        <v>9848.0499999999993</v>
      </c>
      <c r="L816" s="238">
        <v>0.5</v>
      </c>
      <c r="M816" s="238">
        <v>9848.0499999999993</v>
      </c>
      <c r="N816" s="238"/>
      <c r="O816" s="238"/>
      <c r="P816" s="682"/>
      <c r="Q816" s="713"/>
    </row>
    <row r="817" spans="1:17" ht="14.4" customHeight="1" x14ac:dyDescent="0.3">
      <c r="A817" s="680" t="s">
        <v>527</v>
      </c>
      <c r="B817" s="671" t="s">
        <v>4880</v>
      </c>
      <c r="C817" s="671" t="s">
        <v>4597</v>
      </c>
      <c r="D817" s="671" t="s">
        <v>4962</v>
      </c>
      <c r="E817" s="671" t="s">
        <v>4963</v>
      </c>
      <c r="F817" s="238">
        <v>1</v>
      </c>
      <c r="G817" s="238">
        <v>867</v>
      </c>
      <c r="H817" s="238">
        <v>1</v>
      </c>
      <c r="I817" s="238">
        <v>867</v>
      </c>
      <c r="J817" s="238"/>
      <c r="K817" s="238"/>
      <c r="L817" s="238"/>
      <c r="M817" s="238"/>
      <c r="N817" s="238"/>
      <c r="O817" s="238"/>
      <c r="P817" s="682"/>
      <c r="Q817" s="713"/>
    </row>
    <row r="818" spans="1:17" ht="14.4" customHeight="1" x14ac:dyDescent="0.3">
      <c r="A818" s="680" t="s">
        <v>527</v>
      </c>
      <c r="B818" s="671" t="s">
        <v>4880</v>
      </c>
      <c r="C818" s="671" t="s">
        <v>4597</v>
      </c>
      <c r="D818" s="671" t="s">
        <v>4598</v>
      </c>
      <c r="E818" s="671" t="s">
        <v>4599</v>
      </c>
      <c r="F818" s="238">
        <v>7</v>
      </c>
      <c r="G818" s="238">
        <v>3955.7</v>
      </c>
      <c r="H818" s="238">
        <v>1</v>
      </c>
      <c r="I818" s="238">
        <v>565.1</v>
      </c>
      <c r="J818" s="238">
        <v>8</v>
      </c>
      <c r="K818" s="238">
        <v>4520.8</v>
      </c>
      <c r="L818" s="238">
        <v>1.142857142857143</v>
      </c>
      <c r="M818" s="238">
        <v>565.1</v>
      </c>
      <c r="N818" s="238">
        <v>14</v>
      </c>
      <c r="O818" s="238">
        <v>7911.4</v>
      </c>
      <c r="P818" s="682">
        <v>2</v>
      </c>
      <c r="Q818" s="713">
        <v>565.1</v>
      </c>
    </row>
    <row r="819" spans="1:17" ht="14.4" customHeight="1" x14ac:dyDescent="0.3">
      <c r="A819" s="680" t="s">
        <v>527</v>
      </c>
      <c r="B819" s="671" t="s">
        <v>4880</v>
      </c>
      <c r="C819" s="671" t="s">
        <v>4597</v>
      </c>
      <c r="D819" s="671" t="s">
        <v>4600</v>
      </c>
      <c r="E819" s="671" t="s">
        <v>4601</v>
      </c>
      <c r="F819" s="238">
        <v>2</v>
      </c>
      <c r="G819" s="238">
        <v>2098</v>
      </c>
      <c r="H819" s="238">
        <v>1</v>
      </c>
      <c r="I819" s="238">
        <v>1049</v>
      </c>
      <c r="J819" s="238">
        <v>2</v>
      </c>
      <c r="K819" s="238">
        <v>2098</v>
      </c>
      <c r="L819" s="238">
        <v>1</v>
      </c>
      <c r="M819" s="238">
        <v>1049</v>
      </c>
      <c r="N819" s="238">
        <v>3</v>
      </c>
      <c r="O819" s="238">
        <v>3147</v>
      </c>
      <c r="P819" s="682">
        <v>1.5</v>
      </c>
      <c r="Q819" s="713">
        <v>1049</v>
      </c>
    </row>
    <row r="820" spans="1:17" ht="14.4" customHeight="1" x14ac:dyDescent="0.3">
      <c r="A820" s="680" t="s">
        <v>527</v>
      </c>
      <c r="B820" s="671" t="s">
        <v>4880</v>
      </c>
      <c r="C820" s="671" t="s">
        <v>4597</v>
      </c>
      <c r="D820" s="671" t="s">
        <v>4964</v>
      </c>
      <c r="E820" s="671" t="s">
        <v>4965</v>
      </c>
      <c r="F820" s="238">
        <v>1</v>
      </c>
      <c r="G820" s="238">
        <v>865.78</v>
      </c>
      <c r="H820" s="238">
        <v>1</v>
      </c>
      <c r="I820" s="238">
        <v>865.78</v>
      </c>
      <c r="J820" s="238">
        <v>1</v>
      </c>
      <c r="K820" s="238">
        <v>865.78</v>
      </c>
      <c r="L820" s="238">
        <v>1</v>
      </c>
      <c r="M820" s="238">
        <v>865.78</v>
      </c>
      <c r="N820" s="238">
        <v>1</v>
      </c>
      <c r="O820" s="238">
        <v>865.78</v>
      </c>
      <c r="P820" s="682">
        <v>1</v>
      </c>
      <c r="Q820" s="713">
        <v>865.78</v>
      </c>
    </row>
    <row r="821" spans="1:17" ht="14.4" customHeight="1" x14ac:dyDescent="0.3">
      <c r="A821" s="680" t="s">
        <v>527</v>
      </c>
      <c r="B821" s="671" t="s">
        <v>4880</v>
      </c>
      <c r="C821" s="671" t="s">
        <v>4604</v>
      </c>
      <c r="D821" s="671" t="s">
        <v>4966</v>
      </c>
      <c r="E821" s="671" t="s">
        <v>4967</v>
      </c>
      <c r="F821" s="238">
        <v>805</v>
      </c>
      <c r="G821" s="238">
        <v>848710</v>
      </c>
      <c r="H821" s="238">
        <v>1</v>
      </c>
      <c r="I821" s="238">
        <v>1054.2981366459628</v>
      </c>
      <c r="J821" s="238">
        <v>801</v>
      </c>
      <c r="K821" s="238">
        <v>850811</v>
      </c>
      <c r="L821" s="238">
        <v>1.0024755216740702</v>
      </c>
      <c r="M821" s="238">
        <v>1062.1860174781523</v>
      </c>
      <c r="N821" s="238">
        <v>880</v>
      </c>
      <c r="O821" s="238">
        <v>837025</v>
      </c>
      <c r="P821" s="682">
        <v>0.98623204628200445</v>
      </c>
      <c r="Q821" s="713">
        <v>951.16477272727275</v>
      </c>
    </row>
    <row r="822" spans="1:17" ht="14.4" customHeight="1" x14ac:dyDescent="0.3">
      <c r="A822" s="680" t="s">
        <v>527</v>
      </c>
      <c r="B822" s="671" t="s">
        <v>4880</v>
      </c>
      <c r="C822" s="671" t="s">
        <v>4604</v>
      </c>
      <c r="D822" s="671" t="s">
        <v>4607</v>
      </c>
      <c r="E822" s="671" t="s">
        <v>4608</v>
      </c>
      <c r="F822" s="238">
        <v>99</v>
      </c>
      <c r="G822" s="238">
        <v>18309</v>
      </c>
      <c r="H822" s="238">
        <v>1</v>
      </c>
      <c r="I822" s="238">
        <v>184.93939393939394</v>
      </c>
      <c r="J822" s="238">
        <v>110</v>
      </c>
      <c r="K822" s="238">
        <v>20350</v>
      </c>
      <c r="L822" s="238">
        <v>1.111475230760828</v>
      </c>
      <c r="M822" s="238">
        <v>185</v>
      </c>
      <c r="N822" s="238">
        <v>133</v>
      </c>
      <c r="O822" s="238">
        <v>24605</v>
      </c>
      <c r="P822" s="682">
        <v>1.3438745971926376</v>
      </c>
      <c r="Q822" s="713">
        <v>185</v>
      </c>
    </row>
    <row r="823" spans="1:17" ht="14.4" customHeight="1" x14ac:dyDescent="0.3">
      <c r="A823" s="680" t="s">
        <v>527</v>
      </c>
      <c r="B823" s="671" t="s">
        <v>4880</v>
      </c>
      <c r="C823" s="671" t="s">
        <v>4604</v>
      </c>
      <c r="D823" s="671" t="s">
        <v>4613</v>
      </c>
      <c r="E823" s="671" t="s">
        <v>4614</v>
      </c>
      <c r="F823" s="238">
        <v>7</v>
      </c>
      <c r="G823" s="238">
        <v>1134</v>
      </c>
      <c r="H823" s="238">
        <v>1</v>
      </c>
      <c r="I823" s="238">
        <v>162</v>
      </c>
      <c r="J823" s="238">
        <v>8</v>
      </c>
      <c r="K823" s="238">
        <v>1303</v>
      </c>
      <c r="L823" s="238">
        <v>1.1490299823633157</v>
      </c>
      <c r="M823" s="238">
        <v>162.875</v>
      </c>
      <c r="N823" s="238">
        <v>14</v>
      </c>
      <c r="O823" s="238">
        <v>2282</v>
      </c>
      <c r="P823" s="682">
        <v>2.0123456790123457</v>
      </c>
      <c r="Q823" s="713">
        <v>163</v>
      </c>
    </row>
    <row r="824" spans="1:17" ht="14.4" customHeight="1" x14ac:dyDescent="0.3">
      <c r="A824" s="680" t="s">
        <v>527</v>
      </c>
      <c r="B824" s="671" t="s">
        <v>4880</v>
      </c>
      <c r="C824" s="671" t="s">
        <v>4604</v>
      </c>
      <c r="D824" s="671" t="s">
        <v>4851</v>
      </c>
      <c r="E824" s="671" t="s">
        <v>4852</v>
      </c>
      <c r="F824" s="238">
        <v>6</v>
      </c>
      <c r="G824" s="238">
        <v>62370</v>
      </c>
      <c r="H824" s="238">
        <v>1</v>
      </c>
      <c r="I824" s="238">
        <v>10395</v>
      </c>
      <c r="J824" s="238">
        <v>10</v>
      </c>
      <c r="K824" s="238">
        <v>104110</v>
      </c>
      <c r="L824" s="238">
        <v>1.669232002565336</v>
      </c>
      <c r="M824" s="238">
        <v>10411</v>
      </c>
      <c r="N824" s="238">
        <v>15</v>
      </c>
      <c r="O824" s="238">
        <v>156165</v>
      </c>
      <c r="P824" s="682">
        <v>2.5038480038480038</v>
      </c>
      <c r="Q824" s="713">
        <v>10411</v>
      </c>
    </row>
    <row r="825" spans="1:17" ht="14.4" customHeight="1" x14ac:dyDescent="0.3">
      <c r="A825" s="680" t="s">
        <v>527</v>
      </c>
      <c r="B825" s="671" t="s">
        <v>4880</v>
      </c>
      <c r="C825" s="671" t="s">
        <v>4604</v>
      </c>
      <c r="D825" s="671" t="s">
        <v>4615</v>
      </c>
      <c r="E825" s="671" t="s">
        <v>4616</v>
      </c>
      <c r="F825" s="238">
        <v>7</v>
      </c>
      <c r="G825" s="238">
        <v>322</v>
      </c>
      <c r="H825" s="238">
        <v>1</v>
      </c>
      <c r="I825" s="238">
        <v>46</v>
      </c>
      <c r="J825" s="238">
        <v>8</v>
      </c>
      <c r="K825" s="238">
        <v>368</v>
      </c>
      <c r="L825" s="238">
        <v>1.1428571428571428</v>
      </c>
      <c r="M825" s="238">
        <v>46</v>
      </c>
      <c r="N825" s="238">
        <v>14</v>
      </c>
      <c r="O825" s="238">
        <v>644</v>
      </c>
      <c r="P825" s="682">
        <v>2</v>
      </c>
      <c r="Q825" s="713">
        <v>46</v>
      </c>
    </row>
    <row r="826" spans="1:17" ht="14.4" customHeight="1" x14ac:dyDescent="0.3">
      <c r="A826" s="680" t="s">
        <v>527</v>
      </c>
      <c r="B826" s="671" t="s">
        <v>4880</v>
      </c>
      <c r="C826" s="671" t="s">
        <v>4604</v>
      </c>
      <c r="D826" s="671" t="s">
        <v>4968</v>
      </c>
      <c r="E826" s="671" t="s">
        <v>4969</v>
      </c>
      <c r="F826" s="238">
        <v>0</v>
      </c>
      <c r="G826" s="238">
        <v>0</v>
      </c>
      <c r="H826" s="238"/>
      <c r="I826" s="238"/>
      <c r="J826" s="238">
        <v>0</v>
      </c>
      <c r="K826" s="238">
        <v>0</v>
      </c>
      <c r="L826" s="238"/>
      <c r="M826" s="238"/>
      <c r="N826" s="238">
        <v>0</v>
      </c>
      <c r="O826" s="238">
        <v>0</v>
      </c>
      <c r="P826" s="682"/>
      <c r="Q826" s="713"/>
    </row>
    <row r="827" spans="1:17" ht="14.4" customHeight="1" x14ac:dyDescent="0.3">
      <c r="A827" s="680" t="s">
        <v>527</v>
      </c>
      <c r="B827" s="671" t="s">
        <v>4880</v>
      </c>
      <c r="C827" s="671" t="s">
        <v>4604</v>
      </c>
      <c r="D827" s="671" t="s">
        <v>4970</v>
      </c>
      <c r="E827" s="671" t="s">
        <v>4971</v>
      </c>
      <c r="F827" s="238">
        <v>1240</v>
      </c>
      <c r="G827" s="238">
        <v>0</v>
      </c>
      <c r="H827" s="238"/>
      <c r="I827" s="238">
        <v>0</v>
      </c>
      <c r="J827" s="238">
        <v>1542</v>
      </c>
      <c r="K827" s="238">
        <v>0</v>
      </c>
      <c r="L827" s="238"/>
      <c r="M827" s="238">
        <v>0</v>
      </c>
      <c r="N827" s="238">
        <v>2493</v>
      </c>
      <c r="O827" s="238">
        <v>0</v>
      </c>
      <c r="P827" s="682"/>
      <c r="Q827" s="713">
        <v>0</v>
      </c>
    </row>
    <row r="828" spans="1:17" ht="14.4" customHeight="1" x14ac:dyDescent="0.3">
      <c r="A828" s="680" t="s">
        <v>527</v>
      </c>
      <c r="B828" s="671" t="s">
        <v>4880</v>
      </c>
      <c r="C828" s="671" t="s">
        <v>4604</v>
      </c>
      <c r="D828" s="671" t="s">
        <v>4621</v>
      </c>
      <c r="E828" s="671" t="s">
        <v>4622</v>
      </c>
      <c r="F828" s="238">
        <v>38</v>
      </c>
      <c r="G828" s="238">
        <v>0</v>
      </c>
      <c r="H828" s="238"/>
      <c r="I828" s="238">
        <v>0</v>
      </c>
      <c r="J828" s="238">
        <v>18</v>
      </c>
      <c r="K828" s="238">
        <v>0</v>
      </c>
      <c r="L828" s="238"/>
      <c r="M828" s="238">
        <v>0</v>
      </c>
      <c r="N828" s="238">
        <v>13</v>
      </c>
      <c r="O828" s="238">
        <v>0</v>
      </c>
      <c r="P828" s="682"/>
      <c r="Q828" s="713">
        <v>0</v>
      </c>
    </row>
    <row r="829" spans="1:17" ht="14.4" customHeight="1" x14ac:dyDescent="0.3">
      <c r="A829" s="680" t="s">
        <v>527</v>
      </c>
      <c r="B829" s="671" t="s">
        <v>4880</v>
      </c>
      <c r="C829" s="671" t="s">
        <v>4604</v>
      </c>
      <c r="D829" s="671" t="s">
        <v>4625</v>
      </c>
      <c r="E829" s="671" t="s">
        <v>4626</v>
      </c>
      <c r="F829" s="238">
        <v>197</v>
      </c>
      <c r="G829" s="238">
        <v>20291</v>
      </c>
      <c r="H829" s="238">
        <v>1</v>
      </c>
      <c r="I829" s="238">
        <v>103</v>
      </c>
      <c r="J829" s="238">
        <v>208</v>
      </c>
      <c r="K829" s="238">
        <v>21630</v>
      </c>
      <c r="L829" s="238">
        <v>1.0659898477157361</v>
      </c>
      <c r="M829" s="238">
        <v>103.99038461538461</v>
      </c>
      <c r="N829" s="238"/>
      <c r="O829" s="238"/>
      <c r="P829" s="682"/>
      <c r="Q829" s="713"/>
    </row>
    <row r="830" spans="1:17" ht="14.4" customHeight="1" x14ac:dyDescent="0.3">
      <c r="A830" s="680" t="s">
        <v>527</v>
      </c>
      <c r="B830" s="671" t="s">
        <v>4880</v>
      </c>
      <c r="C830" s="671" t="s">
        <v>4604</v>
      </c>
      <c r="D830" s="671" t="s">
        <v>4972</v>
      </c>
      <c r="E830" s="671" t="s">
        <v>4973</v>
      </c>
      <c r="F830" s="238">
        <v>17</v>
      </c>
      <c r="G830" s="238">
        <v>14484</v>
      </c>
      <c r="H830" s="238">
        <v>1</v>
      </c>
      <c r="I830" s="238">
        <v>852</v>
      </c>
      <c r="J830" s="238">
        <v>33</v>
      </c>
      <c r="K830" s="238">
        <v>23348</v>
      </c>
      <c r="L830" s="238">
        <v>1.6119856393261529</v>
      </c>
      <c r="M830" s="238">
        <v>707.5151515151515</v>
      </c>
      <c r="N830" s="238">
        <v>21</v>
      </c>
      <c r="O830" s="238">
        <v>14763</v>
      </c>
      <c r="P830" s="682">
        <v>1.0192626346313174</v>
      </c>
      <c r="Q830" s="713">
        <v>703</v>
      </c>
    </row>
    <row r="831" spans="1:17" ht="14.4" customHeight="1" x14ac:dyDescent="0.3">
      <c r="A831" s="680" t="s">
        <v>527</v>
      </c>
      <c r="B831" s="671" t="s">
        <v>4880</v>
      </c>
      <c r="C831" s="671" t="s">
        <v>4604</v>
      </c>
      <c r="D831" s="671" t="s">
        <v>4974</v>
      </c>
      <c r="E831" s="671" t="s">
        <v>4975</v>
      </c>
      <c r="F831" s="238">
        <v>473</v>
      </c>
      <c r="G831" s="238">
        <v>0</v>
      </c>
      <c r="H831" s="238"/>
      <c r="I831" s="238">
        <v>0</v>
      </c>
      <c r="J831" s="238">
        <v>446</v>
      </c>
      <c r="K831" s="238">
        <v>0</v>
      </c>
      <c r="L831" s="238"/>
      <c r="M831" s="238">
        <v>0</v>
      </c>
      <c r="N831" s="238"/>
      <c r="O831" s="238"/>
      <c r="P831" s="682"/>
      <c r="Q831" s="713"/>
    </row>
    <row r="832" spans="1:17" ht="14.4" customHeight="1" x14ac:dyDescent="0.3">
      <c r="A832" s="680" t="s">
        <v>527</v>
      </c>
      <c r="B832" s="671" t="s">
        <v>4880</v>
      </c>
      <c r="C832" s="671" t="s">
        <v>4604</v>
      </c>
      <c r="D832" s="671" t="s">
        <v>4641</v>
      </c>
      <c r="E832" s="671" t="s">
        <v>4642</v>
      </c>
      <c r="F832" s="238">
        <v>172</v>
      </c>
      <c r="G832" s="238">
        <v>61402</v>
      </c>
      <c r="H832" s="238">
        <v>1</v>
      </c>
      <c r="I832" s="238">
        <v>356.98837209302326</v>
      </c>
      <c r="J832" s="238">
        <v>180</v>
      </c>
      <c r="K832" s="238">
        <v>58950</v>
      </c>
      <c r="L832" s="238">
        <v>0.96006644734699198</v>
      </c>
      <c r="M832" s="238">
        <v>327.5</v>
      </c>
      <c r="N832" s="238">
        <v>182</v>
      </c>
      <c r="O832" s="238">
        <v>59514</v>
      </c>
      <c r="P832" s="682">
        <v>0.96925181590176213</v>
      </c>
      <c r="Q832" s="713">
        <v>327</v>
      </c>
    </row>
    <row r="833" spans="1:17" ht="14.4" customHeight="1" x14ac:dyDescent="0.3">
      <c r="A833" s="680" t="s">
        <v>527</v>
      </c>
      <c r="B833" s="671" t="s">
        <v>4880</v>
      </c>
      <c r="C833" s="671" t="s">
        <v>4604</v>
      </c>
      <c r="D833" s="671" t="s">
        <v>4645</v>
      </c>
      <c r="E833" s="671" t="s">
        <v>4646</v>
      </c>
      <c r="F833" s="238">
        <v>1</v>
      </c>
      <c r="G833" s="238">
        <v>0</v>
      </c>
      <c r="H833" s="238"/>
      <c r="I833" s="238">
        <v>0</v>
      </c>
      <c r="J833" s="238"/>
      <c r="K833" s="238"/>
      <c r="L833" s="238"/>
      <c r="M833" s="238"/>
      <c r="N833" s="238"/>
      <c r="O833" s="238"/>
      <c r="P833" s="682"/>
      <c r="Q833" s="713"/>
    </row>
    <row r="834" spans="1:17" ht="14.4" customHeight="1" x14ac:dyDescent="0.3">
      <c r="A834" s="680" t="s">
        <v>527</v>
      </c>
      <c r="B834" s="671" t="s">
        <v>4880</v>
      </c>
      <c r="C834" s="671" t="s">
        <v>4604</v>
      </c>
      <c r="D834" s="671" t="s">
        <v>4647</v>
      </c>
      <c r="E834" s="671" t="s">
        <v>4648</v>
      </c>
      <c r="F834" s="238">
        <v>2</v>
      </c>
      <c r="G834" s="238">
        <v>872</v>
      </c>
      <c r="H834" s="238">
        <v>1</v>
      </c>
      <c r="I834" s="238">
        <v>436</v>
      </c>
      <c r="J834" s="238">
        <v>2</v>
      </c>
      <c r="K834" s="238">
        <v>876</v>
      </c>
      <c r="L834" s="238">
        <v>1.0045871559633028</v>
      </c>
      <c r="M834" s="238">
        <v>438</v>
      </c>
      <c r="N834" s="238">
        <v>3</v>
      </c>
      <c r="O834" s="238">
        <v>1314</v>
      </c>
      <c r="P834" s="682">
        <v>1.5068807339449541</v>
      </c>
      <c r="Q834" s="713">
        <v>438</v>
      </c>
    </row>
    <row r="835" spans="1:17" ht="14.4" customHeight="1" x14ac:dyDescent="0.3">
      <c r="A835" s="680" t="s">
        <v>527</v>
      </c>
      <c r="B835" s="671" t="s">
        <v>4880</v>
      </c>
      <c r="C835" s="671" t="s">
        <v>4604</v>
      </c>
      <c r="D835" s="671" t="s">
        <v>4976</v>
      </c>
      <c r="E835" s="671" t="s">
        <v>4977</v>
      </c>
      <c r="F835" s="238">
        <v>46</v>
      </c>
      <c r="G835" s="238">
        <v>336488</v>
      </c>
      <c r="H835" s="238">
        <v>1</v>
      </c>
      <c r="I835" s="238">
        <v>7314.95652173913</v>
      </c>
      <c r="J835" s="238"/>
      <c r="K835" s="238"/>
      <c r="L835" s="238"/>
      <c r="M835" s="238"/>
      <c r="N835" s="238"/>
      <c r="O835" s="238"/>
      <c r="P835" s="682"/>
      <c r="Q835" s="713"/>
    </row>
    <row r="836" spans="1:17" ht="14.4" customHeight="1" x14ac:dyDescent="0.3">
      <c r="A836" s="680" t="s">
        <v>527</v>
      </c>
      <c r="B836" s="671" t="s">
        <v>4880</v>
      </c>
      <c r="C836" s="671" t="s">
        <v>4604</v>
      </c>
      <c r="D836" s="671" t="s">
        <v>4657</v>
      </c>
      <c r="E836" s="671" t="s">
        <v>4658</v>
      </c>
      <c r="F836" s="238">
        <v>52</v>
      </c>
      <c r="G836" s="238">
        <v>34994</v>
      </c>
      <c r="H836" s="238">
        <v>1</v>
      </c>
      <c r="I836" s="238">
        <v>672.96153846153845</v>
      </c>
      <c r="J836" s="238">
        <v>46</v>
      </c>
      <c r="K836" s="238">
        <v>29670</v>
      </c>
      <c r="L836" s="238">
        <v>0.8478596330799566</v>
      </c>
      <c r="M836" s="238">
        <v>645</v>
      </c>
      <c r="N836" s="238">
        <v>39</v>
      </c>
      <c r="O836" s="238">
        <v>25155</v>
      </c>
      <c r="P836" s="682">
        <v>0.71883751500257187</v>
      </c>
      <c r="Q836" s="713">
        <v>645</v>
      </c>
    </row>
    <row r="837" spans="1:17" ht="14.4" customHeight="1" x14ac:dyDescent="0.3">
      <c r="A837" s="680" t="s">
        <v>527</v>
      </c>
      <c r="B837" s="671" t="s">
        <v>4880</v>
      </c>
      <c r="C837" s="671" t="s">
        <v>4604</v>
      </c>
      <c r="D837" s="671" t="s">
        <v>4978</v>
      </c>
      <c r="E837" s="671" t="s">
        <v>4979</v>
      </c>
      <c r="F837" s="238">
        <v>20</v>
      </c>
      <c r="G837" s="238">
        <v>264600</v>
      </c>
      <c r="H837" s="238">
        <v>1</v>
      </c>
      <c r="I837" s="238">
        <v>13230</v>
      </c>
      <c r="J837" s="238">
        <v>18</v>
      </c>
      <c r="K837" s="238">
        <v>238140</v>
      </c>
      <c r="L837" s="238">
        <v>0.9</v>
      </c>
      <c r="M837" s="238">
        <v>13230</v>
      </c>
      <c r="N837" s="238">
        <v>14</v>
      </c>
      <c r="O837" s="238">
        <v>185332</v>
      </c>
      <c r="P837" s="682">
        <v>0.70042328042328039</v>
      </c>
      <c r="Q837" s="713">
        <v>13238</v>
      </c>
    </row>
    <row r="838" spans="1:17" ht="14.4" customHeight="1" x14ac:dyDescent="0.3">
      <c r="A838" s="680" t="s">
        <v>527</v>
      </c>
      <c r="B838" s="671" t="s">
        <v>4880</v>
      </c>
      <c r="C838" s="671" t="s">
        <v>4604</v>
      </c>
      <c r="D838" s="671" t="s">
        <v>4980</v>
      </c>
      <c r="E838" s="671" t="s">
        <v>4981</v>
      </c>
      <c r="F838" s="238">
        <v>2</v>
      </c>
      <c r="G838" s="238">
        <v>1080</v>
      </c>
      <c r="H838" s="238">
        <v>1</v>
      </c>
      <c r="I838" s="238">
        <v>540</v>
      </c>
      <c r="J838" s="238">
        <v>3</v>
      </c>
      <c r="K838" s="238">
        <v>1629</v>
      </c>
      <c r="L838" s="238">
        <v>1.5083333333333333</v>
      </c>
      <c r="M838" s="238">
        <v>543</v>
      </c>
      <c r="N838" s="238">
        <v>4</v>
      </c>
      <c r="O838" s="238">
        <v>2172</v>
      </c>
      <c r="P838" s="682">
        <v>2.0111111111111111</v>
      </c>
      <c r="Q838" s="713">
        <v>543</v>
      </c>
    </row>
    <row r="839" spans="1:17" ht="14.4" customHeight="1" x14ac:dyDescent="0.3">
      <c r="A839" s="680" t="s">
        <v>527</v>
      </c>
      <c r="B839" s="671" t="s">
        <v>4880</v>
      </c>
      <c r="C839" s="671" t="s">
        <v>4604</v>
      </c>
      <c r="D839" s="671" t="s">
        <v>4982</v>
      </c>
      <c r="E839" s="671" t="s">
        <v>4979</v>
      </c>
      <c r="F839" s="238">
        <v>365</v>
      </c>
      <c r="G839" s="238">
        <v>2551715</v>
      </c>
      <c r="H839" s="238">
        <v>1</v>
      </c>
      <c r="I839" s="238">
        <v>6991</v>
      </c>
      <c r="J839" s="238">
        <v>441</v>
      </c>
      <c r="K839" s="238">
        <v>3084795</v>
      </c>
      <c r="L839" s="238">
        <v>1.2089104778550896</v>
      </c>
      <c r="M839" s="238">
        <v>6995</v>
      </c>
      <c r="N839" s="238">
        <v>604</v>
      </c>
      <c r="O839" s="238">
        <v>4224980</v>
      </c>
      <c r="P839" s="682">
        <v>1.6557413347493743</v>
      </c>
      <c r="Q839" s="713">
        <v>6995</v>
      </c>
    </row>
    <row r="840" spans="1:17" ht="14.4" customHeight="1" x14ac:dyDescent="0.3">
      <c r="A840" s="680" t="s">
        <v>527</v>
      </c>
      <c r="B840" s="671" t="s">
        <v>4880</v>
      </c>
      <c r="C840" s="671" t="s">
        <v>4604</v>
      </c>
      <c r="D840" s="671" t="s">
        <v>4983</v>
      </c>
      <c r="E840" s="671" t="s">
        <v>4984</v>
      </c>
      <c r="F840" s="238">
        <v>1</v>
      </c>
      <c r="G840" s="238">
        <v>338</v>
      </c>
      <c r="H840" s="238">
        <v>1</v>
      </c>
      <c r="I840" s="238">
        <v>338</v>
      </c>
      <c r="J840" s="238"/>
      <c r="K840" s="238"/>
      <c r="L840" s="238"/>
      <c r="M840" s="238"/>
      <c r="N840" s="238"/>
      <c r="O840" s="238"/>
      <c r="P840" s="682"/>
      <c r="Q840" s="713"/>
    </row>
    <row r="841" spans="1:17" ht="14.4" customHeight="1" x14ac:dyDescent="0.3">
      <c r="A841" s="680" t="s">
        <v>527</v>
      </c>
      <c r="B841" s="671" t="s">
        <v>4985</v>
      </c>
      <c r="C841" s="671" t="s">
        <v>1260</v>
      </c>
      <c r="D841" s="671" t="s">
        <v>4475</v>
      </c>
      <c r="E841" s="671" t="s">
        <v>4476</v>
      </c>
      <c r="F841" s="238"/>
      <c r="G841" s="238"/>
      <c r="H841" s="238"/>
      <c r="I841" s="238"/>
      <c r="J841" s="238">
        <v>4.5</v>
      </c>
      <c r="K841" s="238">
        <v>18648.669999999998</v>
      </c>
      <c r="L841" s="238"/>
      <c r="M841" s="238">
        <v>4144.1488888888889</v>
      </c>
      <c r="N841" s="238">
        <v>12</v>
      </c>
      <c r="O841" s="238">
        <v>44066.5</v>
      </c>
      <c r="P841" s="682"/>
      <c r="Q841" s="713">
        <v>3672.2083333333335</v>
      </c>
    </row>
    <row r="842" spans="1:17" ht="14.4" customHeight="1" x14ac:dyDescent="0.3">
      <c r="A842" s="680" t="s">
        <v>527</v>
      </c>
      <c r="B842" s="671" t="s">
        <v>4985</v>
      </c>
      <c r="C842" s="671" t="s">
        <v>1260</v>
      </c>
      <c r="D842" s="671" t="s">
        <v>4881</v>
      </c>
      <c r="E842" s="671" t="s">
        <v>1239</v>
      </c>
      <c r="F842" s="238"/>
      <c r="G842" s="238"/>
      <c r="H842" s="238"/>
      <c r="I842" s="238"/>
      <c r="J842" s="238">
        <v>10</v>
      </c>
      <c r="K842" s="238">
        <v>31193.780000000002</v>
      </c>
      <c r="L842" s="238"/>
      <c r="M842" s="238">
        <v>3119.3780000000002</v>
      </c>
      <c r="N842" s="238">
        <v>20.6</v>
      </c>
      <c r="O842" s="238">
        <v>64259.16</v>
      </c>
      <c r="P842" s="682"/>
      <c r="Q842" s="713">
        <v>3119.376699029126</v>
      </c>
    </row>
    <row r="843" spans="1:17" ht="14.4" customHeight="1" x14ac:dyDescent="0.3">
      <c r="A843" s="680" t="s">
        <v>527</v>
      </c>
      <c r="B843" s="671" t="s">
        <v>4985</v>
      </c>
      <c r="C843" s="671" t="s">
        <v>1260</v>
      </c>
      <c r="D843" s="671" t="s">
        <v>4882</v>
      </c>
      <c r="E843" s="671" t="s">
        <v>4883</v>
      </c>
      <c r="F843" s="238">
        <v>24</v>
      </c>
      <c r="G843" s="238">
        <v>3909.84</v>
      </c>
      <c r="H843" s="238">
        <v>1</v>
      </c>
      <c r="I843" s="238">
        <v>162.91</v>
      </c>
      <c r="J843" s="238">
        <v>9.5</v>
      </c>
      <c r="K843" s="238">
        <v>787.75</v>
      </c>
      <c r="L843" s="238">
        <v>0.20147883289341761</v>
      </c>
      <c r="M843" s="238">
        <v>82.921052631578945</v>
      </c>
      <c r="N843" s="238">
        <v>28.5</v>
      </c>
      <c r="O843" s="238">
        <v>2834.2400000000002</v>
      </c>
      <c r="P843" s="682">
        <v>0.72489922861293565</v>
      </c>
      <c r="Q843" s="713">
        <v>99.447017543859658</v>
      </c>
    </row>
    <row r="844" spans="1:17" ht="14.4" customHeight="1" x14ac:dyDescent="0.3">
      <c r="A844" s="680" t="s">
        <v>527</v>
      </c>
      <c r="B844" s="671" t="s">
        <v>4985</v>
      </c>
      <c r="C844" s="671" t="s">
        <v>1260</v>
      </c>
      <c r="D844" s="671" t="s">
        <v>4886</v>
      </c>
      <c r="E844" s="671" t="s">
        <v>2429</v>
      </c>
      <c r="F844" s="238">
        <v>5</v>
      </c>
      <c r="G844" s="238">
        <v>8412.15</v>
      </c>
      <c r="H844" s="238">
        <v>1</v>
      </c>
      <c r="I844" s="238">
        <v>1682.4299999999998</v>
      </c>
      <c r="J844" s="238">
        <v>3</v>
      </c>
      <c r="K844" s="238">
        <v>3192.96</v>
      </c>
      <c r="L844" s="238">
        <v>0.37956527166063375</v>
      </c>
      <c r="M844" s="238">
        <v>1064.32</v>
      </c>
      <c r="N844" s="238">
        <v>12</v>
      </c>
      <c r="O844" s="238">
        <v>12771.84</v>
      </c>
      <c r="P844" s="682">
        <v>1.518261086642535</v>
      </c>
      <c r="Q844" s="713">
        <v>1064.32</v>
      </c>
    </row>
    <row r="845" spans="1:17" ht="14.4" customHeight="1" x14ac:dyDescent="0.3">
      <c r="A845" s="680" t="s">
        <v>527</v>
      </c>
      <c r="B845" s="671" t="s">
        <v>4985</v>
      </c>
      <c r="C845" s="671" t="s">
        <v>1260</v>
      </c>
      <c r="D845" s="671" t="s">
        <v>4887</v>
      </c>
      <c r="E845" s="671" t="s">
        <v>4888</v>
      </c>
      <c r="F845" s="238"/>
      <c r="G845" s="238"/>
      <c r="H845" s="238"/>
      <c r="I845" s="238"/>
      <c r="J845" s="238"/>
      <c r="K845" s="238"/>
      <c r="L845" s="238"/>
      <c r="M845" s="238"/>
      <c r="N845" s="238">
        <v>1</v>
      </c>
      <c r="O845" s="238">
        <v>5214.82</v>
      </c>
      <c r="P845" s="682"/>
      <c r="Q845" s="713">
        <v>5214.82</v>
      </c>
    </row>
    <row r="846" spans="1:17" ht="14.4" customHeight="1" x14ac:dyDescent="0.3">
      <c r="A846" s="680" t="s">
        <v>527</v>
      </c>
      <c r="B846" s="671" t="s">
        <v>4985</v>
      </c>
      <c r="C846" s="671" t="s">
        <v>1260</v>
      </c>
      <c r="D846" s="671" t="s">
        <v>4890</v>
      </c>
      <c r="E846" s="671" t="s">
        <v>4471</v>
      </c>
      <c r="F846" s="238">
        <v>7</v>
      </c>
      <c r="G846" s="238">
        <v>666.54</v>
      </c>
      <c r="H846" s="238">
        <v>1</v>
      </c>
      <c r="I846" s="238">
        <v>95.22</v>
      </c>
      <c r="J846" s="238"/>
      <c r="K846" s="238"/>
      <c r="L846" s="238"/>
      <c r="M846" s="238"/>
      <c r="N846" s="238"/>
      <c r="O846" s="238"/>
      <c r="P846" s="682"/>
      <c r="Q846" s="713"/>
    </row>
    <row r="847" spans="1:17" ht="14.4" customHeight="1" x14ac:dyDescent="0.3">
      <c r="A847" s="680" t="s">
        <v>527</v>
      </c>
      <c r="B847" s="671" t="s">
        <v>4985</v>
      </c>
      <c r="C847" s="671" t="s">
        <v>1260</v>
      </c>
      <c r="D847" s="671" t="s">
        <v>4891</v>
      </c>
      <c r="E847" s="671" t="s">
        <v>4471</v>
      </c>
      <c r="F847" s="238">
        <v>92</v>
      </c>
      <c r="G847" s="238">
        <v>24730.68</v>
      </c>
      <c r="H847" s="238">
        <v>1</v>
      </c>
      <c r="I847" s="238">
        <v>268.81173913043477</v>
      </c>
      <c r="J847" s="238"/>
      <c r="K847" s="238"/>
      <c r="L847" s="238"/>
      <c r="M847" s="238"/>
      <c r="N847" s="238"/>
      <c r="O847" s="238"/>
      <c r="P847" s="682"/>
      <c r="Q847" s="713"/>
    </row>
    <row r="848" spans="1:17" ht="14.4" customHeight="1" x14ac:dyDescent="0.3">
      <c r="A848" s="680" t="s">
        <v>527</v>
      </c>
      <c r="B848" s="671" t="s">
        <v>4985</v>
      </c>
      <c r="C848" s="671" t="s">
        <v>1260</v>
      </c>
      <c r="D848" s="671" t="s">
        <v>4479</v>
      </c>
      <c r="E848" s="671" t="s">
        <v>4478</v>
      </c>
      <c r="F848" s="238">
        <v>9</v>
      </c>
      <c r="G848" s="238">
        <v>2487.9499999999998</v>
      </c>
      <c r="H848" s="238">
        <v>1</v>
      </c>
      <c r="I848" s="238">
        <v>276.43888888888887</v>
      </c>
      <c r="J848" s="238">
        <v>6</v>
      </c>
      <c r="K848" s="238">
        <v>1681.0800000000002</v>
      </c>
      <c r="L848" s="238">
        <v>0.67568882011294451</v>
      </c>
      <c r="M848" s="238">
        <v>280.18</v>
      </c>
      <c r="N848" s="238">
        <v>6</v>
      </c>
      <c r="O848" s="238">
        <v>1681.08</v>
      </c>
      <c r="P848" s="682">
        <v>0.6756888201129444</v>
      </c>
      <c r="Q848" s="713">
        <v>280.18</v>
      </c>
    </row>
    <row r="849" spans="1:17" ht="14.4" customHeight="1" x14ac:dyDescent="0.3">
      <c r="A849" s="680" t="s">
        <v>527</v>
      </c>
      <c r="B849" s="671" t="s">
        <v>4985</v>
      </c>
      <c r="C849" s="671" t="s">
        <v>1260</v>
      </c>
      <c r="D849" s="671" t="s">
        <v>4480</v>
      </c>
      <c r="E849" s="671" t="s">
        <v>4481</v>
      </c>
      <c r="F849" s="238">
        <v>64.3</v>
      </c>
      <c r="G849" s="238">
        <v>16289.109999999999</v>
      </c>
      <c r="H849" s="238">
        <v>1</v>
      </c>
      <c r="I849" s="238">
        <v>253.3298600311042</v>
      </c>
      <c r="J849" s="238">
        <v>44.1</v>
      </c>
      <c r="K849" s="238">
        <v>11270.19</v>
      </c>
      <c r="L849" s="238">
        <v>0.69188494644581577</v>
      </c>
      <c r="M849" s="238">
        <v>255.55986394557823</v>
      </c>
      <c r="N849" s="238">
        <v>37.799999999999997</v>
      </c>
      <c r="O849" s="238">
        <v>9660.15</v>
      </c>
      <c r="P849" s="682">
        <v>0.59304345050159279</v>
      </c>
      <c r="Q849" s="713">
        <v>255.55952380952382</v>
      </c>
    </row>
    <row r="850" spans="1:17" ht="14.4" customHeight="1" x14ac:dyDescent="0.3">
      <c r="A850" s="680" t="s">
        <v>527</v>
      </c>
      <c r="B850" s="671" t="s">
        <v>4985</v>
      </c>
      <c r="C850" s="671" t="s">
        <v>1260</v>
      </c>
      <c r="D850" s="671" t="s">
        <v>4892</v>
      </c>
      <c r="E850" s="671" t="s">
        <v>4893</v>
      </c>
      <c r="F850" s="238"/>
      <c r="G850" s="238"/>
      <c r="H850" s="238"/>
      <c r="I850" s="238"/>
      <c r="J850" s="238"/>
      <c r="K850" s="238"/>
      <c r="L850" s="238"/>
      <c r="M850" s="238"/>
      <c r="N850" s="238">
        <v>0.12</v>
      </c>
      <c r="O850" s="238">
        <v>88.26</v>
      </c>
      <c r="P850" s="682"/>
      <c r="Q850" s="713">
        <v>735.50000000000011</v>
      </c>
    </row>
    <row r="851" spans="1:17" ht="14.4" customHeight="1" x14ac:dyDescent="0.3">
      <c r="A851" s="680" t="s">
        <v>527</v>
      </c>
      <c r="B851" s="671" t="s">
        <v>4985</v>
      </c>
      <c r="C851" s="671" t="s">
        <v>1260</v>
      </c>
      <c r="D851" s="671" t="s">
        <v>4894</v>
      </c>
      <c r="E851" s="671" t="s">
        <v>4471</v>
      </c>
      <c r="F851" s="238">
        <v>0.04</v>
      </c>
      <c r="G851" s="238">
        <v>44.52</v>
      </c>
      <c r="H851" s="238">
        <v>1</v>
      </c>
      <c r="I851" s="238">
        <v>1113</v>
      </c>
      <c r="J851" s="238"/>
      <c r="K851" s="238"/>
      <c r="L851" s="238"/>
      <c r="M851" s="238"/>
      <c r="N851" s="238"/>
      <c r="O851" s="238"/>
      <c r="P851" s="682"/>
      <c r="Q851" s="713"/>
    </row>
    <row r="852" spans="1:17" ht="14.4" customHeight="1" x14ac:dyDescent="0.3">
      <c r="A852" s="680" t="s">
        <v>527</v>
      </c>
      <c r="B852" s="671" t="s">
        <v>4985</v>
      </c>
      <c r="C852" s="671" t="s">
        <v>1260</v>
      </c>
      <c r="D852" s="671" t="s">
        <v>4986</v>
      </c>
      <c r="E852" s="671" t="s">
        <v>1147</v>
      </c>
      <c r="F852" s="238"/>
      <c r="G852" s="238"/>
      <c r="H852" s="238"/>
      <c r="I852" s="238"/>
      <c r="J852" s="238">
        <v>0.12</v>
      </c>
      <c r="K852" s="238">
        <v>348.32</v>
      </c>
      <c r="L852" s="238"/>
      <c r="M852" s="238">
        <v>2902.6666666666665</v>
      </c>
      <c r="N852" s="238"/>
      <c r="O852" s="238"/>
      <c r="P852" s="682"/>
      <c r="Q852" s="713"/>
    </row>
    <row r="853" spans="1:17" ht="14.4" customHeight="1" x14ac:dyDescent="0.3">
      <c r="A853" s="680" t="s">
        <v>527</v>
      </c>
      <c r="B853" s="671" t="s">
        <v>4985</v>
      </c>
      <c r="C853" s="671" t="s">
        <v>1260</v>
      </c>
      <c r="D853" s="671" t="s">
        <v>4895</v>
      </c>
      <c r="E853" s="671" t="s">
        <v>1027</v>
      </c>
      <c r="F853" s="238">
        <v>2</v>
      </c>
      <c r="G853" s="238">
        <v>1839.36</v>
      </c>
      <c r="H853" s="238">
        <v>1</v>
      </c>
      <c r="I853" s="238">
        <v>919.68</v>
      </c>
      <c r="J853" s="238">
        <v>0.5</v>
      </c>
      <c r="K853" s="238">
        <v>463.87</v>
      </c>
      <c r="L853" s="238">
        <v>0.2521909794711204</v>
      </c>
      <c r="M853" s="238">
        <v>927.74</v>
      </c>
      <c r="N853" s="238">
        <v>16.600000000000001</v>
      </c>
      <c r="O853" s="238">
        <v>12025.04</v>
      </c>
      <c r="P853" s="682">
        <v>6.5376217814892144</v>
      </c>
      <c r="Q853" s="713">
        <v>724.4</v>
      </c>
    </row>
    <row r="854" spans="1:17" ht="14.4" customHeight="1" x14ac:dyDescent="0.3">
      <c r="A854" s="680" t="s">
        <v>527</v>
      </c>
      <c r="B854" s="671" t="s">
        <v>4985</v>
      </c>
      <c r="C854" s="671" t="s">
        <v>1260</v>
      </c>
      <c r="D854" s="671" t="s">
        <v>4896</v>
      </c>
      <c r="E854" s="671" t="s">
        <v>4471</v>
      </c>
      <c r="F854" s="238">
        <v>4.7300000000000004</v>
      </c>
      <c r="G854" s="238">
        <v>26330.79</v>
      </c>
      <c r="H854" s="238">
        <v>1</v>
      </c>
      <c r="I854" s="238">
        <v>5566.7632135306549</v>
      </c>
      <c r="J854" s="238"/>
      <c r="K854" s="238"/>
      <c r="L854" s="238"/>
      <c r="M854" s="238"/>
      <c r="N854" s="238"/>
      <c r="O854" s="238"/>
      <c r="P854" s="682"/>
      <c r="Q854" s="713"/>
    </row>
    <row r="855" spans="1:17" ht="14.4" customHeight="1" x14ac:dyDescent="0.3">
      <c r="A855" s="680" t="s">
        <v>527</v>
      </c>
      <c r="B855" s="671" t="s">
        <v>4985</v>
      </c>
      <c r="C855" s="671" t="s">
        <v>1260</v>
      </c>
      <c r="D855" s="671" t="s">
        <v>4897</v>
      </c>
      <c r="E855" s="671" t="s">
        <v>2235</v>
      </c>
      <c r="F855" s="238">
        <v>30</v>
      </c>
      <c r="G855" s="238">
        <v>19343.7</v>
      </c>
      <c r="H855" s="238">
        <v>1</v>
      </c>
      <c r="I855" s="238">
        <v>644.79000000000008</v>
      </c>
      <c r="J855" s="238">
        <v>36.200000000000003</v>
      </c>
      <c r="K855" s="238">
        <v>23545.919999999998</v>
      </c>
      <c r="L855" s="238">
        <v>1.2172397214596999</v>
      </c>
      <c r="M855" s="238">
        <v>650.43977900552477</v>
      </c>
      <c r="N855" s="238">
        <v>23.8</v>
      </c>
      <c r="O855" s="238">
        <v>15480.47</v>
      </c>
      <c r="P855" s="682">
        <v>0.80028484726293314</v>
      </c>
      <c r="Q855" s="713">
        <v>650.43991596638648</v>
      </c>
    </row>
    <row r="856" spans="1:17" ht="14.4" customHeight="1" x14ac:dyDescent="0.3">
      <c r="A856" s="680" t="s">
        <v>527</v>
      </c>
      <c r="B856" s="671" t="s">
        <v>4985</v>
      </c>
      <c r="C856" s="671" t="s">
        <v>1260</v>
      </c>
      <c r="D856" s="671" t="s">
        <v>4987</v>
      </c>
      <c r="E856" s="671" t="s">
        <v>1511</v>
      </c>
      <c r="F856" s="238"/>
      <c r="G856" s="238"/>
      <c r="H856" s="238"/>
      <c r="I856" s="238"/>
      <c r="J856" s="238"/>
      <c r="K856" s="238"/>
      <c r="L856" s="238"/>
      <c r="M856" s="238"/>
      <c r="N856" s="238">
        <v>0.1</v>
      </c>
      <c r="O856" s="238">
        <v>72.37</v>
      </c>
      <c r="P856" s="682"/>
      <c r="Q856" s="713">
        <v>723.7</v>
      </c>
    </row>
    <row r="857" spans="1:17" ht="14.4" customHeight="1" x14ac:dyDescent="0.3">
      <c r="A857" s="680" t="s">
        <v>527</v>
      </c>
      <c r="B857" s="671" t="s">
        <v>4985</v>
      </c>
      <c r="C857" s="671" t="s">
        <v>1260</v>
      </c>
      <c r="D857" s="671" t="s">
        <v>4491</v>
      </c>
      <c r="E857" s="671" t="s">
        <v>2308</v>
      </c>
      <c r="F857" s="238">
        <v>18.5</v>
      </c>
      <c r="G857" s="238">
        <v>238894.35</v>
      </c>
      <c r="H857" s="238">
        <v>1</v>
      </c>
      <c r="I857" s="238">
        <v>12913.208108108109</v>
      </c>
      <c r="J857" s="238"/>
      <c r="K857" s="238"/>
      <c r="L857" s="238"/>
      <c r="M857" s="238"/>
      <c r="N857" s="238"/>
      <c r="O857" s="238"/>
      <c r="P857" s="682"/>
      <c r="Q857" s="713"/>
    </row>
    <row r="858" spans="1:17" ht="14.4" customHeight="1" x14ac:dyDescent="0.3">
      <c r="A858" s="680" t="s">
        <v>527</v>
      </c>
      <c r="B858" s="671" t="s">
        <v>4985</v>
      </c>
      <c r="C858" s="671" t="s">
        <v>1260</v>
      </c>
      <c r="D858" s="671" t="s">
        <v>4493</v>
      </c>
      <c r="E858" s="671" t="s">
        <v>4494</v>
      </c>
      <c r="F858" s="238">
        <v>3</v>
      </c>
      <c r="G858" s="238">
        <v>97125.119999999995</v>
      </c>
      <c r="H858" s="238">
        <v>1</v>
      </c>
      <c r="I858" s="238">
        <v>32375.039999999997</v>
      </c>
      <c r="J858" s="238"/>
      <c r="K858" s="238"/>
      <c r="L858" s="238"/>
      <c r="M858" s="238"/>
      <c r="N858" s="238"/>
      <c r="O858" s="238"/>
      <c r="P858" s="682"/>
      <c r="Q858" s="713"/>
    </row>
    <row r="859" spans="1:17" ht="14.4" customHeight="1" x14ac:dyDescent="0.3">
      <c r="A859" s="680" t="s">
        <v>527</v>
      </c>
      <c r="B859" s="671" t="s">
        <v>4985</v>
      </c>
      <c r="C859" s="671" t="s">
        <v>1260</v>
      </c>
      <c r="D859" s="671" t="s">
        <v>4898</v>
      </c>
      <c r="E859" s="671" t="s">
        <v>1604</v>
      </c>
      <c r="F859" s="238">
        <v>24</v>
      </c>
      <c r="G859" s="238">
        <v>103416.29</v>
      </c>
      <c r="H859" s="238">
        <v>1</v>
      </c>
      <c r="I859" s="238">
        <v>4309.0120833333331</v>
      </c>
      <c r="J859" s="238"/>
      <c r="K859" s="238"/>
      <c r="L859" s="238"/>
      <c r="M859" s="238"/>
      <c r="N859" s="238">
        <v>1.5</v>
      </c>
      <c r="O859" s="238">
        <v>5253.61</v>
      </c>
      <c r="P859" s="682">
        <v>5.0800604044101756E-2</v>
      </c>
      <c r="Q859" s="713">
        <v>3502.4066666666663</v>
      </c>
    </row>
    <row r="860" spans="1:17" ht="14.4" customHeight="1" x14ac:dyDescent="0.3">
      <c r="A860" s="680" t="s">
        <v>527</v>
      </c>
      <c r="B860" s="671" t="s">
        <v>4985</v>
      </c>
      <c r="C860" s="671" t="s">
        <v>1260</v>
      </c>
      <c r="D860" s="671" t="s">
        <v>4899</v>
      </c>
      <c r="E860" s="671" t="s">
        <v>4900</v>
      </c>
      <c r="F860" s="238"/>
      <c r="G860" s="238"/>
      <c r="H860" s="238"/>
      <c r="I860" s="238"/>
      <c r="J860" s="238">
        <v>2</v>
      </c>
      <c r="K860" s="238">
        <v>24317.46</v>
      </c>
      <c r="L860" s="238"/>
      <c r="M860" s="238">
        <v>12158.73</v>
      </c>
      <c r="N860" s="238"/>
      <c r="O860" s="238"/>
      <c r="P860" s="682"/>
      <c r="Q860" s="713"/>
    </row>
    <row r="861" spans="1:17" ht="14.4" customHeight="1" x14ac:dyDescent="0.3">
      <c r="A861" s="680" t="s">
        <v>527</v>
      </c>
      <c r="B861" s="671" t="s">
        <v>4985</v>
      </c>
      <c r="C861" s="671" t="s">
        <v>1260</v>
      </c>
      <c r="D861" s="671" t="s">
        <v>4505</v>
      </c>
      <c r="E861" s="671" t="s">
        <v>4506</v>
      </c>
      <c r="F861" s="238">
        <v>1</v>
      </c>
      <c r="G861" s="238">
        <v>24501.45</v>
      </c>
      <c r="H861" s="238">
        <v>1</v>
      </c>
      <c r="I861" s="238">
        <v>24501.45</v>
      </c>
      <c r="J861" s="238">
        <v>1</v>
      </c>
      <c r="K861" s="238">
        <v>24716.38</v>
      </c>
      <c r="L861" s="238">
        <v>1.0087721338941165</v>
      </c>
      <c r="M861" s="238">
        <v>24716.38</v>
      </c>
      <c r="N861" s="238">
        <v>4</v>
      </c>
      <c r="O861" s="238">
        <v>98865.52</v>
      </c>
      <c r="P861" s="682">
        <v>4.0350885355764659</v>
      </c>
      <c r="Q861" s="713">
        <v>24716.38</v>
      </c>
    </row>
    <row r="862" spans="1:17" ht="14.4" customHeight="1" x14ac:dyDescent="0.3">
      <c r="A862" s="680" t="s">
        <v>527</v>
      </c>
      <c r="B862" s="671" t="s">
        <v>4985</v>
      </c>
      <c r="C862" s="671" t="s">
        <v>1260</v>
      </c>
      <c r="D862" s="671" t="s">
        <v>4988</v>
      </c>
      <c r="E862" s="671" t="s">
        <v>4471</v>
      </c>
      <c r="F862" s="238">
        <v>11</v>
      </c>
      <c r="G862" s="238">
        <v>99961.43</v>
      </c>
      <c r="H862" s="238">
        <v>1</v>
      </c>
      <c r="I862" s="238">
        <v>9087.4027272727271</v>
      </c>
      <c r="J862" s="238"/>
      <c r="K862" s="238"/>
      <c r="L862" s="238"/>
      <c r="M862" s="238"/>
      <c r="N862" s="238"/>
      <c r="O862" s="238"/>
      <c r="P862" s="682"/>
      <c r="Q862" s="713"/>
    </row>
    <row r="863" spans="1:17" ht="14.4" customHeight="1" x14ac:dyDescent="0.3">
      <c r="A863" s="680" t="s">
        <v>527</v>
      </c>
      <c r="B863" s="671" t="s">
        <v>4985</v>
      </c>
      <c r="C863" s="671" t="s">
        <v>1260</v>
      </c>
      <c r="D863" s="671" t="s">
        <v>4521</v>
      </c>
      <c r="E863" s="671" t="s">
        <v>1426</v>
      </c>
      <c r="F863" s="238">
        <v>172.10000000000002</v>
      </c>
      <c r="G863" s="238">
        <v>18021.870000000003</v>
      </c>
      <c r="H863" s="238">
        <v>1</v>
      </c>
      <c r="I863" s="238">
        <v>104.71743172574085</v>
      </c>
      <c r="J863" s="238">
        <v>161</v>
      </c>
      <c r="K863" s="238">
        <v>18121.310000000001</v>
      </c>
      <c r="L863" s="238">
        <v>1.0055177403898707</v>
      </c>
      <c r="M863" s="238">
        <v>112.55472049689442</v>
      </c>
      <c r="N863" s="238">
        <v>181.9</v>
      </c>
      <c r="O863" s="238">
        <v>13382.230000000001</v>
      </c>
      <c r="P863" s="682">
        <v>0.74255501787550349</v>
      </c>
      <c r="Q863" s="713">
        <v>73.56915887850468</v>
      </c>
    </row>
    <row r="864" spans="1:17" ht="14.4" customHeight="1" x14ac:dyDescent="0.3">
      <c r="A864" s="680" t="s">
        <v>527</v>
      </c>
      <c r="B864" s="671" t="s">
        <v>4985</v>
      </c>
      <c r="C864" s="671" t="s">
        <v>1260</v>
      </c>
      <c r="D864" s="671" t="s">
        <v>4522</v>
      </c>
      <c r="E864" s="671" t="s">
        <v>1430</v>
      </c>
      <c r="F864" s="238">
        <v>128</v>
      </c>
      <c r="G864" s="238">
        <v>111484.17</v>
      </c>
      <c r="H864" s="238">
        <v>1</v>
      </c>
      <c r="I864" s="238">
        <v>870.97007812499999</v>
      </c>
      <c r="J864" s="238">
        <v>73</v>
      </c>
      <c r="K864" s="238">
        <v>65339.700000000004</v>
      </c>
      <c r="L864" s="238">
        <v>0.58608948696483099</v>
      </c>
      <c r="M864" s="238">
        <v>895.06438356164392</v>
      </c>
      <c r="N864" s="238">
        <v>241</v>
      </c>
      <c r="O864" s="238">
        <v>153704.98000000001</v>
      </c>
      <c r="P864" s="682">
        <v>1.3787157405396659</v>
      </c>
      <c r="Q864" s="713">
        <v>637.78000000000009</v>
      </c>
    </row>
    <row r="865" spans="1:17" ht="14.4" customHeight="1" x14ac:dyDescent="0.3">
      <c r="A865" s="680" t="s">
        <v>527</v>
      </c>
      <c r="B865" s="671" t="s">
        <v>4985</v>
      </c>
      <c r="C865" s="671" t="s">
        <v>1260</v>
      </c>
      <c r="D865" s="671" t="s">
        <v>4523</v>
      </c>
      <c r="E865" s="671" t="s">
        <v>1173</v>
      </c>
      <c r="F865" s="238">
        <v>15</v>
      </c>
      <c r="G865" s="238">
        <v>3979.04</v>
      </c>
      <c r="H865" s="238">
        <v>1</v>
      </c>
      <c r="I865" s="238">
        <v>265.26933333333335</v>
      </c>
      <c r="J865" s="238">
        <v>12.5</v>
      </c>
      <c r="K865" s="238">
        <v>3783.62</v>
      </c>
      <c r="L865" s="238">
        <v>0.95088765129277408</v>
      </c>
      <c r="M865" s="238">
        <v>302.68959999999998</v>
      </c>
      <c r="N865" s="238"/>
      <c r="O865" s="238"/>
      <c r="P865" s="682"/>
      <c r="Q865" s="713"/>
    </row>
    <row r="866" spans="1:17" ht="14.4" customHeight="1" x14ac:dyDescent="0.3">
      <c r="A866" s="680" t="s">
        <v>527</v>
      </c>
      <c r="B866" s="671" t="s">
        <v>4985</v>
      </c>
      <c r="C866" s="671" t="s">
        <v>1260</v>
      </c>
      <c r="D866" s="671" t="s">
        <v>4902</v>
      </c>
      <c r="E866" s="671" t="s">
        <v>1187</v>
      </c>
      <c r="F866" s="238">
        <v>61</v>
      </c>
      <c r="G866" s="238">
        <v>49033.65</v>
      </c>
      <c r="H866" s="238">
        <v>1</v>
      </c>
      <c r="I866" s="238">
        <v>803.83032786885246</v>
      </c>
      <c r="J866" s="238">
        <v>13.4</v>
      </c>
      <c r="K866" s="238">
        <v>10865.75</v>
      </c>
      <c r="L866" s="238">
        <v>0.22159782108817108</v>
      </c>
      <c r="M866" s="238">
        <v>810.87686567164178</v>
      </c>
      <c r="N866" s="238">
        <v>13</v>
      </c>
      <c r="O866" s="238">
        <v>10541.4</v>
      </c>
      <c r="P866" s="682">
        <v>0.21498297597670171</v>
      </c>
      <c r="Q866" s="713">
        <v>810.87692307692305</v>
      </c>
    </row>
    <row r="867" spans="1:17" ht="14.4" customHeight="1" x14ac:dyDescent="0.3">
      <c r="A867" s="680" t="s">
        <v>527</v>
      </c>
      <c r="B867" s="671" t="s">
        <v>4985</v>
      </c>
      <c r="C867" s="671" t="s">
        <v>1260</v>
      </c>
      <c r="D867" s="671" t="s">
        <v>4989</v>
      </c>
      <c r="E867" s="671" t="s">
        <v>4471</v>
      </c>
      <c r="F867" s="238">
        <v>10.9</v>
      </c>
      <c r="G867" s="238">
        <v>10277.490000000002</v>
      </c>
      <c r="H867" s="238">
        <v>1</v>
      </c>
      <c r="I867" s="238">
        <v>942.88899082568821</v>
      </c>
      <c r="J867" s="238">
        <v>10.5</v>
      </c>
      <c r="K867" s="238">
        <v>9775.08</v>
      </c>
      <c r="L867" s="238">
        <v>0.95111549609875545</v>
      </c>
      <c r="M867" s="238">
        <v>930.96</v>
      </c>
      <c r="N867" s="238">
        <v>11</v>
      </c>
      <c r="O867" s="238">
        <v>10240.560000000001</v>
      </c>
      <c r="P867" s="682">
        <v>0.99640671019869631</v>
      </c>
      <c r="Q867" s="713">
        <v>930.96000000000015</v>
      </c>
    </row>
    <row r="868" spans="1:17" ht="14.4" customHeight="1" x14ac:dyDescent="0.3">
      <c r="A868" s="680" t="s">
        <v>527</v>
      </c>
      <c r="B868" s="671" t="s">
        <v>4985</v>
      </c>
      <c r="C868" s="671" t="s">
        <v>1260</v>
      </c>
      <c r="D868" s="671" t="s">
        <v>4903</v>
      </c>
      <c r="E868" s="671" t="s">
        <v>2491</v>
      </c>
      <c r="F868" s="238"/>
      <c r="G868" s="238"/>
      <c r="H868" s="238"/>
      <c r="I868" s="238"/>
      <c r="J868" s="238">
        <v>4</v>
      </c>
      <c r="K868" s="238">
        <v>232.04</v>
      </c>
      <c r="L868" s="238"/>
      <c r="M868" s="238">
        <v>58.01</v>
      </c>
      <c r="N868" s="238"/>
      <c r="O868" s="238"/>
      <c r="P868" s="682"/>
      <c r="Q868" s="713"/>
    </row>
    <row r="869" spans="1:17" ht="14.4" customHeight="1" x14ac:dyDescent="0.3">
      <c r="A869" s="680" t="s">
        <v>527</v>
      </c>
      <c r="B869" s="671" t="s">
        <v>4985</v>
      </c>
      <c r="C869" s="671" t="s">
        <v>1260</v>
      </c>
      <c r="D869" s="671" t="s">
        <v>4905</v>
      </c>
      <c r="E869" s="671" t="s">
        <v>4471</v>
      </c>
      <c r="F869" s="238">
        <v>4.66</v>
      </c>
      <c r="G869" s="238">
        <v>118126.89</v>
      </c>
      <c r="H869" s="238">
        <v>1</v>
      </c>
      <c r="I869" s="238">
        <v>25349.118025751071</v>
      </c>
      <c r="J869" s="238"/>
      <c r="K869" s="238"/>
      <c r="L869" s="238"/>
      <c r="M869" s="238"/>
      <c r="N869" s="238"/>
      <c r="O869" s="238"/>
      <c r="P869" s="682"/>
      <c r="Q869" s="713"/>
    </row>
    <row r="870" spans="1:17" ht="14.4" customHeight="1" x14ac:dyDescent="0.3">
      <c r="A870" s="680" t="s">
        <v>527</v>
      </c>
      <c r="B870" s="671" t="s">
        <v>4985</v>
      </c>
      <c r="C870" s="671" t="s">
        <v>1260</v>
      </c>
      <c r="D870" s="671" t="s">
        <v>2176</v>
      </c>
      <c r="E870" s="671" t="s">
        <v>4908</v>
      </c>
      <c r="F870" s="238"/>
      <c r="G870" s="238"/>
      <c r="H870" s="238"/>
      <c r="I870" s="238"/>
      <c r="J870" s="238">
        <v>17</v>
      </c>
      <c r="K870" s="238">
        <v>117180.53</v>
      </c>
      <c r="L870" s="238"/>
      <c r="M870" s="238">
        <v>6892.9723529411767</v>
      </c>
      <c r="N870" s="238"/>
      <c r="O870" s="238"/>
      <c r="P870" s="682"/>
      <c r="Q870" s="713"/>
    </row>
    <row r="871" spans="1:17" ht="14.4" customHeight="1" x14ac:dyDescent="0.3">
      <c r="A871" s="680" t="s">
        <v>527</v>
      </c>
      <c r="B871" s="671" t="s">
        <v>4985</v>
      </c>
      <c r="C871" s="671" t="s">
        <v>1260</v>
      </c>
      <c r="D871" s="671" t="s">
        <v>4909</v>
      </c>
      <c r="E871" s="671" t="s">
        <v>4910</v>
      </c>
      <c r="F871" s="238">
        <v>32.9</v>
      </c>
      <c r="G871" s="238">
        <v>15672.25</v>
      </c>
      <c r="H871" s="238">
        <v>1</v>
      </c>
      <c r="I871" s="238">
        <v>476.36018237082067</v>
      </c>
      <c r="J871" s="238">
        <v>7.6999999999999993</v>
      </c>
      <c r="K871" s="238">
        <v>3978.66</v>
      </c>
      <c r="L871" s="238">
        <v>0.25386654756017801</v>
      </c>
      <c r="M871" s="238">
        <v>516.70909090909095</v>
      </c>
      <c r="N871" s="238">
        <v>6.3</v>
      </c>
      <c r="O871" s="238">
        <v>3255.27</v>
      </c>
      <c r="P871" s="682">
        <v>0.20770916747754789</v>
      </c>
      <c r="Q871" s="713">
        <v>516.70952380952383</v>
      </c>
    </row>
    <row r="872" spans="1:17" ht="14.4" customHeight="1" x14ac:dyDescent="0.3">
      <c r="A872" s="680" t="s">
        <v>527</v>
      </c>
      <c r="B872" s="671" t="s">
        <v>4985</v>
      </c>
      <c r="C872" s="671" t="s">
        <v>1260</v>
      </c>
      <c r="D872" s="671" t="s">
        <v>4911</v>
      </c>
      <c r="E872" s="671" t="s">
        <v>2511</v>
      </c>
      <c r="F872" s="238">
        <v>22</v>
      </c>
      <c r="G872" s="238">
        <v>10875.04</v>
      </c>
      <c r="H872" s="238">
        <v>1</v>
      </c>
      <c r="I872" s="238">
        <v>494.32000000000005</v>
      </c>
      <c r="J872" s="238">
        <v>4</v>
      </c>
      <c r="K872" s="238">
        <v>190</v>
      </c>
      <c r="L872" s="238">
        <v>1.7471200105930642E-2</v>
      </c>
      <c r="M872" s="238">
        <v>47.5</v>
      </c>
      <c r="N872" s="238"/>
      <c r="O872" s="238"/>
      <c r="P872" s="682"/>
      <c r="Q872" s="713"/>
    </row>
    <row r="873" spans="1:17" ht="14.4" customHeight="1" x14ac:dyDescent="0.3">
      <c r="A873" s="680" t="s">
        <v>527</v>
      </c>
      <c r="B873" s="671" t="s">
        <v>4985</v>
      </c>
      <c r="C873" s="671" t="s">
        <v>1260</v>
      </c>
      <c r="D873" s="671" t="s">
        <v>4912</v>
      </c>
      <c r="E873" s="671" t="s">
        <v>4913</v>
      </c>
      <c r="F873" s="238">
        <v>0.2</v>
      </c>
      <c r="G873" s="238">
        <v>237.69</v>
      </c>
      <c r="H873" s="238">
        <v>1</v>
      </c>
      <c r="I873" s="238">
        <v>1188.4499999999998</v>
      </c>
      <c r="J873" s="238"/>
      <c r="K873" s="238"/>
      <c r="L873" s="238"/>
      <c r="M873" s="238"/>
      <c r="N873" s="238"/>
      <c r="O873" s="238"/>
      <c r="P873" s="682"/>
      <c r="Q873" s="713"/>
    </row>
    <row r="874" spans="1:17" ht="14.4" customHeight="1" x14ac:dyDescent="0.3">
      <c r="A874" s="680" t="s">
        <v>527</v>
      </c>
      <c r="B874" s="671" t="s">
        <v>4985</v>
      </c>
      <c r="C874" s="671" t="s">
        <v>1260</v>
      </c>
      <c r="D874" s="671" t="s">
        <v>4914</v>
      </c>
      <c r="E874" s="671" t="s">
        <v>4915</v>
      </c>
      <c r="F874" s="238">
        <v>14</v>
      </c>
      <c r="G874" s="238">
        <v>1510.04</v>
      </c>
      <c r="H874" s="238">
        <v>1</v>
      </c>
      <c r="I874" s="238">
        <v>107.86</v>
      </c>
      <c r="J874" s="238"/>
      <c r="K874" s="238"/>
      <c r="L874" s="238"/>
      <c r="M874" s="238"/>
      <c r="N874" s="238"/>
      <c r="O874" s="238"/>
      <c r="P874" s="682"/>
      <c r="Q874" s="713"/>
    </row>
    <row r="875" spans="1:17" ht="14.4" customHeight="1" x14ac:dyDescent="0.3">
      <c r="A875" s="680" t="s">
        <v>527</v>
      </c>
      <c r="B875" s="671" t="s">
        <v>4985</v>
      </c>
      <c r="C875" s="671" t="s">
        <v>1260</v>
      </c>
      <c r="D875" s="671" t="s">
        <v>4916</v>
      </c>
      <c r="E875" s="671" t="s">
        <v>2415</v>
      </c>
      <c r="F875" s="238">
        <v>2.6000000000000005</v>
      </c>
      <c r="G875" s="238">
        <v>1544.9599999999998</v>
      </c>
      <c r="H875" s="238">
        <v>1</v>
      </c>
      <c r="I875" s="238">
        <v>594.21538461538444</v>
      </c>
      <c r="J875" s="238"/>
      <c r="K875" s="238"/>
      <c r="L875" s="238"/>
      <c r="M875" s="238"/>
      <c r="N875" s="238">
        <v>1.8</v>
      </c>
      <c r="O875" s="238">
        <v>683.55</v>
      </c>
      <c r="P875" s="682">
        <v>0.44243863918806964</v>
      </c>
      <c r="Q875" s="713">
        <v>379.74999999999994</v>
      </c>
    </row>
    <row r="876" spans="1:17" ht="14.4" customHeight="1" x14ac:dyDescent="0.3">
      <c r="A876" s="680" t="s">
        <v>527</v>
      </c>
      <c r="B876" s="671" t="s">
        <v>4985</v>
      </c>
      <c r="C876" s="671" t="s">
        <v>1260</v>
      </c>
      <c r="D876" s="671" t="s">
        <v>4917</v>
      </c>
      <c r="E876" s="671" t="s">
        <v>4918</v>
      </c>
      <c r="F876" s="238">
        <v>5</v>
      </c>
      <c r="G876" s="238">
        <v>28845.9</v>
      </c>
      <c r="H876" s="238">
        <v>1</v>
      </c>
      <c r="I876" s="238">
        <v>5769.18</v>
      </c>
      <c r="J876" s="238"/>
      <c r="K876" s="238"/>
      <c r="L876" s="238"/>
      <c r="M876" s="238"/>
      <c r="N876" s="238"/>
      <c r="O876" s="238"/>
      <c r="P876" s="682"/>
      <c r="Q876" s="713"/>
    </row>
    <row r="877" spans="1:17" ht="14.4" customHeight="1" x14ac:dyDescent="0.3">
      <c r="A877" s="680" t="s">
        <v>527</v>
      </c>
      <c r="B877" s="671" t="s">
        <v>4985</v>
      </c>
      <c r="C877" s="671" t="s">
        <v>1260</v>
      </c>
      <c r="D877" s="671" t="s">
        <v>4990</v>
      </c>
      <c r="E877" s="671" t="s">
        <v>4991</v>
      </c>
      <c r="F877" s="238"/>
      <c r="G877" s="238"/>
      <c r="H877" s="238"/>
      <c r="I877" s="238"/>
      <c r="J877" s="238"/>
      <c r="K877" s="238"/>
      <c r="L877" s="238"/>
      <c r="M877" s="238"/>
      <c r="N877" s="238">
        <v>1</v>
      </c>
      <c r="O877" s="238">
        <v>137.46</v>
      </c>
      <c r="P877" s="682"/>
      <c r="Q877" s="713">
        <v>137.46</v>
      </c>
    </row>
    <row r="878" spans="1:17" ht="14.4" customHeight="1" x14ac:dyDescent="0.3">
      <c r="A878" s="680" t="s">
        <v>527</v>
      </c>
      <c r="B878" s="671" t="s">
        <v>4985</v>
      </c>
      <c r="C878" s="671" t="s">
        <v>1260</v>
      </c>
      <c r="D878" s="671" t="s">
        <v>4920</v>
      </c>
      <c r="E878" s="671" t="s">
        <v>4921</v>
      </c>
      <c r="F878" s="238">
        <v>6</v>
      </c>
      <c r="G878" s="238">
        <v>50074.049999999996</v>
      </c>
      <c r="H878" s="238">
        <v>1</v>
      </c>
      <c r="I878" s="238">
        <v>8345.6749999999993</v>
      </c>
      <c r="J878" s="238">
        <v>2.4</v>
      </c>
      <c r="K878" s="238">
        <v>9422.16</v>
      </c>
      <c r="L878" s="238">
        <v>0.18816452833353806</v>
      </c>
      <c r="M878" s="238">
        <v>3925.9</v>
      </c>
      <c r="N878" s="238">
        <v>1.5</v>
      </c>
      <c r="O878" s="238">
        <v>5888.8499999999995</v>
      </c>
      <c r="P878" s="682">
        <v>0.11760283020846127</v>
      </c>
      <c r="Q878" s="713">
        <v>3925.8999999999996</v>
      </c>
    </row>
    <row r="879" spans="1:17" ht="14.4" customHeight="1" x14ac:dyDescent="0.3">
      <c r="A879" s="680" t="s">
        <v>527</v>
      </c>
      <c r="B879" s="671" t="s">
        <v>4985</v>
      </c>
      <c r="C879" s="671" t="s">
        <v>1260</v>
      </c>
      <c r="D879" s="671" t="s">
        <v>4530</v>
      </c>
      <c r="E879" s="671" t="s">
        <v>1069</v>
      </c>
      <c r="F879" s="238">
        <v>2.3400000000000003</v>
      </c>
      <c r="G879" s="238">
        <v>780.39</v>
      </c>
      <c r="H879" s="238">
        <v>1</v>
      </c>
      <c r="I879" s="238">
        <v>333.49999999999994</v>
      </c>
      <c r="J879" s="238">
        <v>2.35</v>
      </c>
      <c r="K879" s="238">
        <v>799.23</v>
      </c>
      <c r="L879" s="238">
        <v>1.0241417752662132</v>
      </c>
      <c r="M879" s="238">
        <v>340.09787234042551</v>
      </c>
      <c r="N879" s="238">
        <v>0.89999999999999991</v>
      </c>
      <c r="O879" s="238">
        <v>306.09000000000003</v>
      </c>
      <c r="P879" s="682">
        <v>0.39222696344135627</v>
      </c>
      <c r="Q879" s="713">
        <v>340.10000000000008</v>
      </c>
    </row>
    <row r="880" spans="1:17" ht="14.4" customHeight="1" x14ac:dyDescent="0.3">
      <c r="A880" s="680" t="s">
        <v>527</v>
      </c>
      <c r="B880" s="671" t="s">
        <v>4985</v>
      </c>
      <c r="C880" s="671" t="s">
        <v>1260</v>
      </c>
      <c r="D880" s="671" t="s">
        <v>4531</v>
      </c>
      <c r="E880" s="671" t="s">
        <v>1073</v>
      </c>
      <c r="F880" s="238">
        <v>8.82</v>
      </c>
      <c r="G880" s="238">
        <v>733.44</v>
      </c>
      <c r="H880" s="238">
        <v>1</v>
      </c>
      <c r="I880" s="238">
        <v>83.156462585034021</v>
      </c>
      <c r="J880" s="238">
        <v>1.4</v>
      </c>
      <c r="K880" s="238">
        <v>119</v>
      </c>
      <c r="L880" s="238">
        <v>0.16224912739965094</v>
      </c>
      <c r="M880" s="238">
        <v>85</v>
      </c>
      <c r="N880" s="238">
        <v>4.8600000000000003</v>
      </c>
      <c r="O880" s="238">
        <v>413.16</v>
      </c>
      <c r="P880" s="682">
        <v>0.56331806282722507</v>
      </c>
      <c r="Q880" s="713">
        <v>85.012345679012341</v>
      </c>
    </row>
    <row r="881" spans="1:17" ht="14.4" customHeight="1" x14ac:dyDescent="0.3">
      <c r="A881" s="680" t="s">
        <v>527</v>
      </c>
      <c r="B881" s="671" t="s">
        <v>4985</v>
      </c>
      <c r="C881" s="671" t="s">
        <v>1260</v>
      </c>
      <c r="D881" s="671" t="s">
        <v>4532</v>
      </c>
      <c r="E881" s="671" t="s">
        <v>1077</v>
      </c>
      <c r="F881" s="238">
        <v>10</v>
      </c>
      <c r="G881" s="238">
        <v>1685.7</v>
      </c>
      <c r="H881" s="238">
        <v>1</v>
      </c>
      <c r="I881" s="238">
        <v>168.57</v>
      </c>
      <c r="J881" s="238">
        <v>10</v>
      </c>
      <c r="K881" s="238">
        <v>1700.5</v>
      </c>
      <c r="L881" s="238">
        <v>1.0087797354214867</v>
      </c>
      <c r="M881" s="238">
        <v>170.05</v>
      </c>
      <c r="N881" s="238">
        <v>3.8</v>
      </c>
      <c r="O881" s="238">
        <v>646.17999999999995</v>
      </c>
      <c r="P881" s="682">
        <v>0.38333036720650171</v>
      </c>
      <c r="Q881" s="713">
        <v>170.04736842105262</v>
      </c>
    </row>
    <row r="882" spans="1:17" ht="14.4" customHeight="1" x14ac:dyDescent="0.3">
      <c r="A882" s="680" t="s">
        <v>527</v>
      </c>
      <c r="B882" s="671" t="s">
        <v>4985</v>
      </c>
      <c r="C882" s="671" t="s">
        <v>1260</v>
      </c>
      <c r="D882" s="671" t="s">
        <v>4533</v>
      </c>
      <c r="E882" s="671" t="s">
        <v>4534</v>
      </c>
      <c r="F882" s="238">
        <v>4</v>
      </c>
      <c r="G882" s="238">
        <v>3819.16</v>
      </c>
      <c r="H882" s="238">
        <v>1</v>
      </c>
      <c r="I882" s="238">
        <v>954.79</v>
      </c>
      <c r="J882" s="238"/>
      <c r="K882" s="238"/>
      <c r="L882" s="238"/>
      <c r="M882" s="238"/>
      <c r="N882" s="238"/>
      <c r="O882" s="238"/>
      <c r="P882" s="682"/>
      <c r="Q882" s="713"/>
    </row>
    <row r="883" spans="1:17" ht="14.4" customHeight="1" x14ac:dyDescent="0.3">
      <c r="A883" s="680" t="s">
        <v>527</v>
      </c>
      <c r="B883" s="671" t="s">
        <v>4985</v>
      </c>
      <c r="C883" s="671" t="s">
        <v>1260</v>
      </c>
      <c r="D883" s="671" t="s">
        <v>4535</v>
      </c>
      <c r="E883" s="671" t="s">
        <v>4536</v>
      </c>
      <c r="F883" s="238">
        <v>16</v>
      </c>
      <c r="G883" s="238">
        <v>111113.56</v>
      </c>
      <c r="H883" s="238">
        <v>1</v>
      </c>
      <c r="I883" s="238">
        <v>6944.5974999999999</v>
      </c>
      <c r="J883" s="238">
        <v>82</v>
      </c>
      <c r="K883" s="238">
        <v>530541.64</v>
      </c>
      <c r="L883" s="238">
        <v>4.7747695240796899</v>
      </c>
      <c r="M883" s="238">
        <v>6470.02</v>
      </c>
      <c r="N883" s="238">
        <v>33</v>
      </c>
      <c r="O883" s="238">
        <v>213510.66</v>
      </c>
      <c r="P883" s="682">
        <v>1.9215535889588995</v>
      </c>
      <c r="Q883" s="713">
        <v>6470.02</v>
      </c>
    </row>
    <row r="884" spans="1:17" ht="14.4" customHeight="1" x14ac:dyDescent="0.3">
      <c r="A884" s="680" t="s">
        <v>527</v>
      </c>
      <c r="B884" s="671" t="s">
        <v>4985</v>
      </c>
      <c r="C884" s="671" t="s">
        <v>1260</v>
      </c>
      <c r="D884" s="671" t="s">
        <v>4922</v>
      </c>
      <c r="E884" s="671" t="s">
        <v>4910</v>
      </c>
      <c r="F884" s="238">
        <v>6</v>
      </c>
      <c r="G884" s="238">
        <v>14090.02</v>
      </c>
      <c r="H884" s="238">
        <v>1</v>
      </c>
      <c r="I884" s="238">
        <v>2348.3366666666666</v>
      </c>
      <c r="J884" s="238"/>
      <c r="K884" s="238"/>
      <c r="L884" s="238"/>
      <c r="M884" s="238"/>
      <c r="N884" s="238"/>
      <c r="O884" s="238"/>
      <c r="P884" s="682"/>
      <c r="Q884" s="713"/>
    </row>
    <row r="885" spans="1:17" ht="14.4" customHeight="1" x14ac:dyDescent="0.3">
      <c r="A885" s="680" t="s">
        <v>527</v>
      </c>
      <c r="B885" s="671" t="s">
        <v>4985</v>
      </c>
      <c r="C885" s="671" t="s">
        <v>1260</v>
      </c>
      <c r="D885" s="671" t="s">
        <v>4923</v>
      </c>
      <c r="E885" s="671" t="s">
        <v>2427</v>
      </c>
      <c r="F885" s="238">
        <v>30</v>
      </c>
      <c r="G885" s="238">
        <v>18479.400000000001</v>
      </c>
      <c r="H885" s="238">
        <v>1</v>
      </c>
      <c r="I885" s="238">
        <v>615.98</v>
      </c>
      <c r="J885" s="238">
        <v>12</v>
      </c>
      <c r="K885" s="238">
        <v>2749.92</v>
      </c>
      <c r="L885" s="238">
        <v>0.14881002629955517</v>
      </c>
      <c r="M885" s="238">
        <v>229.16</v>
      </c>
      <c r="N885" s="238">
        <v>1</v>
      </c>
      <c r="O885" s="238">
        <v>229.16</v>
      </c>
      <c r="P885" s="682">
        <v>1.240083552496293E-2</v>
      </c>
      <c r="Q885" s="713">
        <v>229.16</v>
      </c>
    </row>
    <row r="886" spans="1:17" ht="14.4" customHeight="1" x14ac:dyDescent="0.3">
      <c r="A886" s="680" t="s">
        <v>527</v>
      </c>
      <c r="B886" s="671" t="s">
        <v>4985</v>
      </c>
      <c r="C886" s="671" t="s">
        <v>1260</v>
      </c>
      <c r="D886" s="671" t="s">
        <v>4992</v>
      </c>
      <c r="E886" s="671" t="s">
        <v>4925</v>
      </c>
      <c r="F886" s="238">
        <v>16</v>
      </c>
      <c r="G886" s="238">
        <v>1070.08</v>
      </c>
      <c r="H886" s="238">
        <v>1</v>
      </c>
      <c r="I886" s="238">
        <v>66.88</v>
      </c>
      <c r="J886" s="238"/>
      <c r="K886" s="238"/>
      <c r="L886" s="238"/>
      <c r="M886" s="238"/>
      <c r="N886" s="238"/>
      <c r="O886" s="238"/>
      <c r="P886" s="682"/>
      <c r="Q886" s="713"/>
    </row>
    <row r="887" spans="1:17" ht="14.4" customHeight="1" x14ac:dyDescent="0.3">
      <c r="A887" s="680" t="s">
        <v>527</v>
      </c>
      <c r="B887" s="671" t="s">
        <v>4985</v>
      </c>
      <c r="C887" s="671" t="s">
        <v>1260</v>
      </c>
      <c r="D887" s="671" t="s">
        <v>4926</v>
      </c>
      <c r="E887" s="671" t="s">
        <v>4927</v>
      </c>
      <c r="F887" s="238">
        <v>2</v>
      </c>
      <c r="G887" s="238">
        <v>6885.5599999999995</v>
      </c>
      <c r="H887" s="238">
        <v>1</v>
      </c>
      <c r="I887" s="238">
        <v>3442.7799999999997</v>
      </c>
      <c r="J887" s="238">
        <v>5</v>
      </c>
      <c r="K887" s="238">
        <v>17648.46</v>
      </c>
      <c r="L887" s="238">
        <v>2.5631117875670242</v>
      </c>
      <c r="M887" s="238">
        <v>3529.692</v>
      </c>
      <c r="N887" s="238"/>
      <c r="O887" s="238"/>
      <c r="P887" s="682"/>
      <c r="Q887" s="713"/>
    </row>
    <row r="888" spans="1:17" ht="14.4" customHeight="1" x14ac:dyDescent="0.3">
      <c r="A888" s="680" t="s">
        <v>527</v>
      </c>
      <c r="B888" s="671" t="s">
        <v>4985</v>
      </c>
      <c r="C888" s="671" t="s">
        <v>1260</v>
      </c>
      <c r="D888" s="671" t="s">
        <v>4993</v>
      </c>
      <c r="E888" s="671" t="s">
        <v>4927</v>
      </c>
      <c r="F888" s="238">
        <v>3</v>
      </c>
      <c r="G888" s="238">
        <v>20781.3</v>
      </c>
      <c r="H888" s="238">
        <v>1</v>
      </c>
      <c r="I888" s="238">
        <v>6927.0999999999995</v>
      </c>
      <c r="J888" s="238"/>
      <c r="K888" s="238"/>
      <c r="L888" s="238"/>
      <c r="M888" s="238"/>
      <c r="N888" s="238"/>
      <c r="O888" s="238"/>
      <c r="P888" s="682"/>
      <c r="Q888" s="713"/>
    </row>
    <row r="889" spans="1:17" ht="14.4" customHeight="1" x14ac:dyDescent="0.3">
      <c r="A889" s="680" t="s">
        <v>527</v>
      </c>
      <c r="B889" s="671" t="s">
        <v>4985</v>
      </c>
      <c r="C889" s="671" t="s">
        <v>1260</v>
      </c>
      <c r="D889" s="671" t="s">
        <v>4928</v>
      </c>
      <c r="E889" s="671" t="s">
        <v>4471</v>
      </c>
      <c r="F889" s="238">
        <v>3.3</v>
      </c>
      <c r="G889" s="238">
        <v>2866.16</v>
      </c>
      <c r="H889" s="238">
        <v>1</v>
      </c>
      <c r="I889" s="238">
        <v>868.5333333333333</v>
      </c>
      <c r="J889" s="238">
        <v>2.4</v>
      </c>
      <c r="K889" s="238">
        <v>2484.52</v>
      </c>
      <c r="L889" s="238">
        <v>0.86684623328774391</v>
      </c>
      <c r="M889" s="238">
        <v>1035.2166666666667</v>
      </c>
      <c r="N889" s="238"/>
      <c r="O889" s="238"/>
      <c r="P889" s="682"/>
      <c r="Q889" s="713"/>
    </row>
    <row r="890" spans="1:17" ht="14.4" customHeight="1" x14ac:dyDescent="0.3">
      <c r="A890" s="680" t="s">
        <v>527</v>
      </c>
      <c r="B890" s="671" t="s">
        <v>4985</v>
      </c>
      <c r="C890" s="671" t="s">
        <v>1260</v>
      </c>
      <c r="D890" s="671" t="s">
        <v>4929</v>
      </c>
      <c r="E890" s="671" t="s">
        <v>4930</v>
      </c>
      <c r="F890" s="238">
        <v>0.3</v>
      </c>
      <c r="G890" s="238">
        <v>26.69</v>
      </c>
      <c r="H890" s="238">
        <v>1</v>
      </c>
      <c r="I890" s="238">
        <v>88.966666666666669</v>
      </c>
      <c r="J890" s="238">
        <v>5.4</v>
      </c>
      <c r="K890" s="238">
        <v>521.54</v>
      </c>
      <c r="L890" s="238">
        <v>19.54065192956163</v>
      </c>
      <c r="M890" s="238">
        <v>96.581481481481475</v>
      </c>
      <c r="N890" s="238"/>
      <c r="O890" s="238"/>
      <c r="P890" s="682"/>
      <c r="Q890" s="713"/>
    </row>
    <row r="891" spans="1:17" ht="14.4" customHeight="1" x14ac:dyDescent="0.3">
      <c r="A891" s="680" t="s">
        <v>527</v>
      </c>
      <c r="B891" s="671" t="s">
        <v>4985</v>
      </c>
      <c r="C891" s="671" t="s">
        <v>1260</v>
      </c>
      <c r="D891" s="671" t="s">
        <v>4931</v>
      </c>
      <c r="E891" s="671" t="s">
        <v>4932</v>
      </c>
      <c r="F891" s="238">
        <v>122</v>
      </c>
      <c r="G891" s="238">
        <v>199101.74</v>
      </c>
      <c r="H891" s="238">
        <v>1</v>
      </c>
      <c r="I891" s="238">
        <v>1631.9814754098361</v>
      </c>
      <c r="J891" s="238">
        <v>133</v>
      </c>
      <c r="K891" s="238">
        <v>179002.04000000004</v>
      </c>
      <c r="L891" s="238">
        <v>0.89904809470776115</v>
      </c>
      <c r="M891" s="238">
        <v>1345.8800000000003</v>
      </c>
      <c r="N891" s="238">
        <v>89</v>
      </c>
      <c r="O891" s="238">
        <v>119783.31999999999</v>
      </c>
      <c r="P891" s="682">
        <v>0.6016186498420355</v>
      </c>
      <c r="Q891" s="713">
        <v>1345.8799999999999</v>
      </c>
    </row>
    <row r="892" spans="1:17" ht="14.4" customHeight="1" x14ac:dyDescent="0.3">
      <c r="A892" s="680" t="s">
        <v>527</v>
      </c>
      <c r="B892" s="671" t="s">
        <v>4985</v>
      </c>
      <c r="C892" s="671" t="s">
        <v>1260</v>
      </c>
      <c r="D892" s="671" t="s">
        <v>4549</v>
      </c>
      <c r="E892" s="671" t="s">
        <v>4550</v>
      </c>
      <c r="F892" s="238"/>
      <c r="G892" s="238"/>
      <c r="H892" s="238"/>
      <c r="I892" s="238"/>
      <c r="J892" s="238"/>
      <c r="K892" s="238"/>
      <c r="L892" s="238"/>
      <c r="M892" s="238"/>
      <c r="N892" s="238">
        <v>20.399999999999999</v>
      </c>
      <c r="O892" s="238">
        <v>29423.309999999998</v>
      </c>
      <c r="P892" s="682"/>
      <c r="Q892" s="713">
        <v>1442.3191176470589</v>
      </c>
    </row>
    <row r="893" spans="1:17" ht="14.4" customHeight="1" x14ac:dyDescent="0.3">
      <c r="A893" s="680" t="s">
        <v>527</v>
      </c>
      <c r="B893" s="671" t="s">
        <v>4985</v>
      </c>
      <c r="C893" s="671" t="s">
        <v>1260</v>
      </c>
      <c r="D893" s="671" t="s">
        <v>4551</v>
      </c>
      <c r="E893" s="671" t="s">
        <v>4550</v>
      </c>
      <c r="F893" s="238">
        <v>82.5</v>
      </c>
      <c r="G893" s="238">
        <v>22845.21</v>
      </c>
      <c r="H893" s="238">
        <v>1</v>
      </c>
      <c r="I893" s="238">
        <v>276.91163636363638</v>
      </c>
      <c r="J893" s="238">
        <v>36</v>
      </c>
      <c r="K893" s="238">
        <v>10896.84</v>
      </c>
      <c r="L893" s="238">
        <v>0.47698576638166162</v>
      </c>
      <c r="M893" s="238">
        <v>302.69</v>
      </c>
      <c r="N893" s="238">
        <v>90</v>
      </c>
      <c r="O893" s="238">
        <v>27242.100000000002</v>
      </c>
      <c r="P893" s="682">
        <v>1.1924644159541542</v>
      </c>
      <c r="Q893" s="713">
        <v>302.69</v>
      </c>
    </row>
    <row r="894" spans="1:17" ht="14.4" customHeight="1" x14ac:dyDescent="0.3">
      <c r="A894" s="680" t="s">
        <v>527</v>
      </c>
      <c r="B894" s="671" t="s">
        <v>4985</v>
      </c>
      <c r="C894" s="671" t="s">
        <v>1260</v>
      </c>
      <c r="D894" s="671" t="s">
        <v>4933</v>
      </c>
      <c r="E894" s="671" t="s">
        <v>4934</v>
      </c>
      <c r="F894" s="238"/>
      <c r="G894" s="238"/>
      <c r="H894" s="238"/>
      <c r="I894" s="238"/>
      <c r="J894" s="238"/>
      <c r="K894" s="238"/>
      <c r="L894" s="238"/>
      <c r="M894" s="238"/>
      <c r="N894" s="238">
        <v>0.9</v>
      </c>
      <c r="O894" s="238">
        <v>720</v>
      </c>
      <c r="P894" s="682"/>
      <c r="Q894" s="713">
        <v>800</v>
      </c>
    </row>
    <row r="895" spans="1:17" ht="14.4" customHeight="1" x14ac:dyDescent="0.3">
      <c r="A895" s="680" t="s">
        <v>527</v>
      </c>
      <c r="B895" s="671" t="s">
        <v>4985</v>
      </c>
      <c r="C895" s="671" t="s">
        <v>1260</v>
      </c>
      <c r="D895" s="671" t="s">
        <v>4937</v>
      </c>
      <c r="E895" s="671" t="s">
        <v>4938</v>
      </c>
      <c r="F895" s="238">
        <v>7</v>
      </c>
      <c r="G895" s="238">
        <v>1952.09</v>
      </c>
      <c r="H895" s="238">
        <v>1</v>
      </c>
      <c r="I895" s="238">
        <v>278.87</v>
      </c>
      <c r="J895" s="238">
        <v>23</v>
      </c>
      <c r="K895" s="238">
        <v>5713.42</v>
      </c>
      <c r="L895" s="238">
        <v>2.9268220215256471</v>
      </c>
      <c r="M895" s="238">
        <v>248.4095652173913</v>
      </c>
      <c r="N895" s="238">
        <v>3</v>
      </c>
      <c r="O895" s="238">
        <v>745.23</v>
      </c>
      <c r="P895" s="682">
        <v>0.38176006229220993</v>
      </c>
      <c r="Q895" s="713">
        <v>248.41</v>
      </c>
    </row>
    <row r="896" spans="1:17" ht="14.4" customHeight="1" x14ac:dyDescent="0.3">
      <c r="A896" s="680" t="s">
        <v>527</v>
      </c>
      <c r="B896" s="671" t="s">
        <v>4985</v>
      </c>
      <c r="C896" s="671" t="s">
        <v>1260</v>
      </c>
      <c r="D896" s="671" t="s">
        <v>4939</v>
      </c>
      <c r="E896" s="671" t="s">
        <v>1572</v>
      </c>
      <c r="F896" s="238"/>
      <c r="G896" s="238"/>
      <c r="H896" s="238"/>
      <c r="I896" s="238"/>
      <c r="J896" s="238"/>
      <c r="K896" s="238"/>
      <c r="L896" s="238"/>
      <c r="M896" s="238"/>
      <c r="N896" s="238">
        <v>21</v>
      </c>
      <c r="O896" s="238">
        <v>5226.93</v>
      </c>
      <c r="P896" s="682"/>
      <c r="Q896" s="713">
        <v>248.9014285714286</v>
      </c>
    </row>
    <row r="897" spans="1:17" ht="14.4" customHeight="1" x14ac:dyDescent="0.3">
      <c r="A897" s="680" t="s">
        <v>527</v>
      </c>
      <c r="B897" s="671" t="s">
        <v>4985</v>
      </c>
      <c r="C897" s="671" t="s">
        <v>1260</v>
      </c>
      <c r="D897" s="671" t="s">
        <v>4940</v>
      </c>
      <c r="E897" s="671" t="s">
        <v>1646</v>
      </c>
      <c r="F897" s="238"/>
      <c r="G897" s="238"/>
      <c r="H897" s="238"/>
      <c r="I897" s="238"/>
      <c r="J897" s="238">
        <v>0.8</v>
      </c>
      <c r="K897" s="238">
        <v>5034.09</v>
      </c>
      <c r="L897" s="238"/>
      <c r="M897" s="238">
        <v>6292.6125000000002</v>
      </c>
      <c r="N897" s="238">
        <v>1</v>
      </c>
      <c r="O897" s="238">
        <v>6047.1500000000005</v>
      </c>
      <c r="P897" s="682"/>
      <c r="Q897" s="713">
        <v>6047.1500000000005</v>
      </c>
    </row>
    <row r="898" spans="1:17" ht="14.4" customHeight="1" x14ac:dyDescent="0.3">
      <c r="A898" s="680" t="s">
        <v>527</v>
      </c>
      <c r="B898" s="671" t="s">
        <v>4985</v>
      </c>
      <c r="C898" s="671" t="s">
        <v>1260</v>
      </c>
      <c r="D898" s="671" t="s">
        <v>4941</v>
      </c>
      <c r="E898" s="671" t="s">
        <v>1105</v>
      </c>
      <c r="F898" s="238"/>
      <c r="G898" s="238"/>
      <c r="H898" s="238"/>
      <c r="I898" s="238"/>
      <c r="J898" s="238">
        <v>2.4</v>
      </c>
      <c r="K898" s="238">
        <v>22580.400000000001</v>
      </c>
      <c r="L898" s="238"/>
      <c r="M898" s="238">
        <v>9408.5000000000018</v>
      </c>
      <c r="N898" s="238">
        <v>7.4</v>
      </c>
      <c r="O898" s="238">
        <v>69622.899999999994</v>
      </c>
      <c r="P898" s="682"/>
      <c r="Q898" s="713">
        <v>9408.4999999999982</v>
      </c>
    </row>
    <row r="899" spans="1:17" ht="14.4" customHeight="1" x14ac:dyDescent="0.3">
      <c r="A899" s="680" t="s">
        <v>527</v>
      </c>
      <c r="B899" s="671" t="s">
        <v>4985</v>
      </c>
      <c r="C899" s="671" t="s">
        <v>1260</v>
      </c>
      <c r="D899" s="671" t="s">
        <v>4942</v>
      </c>
      <c r="E899" s="671" t="s">
        <v>4943</v>
      </c>
      <c r="F899" s="238">
        <v>28</v>
      </c>
      <c r="G899" s="238">
        <v>83522.600000000006</v>
      </c>
      <c r="H899" s="238">
        <v>1</v>
      </c>
      <c r="I899" s="238">
        <v>2982.9500000000003</v>
      </c>
      <c r="J899" s="238">
        <v>12</v>
      </c>
      <c r="K899" s="238">
        <v>38827.32</v>
      </c>
      <c r="L899" s="238">
        <v>0.46487202266212974</v>
      </c>
      <c r="M899" s="238">
        <v>3235.61</v>
      </c>
      <c r="N899" s="238">
        <v>18</v>
      </c>
      <c r="O899" s="238">
        <v>58240.98</v>
      </c>
      <c r="P899" s="682">
        <v>0.69730803399319463</v>
      </c>
      <c r="Q899" s="713">
        <v>3235.61</v>
      </c>
    </row>
    <row r="900" spans="1:17" ht="14.4" customHeight="1" x14ac:dyDescent="0.3">
      <c r="A900" s="680" t="s">
        <v>527</v>
      </c>
      <c r="B900" s="671" t="s">
        <v>4985</v>
      </c>
      <c r="C900" s="671" t="s">
        <v>1260</v>
      </c>
      <c r="D900" s="671" t="s">
        <v>4944</v>
      </c>
      <c r="E900" s="671" t="s">
        <v>1150</v>
      </c>
      <c r="F900" s="238"/>
      <c r="G900" s="238"/>
      <c r="H900" s="238"/>
      <c r="I900" s="238"/>
      <c r="J900" s="238">
        <v>0.1</v>
      </c>
      <c r="K900" s="238">
        <v>103.52</v>
      </c>
      <c r="L900" s="238"/>
      <c r="M900" s="238">
        <v>1035.1999999999998</v>
      </c>
      <c r="N900" s="238"/>
      <c r="O900" s="238"/>
      <c r="P900" s="682"/>
      <c r="Q900" s="713"/>
    </row>
    <row r="901" spans="1:17" ht="14.4" customHeight="1" x14ac:dyDescent="0.3">
      <c r="A901" s="680" t="s">
        <v>527</v>
      </c>
      <c r="B901" s="671" t="s">
        <v>4985</v>
      </c>
      <c r="C901" s="671" t="s">
        <v>1260</v>
      </c>
      <c r="D901" s="671" t="s">
        <v>4994</v>
      </c>
      <c r="E901" s="671" t="s">
        <v>2114</v>
      </c>
      <c r="F901" s="238"/>
      <c r="G901" s="238"/>
      <c r="H901" s="238"/>
      <c r="I901" s="238"/>
      <c r="J901" s="238"/>
      <c r="K901" s="238"/>
      <c r="L901" s="238"/>
      <c r="M901" s="238"/>
      <c r="N901" s="238">
        <v>0.7</v>
      </c>
      <c r="O901" s="238">
        <v>565.08000000000004</v>
      </c>
      <c r="P901" s="682"/>
      <c r="Q901" s="713">
        <v>807.25714285714298</v>
      </c>
    </row>
    <row r="902" spans="1:17" ht="14.4" customHeight="1" x14ac:dyDescent="0.3">
      <c r="A902" s="680" t="s">
        <v>527</v>
      </c>
      <c r="B902" s="671" t="s">
        <v>4985</v>
      </c>
      <c r="C902" s="671" t="s">
        <v>1260</v>
      </c>
      <c r="D902" s="671" t="s">
        <v>4558</v>
      </c>
      <c r="E902" s="671" t="s">
        <v>1199</v>
      </c>
      <c r="F902" s="238">
        <v>1.8599999999999999</v>
      </c>
      <c r="G902" s="238">
        <v>274.65999999999997</v>
      </c>
      <c r="H902" s="238">
        <v>1</v>
      </c>
      <c r="I902" s="238">
        <v>147.66666666666666</v>
      </c>
      <c r="J902" s="238">
        <v>0.3</v>
      </c>
      <c r="K902" s="238">
        <v>48.05</v>
      </c>
      <c r="L902" s="238">
        <v>0.17494356659142213</v>
      </c>
      <c r="M902" s="238">
        <v>160.16666666666666</v>
      </c>
      <c r="N902" s="238">
        <v>2.4</v>
      </c>
      <c r="O902" s="238">
        <v>384.40999999999997</v>
      </c>
      <c r="P902" s="682">
        <v>1.3995849413820725</v>
      </c>
      <c r="Q902" s="713">
        <v>160.17083333333332</v>
      </c>
    </row>
    <row r="903" spans="1:17" ht="14.4" customHeight="1" x14ac:dyDescent="0.3">
      <c r="A903" s="680" t="s">
        <v>527</v>
      </c>
      <c r="B903" s="671" t="s">
        <v>4985</v>
      </c>
      <c r="C903" s="671" t="s">
        <v>1260</v>
      </c>
      <c r="D903" s="671" t="s">
        <v>4946</v>
      </c>
      <c r="E903" s="671" t="s">
        <v>4947</v>
      </c>
      <c r="F903" s="238"/>
      <c r="G903" s="238"/>
      <c r="H903" s="238"/>
      <c r="I903" s="238"/>
      <c r="J903" s="238">
        <v>11.96</v>
      </c>
      <c r="K903" s="238">
        <v>43391.32</v>
      </c>
      <c r="L903" s="238"/>
      <c r="M903" s="238">
        <v>3628.0367892976587</v>
      </c>
      <c r="N903" s="238">
        <v>10.86</v>
      </c>
      <c r="O903" s="238">
        <v>39400.460000000006</v>
      </c>
      <c r="P903" s="682"/>
      <c r="Q903" s="713">
        <v>3628.0349907918976</v>
      </c>
    </row>
    <row r="904" spans="1:17" ht="14.4" customHeight="1" x14ac:dyDescent="0.3">
      <c r="A904" s="680" t="s">
        <v>527</v>
      </c>
      <c r="B904" s="671" t="s">
        <v>4985</v>
      </c>
      <c r="C904" s="671" t="s">
        <v>1260</v>
      </c>
      <c r="D904" s="671" t="s">
        <v>4564</v>
      </c>
      <c r="E904" s="671" t="s">
        <v>4565</v>
      </c>
      <c r="F904" s="238">
        <v>5.2</v>
      </c>
      <c r="G904" s="238">
        <v>50978.719999999994</v>
      </c>
      <c r="H904" s="238">
        <v>1</v>
      </c>
      <c r="I904" s="238">
        <v>9803.5999999999985</v>
      </c>
      <c r="J904" s="238">
        <v>2.4000000000000004</v>
      </c>
      <c r="K904" s="238">
        <v>16804.080000000002</v>
      </c>
      <c r="L904" s="238">
        <v>0.32962930414886848</v>
      </c>
      <c r="M904" s="238">
        <v>7001.7</v>
      </c>
      <c r="N904" s="238"/>
      <c r="O904" s="238"/>
      <c r="P904" s="682"/>
      <c r="Q904" s="713"/>
    </row>
    <row r="905" spans="1:17" ht="14.4" customHeight="1" x14ac:dyDescent="0.3">
      <c r="A905" s="680" t="s">
        <v>527</v>
      </c>
      <c r="B905" s="671" t="s">
        <v>4985</v>
      </c>
      <c r="C905" s="671" t="s">
        <v>1260</v>
      </c>
      <c r="D905" s="671" t="s">
        <v>4566</v>
      </c>
      <c r="E905" s="671" t="s">
        <v>4567</v>
      </c>
      <c r="F905" s="238">
        <v>7.6000000000000005</v>
      </c>
      <c r="G905" s="238">
        <v>106452.93</v>
      </c>
      <c r="H905" s="238">
        <v>1</v>
      </c>
      <c r="I905" s="238">
        <v>14006.964473684209</v>
      </c>
      <c r="J905" s="238">
        <v>4.4000000000000004</v>
      </c>
      <c r="K905" s="238">
        <v>39174.520000000004</v>
      </c>
      <c r="L905" s="238">
        <v>0.36799851352142215</v>
      </c>
      <c r="M905" s="238">
        <v>8903.3000000000011</v>
      </c>
      <c r="N905" s="238">
        <v>0.6</v>
      </c>
      <c r="O905" s="238">
        <v>5341.98</v>
      </c>
      <c r="P905" s="682">
        <v>5.0181615480193918E-2</v>
      </c>
      <c r="Q905" s="713">
        <v>8903.2999999999993</v>
      </c>
    </row>
    <row r="906" spans="1:17" ht="14.4" customHeight="1" x14ac:dyDescent="0.3">
      <c r="A906" s="680" t="s">
        <v>527</v>
      </c>
      <c r="B906" s="671" t="s">
        <v>4985</v>
      </c>
      <c r="C906" s="671" t="s">
        <v>1260</v>
      </c>
      <c r="D906" s="671" t="s">
        <v>4948</v>
      </c>
      <c r="E906" s="671" t="s">
        <v>2162</v>
      </c>
      <c r="F906" s="238"/>
      <c r="G906" s="238"/>
      <c r="H906" s="238"/>
      <c r="I906" s="238"/>
      <c r="J906" s="238"/>
      <c r="K906" s="238"/>
      <c r="L906" s="238"/>
      <c r="M906" s="238"/>
      <c r="N906" s="238">
        <v>16</v>
      </c>
      <c r="O906" s="238">
        <v>172784.16</v>
      </c>
      <c r="P906" s="682"/>
      <c r="Q906" s="713">
        <v>10799.01</v>
      </c>
    </row>
    <row r="907" spans="1:17" ht="14.4" customHeight="1" x14ac:dyDescent="0.3">
      <c r="A907" s="680" t="s">
        <v>527</v>
      </c>
      <c r="B907" s="671" t="s">
        <v>4985</v>
      </c>
      <c r="C907" s="671" t="s">
        <v>4584</v>
      </c>
      <c r="D907" s="671" t="s">
        <v>4585</v>
      </c>
      <c r="E907" s="671" t="s">
        <v>4586</v>
      </c>
      <c r="F907" s="238">
        <v>47</v>
      </c>
      <c r="G907" s="238">
        <v>83761.520000000019</v>
      </c>
      <c r="H907" s="238">
        <v>1</v>
      </c>
      <c r="I907" s="238">
        <v>1782.1600000000003</v>
      </c>
      <c r="J907" s="238">
        <v>27</v>
      </c>
      <c r="K907" s="238">
        <v>49048.899999999994</v>
      </c>
      <c r="L907" s="238">
        <v>0.58557795990330619</v>
      </c>
      <c r="M907" s="238">
        <v>1816.6259259259257</v>
      </c>
      <c r="N907" s="238">
        <v>14</v>
      </c>
      <c r="O907" s="238">
        <v>26118.12</v>
      </c>
      <c r="P907" s="682">
        <v>0.31181525836684904</v>
      </c>
      <c r="Q907" s="713">
        <v>1865.58</v>
      </c>
    </row>
    <row r="908" spans="1:17" ht="14.4" customHeight="1" x14ac:dyDescent="0.3">
      <c r="A908" s="680" t="s">
        <v>527</v>
      </c>
      <c r="B908" s="671" t="s">
        <v>4985</v>
      </c>
      <c r="C908" s="671" t="s">
        <v>4584</v>
      </c>
      <c r="D908" s="671" t="s">
        <v>4587</v>
      </c>
      <c r="E908" s="671" t="s">
        <v>4588</v>
      </c>
      <c r="F908" s="238">
        <v>58</v>
      </c>
      <c r="G908" s="238">
        <v>149629.56000000003</v>
      </c>
      <c r="H908" s="238">
        <v>1</v>
      </c>
      <c r="I908" s="238">
        <v>2579.8200000000006</v>
      </c>
      <c r="J908" s="238">
        <v>76</v>
      </c>
      <c r="K908" s="238">
        <v>201712.65</v>
      </c>
      <c r="L908" s="238">
        <v>1.3480802189086165</v>
      </c>
      <c r="M908" s="238">
        <v>2654.1138157894734</v>
      </c>
      <c r="N908" s="238">
        <v>81</v>
      </c>
      <c r="O908" s="238">
        <v>221025.51</v>
      </c>
      <c r="P908" s="682">
        <v>1.4771513730308368</v>
      </c>
      <c r="Q908" s="713">
        <v>2728.71</v>
      </c>
    </row>
    <row r="909" spans="1:17" ht="14.4" customHeight="1" x14ac:dyDescent="0.3">
      <c r="A909" s="680" t="s">
        <v>527</v>
      </c>
      <c r="B909" s="671" t="s">
        <v>4985</v>
      </c>
      <c r="C909" s="671" t="s">
        <v>4584</v>
      </c>
      <c r="D909" s="671" t="s">
        <v>4589</v>
      </c>
      <c r="E909" s="671" t="s">
        <v>4590</v>
      </c>
      <c r="F909" s="238">
        <v>17</v>
      </c>
      <c r="G909" s="238">
        <v>132671.57</v>
      </c>
      <c r="H909" s="238">
        <v>1</v>
      </c>
      <c r="I909" s="238">
        <v>7804.21</v>
      </c>
      <c r="J909" s="238">
        <v>12</v>
      </c>
      <c r="K909" s="238">
        <v>95200.200000000012</v>
      </c>
      <c r="L909" s="238">
        <v>0.71756292625466034</v>
      </c>
      <c r="M909" s="238">
        <v>7933.3500000000013</v>
      </c>
      <c r="N909" s="238">
        <v>7</v>
      </c>
      <c r="O909" s="238">
        <v>57341.41</v>
      </c>
      <c r="P909" s="682">
        <v>0.43220570918094964</v>
      </c>
      <c r="Q909" s="713">
        <v>8191.63</v>
      </c>
    </row>
    <row r="910" spans="1:17" ht="14.4" customHeight="1" x14ac:dyDescent="0.3">
      <c r="A910" s="680" t="s">
        <v>527</v>
      </c>
      <c r="B910" s="671" t="s">
        <v>4985</v>
      </c>
      <c r="C910" s="671" t="s">
        <v>4584</v>
      </c>
      <c r="D910" s="671" t="s">
        <v>4591</v>
      </c>
      <c r="E910" s="671" t="s">
        <v>4592</v>
      </c>
      <c r="F910" s="238">
        <v>30</v>
      </c>
      <c r="G910" s="238">
        <v>231682.5</v>
      </c>
      <c r="H910" s="238">
        <v>1</v>
      </c>
      <c r="I910" s="238">
        <v>7722.75</v>
      </c>
      <c r="J910" s="238">
        <v>23</v>
      </c>
      <c r="K910" s="238">
        <v>180675.22</v>
      </c>
      <c r="L910" s="238">
        <v>0.77983973757189262</v>
      </c>
      <c r="M910" s="238">
        <v>7855.4443478260873</v>
      </c>
      <c r="N910" s="238">
        <v>23</v>
      </c>
      <c r="O910" s="238">
        <v>185710.28</v>
      </c>
      <c r="P910" s="682">
        <v>0.80157232419367019</v>
      </c>
      <c r="Q910" s="713">
        <v>8074.36</v>
      </c>
    </row>
    <row r="911" spans="1:17" ht="14.4" customHeight="1" x14ac:dyDescent="0.3">
      <c r="A911" s="680" t="s">
        <v>527</v>
      </c>
      <c r="B911" s="671" t="s">
        <v>4985</v>
      </c>
      <c r="C911" s="671" t="s">
        <v>4584</v>
      </c>
      <c r="D911" s="671" t="s">
        <v>4593</v>
      </c>
      <c r="E911" s="671" t="s">
        <v>4594</v>
      </c>
      <c r="F911" s="238">
        <v>66</v>
      </c>
      <c r="G911" s="238">
        <v>596574.66</v>
      </c>
      <c r="H911" s="238">
        <v>1</v>
      </c>
      <c r="I911" s="238">
        <v>9039.01</v>
      </c>
      <c r="J911" s="238">
        <v>64</v>
      </c>
      <c r="K911" s="238">
        <v>598405.89999999991</v>
      </c>
      <c r="L911" s="238">
        <v>1.0030695906527438</v>
      </c>
      <c r="M911" s="238">
        <v>9350.0921874999985</v>
      </c>
      <c r="N911" s="238">
        <v>95</v>
      </c>
      <c r="O911" s="238">
        <v>920179.5</v>
      </c>
      <c r="P911" s="682">
        <v>1.5424381250118802</v>
      </c>
      <c r="Q911" s="713">
        <v>9686.1</v>
      </c>
    </row>
    <row r="912" spans="1:17" ht="14.4" customHeight="1" x14ac:dyDescent="0.3">
      <c r="A912" s="680" t="s">
        <v>527</v>
      </c>
      <c r="B912" s="671" t="s">
        <v>4985</v>
      </c>
      <c r="C912" s="671" t="s">
        <v>4584</v>
      </c>
      <c r="D912" s="671" t="s">
        <v>4955</v>
      </c>
      <c r="E912" s="671" t="s">
        <v>4956</v>
      </c>
      <c r="F912" s="238">
        <v>2</v>
      </c>
      <c r="G912" s="238">
        <v>1719.44</v>
      </c>
      <c r="H912" s="238">
        <v>1</v>
      </c>
      <c r="I912" s="238">
        <v>859.72</v>
      </c>
      <c r="J912" s="238">
        <v>3</v>
      </c>
      <c r="K912" s="238">
        <v>2740.05</v>
      </c>
      <c r="L912" s="238">
        <v>1.5935711627041362</v>
      </c>
      <c r="M912" s="238">
        <v>913.35</v>
      </c>
      <c r="N912" s="238"/>
      <c r="O912" s="238"/>
      <c r="P912" s="682"/>
      <c r="Q912" s="713"/>
    </row>
    <row r="913" spans="1:17" ht="14.4" customHeight="1" x14ac:dyDescent="0.3">
      <c r="A913" s="680" t="s">
        <v>527</v>
      </c>
      <c r="B913" s="671" t="s">
        <v>4985</v>
      </c>
      <c r="C913" s="671" t="s">
        <v>4584</v>
      </c>
      <c r="D913" s="671" t="s">
        <v>4957</v>
      </c>
      <c r="E913" s="671" t="s">
        <v>4958</v>
      </c>
      <c r="F913" s="238"/>
      <c r="G913" s="238"/>
      <c r="H913" s="238"/>
      <c r="I913" s="238"/>
      <c r="J913" s="238"/>
      <c r="K913" s="238"/>
      <c r="L913" s="238"/>
      <c r="M913" s="238"/>
      <c r="N913" s="238">
        <v>1</v>
      </c>
      <c r="O913" s="238">
        <v>14463.67</v>
      </c>
      <c r="P913" s="682"/>
      <c r="Q913" s="713">
        <v>14463.67</v>
      </c>
    </row>
    <row r="914" spans="1:17" ht="14.4" customHeight="1" x14ac:dyDescent="0.3">
      <c r="A914" s="680" t="s">
        <v>527</v>
      </c>
      <c r="B914" s="671" t="s">
        <v>4985</v>
      </c>
      <c r="C914" s="671" t="s">
        <v>4584</v>
      </c>
      <c r="D914" s="671" t="s">
        <v>4595</v>
      </c>
      <c r="E914" s="671" t="s">
        <v>4596</v>
      </c>
      <c r="F914" s="238">
        <v>218</v>
      </c>
      <c r="G914" s="238">
        <v>41297.919999999998</v>
      </c>
      <c r="H914" s="238">
        <v>1</v>
      </c>
      <c r="I914" s="238">
        <v>189.44</v>
      </c>
      <c r="J914" s="238">
        <v>187</v>
      </c>
      <c r="K914" s="238">
        <v>44137.58</v>
      </c>
      <c r="L914" s="238">
        <v>1.068760363718076</v>
      </c>
      <c r="M914" s="238">
        <v>236.02983957219251</v>
      </c>
      <c r="N914" s="238">
        <v>215</v>
      </c>
      <c r="O914" s="238">
        <v>51316.200000000004</v>
      </c>
      <c r="P914" s="682">
        <v>1.2425855830027277</v>
      </c>
      <c r="Q914" s="713">
        <v>238.68</v>
      </c>
    </row>
    <row r="915" spans="1:17" ht="14.4" customHeight="1" x14ac:dyDescent="0.3">
      <c r="A915" s="680" t="s">
        <v>527</v>
      </c>
      <c r="B915" s="671" t="s">
        <v>4985</v>
      </c>
      <c r="C915" s="671" t="s">
        <v>4584</v>
      </c>
      <c r="D915" s="671" t="s">
        <v>4995</v>
      </c>
      <c r="E915" s="671" t="s">
        <v>4996</v>
      </c>
      <c r="F915" s="238"/>
      <c r="G915" s="238"/>
      <c r="H915" s="238"/>
      <c r="I915" s="238"/>
      <c r="J915" s="238">
        <v>1</v>
      </c>
      <c r="K915" s="238">
        <v>2632.62</v>
      </c>
      <c r="L915" s="238"/>
      <c r="M915" s="238">
        <v>2632.62</v>
      </c>
      <c r="N915" s="238"/>
      <c r="O915" s="238"/>
      <c r="P915" s="682"/>
      <c r="Q915" s="713"/>
    </row>
    <row r="916" spans="1:17" ht="14.4" customHeight="1" x14ac:dyDescent="0.3">
      <c r="A916" s="680" t="s">
        <v>527</v>
      </c>
      <c r="B916" s="671" t="s">
        <v>4985</v>
      </c>
      <c r="C916" s="671" t="s">
        <v>4604</v>
      </c>
      <c r="D916" s="671" t="s">
        <v>4968</v>
      </c>
      <c r="E916" s="671" t="s">
        <v>4969</v>
      </c>
      <c r="F916" s="238">
        <v>0</v>
      </c>
      <c r="G916" s="238">
        <v>0</v>
      </c>
      <c r="H916" s="238"/>
      <c r="I916" s="238"/>
      <c r="J916" s="238">
        <v>0</v>
      </c>
      <c r="K916" s="238">
        <v>0</v>
      </c>
      <c r="L916" s="238"/>
      <c r="M916" s="238"/>
      <c r="N916" s="238">
        <v>0</v>
      </c>
      <c r="O916" s="238">
        <v>0</v>
      </c>
      <c r="P916" s="682"/>
      <c r="Q916" s="713"/>
    </row>
    <row r="917" spans="1:17" ht="14.4" customHeight="1" x14ac:dyDescent="0.3">
      <c r="A917" s="680" t="s">
        <v>527</v>
      </c>
      <c r="B917" s="671" t="s">
        <v>4985</v>
      </c>
      <c r="C917" s="671" t="s">
        <v>4604</v>
      </c>
      <c r="D917" s="671" t="s">
        <v>4970</v>
      </c>
      <c r="E917" s="671" t="s">
        <v>4971</v>
      </c>
      <c r="F917" s="238">
        <v>850</v>
      </c>
      <c r="G917" s="238">
        <v>0</v>
      </c>
      <c r="H917" s="238"/>
      <c r="I917" s="238">
        <v>0</v>
      </c>
      <c r="J917" s="238">
        <v>1140</v>
      </c>
      <c r="K917" s="238">
        <v>0</v>
      </c>
      <c r="L917" s="238"/>
      <c r="M917" s="238">
        <v>0</v>
      </c>
      <c r="N917" s="238">
        <v>1830</v>
      </c>
      <c r="O917" s="238">
        <v>0</v>
      </c>
      <c r="P917" s="682"/>
      <c r="Q917" s="713">
        <v>0</v>
      </c>
    </row>
    <row r="918" spans="1:17" ht="14.4" customHeight="1" x14ac:dyDescent="0.3">
      <c r="A918" s="680" t="s">
        <v>527</v>
      </c>
      <c r="B918" s="671" t="s">
        <v>4985</v>
      </c>
      <c r="C918" s="671" t="s">
        <v>4604</v>
      </c>
      <c r="D918" s="671" t="s">
        <v>4974</v>
      </c>
      <c r="E918" s="671" t="s">
        <v>4975</v>
      </c>
      <c r="F918" s="238">
        <v>706</v>
      </c>
      <c r="G918" s="238">
        <v>0</v>
      </c>
      <c r="H918" s="238"/>
      <c r="I918" s="238">
        <v>0</v>
      </c>
      <c r="J918" s="238">
        <v>852</v>
      </c>
      <c r="K918" s="238">
        <v>0</v>
      </c>
      <c r="L918" s="238"/>
      <c r="M918" s="238">
        <v>0</v>
      </c>
      <c r="N918" s="238"/>
      <c r="O918" s="238"/>
      <c r="P918" s="682"/>
      <c r="Q918" s="713"/>
    </row>
    <row r="919" spans="1:17" ht="14.4" customHeight="1" x14ac:dyDescent="0.3">
      <c r="A919" s="680" t="s">
        <v>527</v>
      </c>
      <c r="B919" s="671" t="s">
        <v>4985</v>
      </c>
      <c r="C919" s="671" t="s">
        <v>4604</v>
      </c>
      <c r="D919" s="671" t="s">
        <v>4641</v>
      </c>
      <c r="E919" s="671" t="s">
        <v>4642</v>
      </c>
      <c r="F919" s="238">
        <v>18</v>
      </c>
      <c r="G919" s="238">
        <v>6426</v>
      </c>
      <c r="H919" s="238">
        <v>1</v>
      </c>
      <c r="I919" s="238">
        <v>357</v>
      </c>
      <c r="J919" s="238">
        <v>18</v>
      </c>
      <c r="K919" s="238">
        <v>5886</v>
      </c>
      <c r="L919" s="238">
        <v>0.91596638655462181</v>
      </c>
      <c r="M919" s="238">
        <v>327</v>
      </c>
      <c r="N919" s="238">
        <v>19</v>
      </c>
      <c r="O919" s="238">
        <v>6213</v>
      </c>
      <c r="P919" s="682">
        <v>0.96685340802987862</v>
      </c>
      <c r="Q919" s="713">
        <v>327</v>
      </c>
    </row>
    <row r="920" spans="1:17" ht="14.4" customHeight="1" x14ac:dyDescent="0.3">
      <c r="A920" s="680" t="s">
        <v>527</v>
      </c>
      <c r="B920" s="671" t="s">
        <v>4985</v>
      </c>
      <c r="C920" s="671" t="s">
        <v>4604</v>
      </c>
      <c r="D920" s="671" t="s">
        <v>4997</v>
      </c>
      <c r="E920" s="671" t="s">
        <v>4998</v>
      </c>
      <c r="F920" s="238">
        <v>372</v>
      </c>
      <c r="G920" s="238">
        <v>2033352</v>
      </c>
      <c r="H920" s="238">
        <v>1</v>
      </c>
      <c r="I920" s="238">
        <v>5466</v>
      </c>
      <c r="J920" s="238">
        <v>403</v>
      </c>
      <c r="K920" s="238">
        <v>2206584</v>
      </c>
      <c r="L920" s="238">
        <v>1.0851952834531355</v>
      </c>
      <c r="M920" s="238">
        <v>5475.394540942928</v>
      </c>
      <c r="N920" s="238">
        <v>438</v>
      </c>
      <c r="O920" s="238">
        <v>2398488</v>
      </c>
      <c r="P920" s="682">
        <v>1.1795734334242178</v>
      </c>
      <c r="Q920" s="713">
        <v>5476</v>
      </c>
    </row>
    <row r="921" spans="1:17" ht="14.4" customHeight="1" x14ac:dyDescent="0.3">
      <c r="A921" s="680" t="s">
        <v>527</v>
      </c>
      <c r="B921" s="671" t="s">
        <v>4985</v>
      </c>
      <c r="C921" s="671" t="s">
        <v>4604</v>
      </c>
      <c r="D921" s="671" t="s">
        <v>4999</v>
      </c>
      <c r="E921" s="671" t="s">
        <v>5000</v>
      </c>
      <c r="F921" s="238">
        <v>141</v>
      </c>
      <c r="G921" s="238">
        <v>939906</v>
      </c>
      <c r="H921" s="238">
        <v>1</v>
      </c>
      <c r="I921" s="238">
        <v>6666</v>
      </c>
      <c r="J921" s="238">
        <v>104</v>
      </c>
      <c r="K921" s="238">
        <v>694226</v>
      </c>
      <c r="L921" s="238">
        <v>0.73861215908824929</v>
      </c>
      <c r="M921" s="238">
        <v>6675.25</v>
      </c>
      <c r="N921" s="238">
        <v>114</v>
      </c>
      <c r="O921" s="238">
        <v>761064</v>
      </c>
      <c r="P921" s="682">
        <v>0.80972352554404381</v>
      </c>
      <c r="Q921" s="713">
        <v>6676</v>
      </c>
    </row>
    <row r="922" spans="1:17" ht="14.4" customHeight="1" x14ac:dyDescent="0.3">
      <c r="A922" s="680" t="s">
        <v>527</v>
      </c>
      <c r="B922" s="671" t="s">
        <v>4985</v>
      </c>
      <c r="C922" s="671" t="s">
        <v>4604</v>
      </c>
      <c r="D922" s="671" t="s">
        <v>4976</v>
      </c>
      <c r="E922" s="671" t="s">
        <v>4977</v>
      </c>
      <c r="F922" s="238">
        <v>336</v>
      </c>
      <c r="G922" s="238">
        <v>2457748</v>
      </c>
      <c r="H922" s="238">
        <v>1</v>
      </c>
      <c r="I922" s="238">
        <v>7314.7261904761908</v>
      </c>
      <c r="J922" s="238">
        <v>300</v>
      </c>
      <c r="K922" s="238">
        <v>2195313</v>
      </c>
      <c r="L922" s="238">
        <v>0.8932213554847771</v>
      </c>
      <c r="M922" s="238">
        <v>7317.71</v>
      </c>
      <c r="N922" s="238">
        <v>407</v>
      </c>
      <c r="O922" s="238">
        <v>2978426</v>
      </c>
      <c r="P922" s="682">
        <v>1.2118516625789137</v>
      </c>
      <c r="Q922" s="713">
        <v>7318</v>
      </c>
    </row>
    <row r="923" spans="1:17" ht="14.4" customHeight="1" x14ac:dyDescent="0.3">
      <c r="A923" s="680" t="s">
        <v>527</v>
      </c>
      <c r="B923" s="671" t="s">
        <v>4985</v>
      </c>
      <c r="C923" s="671" t="s">
        <v>4604</v>
      </c>
      <c r="D923" s="671" t="s">
        <v>4657</v>
      </c>
      <c r="E923" s="671" t="s">
        <v>4658</v>
      </c>
      <c r="F923" s="238">
        <v>3</v>
      </c>
      <c r="G923" s="238">
        <v>2019</v>
      </c>
      <c r="H923" s="238">
        <v>1</v>
      </c>
      <c r="I923" s="238">
        <v>673</v>
      </c>
      <c r="J923" s="238">
        <v>1</v>
      </c>
      <c r="K923" s="238">
        <v>645</v>
      </c>
      <c r="L923" s="238">
        <v>0.31946508172362553</v>
      </c>
      <c r="M923" s="238">
        <v>645</v>
      </c>
      <c r="N923" s="238">
        <v>2</v>
      </c>
      <c r="O923" s="238">
        <v>1290</v>
      </c>
      <c r="P923" s="682">
        <v>0.63893016344725106</v>
      </c>
      <c r="Q923" s="713">
        <v>645</v>
      </c>
    </row>
    <row r="924" spans="1:17" ht="14.4" customHeight="1" x14ac:dyDescent="0.3">
      <c r="A924" s="680" t="s">
        <v>527</v>
      </c>
      <c r="B924" s="671" t="s">
        <v>4985</v>
      </c>
      <c r="C924" s="671" t="s">
        <v>4604</v>
      </c>
      <c r="D924" s="671" t="s">
        <v>5001</v>
      </c>
      <c r="E924" s="671" t="s">
        <v>5002</v>
      </c>
      <c r="F924" s="238">
        <v>112</v>
      </c>
      <c r="G924" s="238">
        <v>1325296</v>
      </c>
      <c r="H924" s="238">
        <v>1</v>
      </c>
      <c r="I924" s="238">
        <v>11833</v>
      </c>
      <c r="J924" s="238">
        <v>149</v>
      </c>
      <c r="K924" s="238">
        <v>1763867</v>
      </c>
      <c r="L924" s="238">
        <v>1.3309230541705399</v>
      </c>
      <c r="M924" s="238">
        <v>11838.03355704698</v>
      </c>
      <c r="N924" s="238">
        <v>60</v>
      </c>
      <c r="O924" s="238">
        <v>710340</v>
      </c>
      <c r="P924" s="682">
        <v>0.53598592314471638</v>
      </c>
      <c r="Q924" s="713">
        <v>11839</v>
      </c>
    </row>
    <row r="925" spans="1:17" ht="14.4" customHeight="1" x14ac:dyDescent="0.3">
      <c r="A925" s="680" t="s">
        <v>527</v>
      </c>
      <c r="B925" s="671" t="s">
        <v>4985</v>
      </c>
      <c r="C925" s="671" t="s">
        <v>4604</v>
      </c>
      <c r="D925" s="671" t="s">
        <v>5003</v>
      </c>
      <c r="E925" s="671" t="s">
        <v>5004</v>
      </c>
      <c r="F925" s="238">
        <v>3</v>
      </c>
      <c r="G925" s="238">
        <v>5868</v>
      </c>
      <c r="H925" s="238">
        <v>1</v>
      </c>
      <c r="I925" s="238">
        <v>1956</v>
      </c>
      <c r="J925" s="238">
        <v>7</v>
      </c>
      <c r="K925" s="238">
        <v>13755</v>
      </c>
      <c r="L925" s="238">
        <v>2.3440695296523519</v>
      </c>
      <c r="M925" s="238">
        <v>1965</v>
      </c>
      <c r="N925" s="238">
        <v>3</v>
      </c>
      <c r="O925" s="238">
        <v>5895</v>
      </c>
      <c r="P925" s="682">
        <v>1.0046012269938651</v>
      </c>
      <c r="Q925" s="713">
        <v>1965</v>
      </c>
    </row>
    <row r="926" spans="1:17" ht="14.4" customHeight="1" x14ac:dyDescent="0.3">
      <c r="A926" s="680" t="s">
        <v>527</v>
      </c>
      <c r="B926" s="671" t="s">
        <v>4985</v>
      </c>
      <c r="C926" s="671" t="s">
        <v>4604</v>
      </c>
      <c r="D926" s="671" t="s">
        <v>5005</v>
      </c>
      <c r="E926" s="671" t="s">
        <v>5006</v>
      </c>
      <c r="F926" s="238">
        <v>4</v>
      </c>
      <c r="G926" s="238">
        <v>9808</v>
      </c>
      <c r="H926" s="238">
        <v>1</v>
      </c>
      <c r="I926" s="238">
        <v>2452</v>
      </c>
      <c r="J926" s="238">
        <v>3</v>
      </c>
      <c r="K926" s="238">
        <v>7410</v>
      </c>
      <c r="L926" s="238">
        <v>0.75550570962479613</v>
      </c>
      <c r="M926" s="238">
        <v>2470</v>
      </c>
      <c r="N926" s="238">
        <v>2</v>
      </c>
      <c r="O926" s="238">
        <v>4940</v>
      </c>
      <c r="P926" s="682">
        <v>0.50367047308319735</v>
      </c>
      <c r="Q926" s="713">
        <v>2470</v>
      </c>
    </row>
    <row r="927" spans="1:17" ht="14.4" customHeight="1" x14ac:dyDescent="0.3">
      <c r="A927" s="680" t="s">
        <v>527</v>
      </c>
      <c r="B927" s="671" t="s">
        <v>5007</v>
      </c>
      <c r="C927" s="671" t="s">
        <v>4604</v>
      </c>
      <c r="D927" s="671" t="s">
        <v>5008</v>
      </c>
      <c r="E927" s="671" t="s">
        <v>5009</v>
      </c>
      <c r="F927" s="238"/>
      <c r="G927" s="238"/>
      <c r="H927" s="238"/>
      <c r="I927" s="238"/>
      <c r="J927" s="238">
        <v>1</v>
      </c>
      <c r="K927" s="238">
        <v>442</v>
      </c>
      <c r="L927" s="238"/>
      <c r="M927" s="238">
        <v>442</v>
      </c>
      <c r="N927" s="238"/>
      <c r="O927" s="238"/>
      <c r="P927" s="682"/>
      <c r="Q927" s="713"/>
    </row>
    <row r="928" spans="1:17" ht="14.4" customHeight="1" x14ac:dyDescent="0.3">
      <c r="A928" s="680" t="s">
        <v>527</v>
      </c>
      <c r="B928" s="671" t="s">
        <v>5007</v>
      </c>
      <c r="C928" s="671" t="s">
        <v>4604</v>
      </c>
      <c r="D928" s="671" t="s">
        <v>4631</v>
      </c>
      <c r="E928" s="671" t="s">
        <v>4632</v>
      </c>
      <c r="F928" s="238"/>
      <c r="G928" s="238"/>
      <c r="H928" s="238"/>
      <c r="I928" s="238"/>
      <c r="J928" s="238">
        <v>1</v>
      </c>
      <c r="K928" s="238">
        <v>81</v>
      </c>
      <c r="L928" s="238"/>
      <c r="M928" s="238">
        <v>81</v>
      </c>
      <c r="N928" s="238"/>
      <c r="O928" s="238"/>
      <c r="P928" s="682"/>
      <c r="Q928" s="713"/>
    </row>
    <row r="929" spans="1:17" ht="14.4" customHeight="1" x14ac:dyDescent="0.3">
      <c r="A929" s="680" t="s">
        <v>527</v>
      </c>
      <c r="B929" s="671" t="s">
        <v>5010</v>
      </c>
      <c r="C929" s="671" t="s">
        <v>4604</v>
      </c>
      <c r="D929" s="671" t="s">
        <v>4983</v>
      </c>
      <c r="E929" s="671" t="s">
        <v>4984</v>
      </c>
      <c r="F929" s="238"/>
      <c r="G929" s="238"/>
      <c r="H929" s="238"/>
      <c r="I929" s="238"/>
      <c r="J929" s="238">
        <v>1</v>
      </c>
      <c r="K929" s="238">
        <v>340</v>
      </c>
      <c r="L929" s="238"/>
      <c r="M929" s="238">
        <v>340</v>
      </c>
      <c r="N929" s="238"/>
      <c r="O929" s="238"/>
      <c r="P929" s="682"/>
      <c r="Q929" s="713"/>
    </row>
    <row r="930" spans="1:17" ht="14.4" customHeight="1" x14ac:dyDescent="0.3">
      <c r="A930" s="680" t="s">
        <v>527</v>
      </c>
      <c r="B930" s="671" t="s">
        <v>4659</v>
      </c>
      <c r="C930" s="671" t="s">
        <v>4604</v>
      </c>
      <c r="D930" s="671" t="s">
        <v>4660</v>
      </c>
      <c r="E930" s="671" t="s">
        <v>4661</v>
      </c>
      <c r="F930" s="238">
        <v>171</v>
      </c>
      <c r="G930" s="238">
        <v>153558</v>
      </c>
      <c r="H930" s="238">
        <v>1</v>
      </c>
      <c r="I930" s="238">
        <v>898</v>
      </c>
      <c r="J930" s="238">
        <v>42</v>
      </c>
      <c r="K930" s="238">
        <v>37968</v>
      </c>
      <c r="L930" s="238">
        <v>0.24725510881881765</v>
      </c>
      <c r="M930" s="238">
        <v>904</v>
      </c>
      <c r="N930" s="238">
        <v>93</v>
      </c>
      <c r="O930" s="238">
        <v>84072</v>
      </c>
      <c r="P930" s="682">
        <v>0.54749345524166759</v>
      </c>
      <c r="Q930" s="713">
        <v>904</v>
      </c>
    </row>
    <row r="931" spans="1:17" ht="14.4" customHeight="1" x14ac:dyDescent="0.3">
      <c r="A931" s="680" t="s">
        <v>527</v>
      </c>
      <c r="B931" s="671" t="s">
        <v>4659</v>
      </c>
      <c r="C931" s="671" t="s">
        <v>4604</v>
      </c>
      <c r="D931" s="671" t="s">
        <v>4662</v>
      </c>
      <c r="E931" s="671" t="s">
        <v>4663</v>
      </c>
      <c r="F931" s="238">
        <v>3</v>
      </c>
      <c r="G931" s="238">
        <v>30114</v>
      </c>
      <c r="H931" s="238">
        <v>1</v>
      </c>
      <c r="I931" s="238">
        <v>10038</v>
      </c>
      <c r="J931" s="238">
        <v>2</v>
      </c>
      <c r="K931" s="238">
        <v>20168</v>
      </c>
      <c r="L931" s="238">
        <v>0.6697217241150295</v>
      </c>
      <c r="M931" s="238">
        <v>10084</v>
      </c>
      <c r="N931" s="238">
        <v>2</v>
      </c>
      <c r="O931" s="238">
        <v>20168</v>
      </c>
      <c r="P931" s="682">
        <v>0.6697217241150295</v>
      </c>
      <c r="Q931" s="713">
        <v>10084</v>
      </c>
    </row>
    <row r="932" spans="1:17" ht="14.4" customHeight="1" x14ac:dyDescent="0.3">
      <c r="A932" s="680" t="s">
        <v>527</v>
      </c>
      <c r="B932" s="671" t="s">
        <v>4659</v>
      </c>
      <c r="C932" s="671" t="s">
        <v>4604</v>
      </c>
      <c r="D932" s="671" t="s">
        <v>4664</v>
      </c>
      <c r="E932" s="671" t="s">
        <v>4665</v>
      </c>
      <c r="F932" s="238">
        <v>11</v>
      </c>
      <c r="G932" s="238">
        <v>3245</v>
      </c>
      <c r="H932" s="238">
        <v>1</v>
      </c>
      <c r="I932" s="238">
        <v>295</v>
      </c>
      <c r="J932" s="238">
        <v>6</v>
      </c>
      <c r="K932" s="238">
        <v>1782</v>
      </c>
      <c r="L932" s="238">
        <v>0.54915254237288136</v>
      </c>
      <c r="M932" s="238">
        <v>297</v>
      </c>
      <c r="N932" s="238">
        <v>12</v>
      </c>
      <c r="O932" s="238">
        <v>3564</v>
      </c>
      <c r="P932" s="682">
        <v>1.0983050847457627</v>
      </c>
      <c r="Q932" s="713">
        <v>297</v>
      </c>
    </row>
    <row r="933" spans="1:17" ht="14.4" customHeight="1" x14ac:dyDescent="0.3">
      <c r="A933" s="680" t="s">
        <v>527</v>
      </c>
      <c r="B933" s="671" t="s">
        <v>4659</v>
      </c>
      <c r="C933" s="671" t="s">
        <v>4604</v>
      </c>
      <c r="D933" s="671" t="s">
        <v>4666</v>
      </c>
      <c r="E933" s="671" t="s">
        <v>4667</v>
      </c>
      <c r="F933" s="238">
        <v>7</v>
      </c>
      <c r="G933" s="238">
        <v>161</v>
      </c>
      <c r="H933" s="238">
        <v>1</v>
      </c>
      <c r="I933" s="238">
        <v>23</v>
      </c>
      <c r="J933" s="238">
        <v>3</v>
      </c>
      <c r="K933" s="238">
        <v>69</v>
      </c>
      <c r="L933" s="238">
        <v>0.42857142857142855</v>
      </c>
      <c r="M933" s="238">
        <v>23</v>
      </c>
      <c r="N933" s="238">
        <v>14</v>
      </c>
      <c r="O933" s="238">
        <v>322</v>
      </c>
      <c r="P933" s="682">
        <v>2</v>
      </c>
      <c r="Q933" s="713">
        <v>23</v>
      </c>
    </row>
    <row r="934" spans="1:17" ht="14.4" customHeight="1" x14ac:dyDescent="0.3">
      <c r="A934" s="680" t="s">
        <v>527</v>
      </c>
      <c r="B934" s="671" t="s">
        <v>4659</v>
      </c>
      <c r="C934" s="671" t="s">
        <v>4604</v>
      </c>
      <c r="D934" s="671" t="s">
        <v>4668</v>
      </c>
      <c r="E934" s="671" t="s">
        <v>4669</v>
      </c>
      <c r="F934" s="238">
        <v>60</v>
      </c>
      <c r="G934" s="238">
        <v>74160</v>
      </c>
      <c r="H934" s="238">
        <v>1</v>
      </c>
      <c r="I934" s="238">
        <v>1236</v>
      </c>
      <c r="J934" s="238">
        <v>59</v>
      </c>
      <c r="K934" s="238">
        <v>73455</v>
      </c>
      <c r="L934" s="238">
        <v>0.99049352750809061</v>
      </c>
      <c r="M934" s="238">
        <v>1245</v>
      </c>
      <c r="N934" s="238">
        <v>103</v>
      </c>
      <c r="O934" s="238">
        <v>128235</v>
      </c>
      <c r="P934" s="682">
        <v>1.7291666666666667</v>
      </c>
      <c r="Q934" s="713">
        <v>1245</v>
      </c>
    </row>
    <row r="935" spans="1:17" ht="14.4" customHeight="1" x14ac:dyDescent="0.3">
      <c r="A935" s="680" t="s">
        <v>527</v>
      </c>
      <c r="B935" s="671" t="s">
        <v>4659</v>
      </c>
      <c r="C935" s="671" t="s">
        <v>4604</v>
      </c>
      <c r="D935" s="671" t="s">
        <v>4670</v>
      </c>
      <c r="E935" s="671" t="s">
        <v>4671</v>
      </c>
      <c r="F935" s="238">
        <v>69</v>
      </c>
      <c r="G935" s="238">
        <v>641355</v>
      </c>
      <c r="H935" s="238">
        <v>1</v>
      </c>
      <c r="I935" s="238">
        <v>9295</v>
      </c>
      <c r="J935" s="238">
        <v>27</v>
      </c>
      <c r="K935" s="238">
        <v>252099</v>
      </c>
      <c r="L935" s="238">
        <v>0.39307247936010475</v>
      </c>
      <c r="M935" s="238">
        <v>9337</v>
      </c>
      <c r="N935" s="238">
        <v>78</v>
      </c>
      <c r="O935" s="238">
        <v>728286</v>
      </c>
      <c r="P935" s="682">
        <v>1.1355427181514137</v>
      </c>
      <c r="Q935" s="713">
        <v>9337</v>
      </c>
    </row>
    <row r="936" spans="1:17" ht="14.4" customHeight="1" x14ac:dyDescent="0.3">
      <c r="A936" s="680" t="s">
        <v>527</v>
      </c>
      <c r="B936" s="671" t="s">
        <v>4659</v>
      </c>
      <c r="C936" s="671" t="s">
        <v>4604</v>
      </c>
      <c r="D936" s="671" t="s">
        <v>4672</v>
      </c>
      <c r="E936" s="671" t="s">
        <v>4673</v>
      </c>
      <c r="F936" s="238">
        <v>12</v>
      </c>
      <c r="G936" s="238">
        <v>116424</v>
      </c>
      <c r="H936" s="238">
        <v>1</v>
      </c>
      <c r="I936" s="238">
        <v>9702</v>
      </c>
      <c r="J936" s="238">
        <v>8</v>
      </c>
      <c r="K936" s="238">
        <v>77976</v>
      </c>
      <c r="L936" s="238">
        <v>0.66975881261595549</v>
      </c>
      <c r="M936" s="238">
        <v>9747</v>
      </c>
      <c r="N936" s="238">
        <v>20</v>
      </c>
      <c r="O936" s="238">
        <v>194940</v>
      </c>
      <c r="P936" s="682">
        <v>1.6743970315398886</v>
      </c>
      <c r="Q936" s="713">
        <v>9747</v>
      </c>
    </row>
    <row r="937" spans="1:17" ht="14.4" customHeight="1" x14ac:dyDescent="0.3">
      <c r="A937" s="680" t="s">
        <v>527</v>
      </c>
      <c r="B937" s="671" t="s">
        <v>4659</v>
      </c>
      <c r="C937" s="671" t="s">
        <v>4604</v>
      </c>
      <c r="D937" s="671" t="s">
        <v>4674</v>
      </c>
      <c r="E937" s="671" t="s">
        <v>4675</v>
      </c>
      <c r="F937" s="238">
        <v>6</v>
      </c>
      <c r="G937" s="238">
        <v>2532</v>
      </c>
      <c r="H937" s="238">
        <v>1</v>
      </c>
      <c r="I937" s="238">
        <v>422</v>
      </c>
      <c r="J937" s="238"/>
      <c r="K937" s="238"/>
      <c r="L937" s="238"/>
      <c r="M937" s="238"/>
      <c r="N937" s="238">
        <v>6</v>
      </c>
      <c r="O937" s="238">
        <v>2544</v>
      </c>
      <c r="P937" s="682">
        <v>1.0047393364928909</v>
      </c>
      <c r="Q937" s="713">
        <v>424</v>
      </c>
    </row>
    <row r="938" spans="1:17" ht="14.4" customHeight="1" x14ac:dyDescent="0.3">
      <c r="A938" s="680" t="s">
        <v>527</v>
      </c>
      <c r="B938" s="671" t="s">
        <v>4659</v>
      </c>
      <c r="C938" s="671" t="s">
        <v>4604</v>
      </c>
      <c r="D938" s="671" t="s">
        <v>4678</v>
      </c>
      <c r="E938" s="671" t="s">
        <v>4679</v>
      </c>
      <c r="F938" s="238">
        <v>192</v>
      </c>
      <c r="G938" s="238">
        <v>192000</v>
      </c>
      <c r="H938" s="238">
        <v>1</v>
      </c>
      <c r="I938" s="238">
        <v>1000</v>
      </c>
      <c r="J938" s="238">
        <v>108</v>
      </c>
      <c r="K938" s="238">
        <v>108216</v>
      </c>
      <c r="L938" s="238">
        <v>0.56362500000000004</v>
      </c>
      <c r="M938" s="238">
        <v>1002</v>
      </c>
      <c r="N938" s="238">
        <v>167</v>
      </c>
      <c r="O938" s="238">
        <v>167334</v>
      </c>
      <c r="P938" s="682">
        <v>0.87153124999999998</v>
      </c>
      <c r="Q938" s="713">
        <v>1002</v>
      </c>
    </row>
    <row r="939" spans="1:17" ht="14.4" customHeight="1" x14ac:dyDescent="0.3">
      <c r="A939" s="680" t="s">
        <v>527</v>
      </c>
      <c r="B939" s="671" t="s">
        <v>4659</v>
      </c>
      <c r="C939" s="671" t="s">
        <v>4604</v>
      </c>
      <c r="D939" s="671" t="s">
        <v>4680</v>
      </c>
      <c r="E939" s="671" t="s">
        <v>4681</v>
      </c>
      <c r="F939" s="238">
        <v>114</v>
      </c>
      <c r="G939" s="238">
        <v>253194</v>
      </c>
      <c r="H939" s="238">
        <v>1</v>
      </c>
      <c r="I939" s="238">
        <v>2221</v>
      </c>
      <c r="J939" s="238">
        <v>102</v>
      </c>
      <c r="K939" s="238">
        <v>227766</v>
      </c>
      <c r="L939" s="238">
        <v>0.89957107988340956</v>
      </c>
      <c r="M939" s="238">
        <v>2233</v>
      </c>
      <c r="N939" s="238">
        <v>133</v>
      </c>
      <c r="O939" s="238">
        <v>296989</v>
      </c>
      <c r="P939" s="682">
        <v>1.1729701335734655</v>
      </c>
      <c r="Q939" s="713">
        <v>2233</v>
      </c>
    </row>
    <row r="940" spans="1:17" ht="14.4" customHeight="1" x14ac:dyDescent="0.3">
      <c r="A940" s="680" t="s">
        <v>527</v>
      </c>
      <c r="B940" s="671" t="s">
        <v>4659</v>
      </c>
      <c r="C940" s="671" t="s">
        <v>4604</v>
      </c>
      <c r="D940" s="671" t="s">
        <v>4682</v>
      </c>
      <c r="E940" s="671" t="s">
        <v>4683</v>
      </c>
      <c r="F940" s="238">
        <v>29</v>
      </c>
      <c r="G940" s="238">
        <v>10585</v>
      </c>
      <c r="H940" s="238">
        <v>1</v>
      </c>
      <c r="I940" s="238">
        <v>365</v>
      </c>
      <c r="J940" s="238">
        <v>20</v>
      </c>
      <c r="K940" s="238">
        <v>7320</v>
      </c>
      <c r="L940" s="238">
        <v>0.69154463863958426</v>
      </c>
      <c r="M940" s="238">
        <v>366</v>
      </c>
      <c r="N940" s="238">
        <v>30</v>
      </c>
      <c r="O940" s="238">
        <v>10980</v>
      </c>
      <c r="P940" s="682">
        <v>1.0373169579593764</v>
      </c>
      <c r="Q940" s="713">
        <v>366</v>
      </c>
    </row>
    <row r="941" spans="1:17" ht="14.4" customHeight="1" x14ac:dyDescent="0.3">
      <c r="A941" s="680" t="s">
        <v>527</v>
      </c>
      <c r="B941" s="671" t="s">
        <v>4659</v>
      </c>
      <c r="C941" s="671" t="s">
        <v>4604</v>
      </c>
      <c r="D941" s="671" t="s">
        <v>4684</v>
      </c>
      <c r="E941" s="671" t="s">
        <v>4685</v>
      </c>
      <c r="F941" s="238">
        <v>6</v>
      </c>
      <c r="G941" s="238">
        <v>64074</v>
      </c>
      <c r="H941" s="238">
        <v>1</v>
      </c>
      <c r="I941" s="238">
        <v>10679</v>
      </c>
      <c r="J941" s="238">
        <v>5</v>
      </c>
      <c r="K941" s="238">
        <v>53645</v>
      </c>
      <c r="L941" s="238">
        <v>0.83723507194806002</v>
      </c>
      <c r="M941" s="238">
        <v>10729</v>
      </c>
      <c r="N941" s="238">
        <v>5</v>
      </c>
      <c r="O941" s="238">
        <v>53645</v>
      </c>
      <c r="P941" s="682">
        <v>0.83723507194806002</v>
      </c>
      <c r="Q941" s="713">
        <v>10729</v>
      </c>
    </row>
    <row r="942" spans="1:17" ht="14.4" customHeight="1" x14ac:dyDescent="0.3">
      <c r="A942" s="680" t="s">
        <v>527</v>
      </c>
      <c r="B942" s="671" t="s">
        <v>4659</v>
      </c>
      <c r="C942" s="671" t="s">
        <v>4604</v>
      </c>
      <c r="D942" s="671" t="s">
        <v>5011</v>
      </c>
      <c r="E942" s="671" t="s">
        <v>5012</v>
      </c>
      <c r="F942" s="238">
        <v>1</v>
      </c>
      <c r="G942" s="238">
        <v>7576</v>
      </c>
      <c r="H942" s="238">
        <v>1</v>
      </c>
      <c r="I942" s="238">
        <v>7576</v>
      </c>
      <c r="J942" s="238"/>
      <c r="K942" s="238"/>
      <c r="L942" s="238"/>
      <c r="M942" s="238"/>
      <c r="N942" s="238"/>
      <c r="O942" s="238"/>
      <c r="P942" s="682"/>
      <c r="Q942" s="713"/>
    </row>
    <row r="943" spans="1:17" ht="14.4" customHeight="1" x14ac:dyDescent="0.3">
      <c r="A943" s="680" t="s">
        <v>527</v>
      </c>
      <c r="B943" s="671" t="s">
        <v>4686</v>
      </c>
      <c r="C943" s="671" t="s">
        <v>4604</v>
      </c>
      <c r="D943" s="671" t="s">
        <v>4687</v>
      </c>
      <c r="E943" s="671" t="s">
        <v>4688</v>
      </c>
      <c r="F943" s="238">
        <v>45</v>
      </c>
      <c r="G943" s="238">
        <v>9720</v>
      </c>
      <c r="H943" s="238">
        <v>1</v>
      </c>
      <c r="I943" s="238">
        <v>216</v>
      </c>
      <c r="J943" s="238">
        <v>24</v>
      </c>
      <c r="K943" s="238">
        <v>5208</v>
      </c>
      <c r="L943" s="238">
        <v>0.53580246913580243</v>
      </c>
      <c r="M943" s="238">
        <v>217</v>
      </c>
      <c r="N943" s="238">
        <v>37</v>
      </c>
      <c r="O943" s="238">
        <v>8029</v>
      </c>
      <c r="P943" s="682">
        <v>0.82602880658436217</v>
      </c>
      <c r="Q943" s="713">
        <v>217</v>
      </c>
    </row>
    <row r="944" spans="1:17" ht="14.4" customHeight="1" x14ac:dyDescent="0.3">
      <c r="A944" s="680" t="s">
        <v>527</v>
      </c>
      <c r="B944" s="671" t="s">
        <v>4686</v>
      </c>
      <c r="C944" s="671" t="s">
        <v>4604</v>
      </c>
      <c r="D944" s="671" t="s">
        <v>4689</v>
      </c>
      <c r="E944" s="671" t="s">
        <v>4690</v>
      </c>
      <c r="F944" s="238">
        <v>76</v>
      </c>
      <c r="G944" s="238">
        <v>37544</v>
      </c>
      <c r="H944" s="238">
        <v>1</v>
      </c>
      <c r="I944" s="238">
        <v>494</v>
      </c>
      <c r="J944" s="238">
        <v>37</v>
      </c>
      <c r="K944" s="238">
        <v>18389</v>
      </c>
      <c r="L944" s="238">
        <v>0.48979863626678033</v>
      </c>
      <c r="M944" s="238">
        <v>497</v>
      </c>
      <c r="N944" s="238">
        <v>67</v>
      </c>
      <c r="O944" s="238">
        <v>33299</v>
      </c>
      <c r="P944" s="682">
        <v>0.88693266567227791</v>
      </c>
      <c r="Q944" s="713">
        <v>497</v>
      </c>
    </row>
    <row r="945" spans="1:17" ht="14.4" customHeight="1" x14ac:dyDescent="0.3">
      <c r="A945" s="680" t="s">
        <v>527</v>
      </c>
      <c r="B945" s="671" t="s">
        <v>4686</v>
      </c>
      <c r="C945" s="671" t="s">
        <v>4604</v>
      </c>
      <c r="D945" s="671" t="s">
        <v>4693</v>
      </c>
      <c r="E945" s="671" t="s">
        <v>4694</v>
      </c>
      <c r="F945" s="238">
        <v>26</v>
      </c>
      <c r="G945" s="238">
        <v>9100</v>
      </c>
      <c r="H945" s="238">
        <v>1</v>
      </c>
      <c r="I945" s="238">
        <v>350</v>
      </c>
      <c r="J945" s="238">
        <v>29</v>
      </c>
      <c r="K945" s="238">
        <v>10150</v>
      </c>
      <c r="L945" s="238">
        <v>1.1153846153846154</v>
      </c>
      <c r="M945" s="238">
        <v>350</v>
      </c>
      <c r="N945" s="238">
        <v>81</v>
      </c>
      <c r="O945" s="238">
        <v>28350</v>
      </c>
      <c r="P945" s="682">
        <v>3.1153846153846154</v>
      </c>
      <c r="Q945" s="713">
        <v>350</v>
      </c>
    </row>
    <row r="946" spans="1:17" ht="14.4" customHeight="1" x14ac:dyDescent="0.3">
      <c r="A946" s="680" t="s">
        <v>527</v>
      </c>
      <c r="B946" s="671" t="s">
        <v>4686</v>
      </c>
      <c r="C946" s="671" t="s">
        <v>4604</v>
      </c>
      <c r="D946" s="671" t="s">
        <v>4697</v>
      </c>
      <c r="E946" s="671" t="s">
        <v>4698</v>
      </c>
      <c r="F946" s="238">
        <v>1698</v>
      </c>
      <c r="G946" s="238">
        <v>108672</v>
      </c>
      <c r="H946" s="238">
        <v>1</v>
      </c>
      <c r="I946" s="238">
        <v>64</v>
      </c>
      <c r="J946" s="238">
        <v>1613</v>
      </c>
      <c r="K946" s="238">
        <v>104845</v>
      </c>
      <c r="L946" s="238">
        <v>0.9647839369846879</v>
      </c>
      <c r="M946" s="238">
        <v>65</v>
      </c>
      <c r="N946" s="238">
        <v>1742</v>
      </c>
      <c r="O946" s="238">
        <v>113230</v>
      </c>
      <c r="P946" s="682">
        <v>1.041942726737338</v>
      </c>
      <c r="Q946" s="713">
        <v>65</v>
      </c>
    </row>
    <row r="947" spans="1:17" ht="14.4" customHeight="1" x14ac:dyDescent="0.3">
      <c r="A947" s="680" t="s">
        <v>527</v>
      </c>
      <c r="B947" s="671" t="s">
        <v>4686</v>
      </c>
      <c r="C947" s="671" t="s">
        <v>4604</v>
      </c>
      <c r="D947" s="671" t="s">
        <v>5013</v>
      </c>
      <c r="E947" s="671" t="s">
        <v>5014</v>
      </c>
      <c r="F947" s="238">
        <v>1</v>
      </c>
      <c r="G947" s="238">
        <v>7575</v>
      </c>
      <c r="H947" s="238">
        <v>1</v>
      </c>
      <c r="I947" s="238">
        <v>7575</v>
      </c>
      <c r="J947" s="238">
        <v>2</v>
      </c>
      <c r="K947" s="238">
        <v>15162</v>
      </c>
      <c r="L947" s="238">
        <v>2.0015841584158416</v>
      </c>
      <c r="M947" s="238">
        <v>7581</v>
      </c>
      <c r="N947" s="238">
        <v>3</v>
      </c>
      <c r="O947" s="238">
        <v>22743</v>
      </c>
      <c r="P947" s="682">
        <v>3.0023762376237624</v>
      </c>
      <c r="Q947" s="713">
        <v>7581</v>
      </c>
    </row>
    <row r="948" spans="1:17" ht="14.4" customHeight="1" x14ac:dyDescent="0.3">
      <c r="A948" s="680" t="s">
        <v>527</v>
      </c>
      <c r="B948" s="671" t="s">
        <v>4686</v>
      </c>
      <c r="C948" s="671" t="s">
        <v>4604</v>
      </c>
      <c r="D948" s="671" t="s">
        <v>4701</v>
      </c>
      <c r="E948" s="671" t="s">
        <v>4702</v>
      </c>
      <c r="F948" s="238">
        <v>11</v>
      </c>
      <c r="G948" s="238">
        <v>6479</v>
      </c>
      <c r="H948" s="238">
        <v>1</v>
      </c>
      <c r="I948" s="238">
        <v>589</v>
      </c>
      <c r="J948" s="238">
        <v>3</v>
      </c>
      <c r="K948" s="238">
        <v>1770</v>
      </c>
      <c r="L948" s="238">
        <v>0.27319030714616455</v>
      </c>
      <c r="M948" s="238">
        <v>590</v>
      </c>
      <c r="N948" s="238">
        <v>1</v>
      </c>
      <c r="O948" s="238">
        <v>590</v>
      </c>
      <c r="P948" s="682">
        <v>9.1063435715388177E-2</v>
      </c>
      <c r="Q948" s="713">
        <v>590</v>
      </c>
    </row>
    <row r="949" spans="1:17" ht="14.4" customHeight="1" x14ac:dyDescent="0.3">
      <c r="A949" s="680" t="s">
        <v>527</v>
      </c>
      <c r="B949" s="671" t="s">
        <v>4686</v>
      </c>
      <c r="C949" s="671" t="s">
        <v>4604</v>
      </c>
      <c r="D949" s="671" t="s">
        <v>4703</v>
      </c>
      <c r="E949" s="671" t="s">
        <v>4704</v>
      </c>
      <c r="F949" s="238">
        <v>1</v>
      </c>
      <c r="G949" s="238">
        <v>614</v>
      </c>
      <c r="H949" s="238">
        <v>1</v>
      </c>
      <c r="I949" s="238">
        <v>614</v>
      </c>
      <c r="J949" s="238">
        <v>3</v>
      </c>
      <c r="K949" s="238">
        <v>1845</v>
      </c>
      <c r="L949" s="238">
        <v>3.0048859934853418</v>
      </c>
      <c r="M949" s="238">
        <v>615</v>
      </c>
      <c r="N949" s="238">
        <v>1</v>
      </c>
      <c r="O949" s="238">
        <v>615</v>
      </c>
      <c r="P949" s="682">
        <v>1.001628664495114</v>
      </c>
      <c r="Q949" s="713">
        <v>615</v>
      </c>
    </row>
    <row r="950" spans="1:17" ht="14.4" customHeight="1" x14ac:dyDescent="0.3">
      <c r="A950" s="680" t="s">
        <v>527</v>
      </c>
      <c r="B950" s="671" t="s">
        <v>4686</v>
      </c>
      <c r="C950" s="671" t="s">
        <v>4604</v>
      </c>
      <c r="D950" s="671" t="s">
        <v>4705</v>
      </c>
      <c r="E950" s="671" t="s">
        <v>4706</v>
      </c>
      <c r="F950" s="238">
        <v>1</v>
      </c>
      <c r="G950" s="238">
        <v>149</v>
      </c>
      <c r="H950" s="238">
        <v>1</v>
      </c>
      <c r="I950" s="238">
        <v>149</v>
      </c>
      <c r="J950" s="238"/>
      <c r="K950" s="238"/>
      <c r="L950" s="238"/>
      <c r="M950" s="238"/>
      <c r="N950" s="238">
        <v>1</v>
      </c>
      <c r="O950" s="238">
        <v>149</v>
      </c>
      <c r="P950" s="682">
        <v>1</v>
      </c>
      <c r="Q950" s="713">
        <v>149</v>
      </c>
    </row>
    <row r="951" spans="1:17" ht="14.4" customHeight="1" x14ac:dyDescent="0.3">
      <c r="A951" s="680" t="s">
        <v>527</v>
      </c>
      <c r="B951" s="671" t="s">
        <v>4686</v>
      </c>
      <c r="C951" s="671" t="s">
        <v>4604</v>
      </c>
      <c r="D951" s="671" t="s">
        <v>4707</v>
      </c>
      <c r="E951" s="671" t="s">
        <v>4708</v>
      </c>
      <c r="F951" s="238"/>
      <c r="G951" s="238"/>
      <c r="H951" s="238"/>
      <c r="I951" s="238"/>
      <c r="J951" s="238">
        <v>1</v>
      </c>
      <c r="K951" s="238">
        <v>675</v>
      </c>
      <c r="L951" s="238"/>
      <c r="M951" s="238">
        <v>675</v>
      </c>
      <c r="N951" s="238"/>
      <c r="O951" s="238"/>
      <c r="P951" s="682"/>
      <c r="Q951" s="713"/>
    </row>
    <row r="952" spans="1:17" ht="14.4" customHeight="1" x14ac:dyDescent="0.3">
      <c r="A952" s="680" t="s">
        <v>527</v>
      </c>
      <c r="B952" s="671" t="s">
        <v>4686</v>
      </c>
      <c r="C952" s="671" t="s">
        <v>4604</v>
      </c>
      <c r="D952" s="671" t="s">
        <v>4709</v>
      </c>
      <c r="E952" s="671" t="s">
        <v>4710</v>
      </c>
      <c r="F952" s="238">
        <v>58</v>
      </c>
      <c r="G952" s="238">
        <v>1334</v>
      </c>
      <c r="H952" s="238">
        <v>1</v>
      </c>
      <c r="I952" s="238">
        <v>23</v>
      </c>
      <c r="J952" s="238">
        <v>33</v>
      </c>
      <c r="K952" s="238">
        <v>759</v>
      </c>
      <c r="L952" s="238">
        <v>0.56896551724137934</v>
      </c>
      <c r="M952" s="238">
        <v>23</v>
      </c>
      <c r="N952" s="238">
        <v>38</v>
      </c>
      <c r="O952" s="238">
        <v>874</v>
      </c>
      <c r="P952" s="682">
        <v>0.65517241379310343</v>
      </c>
      <c r="Q952" s="713">
        <v>23</v>
      </c>
    </row>
    <row r="953" spans="1:17" ht="14.4" customHeight="1" x14ac:dyDescent="0.3">
      <c r="A953" s="680" t="s">
        <v>527</v>
      </c>
      <c r="B953" s="671" t="s">
        <v>4686</v>
      </c>
      <c r="C953" s="671" t="s">
        <v>4604</v>
      </c>
      <c r="D953" s="671" t="s">
        <v>4713</v>
      </c>
      <c r="E953" s="671" t="s">
        <v>4714</v>
      </c>
      <c r="F953" s="238">
        <v>428</v>
      </c>
      <c r="G953" s="238">
        <v>23112</v>
      </c>
      <c r="H953" s="238">
        <v>1</v>
      </c>
      <c r="I953" s="238">
        <v>54</v>
      </c>
      <c r="J953" s="238">
        <v>382</v>
      </c>
      <c r="K953" s="238">
        <v>20628</v>
      </c>
      <c r="L953" s="238">
        <v>0.89252336448598135</v>
      </c>
      <c r="M953" s="238">
        <v>54</v>
      </c>
      <c r="N953" s="238">
        <v>362</v>
      </c>
      <c r="O953" s="238">
        <v>19548</v>
      </c>
      <c r="P953" s="682">
        <v>0.84579439252336452</v>
      </c>
      <c r="Q953" s="713">
        <v>54</v>
      </c>
    </row>
    <row r="954" spans="1:17" ht="14.4" customHeight="1" x14ac:dyDescent="0.3">
      <c r="A954" s="680" t="s">
        <v>527</v>
      </c>
      <c r="B954" s="671" t="s">
        <v>4686</v>
      </c>
      <c r="C954" s="671" t="s">
        <v>4604</v>
      </c>
      <c r="D954" s="671" t="s">
        <v>4715</v>
      </c>
      <c r="E954" s="671" t="s">
        <v>4716</v>
      </c>
      <c r="F954" s="238">
        <v>435</v>
      </c>
      <c r="G954" s="238">
        <v>33495</v>
      </c>
      <c r="H954" s="238">
        <v>1</v>
      </c>
      <c r="I954" s="238">
        <v>77</v>
      </c>
      <c r="J954" s="238">
        <v>390</v>
      </c>
      <c r="K954" s="238">
        <v>30030</v>
      </c>
      <c r="L954" s="238">
        <v>0.89655172413793105</v>
      </c>
      <c r="M954" s="238">
        <v>77</v>
      </c>
      <c r="N954" s="238">
        <v>366</v>
      </c>
      <c r="O954" s="238">
        <v>28182</v>
      </c>
      <c r="P954" s="682">
        <v>0.8413793103448276</v>
      </c>
      <c r="Q954" s="713">
        <v>77</v>
      </c>
    </row>
    <row r="955" spans="1:17" ht="14.4" customHeight="1" x14ac:dyDescent="0.3">
      <c r="A955" s="680" t="s">
        <v>527</v>
      </c>
      <c r="B955" s="671" t="s">
        <v>4686</v>
      </c>
      <c r="C955" s="671" t="s">
        <v>4604</v>
      </c>
      <c r="D955" s="671" t="s">
        <v>4719</v>
      </c>
      <c r="E955" s="671" t="s">
        <v>4720</v>
      </c>
      <c r="F955" s="238">
        <v>215</v>
      </c>
      <c r="G955" s="238">
        <v>4730</v>
      </c>
      <c r="H955" s="238">
        <v>1</v>
      </c>
      <c r="I955" s="238">
        <v>22</v>
      </c>
      <c r="J955" s="238">
        <v>163</v>
      </c>
      <c r="K955" s="238">
        <v>3586</v>
      </c>
      <c r="L955" s="238">
        <v>0.75813953488372088</v>
      </c>
      <c r="M955" s="238">
        <v>22</v>
      </c>
      <c r="N955" s="238">
        <v>237</v>
      </c>
      <c r="O955" s="238">
        <v>5214</v>
      </c>
      <c r="P955" s="682">
        <v>1.1023255813953488</v>
      </c>
      <c r="Q955" s="713">
        <v>22</v>
      </c>
    </row>
    <row r="956" spans="1:17" ht="14.4" customHeight="1" x14ac:dyDescent="0.3">
      <c r="A956" s="680" t="s">
        <v>527</v>
      </c>
      <c r="B956" s="671" t="s">
        <v>4686</v>
      </c>
      <c r="C956" s="671" t="s">
        <v>4604</v>
      </c>
      <c r="D956" s="671" t="s">
        <v>4725</v>
      </c>
      <c r="E956" s="671" t="s">
        <v>4726</v>
      </c>
      <c r="F956" s="238"/>
      <c r="G956" s="238"/>
      <c r="H956" s="238"/>
      <c r="I956" s="238"/>
      <c r="J956" s="238"/>
      <c r="K956" s="238"/>
      <c r="L956" s="238"/>
      <c r="M956" s="238"/>
      <c r="N956" s="238">
        <v>1</v>
      </c>
      <c r="O956" s="238">
        <v>405</v>
      </c>
      <c r="P956" s="682"/>
      <c r="Q956" s="713">
        <v>405</v>
      </c>
    </row>
    <row r="957" spans="1:17" ht="14.4" customHeight="1" x14ac:dyDescent="0.3">
      <c r="A957" s="680" t="s">
        <v>527</v>
      </c>
      <c r="B957" s="671" t="s">
        <v>4686</v>
      </c>
      <c r="C957" s="671" t="s">
        <v>4604</v>
      </c>
      <c r="D957" s="671" t="s">
        <v>4727</v>
      </c>
      <c r="E957" s="671" t="s">
        <v>4728</v>
      </c>
      <c r="F957" s="238"/>
      <c r="G957" s="238"/>
      <c r="H957" s="238"/>
      <c r="I957" s="238"/>
      <c r="J957" s="238">
        <v>1</v>
      </c>
      <c r="K957" s="238">
        <v>627</v>
      </c>
      <c r="L957" s="238"/>
      <c r="M957" s="238">
        <v>627</v>
      </c>
      <c r="N957" s="238">
        <v>3</v>
      </c>
      <c r="O957" s="238">
        <v>1881</v>
      </c>
      <c r="P957" s="682"/>
      <c r="Q957" s="713">
        <v>627</v>
      </c>
    </row>
    <row r="958" spans="1:17" ht="14.4" customHeight="1" x14ac:dyDescent="0.3">
      <c r="A958" s="680" t="s">
        <v>527</v>
      </c>
      <c r="B958" s="671" t="s">
        <v>4686</v>
      </c>
      <c r="C958" s="671" t="s">
        <v>4604</v>
      </c>
      <c r="D958" s="671" t="s">
        <v>4729</v>
      </c>
      <c r="E958" s="671" t="s">
        <v>4730</v>
      </c>
      <c r="F958" s="238">
        <v>82</v>
      </c>
      <c r="G958" s="238">
        <v>17138</v>
      </c>
      <c r="H958" s="238">
        <v>1</v>
      </c>
      <c r="I958" s="238">
        <v>209</v>
      </c>
      <c r="J958" s="238">
        <v>118</v>
      </c>
      <c r="K958" s="238">
        <v>24662</v>
      </c>
      <c r="L958" s="238">
        <v>1.4390243902439024</v>
      </c>
      <c r="M958" s="238">
        <v>209</v>
      </c>
      <c r="N958" s="238"/>
      <c r="O958" s="238"/>
      <c r="P958" s="682"/>
      <c r="Q958" s="713"/>
    </row>
    <row r="959" spans="1:17" ht="14.4" customHeight="1" x14ac:dyDescent="0.3">
      <c r="A959" s="680" t="s">
        <v>527</v>
      </c>
      <c r="B959" s="671" t="s">
        <v>4686</v>
      </c>
      <c r="C959" s="671" t="s">
        <v>4604</v>
      </c>
      <c r="D959" s="671" t="s">
        <v>4731</v>
      </c>
      <c r="E959" s="671" t="s">
        <v>4732</v>
      </c>
      <c r="F959" s="238">
        <v>98</v>
      </c>
      <c r="G959" s="238">
        <v>6468</v>
      </c>
      <c r="H959" s="238">
        <v>1</v>
      </c>
      <c r="I959" s="238">
        <v>66</v>
      </c>
      <c r="J959" s="238">
        <v>106</v>
      </c>
      <c r="K959" s="238">
        <v>6996</v>
      </c>
      <c r="L959" s="238">
        <v>1.0816326530612246</v>
      </c>
      <c r="M959" s="238">
        <v>66</v>
      </c>
      <c r="N959" s="238">
        <v>100</v>
      </c>
      <c r="O959" s="238">
        <v>6600</v>
      </c>
      <c r="P959" s="682">
        <v>1.0204081632653061</v>
      </c>
      <c r="Q959" s="713">
        <v>66</v>
      </c>
    </row>
    <row r="960" spans="1:17" ht="14.4" customHeight="1" x14ac:dyDescent="0.3">
      <c r="A960" s="680" t="s">
        <v>527</v>
      </c>
      <c r="B960" s="671" t="s">
        <v>4686</v>
      </c>
      <c r="C960" s="671" t="s">
        <v>4604</v>
      </c>
      <c r="D960" s="671" t="s">
        <v>4735</v>
      </c>
      <c r="E960" s="671" t="s">
        <v>4736</v>
      </c>
      <c r="F960" s="238">
        <v>452</v>
      </c>
      <c r="G960" s="238">
        <v>7232</v>
      </c>
      <c r="H960" s="238">
        <v>1</v>
      </c>
      <c r="I960" s="238">
        <v>16</v>
      </c>
      <c r="J960" s="238">
        <v>397</v>
      </c>
      <c r="K960" s="238">
        <v>6352</v>
      </c>
      <c r="L960" s="238">
        <v>0.87831858407079644</v>
      </c>
      <c r="M960" s="238">
        <v>16</v>
      </c>
      <c r="N960" s="238">
        <v>428</v>
      </c>
      <c r="O960" s="238">
        <v>6848</v>
      </c>
      <c r="P960" s="682">
        <v>0.94690265486725667</v>
      </c>
      <c r="Q960" s="713">
        <v>16</v>
      </c>
    </row>
    <row r="961" spans="1:17" ht="14.4" customHeight="1" x14ac:dyDescent="0.3">
      <c r="A961" s="680" t="s">
        <v>527</v>
      </c>
      <c r="B961" s="671" t="s">
        <v>4686</v>
      </c>
      <c r="C961" s="671" t="s">
        <v>4604</v>
      </c>
      <c r="D961" s="671" t="s">
        <v>4739</v>
      </c>
      <c r="E961" s="671" t="s">
        <v>4740</v>
      </c>
      <c r="F961" s="238">
        <v>878</v>
      </c>
      <c r="G961" s="238">
        <v>304666</v>
      </c>
      <c r="H961" s="238">
        <v>1</v>
      </c>
      <c r="I961" s="238">
        <v>347</v>
      </c>
      <c r="J961" s="238">
        <v>874</v>
      </c>
      <c r="K961" s="238">
        <v>304152</v>
      </c>
      <c r="L961" s="238">
        <v>0.99831290659279337</v>
      </c>
      <c r="M961" s="238">
        <v>348</v>
      </c>
      <c r="N961" s="238">
        <v>1394</v>
      </c>
      <c r="O961" s="238">
        <v>485112</v>
      </c>
      <c r="P961" s="682">
        <v>1.5922748189820983</v>
      </c>
      <c r="Q961" s="713">
        <v>348</v>
      </c>
    </row>
    <row r="962" spans="1:17" ht="14.4" customHeight="1" x14ac:dyDescent="0.3">
      <c r="A962" s="680" t="s">
        <v>527</v>
      </c>
      <c r="B962" s="671" t="s">
        <v>4686</v>
      </c>
      <c r="C962" s="671" t="s">
        <v>4604</v>
      </c>
      <c r="D962" s="671" t="s">
        <v>4741</v>
      </c>
      <c r="E962" s="671" t="s">
        <v>4742</v>
      </c>
      <c r="F962" s="238">
        <v>120</v>
      </c>
      <c r="G962" s="238">
        <v>2760</v>
      </c>
      <c r="H962" s="238">
        <v>1</v>
      </c>
      <c r="I962" s="238">
        <v>23</v>
      </c>
      <c r="J962" s="238">
        <v>110</v>
      </c>
      <c r="K962" s="238">
        <v>2640</v>
      </c>
      <c r="L962" s="238">
        <v>0.95652173913043481</v>
      </c>
      <c r="M962" s="238">
        <v>24</v>
      </c>
      <c r="N962" s="238">
        <v>159</v>
      </c>
      <c r="O962" s="238">
        <v>3816</v>
      </c>
      <c r="P962" s="682">
        <v>1.3826086956521739</v>
      </c>
      <c r="Q962" s="713">
        <v>24</v>
      </c>
    </row>
    <row r="963" spans="1:17" ht="14.4" customHeight="1" x14ac:dyDescent="0.3">
      <c r="A963" s="680" t="s">
        <v>527</v>
      </c>
      <c r="B963" s="671" t="s">
        <v>4686</v>
      </c>
      <c r="C963" s="671" t="s">
        <v>4604</v>
      </c>
      <c r="D963" s="671" t="s">
        <v>4743</v>
      </c>
      <c r="E963" s="671" t="s">
        <v>4744</v>
      </c>
      <c r="F963" s="238">
        <v>1</v>
      </c>
      <c r="G963" s="238">
        <v>737</v>
      </c>
      <c r="H963" s="238">
        <v>1</v>
      </c>
      <c r="I963" s="238">
        <v>737</v>
      </c>
      <c r="J963" s="238">
        <v>2</v>
      </c>
      <c r="K963" s="238">
        <v>1476</v>
      </c>
      <c r="L963" s="238">
        <v>2.0027137042062417</v>
      </c>
      <c r="M963" s="238">
        <v>738</v>
      </c>
      <c r="N963" s="238">
        <v>1</v>
      </c>
      <c r="O963" s="238">
        <v>738</v>
      </c>
      <c r="P963" s="682">
        <v>1.0013568521031209</v>
      </c>
      <c r="Q963" s="713">
        <v>738</v>
      </c>
    </row>
    <row r="964" spans="1:17" ht="14.4" customHeight="1" x14ac:dyDescent="0.3">
      <c r="A964" s="680" t="s">
        <v>527</v>
      </c>
      <c r="B964" s="671" t="s">
        <v>4686</v>
      </c>
      <c r="C964" s="671" t="s">
        <v>4604</v>
      </c>
      <c r="D964" s="671" t="s">
        <v>4745</v>
      </c>
      <c r="E964" s="671" t="s">
        <v>4746</v>
      </c>
      <c r="F964" s="238">
        <v>291</v>
      </c>
      <c r="G964" s="238">
        <v>52380</v>
      </c>
      <c r="H964" s="238">
        <v>1</v>
      </c>
      <c r="I964" s="238">
        <v>180</v>
      </c>
      <c r="J964" s="238">
        <v>245</v>
      </c>
      <c r="K964" s="238">
        <v>44100</v>
      </c>
      <c r="L964" s="238">
        <v>0.84192439862542956</v>
      </c>
      <c r="M964" s="238">
        <v>180</v>
      </c>
      <c r="N964" s="238">
        <v>234</v>
      </c>
      <c r="O964" s="238">
        <v>42120</v>
      </c>
      <c r="P964" s="682">
        <v>0.80412371134020622</v>
      </c>
      <c r="Q964" s="713">
        <v>180</v>
      </c>
    </row>
    <row r="965" spans="1:17" ht="14.4" customHeight="1" x14ac:dyDescent="0.3">
      <c r="A965" s="680" t="s">
        <v>527</v>
      </c>
      <c r="B965" s="671" t="s">
        <v>4686</v>
      </c>
      <c r="C965" s="671" t="s">
        <v>4604</v>
      </c>
      <c r="D965" s="671" t="s">
        <v>4751</v>
      </c>
      <c r="E965" s="671" t="s">
        <v>4752</v>
      </c>
      <c r="F965" s="238">
        <v>72</v>
      </c>
      <c r="G965" s="238">
        <v>18216</v>
      </c>
      <c r="H965" s="238">
        <v>1</v>
      </c>
      <c r="I965" s="238">
        <v>253</v>
      </c>
      <c r="J965" s="238">
        <v>64</v>
      </c>
      <c r="K965" s="238">
        <v>16192</v>
      </c>
      <c r="L965" s="238">
        <v>0.88888888888888884</v>
      </c>
      <c r="M965" s="238">
        <v>253</v>
      </c>
      <c r="N965" s="238">
        <v>225</v>
      </c>
      <c r="O965" s="238">
        <v>56925</v>
      </c>
      <c r="P965" s="682">
        <v>3.125</v>
      </c>
      <c r="Q965" s="713">
        <v>253</v>
      </c>
    </row>
    <row r="966" spans="1:17" ht="14.4" customHeight="1" x14ac:dyDescent="0.3">
      <c r="A966" s="680" t="s">
        <v>527</v>
      </c>
      <c r="B966" s="671" t="s">
        <v>4686</v>
      </c>
      <c r="C966" s="671" t="s">
        <v>4604</v>
      </c>
      <c r="D966" s="671" t="s">
        <v>4753</v>
      </c>
      <c r="E966" s="671" t="s">
        <v>4754</v>
      </c>
      <c r="F966" s="238">
        <v>1</v>
      </c>
      <c r="G966" s="238">
        <v>264</v>
      </c>
      <c r="H966" s="238">
        <v>1</v>
      </c>
      <c r="I966" s="238">
        <v>264</v>
      </c>
      <c r="J966" s="238">
        <v>2</v>
      </c>
      <c r="K966" s="238">
        <v>528</v>
      </c>
      <c r="L966" s="238">
        <v>2</v>
      </c>
      <c r="M966" s="238">
        <v>264</v>
      </c>
      <c r="N966" s="238">
        <v>1</v>
      </c>
      <c r="O966" s="238">
        <v>264</v>
      </c>
      <c r="P966" s="682">
        <v>1</v>
      </c>
      <c r="Q966" s="713">
        <v>264</v>
      </c>
    </row>
    <row r="967" spans="1:17" ht="14.4" customHeight="1" x14ac:dyDescent="0.3">
      <c r="A967" s="680" t="s">
        <v>527</v>
      </c>
      <c r="B967" s="671" t="s">
        <v>4686</v>
      </c>
      <c r="C967" s="671" t="s">
        <v>4604</v>
      </c>
      <c r="D967" s="671" t="s">
        <v>4755</v>
      </c>
      <c r="E967" s="671" t="s">
        <v>4756</v>
      </c>
      <c r="F967" s="238">
        <v>11</v>
      </c>
      <c r="G967" s="238">
        <v>2079</v>
      </c>
      <c r="H967" s="238">
        <v>1</v>
      </c>
      <c r="I967" s="238">
        <v>189</v>
      </c>
      <c r="J967" s="238">
        <v>9</v>
      </c>
      <c r="K967" s="238">
        <v>1701</v>
      </c>
      <c r="L967" s="238">
        <v>0.81818181818181823</v>
      </c>
      <c r="M967" s="238">
        <v>189</v>
      </c>
      <c r="N967" s="238"/>
      <c r="O967" s="238"/>
      <c r="P967" s="682"/>
      <c r="Q967" s="713"/>
    </row>
    <row r="968" spans="1:17" ht="14.4" customHeight="1" x14ac:dyDescent="0.3">
      <c r="A968" s="680" t="s">
        <v>527</v>
      </c>
      <c r="B968" s="671" t="s">
        <v>4686</v>
      </c>
      <c r="C968" s="671" t="s">
        <v>4604</v>
      </c>
      <c r="D968" s="671" t="s">
        <v>4759</v>
      </c>
      <c r="E968" s="671" t="s">
        <v>4760</v>
      </c>
      <c r="F968" s="238">
        <v>430</v>
      </c>
      <c r="G968" s="238">
        <v>92880</v>
      </c>
      <c r="H968" s="238">
        <v>1</v>
      </c>
      <c r="I968" s="238">
        <v>216</v>
      </c>
      <c r="J968" s="238">
        <v>383</v>
      </c>
      <c r="K968" s="238">
        <v>82728</v>
      </c>
      <c r="L968" s="238">
        <v>0.8906976744186047</v>
      </c>
      <c r="M968" s="238">
        <v>216</v>
      </c>
      <c r="N968" s="238">
        <v>363</v>
      </c>
      <c r="O968" s="238">
        <v>78408</v>
      </c>
      <c r="P968" s="682">
        <v>0.84418604651162787</v>
      </c>
      <c r="Q968" s="713">
        <v>216</v>
      </c>
    </row>
    <row r="969" spans="1:17" ht="14.4" customHeight="1" x14ac:dyDescent="0.3">
      <c r="A969" s="680" t="s">
        <v>527</v>
      </c>
      <c r="B969" s="671" t="s">
        <v>4686</v>
      </c>
      <c r="C969" s="671" t="s">
        <v>4604</v>
      </c>
      <c r="D969" s="671" t="s">
        <v>4761</v>
      </c>
      <c r="E969" s="671" t="s">
        <v>4762</v>
      </c>
      <c r="F969" s="238">
        <v>27</v>
      </c>
      <c r="G969" s="238">
        <v>945</v>
      </c>
      <c r="H969" s="238">
        <v>1</v>
      </c>
      <c r="I969" s="238">
        <v>35</v>
      </c>
      <c r="J969" s="238">
        <v>16</v>
      </c>
      <c r="K969" s="238">
        <v>560</v>
      </c>
      <c r="L969" s="238">
        <v>0.59259259259259256</v>
      </c>
      <c r="M969" s="238">
        <v>35</v>
      </c>
      <c r="N969" s="238">
        <v>33</v>
      </c>
      <c r="O969" s="238">
        <v>1155</v>
      </c>
      <c r="P969" s="682">
        <v>1.2222222222222223</v>
      </c>
      <c r="Q969" s="713">
        <v>35</v>
      </c>
    </row>
    <row r="970" spans="1:17" ht="14.4" customHeight="1" x14ac:dyDescent="0.3">
      <c r="A970" s="680" t="s">
        <v>527</v>
      </c>
      <c r="B970" s="671" t="s">
        <v>4686</v>
      </c>
      <c r="C970" s="671" t="s">
        <v>4604</v>
      </c>
      <c r="D970" s="671" t="s">
        <v>4763</v>
      </c>
      <c r="E970" s="671" t="s">
        <v>4764</v>
      </c>
      <c r="F970" s="238">
        <v>1</v>
      </c>
      <c r="G970" s="238">
        <v>589</v>
      </c>
      <c r="H970" s="238">
        <v>1</v>
      </c>
      <c r="I970" s="238">
        <v>589</v>
      </c>
      <c r="J970" s="238">
        <v>3</v>
      </c>
      <c r="K970" s="238">
        <v>1770</v>
      </c>
      <c r="L970" s="238">
        <v>3.00509337860781</v>
      </c>
      <c r="M970" s="238">
        <v>590</v>
      </c>
      <c r="N970" s="238">
        <v>1</v>
      </c>
      <c r="O970" s="238">
        <v>590</v>
      </c>
      <c r="P970" s="682">
        <v>1.0016977928692699</v>
      </c>
      <c r="Q970" s="713">
        <v>590</v>
      </c>
    </row>
    <row r="971" spans="1:17" ht="14.4" customHeight="1" x14ac:dyDescent="0.3">
      <c r="A971" s="680" t="s">
        <v>527</v>
      </c>
      <c r="B971" s="671" t="s">
        <v>4686</v>
      </c>
      <c r="C971" s="671" t="s">
        <v>4604</v>
      </c>
      <c r="D971" s="671" t="s">
        <v>4853</v>
      </c>
      <c r="E971" s="671" t="s">
        <v>4854</v>
      </c>
      <c r="F971" s="238">
        <v>23</v>
      </c>
      <c r="G971" s="238">
        <v>128547</v>
      </c>
      <c r="H971" s="238">
        <v>1</v>
      </c>
      <c r="I971" s="238">
        <v>5589</v>
      </c>
      <c r="J971" s="238">
        <v>18</v>
      </c>
      <c r="K971" s="238">
        <v>100746</v>
      </c>
      <c r="L971" s="238">
        <v>0.78372890849261356</v>
      </c>
      <c r="M971" s="238">
        <v>5597</v>
      </c>
      <c r="N971" s="238">
        <v>16</v>
      </c>
      <c r="O971" s="238">
        <v>89552</v>
      </c>
      <c r="P971" s="682">
        <v>0.69664791866010101</v>
      </c>
      <c r="Q971" s="713">
        <v>5597</v>
      </c>
    </row>
    <row r="972" spans="1:17" ht="14.4" customHeight="1" x14ac:dyDescent="0.3">
      <c r="A972" s="680" t="s">
        <v>527</v>
      </c>
      <c r="B972" s="671" t="s">
        <v>4686</v>
      </c>
      <c r="C972" s="671" t="s">
        <v>4604</v>
      </c>
      <c r="D972" s="671" t="s">
        <v>4765</v>
      </c>
      <c r="E972" s="671" t="s">
        <v>4766</v>
      </c>
      <c r="F972" s="238">
        <v>32</v>
      </c>
      <c r="G972" s="238">
        <v>1600</v>
      </c>
      <c r="H972" s="238">
        <v>1</v>
      </c>
      <c r="I972" s="238">
        <v>50</v>
      </c>
      <c r="J972" s="238">
        <v>15</v>
      </c>
      <c r="K972" s="238">
        <v>750</v>
      </c>
      <c r="L972" s="238">
        <v>0.46875</v>
      </c>
      <c r="M972" s="238">
        <v>50</v>
      </c>
      <c r="N972" s="238">
        <v>54</v>
      </c>
      <c r="O972" s="238">
        <v>2700</v>
      </c>
      <c r="P972" s="682">
        <v>1.6875</v>
      </c>
      <c r="Q972" s="713">
        <v>50</v>
      </c>
    </row>
    <row r="973" spans="1:17" ht="14.4" customHeight="1" x14ac:dyDescent="0.3">
      <c r="A973" s="680" t="s">
        <v>527</v>
      </c>
      <c r="B973" s="671" t="s">
        <v>4686</v>
      </c>
      <c r="C973" s="671" t="s">
        <v>4604</v>
      </c>
      <c r="D973" s="671" t="s">
        <v>4767</v>
      </c>
      <c r="E973" s="671" t="s">
        <v>4768</v>
      </c>
      <c r="F973" s="238">
        <v>1</v>
      </c>
      <c r="G973" s="238">
        <v>544</v>
      </c>
      <c r="H973" s="238">
        <v>1</v>
      </c>
      <c r="I973" s="238">
        <v>544</v>
      </c>
      <c r="J973" s="238">
        <v>2</v>
      </c>
      <c r="K973" s="238">
        <v>1090</v>
      </c>
      <c r="L973" s="238">
        <v>2.0036764705882355</v>
      </c>
      <c r="M973" s="238">
        <v>545</v>
      </c>
      <c r="N973" s="238">
        <v>1</v>
      </c>
      <c r="O973" s="238">
        <v>545</v>
      </c>
      <c r="P973" s="682">
        <v>1.0018382352941178</v>
      </c>
      <c r="Q973" s="713">
        <v>545</v>
      </c>
    </row>
    <row r="974" spans="1:17" ht="14.4" customHeight="1" x14ac:dyDescent="0.3">
      <c r="A974" s="680" t="s">
        <v>527</v>
      </c>
      <c r="B974" s="671" t="s">
        <v>4686</v>
      </c>
      <c r="C974" s="671" t="s">
        <v>4604</v>
      </c>
      <c r="D974" s="671" t="s">
        <v>4769</v>
      </c>
      <c r="E974" s="671" t="s">
        <v>4770</v>
      </c>
      <c r="F974" s="238">
        <v>26</v>
      </c>
      <c r="G974" s="238">
        <v>12402</v>
      </c>
      <c r="H974" s="238">
        <v>1</v>
      </c>
      <c r="I974" s="238">
        <v>477</v>
      </c>
      <c r="J974" s="238">
        <v>20</v>
      </c>
      <c r="K974" s="238">
        <v>9580</v>
      </c>
      <c r="L974" s="238">
        <v>0.77245605547492335</v>
      </c>
      <c r="M974" s="238">
        <v>479</v>
      </c>
      <c r="N974" s="238">
        <v>36</v>
      </c>
      <c r="O974" s="238">
        <v>17244</v>
      </c>
      <c r="P974" s="682">
        <v>1.3904208998548622</v>
      </c>
      <c r="Q974" s="713">
        <v>479</v>
      </c>
    </row>
    <row r="975" spans="1:17" ht="14.4" customHeight="1" x14ac:dyDescent="0.3">
      <c r="A975" s="680" t="s">
        <v>527</v>
      </c>
      <c r="B975" s="671" t="s">
        <v>4686</v>
      </c>
      <c r="C975" s="671" t="s">
        <v>4604</v>
      </c>
      <c r="D975" s="671" t="s">
        <v>4771</v>
      </c>
      <c r="E975" s="671" t="s">
        <v>4772</v>
      </c>
      <c r="F975" s="238">
        <v>1</v>
      </c>
      <c r="G975" s="238">
        <v>734</v>
      </c>
      <c r="H975" s="238">
        <v>1</v>
      </c>
      <c r="I975" s="238">
        <v>734</v>
      </c>
      <c r="J975" s="238">
        <v>2</v>
      </c>
      <c r="K975" s="238">
        <v>1468</v>
      </c>
      <c r="L975" s="238">
        <v>2</v>
      </c>
      <c r="M975" s="238">
        <v>734</v>
      </c>
      <c r="N975" s="238">
        <v>1</v>
      </c>
      <c r="O975" s="238">
        <v>734</v>
      </c>
      <c r="P975" s="682">
        <v>1</v>
      </c>
      <c r="Q975" s="713">
        <v>734</v>
      </c>
    </row>
    <row r="976" spans="1:17" ht="14.4" customHeight="1" x14ac:dyDescent="0.3">
      <c r="A976" s="680" t="s">
        <v>527</v>
      </c>
      <c r="B976" s="671" t="s">
        <v>4686</v>
      </c>
      <c r="C976" s="671" t="s">
        <v>4604</v>
      </c>
      <c r="D976" s="671" t="s">
        <v>4773</v>
      </c>
      <c r="E976" s="671" t="s">
        <v>4774</v>
      </c>
      <c r="F976" s="238">
        <v>8</v>
      </c>
      <c r="G976" s="238">
        <v>2608</v>
      </c>
      <c r="H976" s="238">
        <v>1</v>
      </c>
      <c r="I976" s="238">
        <v>326</v>
      </c>
      <c r="J976" s="238">
        <v>2</v>
      </c>
      <c r="K976" s="238">
        <v>652</v>
      </c>
      <c r="L976" s="238">
        <v>0.25</v>
      </c>
      <c r="M976" s="238">
        <v>326</v>
      </c>
      <c r="N976" s="238"/>
      <c r="O976" s="238"/>
      <c r="P976" s="682"/>
      <c r="Q976" s="713"/>
    </row>
    <row r="977" spans="1:17" ht="14.4" customHeight="1" x14ac:dyDescent="0.3">
      <c r="A977" s="680" t="s">
        <v>527</v>
      </c>
      <c r="B977" s="671" t="s">
        <v>4686</v>
      </c>
      <c r="C977" s="671" t="s">
        <v>4604</v>
      </c>
      <c r="D977" s="671" t="s">
        <v>4775</v>
      </c>
      <c r="E977" s="671" t="s">
        <v>4776</v>
      </c>
      <c r="F977" s="238">
        <v>1</v>
      </c>
      <c r="G977" s="238">
        <v>344</v>
      </c>
      <c r="H977" s="238">
        <v>1</v>
      </c>
      <c r="I977" s="238">
        <v>344</v>
      </c>
      <c r="J977" s="238">
        <v>2</v>
      </c>
      <c r="K977" s="238">
        <v>688</v>
      </c>
      <c r="L977" s="238">
        <v>2</v>
      </c>
      <c r="M977" s="238">
        <v>344</v>
      </c>
      <c r="N977" s="238">
        <v>1</v>
      </c>
      <c r="O977" s="238">
        <v>344</v>
      </c>
      <c r="P977" s="682">
        <v>1</v>
      </c>
      <c r="Q977" s="713">
        <v>344</v>
      </c>
    </row>
    <row r="978" spans="1:17" ht="14.4" customHeight="1" x14ac:dyDescent="0.3">
      <c r="A978" s="680" t="s">
        <v>527</v>
      </c>
      <c r="B978" s="671" t="s">
        <v>4686</v>
      </c>
      <c r="C978" s="671" t="s">
        <v>4604</v>
      </c>
      <c r="D978" s="671" t="s">
        <v>4777</v>
      </c>
      <c r="E978" s="671" t="s">
        <v>4778</v>
      </c>
      <c r="F978" s="238"/>
      <c r="G978" s="238"/>
      <c r="H978" s="238"/>
      <c r="I978" s="238"/>
      <c r="J978" s="238">
        <v>1</v>
      </c>
      <c r="K978" s="238">
        <v>751</v>
      </c>
      <c r="L978" s="238"/>
      <c r="M978" s="238">
        <v>751</v>
      </c>
      <c r="N978" s="238"/>
      <c r="O978" s="238"/>
      <c r="P978" s="682"/>
      <c r="Q978" s="713"/>
    </row>
    <row r="979" spans="1:17" ht="14.4" customHeight="1" x14ac:dyDescent="0.3">
      <c r="A979" s="680" t="s">
        <v>527</v>
      </c>
      <c r="B979" s="671" t="s">
        <v>4686</v>
      </c>
      <c r="C979" s="671" t="s">
        <v>4604</v>
      </c>
      <c r="D979" s="671" t="s">
        <v>4779</v>
      </c>
      <c r="E979" s="671" t="s">
        <v>4780</v>
      </c>
      <c r="F979" s="238"/>
      <c r="G979" s="238"/>
      <c r="H979" s="238"/>
      <c r="I979" s="238"/>
      <c r="J979" s="238"/>
      <c r="K979" s="238"/>
      <c r="L979" s="238"/>
      <c r="M979" s="238"/>
      <c r="N979" s="238">
        <v>1</v>
      </c>
      <c r="O979" s="238">
        <v>230</v>
      </c>
      <c r="P979" s="682"/>
      <c r="Q979" s="713">
        <v>230</v>
      </c>
    </row>
    <row r="980" spans="1:17" ht="14.4" customHeight="1" x14ac:dyDescent="0.3">
      <c r="A980" s="680" t="s">
        <v>527</v>
      </c>
      <c r="B980" s="671" t="s">
        <v>4686</v>
      </c>
      <c r="C980" s="671" t="s">
        <v>4604</v>
      </c>
      <c r="D980" s="671" t="s">
        <v>4781</v>
      </c>
      <c r="E980" s="671" t="s">
        <v>4782</v>
      </c>
      <c r="F980" s="238">
        <v>110</v>
      </c>
      <c r="G980" s="238">
        <v>366630</v>
      </c>
      <c r="H980" s="238">
        <v>1</v>
      </c>
      <c r="I980" s="238">
        <v>3333</v>
      </c>
      <c r="J980" s="238">
        <v>45</v>
      </c>
      <c r="K980" s="238">
        <v>150075</v>
      </c>
      <c r="L980" s="238">
        <v>0.40933638818427298</v>
      </c>
      <c r="M980" s="238">
        <v>3335</v>
      </c>
      <c r="N980" s="238">
        <v>82</v>
      </c>
      <c r="O980" s="238">
        <v>273470</v>
      </c>
      <c r="P980" s="682">
        <v>0.74590186291356408</v>
      </c>
      <c r="Q980" s="713">
        <v>3335</v>
      </c>
    </row>
    <row r="981" spans="1:17" ht="14.4" customHeight="1" x14ac:dyDescent="0.3">
      <c r="A981" s="680" t="s">
        <v>527</v>
      </c>
      <c r="B981" s="671" t="s">
        <v>4686</v>
      </c>
      <c r="C981" s="671" t="s">
        <v>4604</v>
      </c>
      <c r="D981" s="671" t="s">
        <v>4783</v>
      </c>
      <c r="E981" s="671" t="s">
        <v>4784</v>
      </c>
      <c r="F981" s="238">
        <v>1</v>
      </c>
      <c r="G981" s="238">
        <v>229</v>
      </c>
      <c r="H981" s="238">
        <v>1</v>
      </c>
      <c r="I981" s="238">
        <v>229</v>
      </c>
      <c r="J981" s="238"/>
      <c r="K981" s="238"/>
      <c r="L981" s="238"/>
      <c r="M981" s="238"/>
      <c r="N981" s="238">
        <v>1</v>
      </c>
      <c r="O981" s="238">
        <v>229</v>
      </c>
      <c r="P981" s="682">
        <v>1</v>
      </c>
      <c r="Q981" s="713">
        <v>229</v>
      </c>
    </row>
    <row r="982" spans="1:17" ht="14.4" customHeight="1" x14ac:dyDescent="0.3">
      <c r="A982" s="680" t="s">
        <v>527</v>
      </c>
      <c r="B982" s="671" t="s">
        <v>4686</v>
      </c>
      <c r="C982" s="671" t="s">
        <v>4604</v>
      </c>
      <c r="D982" s="671" t="s">
        <v>4795</v>
      </c>
      <c r="E982" s="671" t="s">
        <v>4796</v>
      </c>
      <c r="F982" s="238">
        <v>1</v>
      </c>
      <c r="G982" s="238">
        <v>414</v>
      </c>
      <c r="H982" s="238">
        <v>1</v>
      </c>
      <c r="I982" s="238">
        <v>414</v>
      </c>
      <c r="J982" s="238"/>
      <c r="K982" s="238"/>
      <c r="L982" s="238"/>
      <c r="M982" s="238"/>
      <c r="N982" s="238">
        <v>1</v>
      </c>
      <c r="O982" s="238">
        <v>415</v>
      </c>
      <c r="P982" s="682">
        <v>1.0024154589371981</v>
      </c>
      <c r="Q982" s="713">
        <v>415</v>
      </c>
    </row>
    <row r="983" spans="1:17" ht="14.4" customHeight="1" x14ac:dyDescent="0.3">
      <c r="A983" s="680" t="s">
        <v>527</v>
      </c>
      <c r="B983" s="671" t="s">
        <v>4686</v>
      </c>
      <c r="C983" s="671" t="s">
        <v>4604</v>
      </c>
      <c r="D983" s="671" t="s">
        <v>4797</v>
      </c>
      <c r="E983" s="671" t="s">
        <v>4798</v>
      </c>
      <c r="F983" s="238"/>
      <c r="G983" s="238"/>
      <c r="H983" s="238"/>
      <c r="I983" s="238"/>
      <c r="J983" s="238"/>
      <c r="K983" s="238"/>
      <c r="L983" s="238"/>
      <c r="M983" s="238"/>
      <c r="N983" s="238">
        <v>1</v>
      </c>
      <c r="O983" s="238">
        <v>164</v>
      </c>
      <c r="P983" s="682"/>
      <c r="Q983" s="713">
        <v>164</v>
      </c>
    </row>
    <row r="984" spans="1:17" ht="14.4" customHeight="1" x14ac:dyDescent="0.3">
      <c r="A984" s="680" t="s">
        <v>527</v>
      </c>
      <c r="B984" s="671" t="s">
        <v>4686</v>
      </c>
      <c r="C984" s="671" t="s">
        <v>4604</v>
      </c>
      <c r="D984" s="671" t="s">
        <v>964</v>
      </c>
      <c r="E984" s="671" t="s">
        <v>4799</v>
      </c>
      <c r="F984" s="238"/>
      <c r="G984" s="238"/>
      <c r="H984" s="238"/>
      <c r="I984" s="238"/>
      <c r="J984" s="238"/>
      <c r="K984" s="238"/>
      <c r="L984" s="238"/>
      <c r="M984" s="238"/>
      <c r="N984" s="238">
        <v>2</v>
      </c>
      <c r="O984" s="238">
        <v>1570</v>
      </c>
      <c r="P984" s="682"/>
      <c r="Q984" s="713">
        <v>785</v>
      </c>
    </row>
    <row r="985" spans="1:17" ht="14.4" customHeight="1" x14ac:dyDescent="0.3">
      <c r="A985" s="680" t="s">
        <v>527</v>
      </c>
      <c r="B985" s="671" t="s">
        <v>4686</v>
      </c>
      <c r="C985" s="671" t="s">
        <v>4604</v>
      </c>
      <c r="D985" s="671" t="s">
        <v>4804</v>
      </c>
      <c r="E985" s="671" t="s">
        <v>4805</v>
      </c>
      <c r="F985" s="238">
        <v>1</v>
      </c>
      <c r="G985" s="238">
        <v>914</v>
      </c>
      <c r="H985" s="238">
        <v>1</v>
      </c>
      <c r="I985" s="238">
        <v>914</v>
      </c>
      <c r="J985" s="238"/>
      <c r="K985" s="238"/>
      <c r="L985" s="238"/>
      <c r="M985" s="238"/>
      <c r="N985" s="238"/>
      <c r="O985" s="238"/>
      <c r="P985" s="682"/>
      <c r="Q985" s="713"/>
    </row>
    <row r="986" spans="1:17" ht="14.4" customHeight="1" x14ac:dyDescent="0.3">
      <c r="A986" s="680" t="s">
        <v>527</v>
      </c>
      <c r="B986" s="671" t="s">
        <v>4686</v>
      </c>
      <c r="C986" s="671" t="s">
        <v>4604</v>
      </c>
      <c r="D986" s="671" t="s">
        <v>4806</v>
      </c>
      <c r="E986" s="671" t="s">
        <v>4807</v>
      </c>
      <c r="F986" s="238">
        <v>1</v>
      </c>
      <c r="G986" s="238">
        <v>891</v>
      </c>
      <c r="H986" s="238">
        <v>1</v>
      </c>
      <c r="I986" s="238">
        <v>891</v>
      </c>
      <c r="J986" s="238"/>
      <c r="K986" s="238"/>
      <c r="L986" s="238"/>
      <c r="M986" s="238"/>
      <c r="N986" s="238"/>
      <c r="O986" s="238"/>
      <c r="P986" s="682"/>
      <c r="Q986" s="713"/>
    </row>
    <row r="987" spans="1:17" ht="14.4" customHeight="1" x14ac:dyDescent="0.3">
      <c r="A987" s="680" t="s">
        <v>527</v>
      </c>
      <c r="B987" s="671" t="s">
        <v>4686</v>
      </c>
      <c r="C987" s="671" t="s">
        <v>4604</v>
      </c>
      <c r="D987" s="671" t="s">
        <v>4808</v>
      </c>
      <c r="E987" s="671" t="s">
        <v>4809</v>
      </c>
      <c r="F987" s="238"/>
      <c r="G987" s="238"/>
      <c r="H987" s="238"/>
      <c r="I987" s="238"/>
      <c r="J987" s="238"/>
      <c r="K987" s="238"/>
      <c r="L987" s="238"/>
      <c r="M987" s="238"/>
      <c r="N987" s="238">
        <v>1</v>
      </c>
      <c r="O987" s="238">
        <v>1488</v>
      </c>
      <c r="P987" s="682"/>
      <c r="Q987" s="713">
        <v>1488</v>
      </c>
    </row>
    <row r="988" spans="1:17" ht="14.4" customHeight="1" x14ac:dyDescent="0.3">
      <c r="A988" s="680" t="s">
        <v>527</v>
      </c>
      <c r="B988" s="671" t="s">
        <v>4686</v>
      </c>
      <c r="C988" s="671" t="s">
        <v>4604</v>
      </c>
      <c r="D988" s="671" t="s">
        <v>4812</v>
      </c>
      <c r="E988" s="671" t="s">
        <v>4813</v>
      </c>
      <c r="F988" s="238"/>
      <c r="G988" s="238"/>
      <c r="H988" s="238"/>
      <c r="I988" s="238"/>
      <c r="J988" s="238">
        <v>1</v>
      </c>
      <c r="K988" s="238">
        <v>86</v>
      </c>
      <c r="L988" s="238"/>
      <c r="M988" s="238">
        <v>86</v>
      </c>
      <c r="N988" s="238"/>
      <c r="O988" s="238"/>
      <c r="P988" s="682"/>
      <c r="Q988" s="713"/>
    </row>
    <row r="989" spans="1:17" ht="14.4" customHeight="1" x14ac:dyDescent="0.3">
      <c r="A989" s="680" t="s">
        <v>5015</v>
      </c>
      <c r="B989" s="671" t="s">
        <v>4474</v>
      </c>
      <c r="C989" s="671" t="s">
        <v>4604</v>
      </c>
      <c r="D989" s="671" t="s">
        <v>4649</v>
      </c>
      <c r="E989" s="671" t="s">
        <v>4650</v>
      </c>
      <c r="F989" s="238">
        <v>1</v>
      </c>
      <c r="G989" s="238">
        <v>158</v>
      </c>
      <c r="H989" s="238">
        <v>1</v>
      </c>
      <c r="I989" s="238">
        <v>158</v>
      </c>
      <c r="J989" s="238"/>
      <c r="K989" s="238"/>
      <c r="L989" s="238"/>
      <c r="M989" s="238"/>
      <c r="N989" s="238"/>
      <c r="O989" s="238"/>
      <c r="P989" s="682"/>
      <c r="Q989" s="713"/>
    </row>
    <row r="990" spans="1:17" ht="14.4" customHeight="1" x14ac:dyDescent="0.3">
      <c r="A990" s="680" t="s">
        <v>5015</v>
      </c>
      <c r="B990" s="671" t="s">
        <v>4686</v>
      </c>
      <c r="C990" s="671" t="s">
        <v>4604</v>
      </c>
      <c r="D990" s="671" t="s">
        <v>4693</v>
      </c>
      <c r="E990" s="671" t="s">
        <v>4694</v>
      </c>
      <c r="F990" s="238">
        <v>1</v>
      </c>
      <c r="G990" s="238">
        <v>350</v>
      </c>
      <c r="H990" s="238">
        <v>1</v>
      </c>
      <c r="I990" s="238">
        <v>350</v>
      </c>
      <c r="J990" s="238">
        <v>6</v>
      </c>
      <c r="K990" s="238">
        <v>2100</v>
      </c>
      <c r="L990" s="238">
        <v>6</v>
      </c>
      <c r="M990" s="238">
        <v>350</v>
      </c>
      <c r="N990" s="238">
        <v>11</v>
      </c>
      <c r="O990" s="238">
        <v>3850</v>
      </c>
      <c r="P990" s="682">
        <v>11</v>
      </c>
      <c r="Q990" s="713">
        <v>350</v>
      </c>
    </row>
    <row r="991" spans="1:17" ht="14.4" customHeight="1" x14ac:dyDescent="0.3">
      <c r="A991" s="680" t="s">
        <v>5015</v>
      </c>
      <c r="B991" s="671" t="s">
        <v>4686</v>
      </c>
      <c r="C991" s="671" t="s">
        <v>4604</v>
      </c>
      <c r="D991" s="671" t="s">
        <v>4697</v>
      </c>
      <c r="E991" s="671" t="s">
        <v>4698</v>
      </c>
      <c r="F991" s="238">
        <v>5</v>
      </c>
      <c r="G991" s="238">
        <v>320</v>
      </c>
      <c r="H991" s="238">
        <v>1</v>
      </c>
      <c r="I991" s="238">
        <v>64</v>
      </c>
      <c r="J991" s="238">
        <v>7</v>
      </c>
      <c r="K991" s="238">
        <v>455</v>
      </c>
      <c r="L991" s="238">
        <v>1.421875</v>
      </c>
      <c r="M991" s="238">
        <v>65</v>
      </c>
      <c r="N991" s="238">
        <v>8</v>
      </c>
      <c r="O991" s="238">
        <v>520</v>
      </c>
      <c r="P991" s="682">
        <v>1.625</v>
      </c>
      <c r="Q991" s="713">
        <v>65</v>
      </c>
    </row>
    <row r="992" spans="1:17" ht="14.4" customHeight="1" x14ac:dyDescent="0.3">
      <c r="A992" s="680" t="s">
        <v>5015</v>
      </c>
      <c r="B992" s="671" t="s">
        <v>4686</v>
      </c>
      <c r="C992" s="671" t="s">
        <v>4604</v>
      </c>
      <c r="D992" s="671" t="s">
        <v>4709</v>
      </c>
      <c r="E992" s="671" t="s">
        <v>4710</v>
      </c>
      <c r="F992" s="238">
        <v>9</v>
      </c>
      <c r="G992" s="238">
        <v>207</v>
      </c>
      <c r="H992" s="238">
        <v>1</v>
      </c>
      <c r="I992" s="238">
        <v>23</v>
      </c>
      <c r="J992" s="238">
        <v>9</v>
      </c>
      <c r="K992" s="238">
        <v>207</v>
      </c>
      <c r="L992" s="238">
        <v>1</v>
      </c>
      <c r="M992" s="238">
        <v>23</v>
      </c>
      <c r="N992" s="238">
        <v>7</v>
      </c>
      <c r="O992" s="238">
        <v>161</v>
      </c>
      <c r="P992" s="682">
        <v>0.77777777777777779</v>
      </c>
      <c r="Q992" s="713">
        <v>23</v>
      </c>
    </row>
    <row r="993" spans="1:17" ht="14.4" customHeight="1" x14ac:dyDescent="0.3">
      <c r="A993" s="680" t="s">
        <v>5015</v>
      </c>
      <c r="B993" s="671" t="s">
        <v>4686</v>
      </c>
      <c r="C993" s="671" t="s">
        <v>4604</v>
      </c>
      <c r="D993" s="671" t="s">
        <v>4713</v>
      </c>
      <c r="E993" s="671" t="s">
        <v>4714</v>
      </c>
      <c r="F993" s="238">
        <v>11</v>
      </c>
      <c r="G993" s="238">
        <v>594</v>
      </c>
      <c r="H993" s="238">
        <v>1</v>
      </c>
      <c r="I993" s="238">
        <v>54</v>
      </c>
      <c r="J993" s="238">
        <v>7</v>
      </c>
      <c r="K993" s="238">
        <v>378</v>
      </c>
      <c r="L993" s="238">
        <v>0.63636363636363635</v>
      </c>
      <c r="M993" s="238">
        <v>54</v>
      </c>
      <c r="N993" s="238">
        <v>5</v>
      </c>
      <c r="O993" s="238">
        <v>270</v>
      </c>
      <c r="P993" s="682">
        <v>0.45454545454545453</v>
      </c>
      <c r="Q993" s="713">
        <v>54</v>
      </c>
    </row>
    <row r="994" spans="1:17" ht="14.4" customHeight="1" x14ac:dyDescent="0.3">
      <c r="A994" s="680" t="s">
        <v>5015</v>
      </c>
      <c r="B994" s="671" t="s">
        <v>4686</v>
      </c>
      <c r="C994" s="671" t="s">
        <v>4604</v>
      </c>
      <c r="D994" s="671" t="s">
        <v>4715</v>
      </c>
      <c r="E994" s="671" t="s">
        <v>4716</v>
      </c>
      <c r="F994" s="238">
        <v>377</v>
      </c>
      <c r="G994" s="238">
        <v>29029</v>
      </c>
      <c r="H994" s="238">
        <v>1</v>
      </c>
      <c r="I994" s="238">
        <v>77</v>
      </c>
      <c r="J994" s="238">
        <v>301</v>
      </c>
      <c r="K994" s="238">
        <v>23177</v>
      </c>
      <c r="L994" s="238">
        <v>0.79840848806366049</v>
      </c>
      <c r="M994" s="238">
        <v>77</v>
      </c>
      <c r="N994" s="238">
        <v>392</v>
      </c>
      <c r="O994" s="238">
        <v>30184</v>
      </c>
      <c r="P994" s="682">
        <v>1.039787798408488</v>
      </c>
      <c r="Q994" s="713">
        <v>77</v>
      </c>
    </row>
    <row r="995" spans="1:17" ht="14.4" customHeight="1" x14ac:dyDescent="0.3">
      <c r="A995" s="680" t="s">
        <v>5015</v>
      </c>
      <c r="B995" s="671" t="s">
        <v>4686</v>
      </c>
      <c r="C995" s="671" t="s">
        <v>4604</v>
      </c>
      <c r="D995" s="671" t="s">
        <v>4719</v>
      </c>
      <c r="E995" s="671" t="s">
        <v>4720</v>
      </c>
      <c r="F995" s="238">
        <v>10</v>
      </c>
      <c r="G995" s="238">
        <v>220</v>
      </c>
      <c r="H995" s="238">
        <v>1</v>
      </c>
      <c r="I995" s="238">
        <v>22</v>
      </c>
      <c r="J995" s="238">
        <v>12</v>
      </c>
      <c r="K995" s="238">
        <v>264</v>
      </c>
      <c r="L995" s="238">
        <v>1.2</v>
      </c>
      <c r="M995" s="238">
        <v>22</v>
      </c>
      <c r="N995" s="238">
        <v>7</v>
      </c>
      <c r="O995" s="238">
        <v>154</v>
      </c>
      <c r="P995" s="682">
        <v>0.7</v>
      </c>
      <c r="Q995" s="713">
        <v>22</v>
      </c>
    </row>
    <row r="996" spans="1:17" ht="14.4" customHeight="1" x14ac:dyDescent="0.3">
      <c r="A996" s="680" t="s">
        <v>5015</v>
      </c>
      <c r="B996" s="671" t="s">
        <v>4686</v>
      </c>
      <c r="C996" s="671" t="s">
        <v>4604</v>
      </c>
      <c r="D996" s="671" t="s">
        <v>4729</v>
      </c>
      <c r="E996" s="671" t="s">
        <v>4730</v>
      </c>
      <c r="F996" s="238">
        <v>2</v>
      </c>
      <c r="G996" s="238">
        <v>418</v>
      </c>
      <c r="H996" s="238">
        <v>1</v>
      </c>
      <c r="I996" s="238">
        <v>209</v>
      </c>
      <c r="J996" s="238">
        <v>4</v>
      </c>
      <c r="K996" s="238">
        <v>836</v>
      </c>
      <c r="L996" s="238">
        <v>2</v>
      </c>
      <c r="M996" s="238">
        <v>209</v>
      </c>
      <c r="N996" s="238"/>
      <c r="O996" s="238"/>
      <c r="P996" s="682"/>
      <c r="Q996" s="713"/>
    </row>
    <row r="997" spans="1:17" ht="14.4" customHeight="1" x14ac:dyDescent="0.3">
      <c r="A997" s="680" t="s">
        <v>5015</v>
      </c>
      <c r="B997" s="671" t="s">
        <v>4686</v>
      </c>
      <c r="C997" s="671" t="s">
        <v>4604</v>
      </c>
      <c r="D997" s="671" t="s">
        <v>4731</v>
      </c>
      <c r="E997" s="671" t="s">
        <v>4732</v>
      </c>
      <c r="F997" s="238">
        <v>1</v>
      </c>
      <c r="G997" s="238">
        <v>66</v>
      </c>
      <c r="H997" s="238">
        <v>1</v>
      </c>
      <c r="I997" s="238">
        <v>66</v>
      </c>
      <c r="J997" s="238">
        <v>7</v>
      </c>
      <c r="K997" s="238">
        <v>462</v>
      </c>
      <c r="L997" s="238">
        <v>7</v>
      </c>
      <c r="M997" s="238">
        <v>66</v>
      </c>
      <c r="N997" s="238">
        <v>1</v>
      </c>
      <c r="O997" s="238">
        <v>66</v>
      </c>
      <c r="P997" s="682">
        <v>1</v>
      </c>
      <c r="Q997" s="713">
        <v>66</v>
      </c>
    </row>
    <row r="998" spans="1:17" ht="14.4" customHeight="1" x14ac:dyDescent="0.3">
      <c r="A998" s="680" t="s">
        <v>5015</v>
      </c>
      <c r="B998" s="671" t="s">
        <v>4686</v>
      </c>
      <c r="C998" s="671" t="s">
        <v>4604</v>
      </c>
      <c r="D998" s="671" t="s">
        <v>4733</v>
      </c>
      <c r="E998" s="671" t="s">
        <v>4734</v>
      </c>
      <c r="F998" s="238">
        <v>1</v>
      </c>
      <c r="G998" s="238">
        <v>293</v>
      </c>
      <c r="H998" s="238">
        <v>1</v>
      </c>
      <c r="I998" s="238">
        <v>293</v>
      </c>
      <c r="J998" s="238"/>
      <c r="K998" s="238"/>
      <c r="L998" s="238"/>
      <c r="M998" s="238"/>
      <c r="N998" s="238"/>
      <c r="O998" s="238"/>
      <c r="P998" s="682"/>
      <c r="Q998" s="713"/>
    </row>
    <row r="999" spans="1:17" ht="14.4" customHeight="1" x14ac:dyDescent="0.3">
      <c r="A999" s="680" t="s">
        <v>5015</v>
      </c>
      <c r="B999" s="671" t="s">
        <v>4686</v>
      </c>
      <c r="C999" s="671" t="s">
        <v>4604</v>
      </c>
      <c r="D999" s="671" t="s">
        <v>4735</v>
      </c>
      <c r="E999" s="671" t="s">
        <v>4736</v>
      </c>
      <c r="F999" s="238">
        <v>430</v>
      </c>
      <c r="G999" s="238">
        <v>6880</v>
      </c>
      <c r="H999" s="238">
        <v>1</v>
      </c>
      <c r="I999" s="238">
        <v>16</v>
      </c>
      <c r="J999" s="238">
        <v>407</v>
      </c>
      <c r="K999" s="238">
        <v>6512</v>
      </c>
      <c r="L999" s="238">
        <v>0.94651162790697674</v>
      </c>
      <c r="M999" s="238">
        <v>16</v>
      </c>
      <c r="N999" s="238">
        <v>447</v>
      </c>
      <c r="O999" s="238">
        <v>7152</v>
      </c>
      <c r="P999" s="682">
        <v>1.0395348837209302</v>
      </c>
      <c r="Q999" s="713">
        <v>16</v>
      </c>
    </row>
    <row r="1000" spans="1:17" ht="14.4" customHeight="1" x14ac:dyDescent="0.3">
      <c r="A1000" s="680" t="s">
        <v>5015</v>
      </c>
      <c r="B1000" s="671" t="s">
        <v>4686</v>
      </c>
      <c r="C1000" s="671" t="s">
        <v>4604</v>
      </c>
      <c r="D1000" s="671" t="s">
        <v>4741</v>
      </c>
      <c r="E1000" s="671" t="s">
        <v>4742</v>
      </c>
      <c r="F1000" s="238">
        <v>1</v>
      </c>
      <c r="G1000" s="238">
        <v>23</v>
      </c>
      <c r="H1000" s="238">
        <v>1</v>
      </c>
      <c r="I1000" s="238">
        <v>23</v>
      </c>
      <c r="J1000" s="238">
        <v>3</v>
      </c>
      <c r="K1000" s="238">
        <v>72</v>
      </c>
      <c r="L1000" s="238">
        <v>3.1304347826086958</v>
      </c>
      <c r="M1000" s="238">
        <v>24</v>
      </c>
      <c r="N1000" s="238"/>
      <c r="O1000" s="238"/>
      <c r="P1000" s="682"/>
      <c r="Q1000" s="713"/>
    </row>
    <row r="1001" spans="1:17" ht="14.4" customHeight="1" x14ac:dyDescent="0.3">
      <c r="A1001" s="680" t="s">
        <v>5015</v>
      </c>
      <c r="B1001" s="671" t="s">
        <v>4686</v>
      </c>
      <c r="C1001" s="671" t="s">
        <v>4604</v>
      </c>
      <c r="D1001" s="671" t="s">
        <v>4745</v>
      </c>
      <c r="E1001" s="671" t="s">
        <v>4746</v>
      </c>
      <c r="F1001" s="238">
        <v>3</v>
      </c>
      <c r="G1001" s="238">
        <v>540</v>
      </c>
      <c r="H1001" s="238">
        <v>1</v>
      </c>
      <c r="I1001" s="238">
        <v>180</v>
      </c>
      <c r="J1001" s="238">
        <v>4</v>
      </c>
      <c r="K1001" s="238">
        <v>720</v>
      </c>
      <c r="L1001" s="238">
        <v>1.3333333333333333</v>
      </c>
      <c r="M1001" s="238">
        <v>180</v>
      </c>
      <c r="N1001" s="238">
        <v>7</v>
      </c>
      <c r="O1001" s="238">
        <v>1260</v>
      </c>
      <c r="P1001" s="682">
        <v>2.3333333333333335</v>
      </c>
      <c r="Q1001" s="713">
        <v>180</v>
      </c>
    </row>
    <row r="1002" spans="1:17" ht="14.4" customHeight="1" x14ac:dyDescent="0.3">
      <c r="A1002" s="680" t="s">
        <v>5015</v>
      </c>
      <c r="B1002" s="671" t="s">
        <v>4686</v>
      </c>
      <c r="C1002" s="671" t="s">
        <v>4604</v>
      </c>
      <c r="D1002" s="671" t="s">
        <v>4751</v>
      </c>
      <c r="E1002" s="671" t="s">
        <v>4752</v>
      </c>
      <c r="F1002" s="238">
        <v>2</v>
      </c>
      <c r="G1002" s="238">
        <v>506</v>
      </c>
      <c r="H1002" s="238">
        <v>1</v>
      </c>
      <c r="I1002" s="238">
        <v>253</v>
      </c>
      <c r="J1002" s="238">
        <v>1</v>
      </c>
      <c r="K1002" s="238">
        <v>253</v>
      </c>
      <c r="L1002" s="238">
        <v>0.5</v>
      </c>
      <c r="M1002" s="238">
        <v>253</v>
      </c>
      <c r="N1002" s="238">
        <v>5</v>
      </c>
      <c r="O1002" s="238">
        <v>1265</v>
      </c>
      <c r="P1002" s="682">
        <v>2.5</v>
      </c>
      <c r="Q1002" s="713">
        <v>253</v>
      </c>
    </row>
    <row r="1003" spans="1:17" ht="14.4" customHeight="1" x14ac:dyDescent="0.3">
      <c r="A1003" s="680" t="s">
        <v>5015</v>
      </c>
      <c r="B1003" s="671" t="s">
        <v>4686</v>
      </c>
      <c r="C1003" s="671" t="s">
        <v>4604</v>
      </c>
      <c r="D1003" s="671" t="s">
        <v>4759</v>
      </c>
      <c r="E1003" s="671" t="s">
        <v>4760</v>
      </c>
      <c r="F1003" s="238">
        <v>117</v>
      </c>
      <c r="G1003" s="238">
        <v>25272</v>
      </c>
      <c r="H1003" s="238">
        <v>1</v>
      </c>
      <c r="I1003" s="238">
        <v>216</v>
      </c>
      <c r="J1003" s="238">
        <v>103</v>
      </c>
      <c r="K1003" s="238">
        <v>22248</v>
      </c>
      <c r="L1003" s="238">
        <v>0.88034188034188032</v>
      </c>
      <c r="M1003" s="238">
        <v>216</v>
      </c>
      <c r="N1003" s="238">
        <v>111</v>
      </c>
      <c r="O1003" s="238">
        <v>23976</v>
      </c>
      <c r="P1003" s="682">
        <v>0.94871794871794868</v>
      </c>
      <c r="Q1003" s="713">
        <v>216</v>
      </c>
    </row>
    <row r="1004" spans="1:17" ht="14.4" customHeight="1" x14ac:dyDescent="0.3">
      <c r="A1004" s="680" t="s">
        <v>5015</v>
      </c>
      <c r="B1004" s="671" t="s">
        <v>4686</v>
      </c>
      <c r="C1004" s="671" t="s">
        <v>4604</v>
      </c>
      <c r="D1004" s="671" t="s">
        <v>4765</v>
      </c>
      <c r="E1004" s="671" t="s">
        <v>4766</v>
      </c>
      <c r="F1004" s="238"/>
      <c r="G1004" s="238"/>
      <c r="H1004" s="238"/>
      <c r="I1004" s="238"/>
      <c r="J1004" s="238">
        <v>10</v>
      </c>
      <c r="K1004" s="238">
        <v>500</v>
      </c>
      <c r="L1004" s="238"/>
      <c r="M1004" s="238">
        <v>50</v>
      </c>
      <c r="N1004" s="238">
        <v>2</v>
      </c>
      <c r="O1004" s="238">
        <v>100</v>
      </c>
      <c r="P1004" s="682"/>
      <c r="Q1004" s="713">
        <v>50</v>
      </c>
    </row>
    <row r="1005" spans="1:17" ht="14.4" customHeight="1" x14ac:dyDescent="0.3">
      <c r="A1005" s="680" t="s">
        <v>5016</v>
      </c>
      <c r="B1005" s="671" t="s">
        <v>4474</v>
      </c>
      <c r="C1005" s="671" t="s">
        <v>4604</v>
      </c>
      <c r="D1005" s="671" t="s">
        <v>4609</v>
      </c>
      <c r="E1005" s="671" t="s">
        <v>4610</v>
      </c>
      <c r="F1005" s="238"/>
      <c r="G1005" s="238"/>
      <c r="H1005" s="238"/>
      <c r="I1005" s="238"/>
      <c r="J1005" s="238">
        <v>1</v>
      </c>
      <c r="K1005" s="238">
        <v>34</v>
      </c>
      <c r="L1005" s="238"/>
      <c r="M1005" s="238">
        <v>34</v>
      </c>
      <c r="N1005" s="238"/>
      <c r="O1005" s="238"/>
      <c r="P1005" s="682"/>
      <c r="Q1005" s="713"/>
    </row>
    <row r="1006" spans="1:17" ht="14.4" customHeight="1" x14ac:dyDescent="0.3">
      <c r="A1006" s="680" t="s">
        <v>5016</v>
      </c>
      <c r="B1006" s="671" t="s">
        <v>4474</v>
      </c>
      <c r="C1006" s="671" t="s">
        <v>4604</v>
      </c>
      <c r="D1006" s="671" t="s">
        <v>4649</v>
      </c>
      <c r="E1006" s="671" t="s">
        <v>4650</v>
      </c>
      <c r="F1006" s="238"/>
      <c r="G1006" s="238"/>
      <c r="H1006" s="238"/>
      <c r="I1006" s="238"/>
      <c r="J1006" s="238">
        <v>1</v>
      </c>
      <c r="K1006" s="238">
        <v>159</v>
      </c>
      <c r="L1006" s="238"/>
      <c r="M1006" s="238">
        <v>159</v>
      </c>
      <c r="N1006" s="238"/>
      <c r="O1006" s="238"/>
      <c r="P1006" s="682"/>
      <c r="Q1006" s="713"/>
    </row>
    <row r="1007" spans="1:17" ht="14.4" customHeight="1" x14ac:dyDescent="0.3">
      <c r="A1007" s="680" t="s">
        <v>5016</v>
      </c>
      <c r="B1007" s="671" t="s">
        <v>4474</v>
      </c>
      <c r="C1007" s="671" t="s">
        <v>4604</v>
      </c>
      <c r="D1007" s="671" t="s">
        <v>4657</v>
      </c>
      <c r="E1007" s="671" t="s">
        <v>4658</v>
      </c>
      <c r="F1007" s="238">
        <v>1</v>
      </c>
      <c r="G1007" s="238">
        <v>673</v>
      </c>
      <c r="H1007" s="238">
        <v>1</v>
      </c>
      <c r="I1007" s="238">
        <v>673</v>
      </c>
      <c r="J1007" s="238"/>
      <c r="K1007" s="238"/>
      <c r="L1007" s="238"/>
      <c r="M1007" s="238"/>
      <c r="N1007" s="238">
        <v>1</v>
      </c>
      <c r="O1007" s="238">
        <v>645</v>
      </c>
      <c r="P1007" s="682">
        <v>0.95839524517087671</v>
      </c>
      <c r="Q1007" s="713">
        <v>645</v>
      </c>
    </row>
    <row r="1008" spans="1:17" ht="14.4" customHeight="1" x14ac:dyDescent="0.3">
      <c r="A1008" s="680" t="s">
        <v>5016</v>
      </c>
      <c r="B1008" s="671" t="s">
        <v>4686</v>
      </c>
      <c r="C1008" s="671" t="s">
        <v>4604</v>
      </c>
      <c r="D1008" s="671" t="s">
        <v>4693</v>
      </c>
      <c r="E1008" s="671" t="s">
        <v>4694</v>
      </c>
      <c r="F1008" s="238">
        <v>13</v>
      </c>
      <c r="G1008" s="238">
        <v>4550</v>
      </c>
      <c r="H1008" s="238">
        <v>1</v>
      </c>
      <c r="I1008" s="238">
        <v>350</v>
      </c>
      <c r="J1008" s="238">
        <v>9</v>
      </c>
      <c r="K1008" s="238">
        <v>3150</v>
      </c>
      <c r="L1008" s="238">
        <v>0.69230769230769229</v>
      </c>
      <c r="M1008" s="238">
        <v>350</v>
      </c>
      <c r="N1008" s="238">
        <v>19</v>
      </c>
      <c r="O1008" s="238">
        <v>6650</v>
      </c>
      <c r="P1008" s="682">
        <v>1.4615384615384615</v>
      </c>
      <c r="Q1008" s="713">
        <v>350</v>
      </c>
    </row>
    <row r="1009" spans="1:17" ht="14.4" customHeight="1" x14ac:dyDescent="0.3">
      <c r="A1009" s="680" t="s">
        <v>5016</v>
      </c>
      <c r="B1009" s="671" t="s">
        <v>4686</v>
      </c>
      <c r="C1009" s="671" t="s">
        <v>4604</v>
      </c>
      <c r="D1009" s="671" t="s">
        <v>4697</v>
      </c>
      <c r="E1009" s="671" t="s">
        <v>4698</v>
      </c>
      <c r="F1009" s="238">
        <v>23</v>
      </c>
      <c r="G1009" s="238">
        <v>1472</v>
      </c>
      <c r="H1009" s="238">
        <v>1</v>
      </c>
      <c r="I1009" s="238">
        <v>64</v>
      </c>
      <c r="J1009" s="238">
        <v>32</v>
      </c>
      <c r="K1009" s="238">
        <v>2080</v>
      </c>
      <c r="L1009" s="238">
        <v>1.4130434782608696</v>
      </c>
      <c r="M1009" s="238">
        <v>65</v>
      </c>
      <c r="N1009" s="238">
        <v>27</v>
      </c>
      <c r="O1009" s="238">
        <v>1755</v>
      </c>
      <c r="P1009" s="682">
        <v>1.1922554347826086</v>
      </c>
      <c r="Q1009" s="713">
        <v>65</v>
      </c>
    </row>
    <row r="1010" spans="1:17" ht="14.4" customHeight="1" x14ac:dyDescent="0.3">
      <c r="A1010" s="680" t="s">
        <v>5016</v>
      </c>
      <c r="B1010" s="671" t="s">
        <v>4686</v>
      </c>
      <c r="C1010" s="671" t="s">
        <v>4604</v>
      </c>
      <c r="D1010" s="671" t="s">
        <v>4709</v>
      </c>
      <c r="E1010" s="671" t="s">
        <v>4710</v>
      </c>
      <c r="F1010" s="238">
        <v>7</v>
      </c>
      <c r="G1010" s="238">
        <v>161</v>
      </c>
      <c r="H1010" s="238">
        <v>1</v>
      </c>
      <c r="I1010" s="238">
        <v>23</v>
      </c>
      <c r="J1010" s="238">
        <v>10</v>
      </c>
      <c r="K1010" s="238">
        <v>230</v>
      </c>
      <c r="L1010" s="238">
        <v>1.4285714285714286</v>
      </c>
      <c r="M1010" s="238">
        <v>23</v>
      </c>
      <c r="N1010" s="238">
        <v>7</v>
      </c>
      <c r="O1010" s="238">
        <v>161</v>
      </c>
      <c r="P1010" s="682">
        <v>1</v>
      </c>
      <c r="Q1010" s="713">
        <v>23</v>
      </c>
    </row>
    <row r="1011" spans="1:17" ht="14.4" customHeight="1" x14ac:dyDescent="0.3">
      <c r="A1011" s="680" t="s">
        <v>5016</v>
      </c>
      <c r="B1011" s="671" t="s">
        <v>4686</v>
      </c>
      <c r="C1011" s="671" t="s">
        <v>4604</v>
      </c>
      <c r="D1011" s="671" t="s">
        <v>4713</v>
      </c>
      <c r="E1011" s="671" t="s">
        <v>4714</v>
      </c>
      <c r="F1011" s="238">
        <v>4</v>
      </c>
      <c r="G1011" s="238">
        <v>216</v>
      </c>
      <c r="H1011" s="238">
        <v>1</v>
      </c>
      <c r="I1011" s="238">
        <v>54</v>
      </c>
      <c r="J1011" s="238">
        <v>3</v>
      </c>
      <c r="K1011" s="238">
        <v>162</v>
      </c>
      <c r="L1011" s="238">
        <v>0.75</v>
      </c>
      <c r="M1011" s="238">
        <v>54</v>
      </c>
      <c r="N1011" s="238">
        <v>10</v>
      </c>
      <c r="O1011" s="238">
        <v>540</v>
      </c>
      <c r="P1011" s="682">
        <v>2.5</v>
      </c>
      <c r="Q1011" s="713">
        <v>54</v>
      </c>
    </row>
    <row r="1012" spans="1:17" ht="14.4" customHeight="1" x14ac:dyDescent="0.3">
      <c r="A1012" s="680" t="s">
        <v>5016</v>
      </c>
      <c r="B1012" s="671" t="s">
        <v>4686</v>
      </c>
      <c r="C1012" s="671" t="s">
        <v>4604</v>
      </c>
      <c r="D1012" s="671" t="s">
        <v>4715</v>
      </c>
      <c r="E1012" s="671" t="s">
        <v>4716</v>
      </c>
      <c r="F1012" s="238">
        <v>211</v>
      </c>
      <c r="G1012" s="238">
        <v>16247</v>
      </c>
      <c r="H1012" s="238">
        <v>1</v>
      </c>
      <c r="I1012" s="238">
        <v>77</v>
      </c>
      <c r="J1012" s="238">
        <v>384</v>
      </c>
      <c r="K1012" s="238">
        <v>29568</v>
      </c>
      <c r="L1012" s="238">
        <v>1.8199052132701421</v>
      </c>
      <c r="M1012" s="238">
        <v>77</v>
      </c>
      <c r="N1012" s="238">
        <v>376</v>
      </c>
      <c r="O1012" s="238">
        <v>28952</v>
      </c>
      <c r="P1012" s="682">
        <v>1.7819905213270142</v>
      </c>
      <c r="Q1012" s="713">
        <v>77</v>
      </c>
    </row>
    <row r="1013" spans="1:17" ht="14.4" customHeight="1" x14ac:dyDescent="0.3">
      <c r="A1013" s="680" t="s">
        <v>5016</v>
      </c>
      <c r="B1013" s="671" t="s">
        <v>4686</v>
      </c>
      <c r="C1013" s="671" t="s">
        <v>4604</v>
      </c>
      <c r="D1013" s="671" t="s">
        <v>4719</v>
      </c>
      <c r="E1013" s="671" t="s">
        <v>4720</v>
      </c>
      <c r="F1013" s="238">
        <v>14</v>
      </c>
      <c r="G1013" s="238">
        <v>308</v>
      </c>
      <c r="H1013" s="238">
        <v>1</v>
      </c>
      <c r="I1013" s="238">
        <v>22</v>
      </c>
      <c r="J1013" s="238">
        <v>25</v>
      </c>
      <c r="K1013" s="238">
        <v>550</v>
      </c>
      <c r="L1013" s="238">
        <v>1.7857142857142858</v>
      </c>
      <c r="M1013" s="238">
        <v>22</v>
      </c>
      <c r="N1013" s="238">
        <v>17</v>
      </c>
      <c r="O1013" s="238">
        <v>374</v>
      </c>
      <c r="P1013" s="682">
        <v>1.2142857142857142</v>
      </c>
      <c r="Q1013" s="713">
        <v>22</v>
      </c>
    </row>
    <row r="1014" spans="1:17" ht="14.4" customHeight="1" x14ac:dyDescent="0.3">
      <c r="A1014" s="680" t="s">
        <v>5016</v>
      </c>
      <c r="B1014" s="671" t="s">
        <v>4686</v>
      </c>
      <c r="C1014" s="671" t="s">
        <v>4604</v>
      </c>
      <c r="D1014" s="671" t="s">
        <v>4729</v>
      </c>
      <c r="E1014" s="671" t="s">
        <v>4730</v>
      </c>
      <c r="F1014" s="238">
        <v>6</v>
      </c>
      <c r="G1014" s="238">
        <v>1254</v>
      </c>
      <c r="H1014" s="238">
        <v>1</v>
      </c>
      <c r="I1014" s="238">
        <v>209</v>
      </c>
      <c r="J1014" s="238">
        <v>6</v>
      </c>
      <c r="K1014" s="238">
        <v>1254</v>
      </c>
      <c r="L1014" s="238">
        <v>1</v>
      </c>
      <c r="M1014" s="238">
        <v>209</v>
      </c>
      <c r="N1014" s="238"/>
      <c r="O1014" s="238"/>
      <c r="P1014" s="682"/>
      <c r="Q1014" s="713"/>
    </row>
    <row r="1015" spans="1:17" ht="14.4" customHeight="1" x14ac:dyDescent="0.3">
      <c r="A1015" s="680" t="s">
        <v>5016</v>
      </c>
      <c r="B1015" s="671" t="s">
        <v>4686</v>
      </c>
      <c r="C1015" s="671" t="s">
        <v>4604</v>
      </c>
      <c r="D1015" s="671" t="s">
        <v>4731</v>
      </c>
      <c r="E1015" s="671" t="s">
        <v>4732</v>
      </c>
      <c r="F1015" s="238"/>
      <c r="G1015" s="238"/>
      <c r="H1015" s="238"/>
      <c r="I1015" s="238"/>
      <c r="J1015" s="238">
        <v>1</v>
      </c>
      <c r="K1015" s="238">
        <v>66</v>
      </c>
      <c r="L1015" s="238"/>
      <c r="M1015" s="238">
        <v>66</v>
      </c>
      <c r="N1015" s="238">
        <v>2</v>
      </c>
      <c r="O1015" s="238">
        <v>132</v>
      </c>
      <c r="P1015" s="682"/>
      <c r="Q1015" s="713">
        <v>66</v>
      </c>
    </row>
    <row r="1016" spans="1:17" ht="14.4" customHeight="1" x14ac:dyDescent="0.3">
      <c r="A1016" s="680" t="s">
        <v>5016</v>
      </c>
      <c r="B1016" s="671" t="s">
        <v>4686</v>
      </c>
      <c r="C1016" s="671" t="s">
        <v>4604</v>
      </c>
      <c r="D1016" s="671" t="s">
        <v>4735</v>
      </c>
      <c r="E1016" s="671" t="s">
        <v>4736</v>
      </c>
      <c r="F1016" s="238">
        <v>212</v>
      </c>
      <c r="G1016" s="238">
        <v>3392</v>
      </c>
      <c r="H1016" s="238">
        <v>1</v>
      </c>
      <c r="I1016" s="238">
        <v>16</v>
      </c>
      <c r="J1016" s="238">
        <v>388</v>
      </c>
      <c r="K1016" s="238">
        <v>6208</v>
      </c>
      <c r="L1016" s="238">
        <v>1.8301886792452831</v>
      </c>
      <c r="M1016" s="238">
        <v>16</v>
      </c>
      <c r="N1016" s="238">
        <v>379</v>
      </c>
      <c r="O1016" s="238">
        <v>6064</v>
      </c>
      <c r="P1016" s="682">
        <v>1.7877358490566038</v>
      </c>
      <c r="Q1016" s="713">
        <v>16</v>
      </c>
    </row>
    <row r="1017" spans="1:17" ht="14.4" customHeight="1" x14ac:dyDescent="0.3">
      <c r="A1017" s="680" t="s">
        <v>5016</v>
      </c>
      <c r="B1017" s="671" t="s">
        <v>4686</v>
      </c>
      <c r="C1017" s="671" t="s">
        <v>4604</v>
      </c>
      <c r="D1017" s="671" t="s">
        <v>4741</v>
      </c>
      <c r="E1017" s="671" t="s">
        <v>4742</v>
      </c>
      <c r="F1017" s="238">
        <v>7</v>
      </c>
      <c r="G1017" s="238">
        <v>161</v>
      </c>
      <c r="H1017" s="238">
        <v>1</v>
      </c>
      <c r="I1017" s="238">
        <v>23</v>
      </c>
      <c r="J1017" s="238">
        <v>15</v>
      </c>
      <c r="K1017" s="238">
        <v>360</v>
      </c>
      <c r="L1017" s="238">
        <v>2.2360248447204967</v>
      </c>
      <c r="M1017" s="238">
        <v>24</v>
      </c>
      <c r="N1017" s="238">
        <v>9</v>
      </c>
      <c r="O1017" s="238">
        <v>216</v>
      </c>
      <c r="P1017" s="682">
        <v>1.3416149068322982</v>
      </c>
      <c r="Q1017" s="713">
        <v>24</v>
      </c>
    </row>
    <row r="1018" spans="1:17" ht="14.4" customHeight="1" x14ac:dyDescent="0.3">
      <c r="A1018" s="680" t="s">
        <v>5016</v>
      </c>
      <c r="B1018" s="671" t="s">
        <v>4686</v>
      </c>
      <c r="C1018" s="671" t="s">
        <v>4604</v>
      </c>
      <c r="D1018" s="671" t="s">
        <v>4745</v>
      </c>
      <c r="E1018" s="671" t="s">
        <v>4746</v>
      </c>
      <c r="F1018" s="238">
        <v>12</v>
      </c>
      <c r="G1018" s="238">
        <v>2160</v>
      </c>
      <c r="H1018" s="238">
        <v>1</v>
      </c>
      <c r="I1018" s="238">
        <v>180</v>
      </c>
      <c r="J1018" s="238">
        <v>12</v>
      </c>
      <c r="K1018" s="238">
        <v>2160</v>
      </c>
      <c r="L1018" s="238">
        <v>1</v>
      </c>
      <c r="M1018" s="238">
        <v>180</v>
      </c>
      <c r="N1018" s="238">
        <v>21</v>
      </c>
      <c r="O1018" s="238">
        <v>3780</v>
      </c>
      <c r="P1018" s="682">
        <v>1.75</v>
      </c>
      <c r="Q1018" s="713">
        <v>180</v>
      </c>
    </row>
    <row r="1019" spans="1:17" ht="14.4" customHeight="1" x14ac:dyDescent="0.3">
      <c r="A1019" s="680" t="s">
        <v>5016</v>
      </c>
      <c r="B1019" s="671" t="s">
        <v>4686</v>
      </c>
      <c r="C1019" s="671" t="s">
        <v>4604</v>
      </c>
      <c r="D1019" s="671" t="s">
        <v>4751</v>
      </c>
      <c r="E1019" s="671" t="s">
        <v>4752</v>
      </c>
      <c r="F1019" s="238">
        <v>2</v>
      </c>
      <c r="G1019" s="238">
        <v>506</v>
      </c>
      <c r="H1019" s="238">
        <v>1</v>
      </c>
      <c r="I1019" s="238">
        <v>253</v>
      </c>
      <c r="J1019" s="238">
        <v>1</v>
      </c>
      <c r="K1019" s="238">
        <v>253</v>
      </c>
      <c r="L1019" s="238">
        <v>0.5</v>
      </c>
      <c r="M1019" s="238">
        <v>253</v>
      </c>
      <c r="N1019" s="238">
        <v>15</v>
      </c>
      <c r="O1019" s="238">
        <v>3795</v>
      </c>
      <c r="P1019" s="682">
        <v>7.5</v>
      </c>
      <c r="Q1019" s="713">
        <v>253</v>
      </c>
    </row>
    <row r="1020" spans="1:17" ht="14.4" customHeight="1" x14ac:dyDescent="0.3">
      <c r="A1020" s="680" t="s">
        <v>5016</v>
      </c>
      <c r="B1020" s="671" t="s">
        <v>4686</v>
      </c>
      <c r="C1020" s="671" t="s">
        <v>4604</v>
      </c>
      <c r="D1020" s="671" t="s">
        <v>4759</v>
      </c>
      <c r="E1020" s="671" t="s">
        <v>4760</v>
      </c>
      <c r="F1020" s="238">
        <v>20</v>
      </c>
      <c r="G1020" s="238">
        <v>4320</v>
      </c>
      <c r="H1020" s="238">
        <v>1</v>
      </c>
      <c r="I1020" s="238">
        <v>216</v>
      </c>
      <c r="J1020" s="238">
        <v>28</v>
      </c>
      <c r="K1020" s="238">
        <v>6048</v>
      </c>
      <c r="L1020" s="238">
        <v>1.4</v>
      </c>
      <c r="M1020" s="238">
        <v>216</v>
      </c>
      <c r="N1020" s="238">
        <v>40</v>
      </c>
      <c r="O1020" s="238">
        <v>8640</v>
      </c>
      <c r="P1020" s="682">
        <v>2</v>
      </c>
      <c r="Q1020" s="713">
        <v>216</v>
      </c>
    </row>
    <row r="1021" spans="1:17" ht="14.4" customHeight="1" thickBot="1" x14ac:dyDescent="0.35">
      <c r="A1021" s="637" t="s">
        <v>5016</v>
      </c>
      <c r="B1021" s="673" t="s">
        <v>4686</v>
      </c>
      <c r="C1021" s="673" t="s">
        <v>4604</v>
      </c>
      <c r="D1021" s="673" t="s">
        <v>4765</v>
      </c>
      <c r="E1021" s="673" t="s">
        <v>4766</v>
      </c>
      <c r="F1021" s="674"/>
      <c r="G1021" s="674"/>
      <c r="H1021" s="674"/>
      <c r="I1021" s="674"/>
      <c r="J1021" s="674">
        <v>3</v>
      </c>
      <c r="K1021" s="674">
        <v>150</v>
      </c>
      <c r="L1021" s="674"/>
      <c r="M1021" s="674">
        <v>50</v>
      </c>
      <c r="N1021" s="674">
        <v>5</v>
      </c>
      <c r="O1021" s="674">
        <v>250</v>
      </c>
      <c r="P1021" s="683"/>
      <c r="Q1021" s="714">
        <v>50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2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7" customWidth="1"/>
    <col min="2" max="4" width="7.88671875" style="367" customWidth="1"/>
    <col min="5" max="5" width="7.88671875" style="376" customWidth="1"/>
    <col min="6" max="8" width="7.88671875" style="367" customWidth="1"/>
    <col min="9" max="9" width="7.88671875" style="377" customWidth="1"/>
    <col min="10" max="13" width="7.88671875" style="367" customWidth="1"/>
    <col min="14" max="16384" width="9.33203125" style="367"/>
  </cols>
  <sheetData>
    <row r="1" spans="1:13" ht="18.600000000000001" customHeight="1" thickBot="1" x14ac:dyDescent="0.4">
      <c r="A1" s="549" t="s">
        <v>139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89" t="s">
        <v>298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3" ht="14.4" customHeight="1" thickBot="1" x14ac:dyDescent="0.35">
      <c r="A3" s="550" t="s">
        <v>73</v>
      </c>
      <c r="B3" s="529" t="s">
        <v>74</v>
      </c>
      <c r="C3" s="530"/>
      <c r="D3" s="530"/>
      <c r="E3" s="531"/>
      <c r="F3" s="529" t="s">
        <v>242</v>
      </c>
      <c r="G3" s="530"/>
      <c r="H3" s="530"/>
      <c r="I3" s="531"/>
      <c r="J3" s="123"/>
      <c r="K3" s="124"/>
      <c r="L3" s="123"/>
      <c r="M3" s="125"/>
    </row>
    <row r="4" spans="1:13" ht="14.4" customHeight="1" thickBot="1" x14ac:dyDescent="0.35">
      <c r="A4" s="551"/>
      <c r="B4" s="126">
        <v>2012</v>
      </c>
      <c r="C4" s="127">
        <v>2013</v>
      </c>
      <c r="D4" s="127">
        <v>2014</v>
      </c>
      <c r="E4" s="128" t="s">
        <v>5</v>
      </c>
      <c r="F4" s="127">
        <v>2012</v>
      </c>
      <c r="G4" s="127">
        <v>2013</v>
      </c>
      <c r="H4" s="127">
        <v>2014</v>
      </c>
      <c r="I4" s="128" t="s">
        <v>5</v>
      </c>
      <c r="J4" s="123"/>
      <c r="K4" s="123"/>
      <c r="L4" s="129" t="s">
        <v>75</v>
      </c>
      <c r="M4" s="130" t="s">
        <v>76</v>
      </c>
    </row>
    <row r="5" spans="1:13" ht="14.4" hidden="1" customHeight="1" outlineLevel="1" x14ac:dyDescent="0.3">
      <c r="A5" s="118" t="s">
        <v>172</v>
      </c>
      <c r="B5" s="121">
        <v>886.18200000000002</v>
      </c>
      <c r="C5" s="114">
        <v>815.74099999999999</v>
      </c>
      <c r="D5" s="114">
        <v>669.17700000000002</v>
      </c>
      <c r="E5" s="131">
        <v>0.75512366534188236</v>
      </c>
      <c r="F5" s="132">
        <v>89</v>
      </c>
      <c r="G5" s="114">
        <v>62</v>
      </c>
      <c r="H5" s="114">
        <v>47</v>
      </c>
      <c r="I5" s="133">
        <v>0.5280898876404494</v>
      </c>
      <c r="J5" s="123"/>
      <c r="K5" s="123"/>
      <c r="L5" s="7">
        <f>D5-B5</f>
        <v>-217.005</v>
      </c>
      <c r="M5" s="8">
        <f>H5-F5</f>
        <v>-42</v>
      </c>
    </row>
    <row r="6" spans="1:13" ht="14.4" hidden="1" customHeight="1" outlineLevel="1" x14ac:dyDescent="0.3">
      <c r="A6" s="119" t="s">
        <v>173</v>
      </c>
      <c r="B6" s="122">
        <v>17.052</v>
      </c>
      <c r="C6" s="113">
        <v>41.944000000000003</v>
      </c>
      <c r="D6" s="113">
        <v>66.007999999999996</v>
      </c>
      <c r="E6" s="134">
        <v>3.8709828759089842</v>
      </c>
      <c r="F6" s="135">
        <v>8</v>
      </c>
      <c r="G6" s="113">
        <v>9</v>
      </c>
      <c r="H6" s="113">
        <v>10</v>
      </c>
      <c r="I6" s="136">
        <v>1.25</v>
      </c>
      <c r="J6" s="123"/>
      <c r="K6" s="123"/>
      <c r="L6" s="5">
        <f t="shared" ref="L6:L11" si="0">D6-B6</f>
        <v>48.955999999999996</v>
      </c>
      <c r="M6" s="6">
        <f t="shared" ref="M6:M13" si="1">H6-F6</f>
        <v>2</v>
      </c>
    </row>
    <row r="7" spans="1:13" ht="14.4" hidden="1" customHeight="1" outlineLevel="1" x14ac:dyDescent="0.3">
      <c r="A7" s="119" t="s">
        <v>174</v>
      </c>
      <c r="B7" s="122">
        <v>427.57499999999999</v>
      </c>
      <c r="C7" s="113">
        <v>346.05</v>
      </c>
      <c r="D7" s="113">
        <v>386.98399999999998</v>
      </c>
      <c r="E7" s="134">
        <v>0.9050669473191838</v>
      </c>
      <c r="F7" s="135">
        <v>19</v>
      </c>
      <c r="G7" s="113">
        <v>30</v>
      </c>
      <c r="H7" s="113">
        <v>42</v>
      </c>
      <c r="I7" s="136">
        <v>2.2105263157894739</v>
      </c>
      <c r="J7" s="123"/>
      <c r="K7" s="123"/>
      <c r="L7" s="5">
        <f t="shared" si="0"/>
        <v>-40.591000000000008</v>
      </c>
      <c r="M7" s="6">
        <f t="shared" si="1"/>
        <v>23</v>
      </c>
    </row>
    <row r="8" spans="1:13" ht="14.4" hidden="1" customHeight="1" outlineLevel="1" x14ac:dyDescent="0.3">
      <c r="A8" s="119" t="s">
        <v>175</v>
      </c>
      <c r="B8" s="122">
        <v>5.2069999999999999</v>
      </c>
      <c r="C8" s="113">
        <v>56.308</v>
      </c>
      <c r="D8" s="113">
        <v>65.552000000000007</v>
      </c>
      <c r="E8" s="134">
        <v>12.589206836950261</v>
      </c>
      <c r="F8" s="135">
        <v>2</v>
      </c>
      <c r="G8" s="113">
        <v>11</v>
      </c>
      <c r="H8" s="113">
        <v>5</v>
      </c>
      <c r="I8" s="136">
        <v>2.5</v>
      </c>
      <c r="J8" s="123"/>
      <c r="K8" s="123"/>
      <c r="L8" s="5">
        <f t="shared" si="0"/>
        <v>60.345000000000006</v>
      </c>
      <c r="M8" s="6">
        <f t="shared" si="1"/>
        <v>3</v>
      </c>
    </row>
    <row r="9" spans="1:13" ht="14.4" hidden="1" customHeight="1" outlineLevel="1" x14ac:dyDescent="0.3">
      <c r="A9" s="119" t="s">
        <v>176</v>
      </c>
      <c r="B9" s="122">
        <v>0</v>
      </c>
      <c r="C9" s="113">
        <v>0</v>
      </c>
      <c r="D9" s="113">
        <v>0</v>
      </c>
      <c r="E9" s="134" t="s">
        <v>528</v>
      </c>
      <c r="F9" s="135">
        <v>0</v>
      </c>
      <c r="G9" s="113">
        <v>0</v>
      </c>
      <c r="H9" s="113">
        <v>0</v>
      </c>
      <c r="I9" s="136" t="s">
        <v>528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177</v>
      </c>
      <c r="B10" s="122">
        <v>157.22</v>
      </c>
      <c r="C10" s="113">
        <v>131.91300000000001</v>
      </c>
      <c r="D10" s="113">
        <v>290.74599999999998</v>
      </c>
      <c r="E10" s="134">
        <v>1.8492939829538226</v>
      </c>
      <c r="F10" s="135">
        <v>16</v>
      </c>
      <c r="G10" s="113">
        <v>12</v>
      </c>
      <c r="H10" s="113">
        <v>12</v>
      </c>
      <c r="I10" s="136">
        <v>0.75</v>
      </c>
      <c r="J10" s="123"/>
      <c r="K10" s="123"/>
      <c r="L10" s="5">
        <f t="shared" si="0"/>
        <v>133.52599999999998</v>
      </c>
      <c r="M10" s="6">
        <f t="shared" si="1"/>
        <v>-4</v>
      </c>
    </row>
    <row r="11" spans="1:13" ht="14.4" hidden="1" customHeight="1" outlineLevel="1" x14ac:dyDescent="0.3">
      <c r="A11" s="119" t="s">
        <v>178</v>
      </c>
      <c r="B11" s="122">
        <v>136.78</v>
      </c>
      <c r="C11" s="113">
        <v>299.48</v>
      </c>
      <c r="D11" s="113">
        <v>446.57900000000001</v>
      </c>
      <c r="E11" s="134">
        <v>3.2649437052200616</v>
      </c>
      <c r="F11" s="135">
        <v>6</v>
      </c>
      <c r="G11" s="113">
        <v>8</v>
      </c>
      <c r="H11" s="113">
        <v>9</v>
      </c>
      <c r="I11" s="136">
        <v>1.5</v>
      </c>
      <c r="J11" s="123"/>
      <c r="K11" s="123"/>
      <c r="L11" s="5">
        <f t="shared" si="0"/>
        <v>309.79899999999998</v>
      </c>
      <c r="M11" s="6">
        <f t="shared" si="1"/>
        <v>3</v>
      </c>
    </row>
    <row r="12" spans="1:13" ht="14.4" hidden="1" customHeight="1" outlineLevel="1" thickBot="1" x14ac:dyDescent="0.35">
      <c r="A12" s="250" t="s">
        <v>241</v>
      </c>
      <c r="B12" s="251">
        <v>0</v>
      </c>
      <c r="C12" s="252">
        <v>3.198</v>
      </c>
      <c r="D12" s="252">
        <v>0</v>
      </c>
      <c r="E12" s="253"/>
      <c r="F12" s="254">
        <v>0</v>
      </c>
      <c r="G12" s="252">
        <v>1</v>
      </c>
      <c r="H12" s="252">
        <v>0</v>
      </c>
      <c r="I12" s="255"/>
      <c r="J12" s="123"/>
      <c r="K12" s="123"/>
      <c r="L12" s="256">
        <f>D12-B12</f>
        <v>0</v>
      </c>
      <c r="M12" s="257">
        <f>H12-F12</f>
        <v>0</v>
      </c>
    </row>
    <row r="13" spans="1:13" ht="14.4" customHeight="1" collapsed="1" thickBot="1" x14ac:dyDescent="0.35">
      <c r="A13" s="120" t="s">
        <v>6</v>
      </c>
      <c r="B13" s="115">
        <f>SUM(B5:B12)</f>
        <v>1630.0160000000001</v>
      </c>
      <c r="C13" s="116">
        <f>SUM(C5:C12)</f>
        <v>1694.634</v>
      </c>
      <c r="D13" s="116">
        <f>SUM(D5:D12)</f>
        <v>1925.046</v>
      </c>
      <c r="E13" s="137">
        <f>IF(OR(D13=0,B13=0),0,D13/B13)</f>
        <v>1.1809982233303231</v>
      </c>
      <c r="F13" s="138">
        <f>SUM(F5:F12)</f>
        <v>140</v>
      </c>
      <c r="G13" s="116">
        <f>SUM(G5:G12)</f>
        <v>133</v>
      </c>
      <c r="H13" s="116">
        <f>SUM(H5:H12)</f>
        <v>125</v>
      </c>
      <c r="I13" s="139">
        <f>IF(OR(H13=0,F13=0),0,H13/F13)</f>
        <v>0.8928571428571429</v>
      </c>
      <c r="J13" s="123"/>
      <c r="K13" s="123"/>
      <c r="L13" s="129">
        <f>D13-B13</f>
        <v>295.02999999999997</v>
      </c>
      <c r="M13" s="140">
        <f t="shared" si="1"/>
        <v>-15</v>
      </c>
    </row>
    <row r="14" spans="1:13" ht="14.4" customHeight="1" x14ac:dyDescent="0.3">
      <c r="A14" s="141"/>
      <c r="B14" s="552"/>
      <c r="C14" s="552"/>
      <c r="D14" s="552"/>
      <c r="E14" s="552"/>
      <c r="F14" s="552"/>
      <c r="G14" s="552"/>
      <c r="H14" s="552"/>
      <c r="I14" s="552"/>
      <c r="J14" s="123"/>
      <c r="K14" s="123"/>
      <c r="L14" s="123"/>
      <c r="M14" s="125"/>
    </row>
    <row r="15" spans="1:13" ht="14.4" customHeight="1" thickBot="1" x14ac:dyDescent="0.35">
      <c r="A15" s="141"/>
      <c r="B15" s="369"/>
      <c r="C15" s="370"/>
      <c r="D15" s="370"/>
      <c r="E15" s="370"/>
      <c r="F15" s="369"/>
      <c r="G15" s="370"/>
      <c r="H15" s="370"/>
      <c r="I15" s="370"/>
      <c r="J15" s="123"/>
      <c r="K15" s="123"/>
      <c r="L15" s="123"/>
      <c r="M15" s="125"/>
    </row>
    <row r="16" spans="1:13" ht="14.4" customHeight="1" thickBot="1" x14ac:dyDescent="0.35">
      <c r="A16" s="558" t="s">
        <v>235</v>
      </c>
      <c r="B16" s="560" t="s">
        <v>74</v>
      </c>
      <c r="C16" s="561"/>
      <c r="D16" s="561"/>
      <c r="E16" s="562"/>
      <c r="F16" s="560" t="s">
        <v>242</v>
      </c>
      <c r="G16" s="561"/>
      <c r="H16" s="561"/>
      <c r="I16" s="562"/>
      <c r="J16" s="543" t="s">
        <v>183</v>
      </c>
      <c r="K16" s="544"/>
      <c r="L16" s="158"/>
      <c r="M16" s="158"/>
    </row>
    <row r="17" spans="1:13" ht="14.4" customHeight="1" thickBot="1" x14ac:dyDescent="0.35">
      <c r="A17" s="559"/>
      <c r="B17" s="142">
        <v>2012</v>
      </c>
      <c r="C17" s="143">
        <v>2013</v>
      </c>
      <c r="D17" s="143">
        <v>2014</v>
      </c>
      <c r="E17" s="144" t="s">
        <v>5</v>
      </c>
      <c r="F17" s="142">
        <v>2012</v>
      </c>
      <c r="G17" s="143">
        <v>2013</v>
      </c>
      <c r="H17" s="143">
        <v>2014</v>
      </c>
      <c r="I17" s="144" t="s">
        <v>5</v>
      </c>
      <c r="J17" s="545" t="s">
        <v>184</v>
      </c>
      <c r="K17" s="546"/>
      <c r="L17" s="145" t="s">
        <v>75</v>
      </c>
      <c r="M17" s="146" t="s">
        <v>76</v>
      </c>
    </row>
    <row r="18" spans="1:13" ht="14.4" hidden="1" customHeight="1" outlineLevel="1" x14ac:dyDescent="0.3">
      <c r="A18" s="118" t="s">
        <v>172</v>
      </c>
      <c r="B18" s="121">
        <v>886.18200000000002</v>
      </c>
      <c r="C18" s="114">
        <v>815.74099999999999</v>
      </c>
      <c r="D18" s="114">
        <v>669.17700000000002</v>
      </c>
      <c r="E18" s="131">
        <v>0.75512366534188236</v>
      </c>
      <c r="F18" s="121">
        <v>89</v>
      </c>
      <c r="G18" s="114">
        <v>62</v>
      </c>
      <c r="H18" s="114">
        <v>47</v>
      </c>
      <c r="I18" s="133">
        <v>0.5280898876404494</v>
      </c>
      <c r="J18" s="547">
        <f>0.97*0.976</f>
        <v>0.94672000000000001</v>
      </c>
      <c r="K18" s="548"/>
      <c r="L18" s="147">
        <f>D18-B18</f>
        <v>-217.005</v>
      </c>
      <c r="M18" s="148">
        <f>H18-F18</f>
        <v>-42</v>
      </c>
    </row>
    <row r="19" spans="1:13" ht="14.4" hidden="1" customHeight="1" outlineLevel="1" x14ac:dyDescent="0.3">
      <c r="A19" s="119" t="s">
        <v>173</v>
      </c>
      <c r="B19" s="122">
        <v>17.052</v>
      </c>
      <c r="C19" s="113">
        <v>41.944000000000003</v>
      </c>
      <c r="D19" s="113">
        <v>66.007999999999996</v>
      </c>
      <c r="E19" s="134">
        <v>3.8709828759089842</v>
      </c>
      <c r="F19" s="122">
        <v>8</v>
      </c>
      <c r="G19" s="113">
        <v>9</v>
      </c>
      <c r="H19" s="113">
        <v>10</v>
      </c>
      <c r="I19" s="136">
        <v>1.25</v>
      </c>
      <c r="J19" s="547">
        <f>0.97*1.096</f>
        <v>1.0631200000000001</v>
      </c>
      <c r="K19" s="548"/>
      <c r="L19" s="149">
        <f t="shared" ref="L19:L26" si="2">D19-B19</f>
        <v>48.955999999999996</v>
      </c>
      <c r="M19" s="150">
        <f t="shared" ref="M19:M26" si="3">H19-F19</f>
        <v>2</v>
      </c>
    </row>
    <row r="20" spans="1:13" ht="14.4" hidden="1" customHeight="1" outlineLevel="1" x14ac:dyDescent="0.3">
      <c r="A20" s="119" t="s">
        <v>174</v>
      </c>
      <c r="B20" s="122">
        <v>427.57499999999999</v>
      </c>
      <c r="C20" s="113">
        <v>346.05</v>
      </c>
      <c r="D20" s="113">
        <v>386.98399999999998</v>
      </c>
      <c r="E20" s="134">
        <v>0.9050669473191838</v>
      </c>
      <c r="F20" s="122">
        <v>19</v>
      </c>
      <c r="G20" s="113">
        <v>30</v>
      </c>
      <c r="H20" s="113">
        <v>42</v>
      </c>
      <c r="I20" s="136">
        <v>2.2105263157894739</v>
      </c>
      <c r="J20" s="547">
        <f>0.97*1.047</f>
        <v>1.01559</v>
      </c>
      <c r="K20" s="548"/>
      <c r="L20" s="149">
        <f t="shared" si="2"/>
        <v>-40.591000000000008</v>
      </c>
      <c r="M20" s="150">
        <f t="shared" si="3"/>
        <v>23</v>
      </c>
    </row>
    <row r="21" spans="1:13" ht="14.4" hidden="1" customHeight="1" outlineLevel="1" x14ac:dyDescent="0.3">
      <c r="A21" s="119" t="s">
        <v>175</v>
      </c>
      <c r="B21" s="122">
        <v>5.2069999999999999</v>
      </c>
      <c r="C21" s="113">
        <v>56.308</v>
      </c>
      <c r="D21" s="113">
        <v>65.552000000000007</v>
      </c>
      <c r="E21" s="134">
        <v>12.589206836950261</v>
      </c>
      <c r="F21" s="122">
        <v>2</v>
      </c>
      <c r="G21" s="113">
        <v>11</v>
      </c>
      <c r="H21" s="113">
        <v>5</v>
      </c>
      <c r="I21" s="136">
        <v>2.5</v>
      </c>
      <c r="J21" s="547">
        <f>0.97*1.091</f>
        <v>1.05827</v>
      </c>
      <c r="K21" s="548"/>
      <c r="L21" s="149">
        <f t="shared" si="2"/>
        <v>60.345000000000006</v>
      </c>
      <c r="M21" s="150">
        <f t="shared" si="3"/>
        <v>3</v>
      </c>
    </row>
    <row r="22" spans="1:13" ht="14.4" hidden="1" customHeight="1" outlineLevel="1" x14ac:dyDescent="0.3">
      <c r="A22" s="119" t="s">
        <v>176</v>
      </c>
      <c r="B22" s="122">
        <v>0</v>
      </c>
      <c r="C22" s="113">
        <v>0</v>
      </c>
      <c r="D22" s="113">
        <v>0</v>
      </c>
      <c r="E22" s="134" t="s">
        <v>528</v>
      </c>
      <c r="F22" s="122">
        <v>0</v>
      </c>
      <c r="G22" s="113">
        <v>0</v>
      </c>
      <c r="H22" s="113">
        <v>0</v>
      </c>
      <c r="I22" s="136" t="s">
        <v>528</v>
      </c>
      <c r="J22" s="547">
        <f>0.97*1</f>
        <v>0.97</v>
      </c>
      <c r="K22" s="548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177</v>
      </c>
      <c r="B23" s="122">
        <v>157.22</v>
      </c>
      <c r="C23" s="113">
        <v>131.91300000000001</v>
      </c>
      <c r="D23" s="113">
        <v>290.74599999999998</v>
      </c>
      <c r="E23" s="134">
        <v>1.8492939829538226</v>
      </c>
      <c r="F23" s="122">
        <v>16</v>
      </c>
      <c r="G23" s="113">
        <v>12</v>
      </c>
      <c r="H23" s="113">
        <v>12</v>
      </c>
      <c r="I23" s="136">
        <v>0.75</v>
      </c>
      <c r="J23" s="547">
        <f>0.97*1.096</f>
        <v>1.0631200000000001</v>
      </c>
      <c r="K23" s="548"/>
      <c r="L23" s="149">
        <f t="shared" si="2"/>
        <v>133.52599999999998</v>
      </c>
      <c r="M23" s="150">
        <f t="shared" si="3"/>
        <v>-4</v>
      </c>
    </row>
    <row r="24" spans="1:13" ht="14.4" hidden="1" customHeight="1" outlineLevel="1" x14ac:dyDescent="0.3">
      <c r="A24" s="119" t="s">
        <v>178</v>
      </c>
      <c r="B24" s="122">
        <v>136.78</v>
      </c>
      <c r="C24" s="113">
        <v>299.48</v>
      </c>
      <c r="D24" s="113">
        <v>446.57900000000001</v>
      </c>
      <c r="E24" s="134">
        <v>3.2649437052200616</v>
      </c>
      <c r="F24" s="122">
        <v>6</v>
      </c>
      <c r="G24" s="113">
        <v>8</v>
      </c>
      <c r="H24" s="113">
        <v>9</v>
      </c>
      <c r="I24" s="136">
        <v>1.5</v>
      </c>
      <c r="J24" s="547">
        <f>0.97*0.989</f>
        <v>0.95933000000000002</v>
      </c>
      <c r="K24" s="548"/>
      <c r="L24" s="149">
        <f t="shared" si="2"/>
        <v>309.79899999999998</v>
      </c>
      <c r="M24" s="150">
        <f t="shared" si="3"/>
        <v>3</v>
      </c>
    </row>
    <row r="25" spans="1:13" ht="14.4" hidden="1" customHeight="1" outlineLevel="1" thickBot="1" x14ac:dyDescent="0.35">
      <c r="A25" s="250" t="s">
        <v>241</v>
      </c>
      <c r="B25" s="251">
        <v>0</v>
      </c>
      <c r="C25" s="252">
        <v>3.198</v>
      </c>
      <c r="D25" s="252">
        <v>0</v>
      </c>
      <c r="E25" s="253"/>
      <c r="F25" s="251">
        <v>0</v>
      </c>
      <c r="G25" s="252">
        <v>1</v>
      </c>
      <c r="H25" s="252">
        <v>0</v>
      </c>
      <c r="I25" s="255"/>
      <c r="J25" s="371"/>
      <c r="K25" s="372"/>
      <c r="L25" s="258">
        <f>D25-B25</f>
        <v>0</v>
      </c>
      <c r="M25" s="259">
        <f>H25-F25</f>
        <v>0</v>
      </c>
    </row>
    <row r="26" spans="1:13" ht="14.4" customHeight="1" collapsed="1" thickBot="1" x14ac:dyDescent="0.35">
      <c r="A26" s="151" t="s">
        <v>6</v>
      </c>
      <c r="B26" s="152">
        <f>SUM(B18:B25)</f>
        <v>1630.0160000000001</v>
      </c>
      <c r="C26" s="153">
        <f>SUM(C18:C25)</f>
        <v>1694.634</v>
      </c>
      <c r="D26" s="153">
        <f>SUM(D18:D25)</f>
        <v>1925.046</v>
      </c>
      <c r="E26" s="154">
        <f>IF(OR(D26=0,B26=0),0,D26/B26)</f>
        <v>1.1809982233303231</v>
      </c>
      <c r="F26" s="152">
        <f>SUM(F18:F25)</f>
        <v>140</v>
      </c>
      <c r="G26" s="153">
        <f>SUM(G18:G25)</f>
        <v>133</v>
      </c>
      <c r="H26" s="153">
        <f>SUM(H18:H25)</f>
        <v>125</v>
      </c>
      <c r="I26" s="155">
        <f>IF(OR(H26=0,F26=0),0,H26/F26)</f>
        <v>0.8928571428571429</v>
      </c>
      <c r="J26" s="123"/>
      <c r="K26" s="123"/>
      <c r="L26" s="145">
        <f t="shared" si="2"/>
        <v>295.02999999999997</v>
      </c>
      <c r="M26" s="156">
        <f t="shared" si="3"/>
        <v>-15</v>
      </c>
    </row>
    <row r="27" spans="1:13" ht="14.4" customHeight="1" x14ac:dyDescent="0.3">
      <c r="A27" s="157"/>
      <c r="B27" s="552" t="s">
        <v>237</v>
      </c>
      <c r="C27" s="563"/>
      <c r="D27" s="563"/>
      <c r="E27" s="563"/>
      <c r="F27" s="552" t="s">
        <v>238</v>
      </c>
      <c r="G27" s="563"/>
      <c r="H27" s="563"/>
      <c r="I27" s="563"/>
      <c r="J27" s="158"/>
      <c r="K27" s="158"/>
      <c r="L27" s="158"/>
      <c r="M27" s="159"/>
    </row>
    <row r="28" spans="1:13" ht="14.4" customHeight="1" thickBot="1" x14ac:dyDescent="0.35">
      <c r="A28" s="157"/>
      <c r="B28" s="369"/>
      <c r="C28" s="370"/>
      <c r="D28" s="370"/>
      <c r="E28" s="370"/>
      <c r="F28" s="369"/>
      <c r="G28" s="370"/>
      <c r="H28" s="370"/>
      <c r="I28" s="370"/>
      <c r="J28" s="158"/>
      <c r="K28" s="158"/>
      <c r="L28" s="158"/>
      <c r="M28" s="159"/>
    </row>
    <row r="29" spans="1:13" ht="14.4" customHeight="1" thickBot="1" x14ac:dyDescent="0.35">
      <c r="A29" s="553" t="s">
        <v>236</v>
      </c>
      <c r="B29" s="555" t="s">
        <v>74</v>
      </c>
      <c r="C29" s="556"/>
      <c r="D29" s="556"/>
      <c r="E29" s="557"/>
      <c r="F29" s="556" t="s">
        <v>242</v>
      </c>
      <c r="G29" s="556"/>
      <c r="H29" s="556"/>
      <c r="I29" s="557"/>
      <c r="J29" s="158"/>
      <c r="K29" s="158"/>
      <c r="L29" s="158"/>
      <c r="M29" s="159"/>
    </row>
    <row r="30" spans="1:13" ht="14.4" customHeight="1" thickBot="1" x14ac:dyDescent="0.35">
      <c r="A30" s="554"/>
      <c r="B30" s="160">
        <v>2012</v>
      </c>
      <c r="C30" s="161">
        <v>2013</v>
      </c>
      <c r="D30" s="161">
        <v>2014</v>
      </c>
      <c r="E30" s="162" t="s">
        <v>5</v>
      </c>
      <c r="F30" s="161">
        <v>2012</v>
      </c>
      <c r="G30" s="161">
        <v>2013</v>
      </c>
      <c r="H30" s="161">
        <v>2014</v>
      </c>
      <c r="I30" s="162" t="s">
        <v>5</v>
      </c>
      <c r="J30" s="158"/>
      <c r="K30" s="158"/>
      <c r="L30" s="163" t="s">
        <v>75</v>
      </c>
      <c r="M30" s="164" t="s">
        <v>76</v>
      </c>
    </row>
    <row r="31" spans="1:13" ht="14.4" hidden="1" customHeight="1" outlineLevel="1" x14ac:dyDescent="0.3">
      <c r="A31" s="118" t="s">
        <v>172</v>
      </c>
      <c r="B31" s="121">
        <v>0</v>
      </c>
      <c r="C31" s="114">
        <v>0</v>
      </c>
      <c r="D31" s="114">
        <v>0</v>
      </c>
      <c r="E31" s="131" t="s">
        <v>528</v>
      </c>
      <c r="F31" s="132">
        <v>0</v>
      </c>
      <c r="G31" s="114">
        <v>0</v>
      </c>
      <c r="H31" s="114">
        <v>0</v>
      </c>
      <c r="I31" s="133" t="s">
        <v>528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173</v>
      </c>
      <c r="B32" s="122">
        <v>0</v>
      </c>
      <c r="C32" s="113">
        <v>0</v>
      </c>
      <c r="D32" s="113">
        <v>0</v>
      </c>
      <c r="E32" s="134" t="s">
        <v>528</v>
      </c>
      <c r="F32" s="135">
        <v>0</v>
      </c>
      <c r="G32" s="113">
        <v>0</v>
      </c>
      <c r="H32" s="113">
        <v>0</v>
      </c>
      <c r="I32" s="136" t="s">
        <v>528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174</v>
      </c>
      <c r="B33" s="122">
        <v>0</v>
      </c>
      <c r="C33" s="113">
        <v>0</v>
      </c>
      <c r="D33" s="113">
        <v>0</v>
      </c>
      <c r="E33" s="134" t="s">
        <v>528</v>
      </c>
      <c r="F33" s="135">
        <v>0</v>
      </c>
      <c r="G33" s="113">
        <v>0</v>
      </c>
      <c r="H33" s="113">
        <v>0</v>
      </c>
      <c r="I33" s="136" t="s">
        <v>528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175</v>
      </c>
      <c r="B34" s="122">
        <v>0</v>
      </c>
      <c r="C34" s="113">
        <v>0</v>
      </c>
      <c r="D34" s="113">
        <v>0</v>
      </c>
      <c r="E34" s="134" t="s">
        <v>528</v>
      </c>
      <c r="F34" s="135">
        <v>0</v>
      </c>
      <c r="G34" s="113">
        <v>0</v>
      </c>
      <c r="H34" s="113">
        <v>0</v>
      </c>
      <c r="I34" s="136" t="s">
        <v>528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176</v>
      </c>
      <c r="B35" s="122">
        <v>0</v>
      </c>
      <c r="C35" s="113">
        <v>0</v>
      </c>
      <c r="D35" s="113">
        <v>0</v>
      </c>
      <c r="E35" s="134" t="s">
        <v>528</v>
      </c>
      <c r="F35" s="135">
        <v>0</v>
      </c>
      <c r="G35" s="113">
        <v>0</v>
      </c>
      <c r="H35" s="113">
        <v>0</v>
      </c>
      <c r="I35" s="136" t="s">
        <v>528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177</v>
      </c>
      <c r="B36" s="122">
        <v>0</v>
      </c>
      <c r="C36" s="113">
        <v>0</v>
      </c>
      <c r="D36" s="113">
        <v>0</v>
      </c>
      <c r="E36" s="134" t="s">
        <v>528</v>
      </c>
      <c r="F36" s="135">
        <v>0</v>
      </c>
      <c r="G36" s="113">
        <v>0</v>
      </c>
      <c r="H36" s="113">
        <v>0</v>
      </c>
      <c r="I36" s="136" t="s">
        <v>528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178</v>
      </c>
      <c r="B37" s="122">
        <v>0</v>
      </c>
      <c r="C37" s="113">
        <v>0</v>
      </c>
      <c r="D37" s="113">
        <v>0</v>
      </c>
      <c r="E37" s="134" t="s">
        <v>528</v>
      </c>
      <c r="F37" s="135">
        <v>0</v>
      </c>
      <c r="G37" s="113">
        <v>0</v>
      </c>
      <c r="H37" s="113">
        <v>0</v>
      </c>
      <c r="I37" s="136" t="s">
        <v>528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50" t="s">
        <v>241</v>
      </c>
      <c r="B38" s="251">
        <v>0</v>
      </c>
      <c r="C38" s="252">
        <v>0</v>
      </c>
      <c r="D38" s="252">
        <v>0</v>
      </c>
      <c r="E38" s="253"/>
      <c r="F38" s="254">
        <v>0</v>
      </c>
      <c r="G38" s="252">
        <v>0</v>
      </c>
      <c r="H38" s="252">
        <v>0</v>
      </c>
      <c r="I38" s="255"/>
      <c r="J38" s="158"/>
      <c r="K38" s="158"/>
      <c r="L38" s="258">
        <f>D38-B38</f>
        <v>0</v>
      </c>
      <c r="M38" s="259">
        <f>H38-F38</f>
        <v>0</v>
      </c>
    </row>
    <row r="39" spans="1:13" ht="14.4" customHeight="1" collapsed="1" thickBot="1" x14ac:dyDescent="0.35">
      <c r="A39" s="165" t="s">
        <v>6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3"/>
      <c r="B40" s="373"/>
      <c r="C40" s="373"/>
      <c r="D40" s="373"/>
      <c r="E40" s="374"/>
      <c r="F40" s="373"/>
      <c r="G40" s="373"/>
      <c r="H40" s="373"/>
      <c r="I40" s="375"/>
      <c r="J40" s="373"/>
      <c r="K40" s="373"/>
      <c r="L40" s="373"/>
      <c r="M40" s="373"/>
    </row>
    <row r="41" spans="1:13" ht="14.4" customHeight="1" x14ac:dyDescent="0.3">
      <c r="A41" s="268" t="s">
        <v>239</v>
      </c>
      <c r="B41" s="373"/>
      <c r="C41" s="373"/>
      <c r="D41" s="373"/>
      <c r="E41" s="374"/>
      <c r="F41" s="373"/>
      <c r="G41" s="373"/>
      <c r="H41" s="373"/>
      <c r="I41" s="375"/>
      <c r="J41" s="373"/>
      <c r="K41" s="373"/>
      <c r="L41" s="373"/>
      <c r="M41" s="373"/>
    </row>
    <row r="42" spans="1:13" ht="14.4" customHeight="1" x14ac:dyDescent="0.3">
      <c r="A42" s="249" t="s">
        <v>240</v>
      </c>
      <c r="B42" s="373"/>
      <c r="C42" s="373"/>
      <c r="D42" s="373"/>
      <c r="E42" s="374"/>
      <c r="F42" s="373"/>
      <c r="G42" s="373"/>
      <c r="H42" s="373"/>
      <c r="I42" s="375"/>
      <c r="J42" s="373"/>
      <c r="K42" s="373"/>
      <c r="L42" s="373"/>
      <c r="M42" s="373"/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7" t="s">
        <v>118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89" t="s">
        <v>298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8"/>
      <c r="C3" s="378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8"/>
      <c r="C4" s="378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8"/>
      <c r="C5" s="378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8"/>
      <c r="C6" s="378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8"/>
      <c r="C7" s="378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8"/>
      <c r="C8" s="378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8"/>
      <c r="C9" s="378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8"/>
      <c r="C10" s="378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8"/>
      <c r="C11" s="378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8"/>
      <c r="C12" s="378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8"/>
      <c r="C13" s="378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8"/>
      <c r="C14" s="378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8"/>
      <c r="C15" s="378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8"/>
      <c r="C16" s="378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8"/>
      <c r="C17" s="378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8"/>
      <c r="C18" s="378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8"/>
      <c r="C19" s="378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8"/>
      <c r="C20" s="378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8"/>
      <c r="C21" s="378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8"/>
      <c r="C22" s="378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8"/>
      <c r="C23" s="378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8"/>
      <c r="C24" s="378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8"/>
      <c r="C25" s="378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8"/>
      <c r="C26" s="378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8"/>
      <c r="C27" s="378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8"/>
      <c r="C28" s="378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8"/>
      <c r="C29" s="378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8"/>
      <c r="C30" s="378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4" t="s">
        <v>86</v>
      </c>
      <c r="C31" s="565"/>
      <c r="D31" s="565"/>
      <c r="E31" s="566"/>
      <c r="F31" s="171" t="s">
        <v>86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70</v>
      </c>
      <c r="B32" s="172" t="s">
        <v>89</v>
      </c>
      <c r="C32" s="173" t="s">
        <v>90</v>
      </c>
      <c r="D32" s="173" t="s">
        <v>91</v>
      </c>
      <c r="E32" s="174" t="s">
        <v>5</v>
      </c>
      <c r="F32" s="175" t="s">
        <v>92</v>
      </c>
      <c r="G32" s="379"/>
      <c r="H32" s="379" t="s">
        <v>119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106</v>
      </c>
      <c r="B33" s="206">
        <v>466.05</v>
      </c>
      <c r="C33" s="206">
        <v>473</v>
      </c>
      <c r="D33" s="84">
        <f>IF(C33="","",C33-B33)</f>
        <v>6.9499999999999886</v>
      </c>
      <c r="E33" s="85">
        <f>IF(C33="","",C33/B33)</f>
        <v>1.0149125630297178</v>
      </c>
      <c r="F33" s="86">
        <v>91.62</v>
      </c>
      <c r="G33" s="379">
        <v>0</v>
      </c>
      <c r="H33" s="380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107</v>
      </c>
      <c r="B34" s="207">
        <v>1479.29</v>
      </c>
      <c r="C34" s="207">
        <v>1628</v>
      </c>
      <c r="D34" s="87">
        <f t="shared" ref="D34:D45" si="0">IF(C34="","",C34-B34)</f>
        <v>148.71000000000004</v>
      </c>
      <c r="E34" s="88">
        <f t="shared" ref="E34:E45" si="1">IF(C34="","",C34/B34)</f>
        <v>1.1005279559788819</v>
      </c>
      <c r="F34" s="89">
        <v>359.67</v>
      </c>
      <c r="G34" s="379">
        <v>1</v>
      </c>
      <c r="H34" s="380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108</v>
      </c>
      <c r="B35" s="207"/>
      <c r="C35" s="207"/>
      <c r="D35" s="87" t="str">
        <f t="shared" si="0"/>
        <v/>
      </c>
      <c r="E35" s="88" t="str">
        <f t="shared" si="1"/>
        <v/>
      </c>
      <c r="F35" s="89"/>
      <c r="G35" s="381"/>
      <c r="H35" s="381"/>
      <c r="I35" s="80"/>
      <c r="J35" s="80"/>
      <c r="K35" s="80"/>
      <c r="L35" s="80"/>
      <c r="M35" s="80"/>
    </row>
    <row r="36" spans="1:13" ht="14.4" customHeight="1" x14ac:dyDescent="0.3">
      <c r="A36" s="177" t="s">
        <v>109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81"/>
      <c r="H36" s="381"/>
      <c r="I36" s="80"/>
      <c r="J36" s="80"/>
      <c r="K36" s="80"/>
      <c r="L36" s="80"/>
      <c r="M36" s="80"/>
    </row>
    <row r="37" spans="1:13" ht="14.4" customHeight="1" x14ac:dyDescent="0.3">
      <c r="A37" s="177" t="s">
        <v>110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81"/>
      <c r="H37" s="381"/>
      <c r="I37" s="80"/>
      <c r="J37" s="80"/>
      <c r="K37" s="80"/>
      <c r="L37" s="80"/>
      <c r="M37" s="80"/>
    </row>
    <row r="38" spans="1:13" ht="14.4" customHeight="1" x14ac:dyDescent="0.3">
      <c r="A38" s="177" t="s">
        <v>111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81"/>
      <c r="H38" s="381"/>
      <c r="I38" s="80"/>
      <c r="J38" s="80"/>
      <c r="K38" s="80"/>
      <c r="L38" s="80"/>
      <c r="M38" s="80"/>
    </row>
    <row r="39" spans="1:13" ht="14.4" customHeight="1" x14ac:dyDescent="0.3">
      <c r="A39" s="177" t="s">
        <v>112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81"/>
      <c r="H39" s="381"/>
      <c r="I39" s="80"/>
      <c r="J39" s="80"/>
      <c r="K39" s="80"/>
      <c r="L39" s="80"/>
      <c r="M39" s="80"/>
    </row>
    <row r="40" spans="1:13" ht="14.4" customHeight="1" x14ac:dyDescent="0.3">
      <c r="A40" s="177" t="s">
        <v>113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81"/>
      <c r="H40" s="381"/>
      <c r="I40" s="80"/>
      <c r="J40" s="80"/>
      <c r="K40" s="80"/>
      <c r="L40" s="80"/>
      <c r="M40" s="80"/>
    </row>
    <row r="41" spans="1:13" ht="14.4" customHeight="1" x14ac:dyDescent="0.3">
      <c r="A41" s="177" t="s">
        <v>114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81"/>
      <c r="H41" s="381"/>
      <c r="I41" s="80"/>
      <c r="J41" s="80"/>
      <c r="K41" s="80"/>
      <c r="L41" s="80"/>
      <c r="M41" s="80"/>
    </row>
    <row r="42" spans="1:13" ht="14.4" customHeight="1" x14ac:dyDescent="0.3">
      <c r="A42" s="177" t="s">
        <v>115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81"/>
      <c r="H42" s="381"/>
      <c r="I42" s="80"/>
      <c r="J42" s="80"/>
      <c r="K42" s="80"/>
      <c r="L42" s="80"/>
      <c r="M42" s="80"/>
    </row>
    <row r="43" spans="1:13" ht="14.4" customHeight="1" x14ac:dyDescent="0.3">
      <c r="A43" s="177" t="s">
        <v>116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81"/>
      <c r="H43" s="381"/>
      <c r="I43" s="80"/>
      <c r="J43" s="80"/>
      <c r="K43" s="80"/>
      <c r="L43" s="80"/>
      <c r="M43" s="80"/>
    </row>
    <row r="44" spans="1:13" ht="14.4" customHeight="1" x14ac:dyDescent="0.3">
      <c r="A44" s="177" t="s">
        <v>117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81"/>
      <c r="H44" s="381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120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81"/>
      <c r="H45" s="381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3" customWidth="1"/>
    <col min="3" max="3" width="5.88671875" style="223" customWidth="1"/>
    <col min="4" max="4" width="7.6640625" style="223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3" customWidth="1"/>
    <col min="20" max="20" width="9.6640625" style="223" customWidth="1"/>
    <col min="21" max="21" width="7.6640625" style="22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7" customFormat="1" ht="18.600000000000001" customHeight="1" thickBot="1" x14ac:dyDescent="0.4">
      <c r="A1" s="520" t="s">
        <v>5085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</row>
    <row r="2" spans="1:23" ht="14.4" customHeight="1" thickBot="1" x14ac:dyDescent="0.35">
      <c r="A2" s="389" t="s">
        <v>298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2"/>
      <c r="Q2" s="382"/>
      <c r="R2" s="382"/>
      <c r="S2" s="383"/>
      <c r="T2" s="383"/>
      <c r="U2" s="383"/>
      <c r="V2" s="382"/>
      <c r="W2" s="384"/>
    </row>
    <row r="3" spans="1:23" s="94" customFormat="1" ht="14.4" customHeight="1" x14ac:dyDescent="0.3">
      <c r="A3" s="573" t="s">
        <v>78</v>
      </c>
      <c r="B3" s="574">
        <v>2012</v>
      </c>
      <c r="C3" s="575"/>
      <c r="D3" s="576"/>
      <c r="E3" s="574">
        <v>2013</v>
      </c>
      <c r="F3" s="575"/>
      <c r="G3" s="576"/>
      <c r="H3" s="574">
        <v>2014</v>
      </c>
      <c r="I3" s="575"/>
      <c r="J3" s="576"/>
      <c r="K3" s="577" t="s">
        <v>79</v>
      </c>
      <c r="L3" s="569" t="s">
        <v>80</v>
      </c>
      <c r="M3" s="569" t="s">
        <v>81</v>
      </c>
      <c r="N3" s="569" t="s">
        <v>82</v>
      </c>
      <c r="O3" s="276" t="s">
        <v>83</v>
      </c>
      <c r="P3" s="570" t="s">
        <v>84</v>
      </c>
      <c r="Q3" s="571" t="s">
        <v>85</v>
      </c>
      <c r="R3" s="572"/>
      <c r="S3" s="567" t="s">
        <v>86</v>
      </c>
      <c r="T3" s="568"/>
      <c r="U3" s="568"/>
      <c r="V3" s="568"/>
      <c r="W3" s="224" t="s">
        <v>86</v>
      </c>
    </row>
    <row r="4" spans="1:23" s="95" customFormat="1" ht="14.4" customHeight="1" thickBot="1" x14ac:dyDescent="0.35">
      <c r="A4" s="777"/>
      <c r="B4" s="778" t="s">
        <v>87</v>
      </c>
      <c r="C4" s="779" t="s">
        <v>75</v>
      </c>
      <c r="D4" s="780" t="s">
        <v>88</v>
      </c>
      <c r="E4" s="778" t="s">
        <v>87</v>
      </c>
      <c r="F4" s="779" t="s">
        <v>75</v>
      </c>
      <c r="G4" s="780" t="s">
        <v>88</v>
      </c>
      <c r="H4" s="778" t="s">
        <v>87</v>
      </c>
      <c r="I4" s="779" t="s">
        <v>75</v>
      </c>
      <c r="J4" s="780" t="s">
        <v>88</v>
      </c>
      <c r="K4" s="781"/>
      <c r="L4" s="782"/>
      <c r="M4" s="782"/>
      <c r="N4" s="782"/>
      <c r="O4" s="783"/>
      <c r="P4" s="784"/>
      <c r="Q4" s="785" t="s">
        <v>76</v>
      </c>
      <c r="R4" s="786" t="s">
        <v>75</v>
      </c>
      <c r="S4" s="787" t="s">
        <v>89</v>
      </c>
      <c r="T4" s="788" t="s">
        <v>90</v>
      </c>
      <c r="U4" s="788" t="s">
        <v>91</v>
      </c>
      <c r="V4" s="789" t="s">
        <v>5</v>
      </c>
      <c r="W4" s="790" t="s">
        <v>92</v>
      </c>
    </row>
    <row r="5" spans="1:23" ht="14.4" customHeight="1" x14ac:dyDescent="0.3">
      <c r="A5" s="820" t="s">
        <v>5018</v>
      </c>
      <c r="B5" s="791">
        <v>5</v>
      </c>
      <c r="C5" s="792">
        <v>654.5</v>
      </c>
      <c r="D5" s="793">
        <v>33.4</v>
      </c>
      <c r="E5" s="794">
        <v>6</v>
      </c>
      <c r="F5" s="795">
        <v>776.2</v>
      </c>
      <c r="G5" s="796">
        <v>38.5</v>
      </c>
      <c r="H5" s="797">
        <v>3</v>
      </c>
      <c r="I5" s="798">
        <v>345.33</v>
      </c>
      <c r="J5" s="799">
        <v>35.299999999999997</v>
      </c>
      <c r="K5" s="800">
        <v>134.91</v>
      </c>
      <c r="L5" s="797">
        <v>14</v>
      </c>
      <c r="M5" s="797">
        <v>127</v>
      </c>
      <c r="N5" s="801">
        <v>42.33</v>
      </c>
      <c r="O5" s="797" t="s">
        <v>5019</v>
      </c>
      <c r="P5" s="802" t="s">
        <v>5020</v>
      </c>
      <c r="Q5" s="803">
        <f>H5-B5</f>
        <v>-2</v>
      </c>
      <c r="R5" s="803">
        <f>I5-C5</f>
        <v>-309.17</v>
      </c>
      <c r="S5" s="791">
        <f>IF(H5=0,"",H5*N5)</f>
        <v>126.99</v>
      </c>
      <c r="T5" s="791">
        <f>IF(H5=0,"",H5*J5)</f>
        <v>105.89999999999999</v>
      </c>
      <c r="U5" s="791">
        <f>IF(H5=0,"",T5-S5)</f>
        <v>-21.090000000000003</v>
      </c>
      <c r="V5" s="804">
        <f>IF(H5=0,"",T5/S5)</f>
        <v>0.8339239310181904</v>
      </c>
      <c r="W5" s="805">
        <v>2</v>
      </c>
    </row>
    <row r="6" spans="1:23" ht="14.4" customHeight="1" x14ac:dyDescent="0.3">
      <c r="A6" s="821" t="s">
        <v>5021</v>
      </c>
      <c r="B6" s="770"/>
      <c r="C6" s="771"/>
      <c r="D6" s="772"/>
      <c r="E6" s="751">
        <v>1</v>
      </c>
      <c r="F6" s="752">
        <v>31.84</v>
      </c>
      <c r="G6" s="753">
        <v>18</v>
      </c>
      <c r="H6" s="754"/>
      <c r="I6" s="755"/>
      <c r="J6" s="756"/>
      <c r="K6" s="757">
        <v>31.84</v>
      </c>
      <c r="L6" s="754">
        <v>6</v>
      </c>
      <c r="M6" s="754">
        <v>54</v>
      </c>
      <c r="N6" s="758">
        <v>18.03</v>
      </c>
      <c r="O6" s="754" t="s">
        <v>5019</v>
      </c>
      <c r="P6" s="773" t="s">
        <v>5022</v>
      </c>
      <c r="Q6" s="759">
        <f t="shared" ref="Q6:R37" si="0">H6-B6</f>
        <v>0</v>
      </c>
      <c r="R6" s="759">
        <f t="shared" si="0"/>
        <v>0</v>
      </c>
      <c r="S6" s="770" t="str">
        <f t="shared" ref="S6:S37" si="1">IF(H6=0,"",H6*N6)</f>
        <v/>
      </c>
      <c r="T6" s="770" t="str">
        <f t="shared" ref="T6:T37" si="2">IF(H6=0,"",H6*J6)</f>
        <v/>
      </c>
      <c r="U6" s="770" t="str">
        <f t="shared" ref="U6:U37" si="3">IF(H6=0,"",T6-S6)</f>
        <v/>
      </c>
      <c r="V6" s="774" t="str">
        <f t="shared" ref="V6:V37" si="4">IF(H6=0,"",T6/S6)</f>
        <v/>
      </c>
      <c r="W6" s="760"/>
    </row>
    <row r="7" spans="1:23" ht="14.4" customHeight="1" x14ac:dyDescent="0.3">
      <c r="A7" s="822" t="s">
        <v>5023</v>
      </c>
      <c r="B7" s="806">
        <v>5</v>
      </c>
      <c r="C7" s="807">
        <v>175.98</v>
      </c>
      <c r="D7" s="775">
        <v>22</v>
      </c>
      <c r="E7" s="808">
        <v>6</v>
      </c>
      <c r="F7" s="809">
        <v>213.07</v>
      </c>
      <c r="G7" s="761">
        <v>20.8</v>
      </c>
      <c r="H7" s="810">
        <v>3</v>
      </c>
      <c r="I7" s="811">
        <v>108.4</v>
      </c>
      <c r="J7" s="762">
        <v>22.3</v>
      </c>
      <c r="K7" s="812">
        <v>36.130000000000003</v>
      </c>
      <c r="L7" s="810">
        <v>7</v>
      </c>
      <c r="M7" s="810">
        <v>64</v>
      </c>
      <c r="N7" s="813">
        <v>21.46</v>
      </c>
      <c r="O7" s="810" t="s">
        <v>5019</v>
      </c>
      <c r="P7" s="814" t="s">
        <v>5024</v>
      </c>
      <c r="Q7" s="815">
        <f t="shared" si="0"/>
        <v>-2</v>
      </c>
      <c r="R7" s="815">
        <f t="shared" si="0"/>
        <v>-67.579999999999984</v>
      </c>
      <c r="S7" s="806">
        <f t="shared" si="1"/>
        <v>64.38</v>
      </c>
      <c r="T7" s="806">
        <f t="shared" si="2"/>
        <v>66.900000000000006</v>
      </c>
      <c r="U7" s="806">
        <f t="shared" si="3"/>
        <v>2.5200000000000102</v>
      </c>
      <c r="V7" s="816">
        <f t="shared" si="4"/>
        <v>1.0391425908667289</v>
      </c>
      <c r="W7" s="763">
        <v>3</v>
      </c>
    </row>
    <row r="8" spans="1:23" ht="14.4" customHeight="1" x14ac:dyDescent="0.3">
      <c r="A8" s="821" t="s">
        <v>5025</v>
      </c>
      <c r="B8" s="770">
        <v>1</v>
      </c>
      <c r="C8" s="771">
        <v>5.56</v>
      </c>
      <c r="D8" s="772">
        <v>2</v>
      </c>
      <c r="E8" s="776"/>
      <c r="F8" s="755"/>
      <c r="G8" s="756"/>
      <c r="H8" s="751">
        <v>1</v>
      </c>
      <c r="I8" s="752">
        <v>5.56</v>
      </c>
      <c r="J8" s="753">
        <v>2</v>
      </c>
      <c r="K8" s="757">
        <v>5.56</v>
      </c>
      <c r="L8" s="754">
        <v>1</v>
      </c>
      <c r="M8" s="754">
        <v>12</v>
      </c>
      <c r="N8" s="758">
        <v>3.95</v>
      </c>
      <c r="O8" s="754" t="s">
        <v>5019</v>
      </c>
      <c r="P8" s="773" t="s">
        <v>5026</v>
      </c>
      <c r="Q8" s="759">
        <f t="shared" si="0"/>
        <v>0</v>
      </c>
      <c r="R8" s="759">
        <f t="shared" si="0"/>
        <v>0</v>
      </c>
      <c r="S8" s="770">
        <f t="shared" si="1"/>
        <v>3.95</v>
      </c>
      <c r="T8" s="770">
        <f t="shared" si="2"/>
        <v>2</v>
      </c>
      <c r="U8" s="770">
        <f t="shared" si="3"/>
        <v>-1.9500000000000002</v>
      </c>
      <c r="V8" s="774">
        <f t="shared" si="4"/>
        <v>0.50632911392405056</v>
      </c>
      <c r="W8" s="760"/>
    </row>
    <row r="9" spans="1:23" ht="14.4" customHeight="1" x14ac:dyDescent="0.3">
      <c r="A9" s="822" t="s">
        <v>5027</v>
      </c>
      <c r="B9" s="806">
        <v>3</v>
      </c>
      <c r="C9" s="807">
        <v>49.19</v>
      </c>
      <c r="D9" s="775">
        <v>21.3</v>
      </c>
      <c r="E9" s="817">
        <v>3</v>
      </c>
      <c r="F9" s="811">
        <v>60.96</v>
      </c>
      <c r="G9" s="764">
        <v>16</v>
      </c>
      <c r="H9" s="808">
        <v>4</v>
      </c>
      <c r="I9" s="809">
        <v>91.85</v>
      </c>
      <c r="J9" s="762">
        <v>17.5</v>
      </c>
      <c r="K9" s="812">
        <v>16.399999999999999</v>
      </c>
      <c r="L9" s="810">
        <v>3</v>
      </c>
      <c r="M9" s="810">
        <v>29</v>
      </c>
      <c r="N9" s="813">
        <v>9.5299999999999994</v>
      </c>
      <c r="O9" s="810" t="s">
        <v>5019</v>
      </c>
      <c r="P9" s="814" t="s">
        <v>5028</v>
      </c>
      <c r="Q9" s="815">
        <f t="shared" si="0"/>
        <v>1</v>
      </c>
      <c r="R9" s="815">
        <f t="shared" si="0"/>
        <v>42.66</v>
      </c>
      <c r="S9" s="806">
        <f t="shared" si="1"/>
        <v>38.119999999999997</v>
      </c>
      <c r="T9" s="806">
        <f t="shared" si="2"/>
        <v>70</v>
      </c>
      <c r="U9" s="806">
        <f t="shared" si="3"/>
        <v>31.880000000000003</v>
      </c>
      <c r="V9" s="816">
        <f t="shared" si="4"/>
        <v>1.8363064008394545</v>
      </c>
      <c r="W9" s="763">
        <v>32</v>
      </c>
    </row>
    <row r="10" spans="1:23" ht="14.4" customHeight="1" x14ac:dyDescent="0.3">
      <c r="A10" s="821" t="s">
        <v>5029</v>
      </c>
      <c r="B10" s="765">
        <v>1</v>
      </c>
      <c r="C10" s="766">
        <v>1.1499999999999999</v>
      </c>
      <c r="D10" s="767">
        <v>6</v>
      </c>
      <c r="E10" s="776"/>
      <c r="F10" s="755"/>
      <c r="G10" s="756"/>
      <c r="H10" s="754"/>
      <c r="I10" s="755"/>
      <c r="J10" s="756"/>
      <c r="K10" s="757">
        <v>1.1499999999999999</v>
      </c>
      <c r="L10" s="754">
        <v>3</v>
      </c>
      <c r="M10" s="754">
        <v>30</v>
      </c>
      <c r="N10" s="758">
        <v>9.9600000000000009</v>
      </c>
      <c r="O10" s="754" t="s">
        <v>5019</v>
      </c>
      <c r="P10" s="773" t="s">
        <v>5030</v>
      </c>
      <c r="Q10" s="759">
        <f t="shared" si="0"/>
        <v>-1</v>
      </c>
      <c r="R10" s="759">
        <f t="shared" si="0"/>
        <v>-1.1499999999999999</v>
      </c>
      <c r="S10" s="770" t="str">
        <f t="shared" si="1"/>
        <v/>
      </c>
      <c r="T10" s="770" t="str">
        <f t="shared" si="2"/>
        <v/>
      </c>
      <c r="U10" s="770" t="str">
        <f t="shared" si="3"/>
        <v/>
      </c>
      <c r="V10" s="774" t="str">
        <f t="shared" si="4"/>
        <v/>
      </c>
      <c r="W10" s="760"/>
    </row>
    <row r="11" spans="1:23" ht="14.4" customHeight="1" x14ac:dyDescent="0.3">
      <c r="A11" s="821" t="s">
        <v>5031</v>
      </c>
      <c r="B11" s="765">
        <v>1</v>
      </c>
      <c r="C11" s="766">
        <v>3.83</v>
      </c>
      <c r="D11" s="767">
        <v>11</v>
      </c>
      <c r="E11" s="776"/>
      <c r="F11" s="755"/>
      <c r="G11" s="756"/>
      <c r="H11" s="754"/>
      <c r="I11" s="755"/>
      <c r="J11" s="756"/>
      <c r="K11" s="757">
        <v>2.44</v>
      </c>
      <c r="L11" s="754">
        <v>4</v>
      </c>
      <c r="M11" s="754">
        <v>33</v>
      </c>
      <c r="N11" s="758">
        <v>10.99</v>
      </c>
      <c r="O11" s="754" t="s">
        <v>5019</v>
      </c>
      <c r="P11" s="773" t="s">
        <v>5032</v>
      </c>
      <c r="Q11" s="759">
        <f t="shared" si="0"/>
        <v>-1</v>
      </c>
      <c r="R11" s="759">
        <f t="shared" si="0"/>
        <v>-3.83</v>
      </c>
      <c r="S11" s="770" t="str">
        <f t="shared" si="1"/>
        <v/>
      </c>
      <c r="T11" s="770" t="str">
        <f t="shared" si="2"/>
        <v/>
      </c>
      <c r="U11" s="770" t="str">
        <f t="shared" si="3"/>
        <v/>
      </c>
      <c r="V11" s="774" t="str">
        <f t="shared" si="4"/>
        <v/>
      </c>
      <c r="W11" s="760"/>
    </row>
    <row r="12" spans="1:23" ht="14.4" customHeight="1" x14ac:dyDescent="0.3">
      <c r="A12" s="821" t="s">
        <v>5033</v>
      </c>
      <c r="B12" s="765">
        <v>4</v>
      </c>
      <c r="C12" s="766">
        <v>11.59</v>
      </c>
      <c r="D12" s="767">
        <v>6.5</v>
      </c>
      <c r="E12" s="776"/>
      <c r="F12" s="755"/>
      <c r="G12" s="756"/>
      <c r="H12" s="754"/>
      <c r="I12" s="755"/>
      <c r="J12" s="756"/>
      <c r="K12" s="757">
        <v>0.82</v>
      </c>
      <c r="L12" s="754">
        <v>2</v>
      </c>
      <c r="M12" s="754">
        <v>19</v>
      </c>
      <c r="N12" s="758">
        <v>6.32</v>
      </c>
      <c r="O12" s="754" t="s">
        <v>5019</v>
      </c>
      <c r="P12" s="773" t="s">
        <v>5034</v>
      </c>
      <c r="Q12" s="759">
        <f t="shared" si="0"/>
        <v>-4</v>
      </c>
      <c r="R12" s="759">
        <f t="shared" si="0"/>
        <v>-11.59</v>
      </c>
      <c r="S12" s="770" t="str">
        <f t="shared" si="1"/>
        <v/>
      </c>
      <c r="T12" s="770" t="str">
        <f t="shared" si="2"/>
        <v/>
      </c>
      <c r="U12" s="770" t="str">
        <f t="shared" si="3"/>
        <v/>
      </c>
      <c r="V12" s="774" t="str">
        <f t="shared" si="4"/>
        <v/>
      </c>
      <c r="W12" s="760"/>
    </row>
    <row r="13" spans="1:23" ht="14.4" customHeight="1" x14ac:dyDescent="0.3">
      <c r="A13" s="822" t="s">
        <v>5035</v>
      </c>
      <c r="B13" s="818">
        <v>1</v>
      </c>
      <c r="C13" s="819">
        <v>1.0900000000000001</v>
      </c>
      <c r="D13" s="768">
        <v>4</v>
      </c>
      <c r="E13" s="817"/>
      <c r="F13" s="811"/>
      <c r="G13" s="764"/>
      <c r="H13" s="810"/>
      <c r="I13" s="811"/>
      <c r="J13" s="764"/>
      <c r="K13" s="812">
        <v>0.98</v>
      </c>
      <c r="L13" s="810">
        <v>3</v>
      </c>
      <c r="M13" s="810">
        <v>24</v>
      </c>
      <c r="N13" s="813">
        <v>8.1300000000000008</v>
      </c>
      <c r="O13" s="810" t="s">
        <v>5019</v>
      </c>
      <c r="P13" s="814" t="s">
        <v>5036</v>
      </c>
      <c r="Q13" s="815">
        <f t="shared" si="0"/>
        <v>-1</v>
      </c>
      <c r="R13" s="815">
        <f t="shared" si="0"/>
        <v>-1.0900000000000001</v>
      </c>
      <c r="S13" s="806" t="str">
        <f t="shared" si="1"/>
        <v/>
      </c>
      <c r="T13" s="806" t="str">
        <f t="shared" si="2"/>
        <v/>
      </c>
      <c r="U13" s="806" t="str">
        <f t="shared" si="3"/>
        <v/>
      </c>
      <c r="V13" s="816" t="str">
        <f t="shared" si="4"/>
        <v/>
      </c>
      <c r="W13" s="763"/>
    </row>
    <row r="14" spans="1:23" ht="14.4" customHeight="1" x14ac:dyDescent="0.3">
      <c r="A14" s="822" t="s">
        <v>5037</v>
      </c>
      <c r="B14" s="818">
        <v>1</v>
      </c>
      <c r="C14" s="819">
        <v>1.58</v>
      </c>
      <c r="D14" s="768">
        <v>8</v>
      </c>
      <c r="E14" s="817"/>
      <c r="F14" s="811"/>
      <c r="G14" s="764"/>
      <c r="H14" s="810"/>
      <c r="I14" s="811"/>
      <c r="J14" s="764"/>
      <c r="K14" s="812">
        <v>1.58</v>
      </c>
      <c r="L14" s="810">
        <v>3</v>
      </c>
      <c r="M14" s="810">
        <v>31</v>
      </c>
      <c r="N14" s="813">
        <v>10.29</v>
      </c>
      <c r="O14" s="810" t="s">
        <v>5019</v>
      </c>
      <c r="P14" s="814" t="s">
        <v>5038</v>
      </c>
      <c r="Q14" s="815">
        <f t="shared" si="0"/>
        <v>-1</v>
      </c>
      <c r="R14" s="815">
        <f t="shared" si="0"/>
        <v>-1.58</v>
      </c>
      <c r="S14" s="806" t="str">
        <f t="shared" si="1"/>
        <v/>
      </c>
      <c r="T14" s="806" t="str">
        <f t="shared" si="2"/>
        <v/>
      </c>
      <c r="U14" s="806" t="str">
        <f t="shared" si="3"/>
        <v/>
      </c>
      <c r="V14" s="816" t="str">
        <f t="shared" si="4"/>
        <v/>
      </c>
      <c r="W14" s="763"/>
    </row>
    <row r="15" spans="1:23" ht="14.4" customHeight="1" x14ac:dyDescent="0.3">
      <c r="A15" s="821" t="s">
        <v>5039</v>
      </c>
      <c r="B15" s="765">
        <v>8</v>
      </c>
      <c r="C15" s="766">
        <v>5.0199999999999996</v>
      </c>
      <c r="D15" s="767">
        <v>5.4</v>
      </c>
      <c r="E15" s="776">
        <v>2</v>
      </c>
      <c r="F15" s="755">
        <v>1.25</v>
      </c>
      <c r="G15" s="756">
        <v>3.5</v>
      </c>
      <c r="H15" s="754">
        <v>2</v>
      </c>
      <c r="I15" s="755">
        <v>1.4</v>
      </c>
      <c r="J15" s="756">
        <v>6</v>
      </c>
      <c r="K15" s="757">
        <v>0.63</v>
      </c>
      <c r="L15" s="754">
        <v>2</v>
      </c>
      <c r="M15" s="754">
        <v>18</v>
      </c>
      <c r="N15" s="758">
        <v>6.13</v>
      </c>
      <c r="O15" s="754" t="s">
        <v>5019</v>
      </c>
      <c r="P15" s="773" t="s">
        <v>5040</v>
      </c>
      <c r="Q15" s="759">
        <f t="shared" si="0"/>
        <v>-6</v>
      </c>
      <c r="R15" s="759">
        <f t="shared" si="0"/>
        <v>-3.6199999999999997</v>
      </c>
      <c r="S15" s="770">
        <f t="shared" si="1"/>
        <v>12.26</v>
      </c>
      <c r="T15" s="770">
        <f t="shared" si="2"/>
        <v>12</v>
      </c>
      <c r="U15" s="770">
        <f t="shared" si="3"/>
        <v>-0.25999999999999979</v>
      </c>
      <c r="V15" s="774">
        <f t="shared" si="4"/>
        <v>0.97879282218597063</v>
      </c>
      <c r="W15" s="760">
        <v>2</v>
      </c>
    </row>
    <row r="16" spans="1:23" ht="14.4" customHeight="1" x14ac:dyDescent="0.3">
      <c r="A16" s="822" t="s">
        <v>5041</v>
      </c>
      <c r="B16" s="818">
        <v>4</v>
      </c>
      <c r="C16" s="819">
        <v>3.1</v>
      </c>
      <c r="D16" s="768">
        <v>4.3</v>
      </c>
      <c r="E16" s="817">
        <v>1</v>
      </c>
      <c r="F16" s="811">
        <v>1.1399999999999999</v>
      </c>
      <c r="G16" s="764">
        <v>20</v>
      </c>
      <c r="H16" s="810"/>
      <c r="I16" s="811"/>
      <c r="J16" s="764"/>
      <c r="K16" s="812">
        <v>0.78</v>
      </c>
      <c r="L16" s="810">
        <v>3</v>
      </c>
      <c r="M16" s="810">
        <v>24</v>
      </c>
      <c r="N16" s="813">
        <v>7.97</v>
      </c>
      <c r="O16" s="810" t="s">
        <v>5019</v>
      </c>
      <c r="P16" s="814" t="s">
        <v>5042</v>
      </c>
      <c r="Q16" s="815">
        <f t="shared" si="0"/>
        <v>-4</v>
      </c>
      <c r="R16" s="815">
        <f t="shared" si="0"/>
        <v>-3.1</v>
      </c>
      <c r="S16" s="806" t="str">
        <f t="shared" si="1"/>
        <v/>
      </c>
      <c r="T16" s="806" t="str">
        <f t="shared" si="2"/>
        <v/>
      </c>
      <c r="U16" s="806" t="str">
        <f t="shared" si="3"/>
        <v/>
      </c>
      <c r="V16" s="816" t="str">
        <f t="shared" si="4"/>
        <v/>
      </c>
      <c r="W16" s="763"/>
    </row>
    <row r="17" spans="1:23" ht="14.4" customHeight="1" x14ac:dyDescent="0.3">
      <c r="A17" s="822" t="s">
        <v>5043</v>
      </c>
      <c r="B17" s="818">
        <v>1</v>
      </c>
      <c r="C17" s="819">
        <v>1.1499999999999999</v>
      </c>
      <c r="D17" s="768">
        <v>15</v>
      </c>
      <c r="E17" s="817">
        <v>1</v>
      </c>
      <c r="F17" s="811">
        <v>12.01</v>
      </c>
      <c r="G17" s="764">
        <v>34</v>
      </c>
      <c r="H17" s="810">
        <v>1</v>
      </c>
      <c r="I17" s="811">
        <v>9.16</v>
      </c>
      <c r="J17" s="762">
        <v>35</v>
      </c>
      <c r="K17" s="812">
        <v>1</v>
      </c>
      <c r="L17" s="810">
        <v>3</v>
      </c>
      <c r="M17" s="810">
        <v>29</v>
      </c>
      <c r="N17" s="813">
        <v>9.59</v>
      </c>
      <c r="O17" s="810" t="s">
        <v>5019</v>
      </c>
      <c r="P17" s="814" t="s">
        <v>5044</v>
      </c>
      <c r="Q17" s="815">
        <f t="shared" si="0"/>
        <v>0</v>
      </c>
      <c r="R17" s="815">
        <f t="shared" si="0"/>
        <v>8.01</v>
      </c>
      <c r="S17" s="806">
        <f t="shared" si="1"/>
        <v>9.59</v>
      </c>
      <c r="T17" s="806">
        <f t="shared" si="2"/>
        <v>35</v>
      </c>
      <c r="U17" s="806">
        <f t="shared" si="3"/>
        <v>25.41</v>
      </c>
      <c r="V17" s="816">
        <f t="shared" si="4"/>
        <v>3.6496350364963503</v>
      </c>
      <c r="W17" s="763">
        <v>25</v>
      </c>
    </row>
    <row r="18" spans="1:23" ht="14.4" customHeight="1" x14ac:dyDescent="0.3">
      <c r="A18" s="821" t="s">
        <v>5045</v>
      </c>
      <c r="B18" s="770"/>
      <c r="C18" s="771"/>
      <c r="D18" s="772"/>
      <c r="E18" s="776"/>
      <c r="F18" s="755"/>
      <c r="G18" s="756"/>
      <c r="H18" s="751">
        <v>1</v>
      </c>
      <c r="I18" s="752">
        <v>6.74</v>
      </c>
      <c r="J18" s="753">
        <v>19</v>
      </c>
      <c r="K18" s="757">
        <v>6.33</v>
      </c>
      <c r="L18" s="754">
        <v>7</v>
      </c>
      <c r="M18" s="754">
        <v>64</v>
      </c>
      <c r="N18" s="758">
        <v>21.19</v>
      </c>
      <c r="O18" s="754" t="s">
        <v>5019</v>
      </c>
      <c r="P18" s="773" t="s">
        <v>5046</v>
      </c>
      <c r="Q18" s="759">
        <f t="shared" si="0"/>
        <v>1</v>
      </c>
      <c r="R18" s="759">
        <f t="shared" si="0"/>
        <v>6.74</v>
      </c>
      <c r="S18" s="770">
        <f t="shared" si="1"/>
        <v>21.19</v>
      </c>
      <c r="T18" s="770">
        <f t="shared" si="2"/>
        <v>19</v>
      </c>
      <c r="U18" s="770">
        <f t="shared" si="3"/>
        <v>-2.1900000000000013</v>
      </c>
      <c r="V18" s="774">
        <f t="shared" si="4"/>
        <v>0.89664936290703157</v>
      </c>
      <c r="W18" s="760"/>
    </row>
    <row r="19" spans="1:23" ht="14.4" customHeight="1" x14ac:dyDescent="0.3">
      <c r="A19" s="821" t="s">
        <v>5047</v>
      </c>
      <c r="B19" s="770"/>
      <c r="C19" s="771"/>
      <c r="D19" s="772"/>
      <c r="E19" s="751">
        <v>3</v>
      </c>
      <c r="F19" s="752">
        <v>6.26</v>
      </c>
      <c r="G19" s="753">
        <v>14.3</v>
      </c>
      <c r="H19" s="754">
        <v>1</v>
      </c>
      <c r="I19" s="755">
        <v>1.49</v>
      </c>
      <c r="J19" s="756">
        <v>3</v>
      </c>
      <c r="K19" s="757">
        <v>1.49</v>
      </c>
      <c r="L19" s="754">
        <v>3</v>
      </c>
      <c r="M19" s="754">
        <v>24</v>
      </c>
      <c r="N19" s="758">
        <v>8.11</v>
      </c>
      <c r="O19" s="754" t="s">
        <v>5019</v>
      </c>
      <c r="P19" s="773" t="s">
        <v>5048</v>
      </c>
      <c r="Q19" s="759">
        <f t="shared" si="0"/>
        <v>1</v>
      </c>
      <c r="R19" s="759">
        <f t="shared" si="0"/>
        <v>1.49</v>
      </c>
      <c r="S19" s="770">
        <f t="shared" si="1"/>
        <v>8.11</v>
      </c>
      <c r="T19" s="770">
        <f t="shared" si="2"/>
        <v>3</v>
      </c>
      <c r="U19" s="770">
        <f t="shared" si="3"/>
        <v>-5.1099999999999994</v>
      </c>
      <c r="V19" s="774">
        <f t="shared" si="4"/>
        <v>0.36991368680641185</v>
      </c>
      <c r="W19" s="760"/>
    </row>
    <row r="20" spans="1:23" ht="14.4" customHeight="1" x14ac:dyDescent="0.3">
      <c r="A20" s="822" t="s">
        <v>5049</v>
      </c>
      <c r="B20" s="806">
        <v>1</v>
      </c>
      <c r="C20" s="807">
        <v>5.95</v>
      </c>
      <c r="D20" s="775">
        <v>40</v>
      </c>
      <c r="E20" s="808"/>
      <c r="F20" s="809"/>
      <c r="G20" s="761"/>
      <c r="H20" s="810"/>
      <c r="I20" s="811"/>
      <c r="J20" s="764"/>
      <c r="K20" s="812">
        <v>5.76</v>
      </c>
      <c r="L20" s="810">
        <v>7</v>
      </c>
      <c r="M20" s="810">
        <v>65</v>
      </c>
      <c r="N20" s="813">
        <v>21.62</v>
      </c>
      <c r="O20" s="810" t="s">
        <v>5019</v>
      </c>
      <c r="P20" s="814" t="s">
        <v>5050</v>
      </c>
      <c r="Q20" s="815">
        <f t="shared" si="0"/>
        <v>-1</v>
      </c>
      <c r="R20" s="815">
        <f t="shared" si="0"/>
        <v>-5.95</v>
      </c>
      <c r="S20" s="806" t="str">
        <f t="shared" si="1"/>
        <v/>
      </c>
      <c r="T20" s="806" t="str">
        <f t="shared" si="2"/>
        <v/>
      </c>
      <c r="U20" s="806" t="str">
        <f t="shared" si="3"/>
        <v/>
      </c>
      <c r="V20" s="816" t="str">
        <f t="shared" si="4"/>
        <v/>
      </c>
      <c r="W20" s="763"/>
    </row>
    <row r="21" spans="1:23" ht="14.4" customHeight="1" x14ac:dyDescent="0.3">
      <c r="A21" s="821" t="s">
        <v>5051</v>
      </c>
      <c r="B21" s="770">
        <v>2</v>
      </c>
      <c r="C21" s="771">
        <v>2.61</v>
      </c>
      <c r="D21" s="772">
        <v>3.5</v>
      </c>
      <c r="E21" s="751">
        <v>1</v>
      </c>
      <c r="F21" s="752">
        <v>1.31</v>
      </c>
      <c r="G21" s="753">
        <v>5</v>
      </c>
      <c r="H21" s="754">
        <v>1</v>
      </c>
      <c r="I21" s="755">
        <v>1.31</v>
      </c>
      <c r="J21" s="756">
        <v>3</v>
      </c>
      <c r="K21" s="757">
        <v>1.31</v>
      </c>
      <c r="L21" s="754">
        <v>1</v>
      </c>
      <c r="M21" s="754">
        <v>11</v>
      </c>
      <c r="N21" s="758">
        <v>3.73</v>
      </c>
      <c r="O21" s="754" t="s">
        <v>5019</v>
      </c>
      <c r="P21" s="773" t="s">
        <v>5052</v>
      </c>
      <c r="Q21" s="759">
        <f t="shared" si="0"/>
        <v>-1</v>
      </c>
      <c r="R21" s="759">
        <f t="shared" si="0"/>
        <v>-1.2999999999999998</v>
      </c>
      <c r="S21" s="770">
        <f t="shared" si="1"/>
        <v>3.73</v>
      </c>
      <c r="T21" s="770">
        <f t="shared" si="2"/>
        <v>3</v>
      </c>
      <c r="U21" s="770">
        <f t="shared" si="3"/>
        <v>-0.73</v>
      </c>
      <c r="V21" s="774">
        <f t="shared" si="4"/>
        <v>0.80428954423592491</v>
      </c>
      <c r="W21" s="760"/>
    </row>
    <row r="22" spans="1:23" ht="14.4" customHeight="1" x14ac:dyDescent="0.3">
      <c r="A22" s="822" t="s">
        <v>5053</v>
      </c>
      <c r="B22" s="806">
        <v>3</v>
      </c>
      <c r="C22" s="807">
        <v>10.08</v>
      </c>
      <c r="D22" s="775">
        <v>16</v>
      </c>
      <c r="E22" s="808"/>
      <c r="F22" s="809"/>
      <c r="G22" s="761"/>
      <c r="H22" s="810"/>
      <c r="I22" s="811"/>
      <c r="J22" s="764"/>
      <c r="K22" s="812">
        <v>1.44</v>
      </c>
      <c r="L22" s="810">
        <v>2</v>
      </c>
      <c r="M22" s="810">
        <v>19</v>
      </c>
      <c r="N22" s="813">
        <v>6.25</v>
      </c>
      <c r="O22" s="810" t="s">
        <v>5019</v>
      </c>
      <c r="P22" s="814" t="s">
        <v>5054</v>
      </c>
      <c r="Q22" s="815">
        <f t="shared" si="0"/>
        <v>-3</v>
      </c>
      <c r="R22" s="815">
        <f t="shared" si="0"/>
        <v>-10.08</v>
      </c>
      <c r="S22" s="806" t="str">
        <f t="shared" si="1"/>
        <v/>
      </c>
      <c r="T22" s="806" t="str">
        <f t="shared" si="2"/>
        <v/>
      </c>
      <c r="U22" s="806" t="str">
        <f t="shared" si="3"/>
        <v/>
      </c>
      <c r="V22" s="816" t="str">
        <f t="shared" si="4"/>
        <v/>
      </c>
      <c r="W22" s="763"/>
    </row>
    <row r="23" spans="1:23" ht="14.4" customHeight="1" x14ac:dyDescent="0.3">
      <c r="A23" s="822" t="s">
        <v>5055</v>
      </c>
      <c r="B23" s="806">
        <v>3</v>
      </c>
      <c r="C23" s="807">
        <v>89.31</v>
      </c>
      <c r="D23" s="775">
        <v>37.700000000000003</v>
      </c>
      <c r="E23" s="808">
        <v>7</v>
      </c>
      <c r="F23" s="809">
        <v>42.29</v>
      </c>
      <c r="G23" s="761">
        <v>11.4</v>
      </c>
      <c r="H23" s="810">
        <v>3</v>
      </c>
      <c r="I23" s="811">
        <v>16.989999999999998</v>
      </c>
      <c r="J23" s="764">
        <v>12.3</v>
      </c>
      <c r="K23" s="812">
        <v>6.36</v>
      </c>
      <c r="L23" s="810">
        <v>4</v>
      </c>
      <c r="M23" s="810">
        <v>37</v>
      </c>
      <c r="N23" s="813">
        <v>12.47</v>
      </c>
      <c r="O23" s="810" t="s">
        <v>5019</v>
      </c>
      <c r="P23" s="814" t="s">
        <v>5056</v>
      </c>
      <c r="Q23" s="815">
        <f t="shared" si="0"/>
        <v>0</v>
      </c>
      <c r="R23" s="815">
        <f t="shared" si="0"/>
        <v>-72.320000000000007</v>
      </c>
      <c r="S23" s="806">
        <f t="shared" si="1"/>
        <v>37.410000000000004</v>
      </c>
      <c r="T23" s="806">
        <f t="shared" si="2"/>
        <v>36.900000000000006</v>
      </c>
      <c r="U23" s="806">
        <f t="shared" si="3"/>
        <v>-0.50999999999999801</v>
      </c>
      <c r="V23" s="816">
        <f t="shared" si="4"/>
        <v>0.98636728147554131</v>
      </c>
      <c r="W23" s="763">
        <v>10</v>
      </c>
    </row>
    <row r="24" spans="1:23" ht="14.4" customHeight="1" x14ac:dyDescent="0.3">
      <c r="A24" s="821" t="s">
        <v>5057</v>
      </c>
      <c r="B24" s="765">
        <v>6</v>
      </c>
      <c r="C24" s="766">
        <v>7.26</v>
      </c>
      <c r="D24" s="767">
        <v>6.7</v>
      </c>
      <c r="E24" s="776">
        <v>7</v>
      </c>
      <c r="F24" s="755">
        <v>10.82</v>
      </c>
      <c r="G24" s="756">
        <v>7.7</v>
      </c>
      <c r="H24" s="754">
        <v>7</v>
      </c>
      <c r="I24" s="755">
        <v>8.24</v>
      </c>
      <c r="J24" s="756">
        <v>4.9000000000000004</v>
      </c>
      <c r="K24" s="757">
        <v>1.1599999999999999</v>
      </c>
      <c r="L24" s="754">
        <v>2</v>
      </c>
      <c r="M24" s="754">
        <v>20</v>
      </c>
      <c r="N24" s="758">
        <v>6.81</v>
      </c>
      <c r="O24" s="754" t="s">
        <v>5019</v>
      </c>
      <c r="P24" s="773" t="s">
        <v>5058</v>
      </c>
      <c r="Q24" s="759">
        <f t="shared" si="0"/>
        <v>1</v>
      </c>
      <c r="R24" s="759">
        <f t="shared" si="0"/>
        <v>0.98000000000000043</v>
      </c>
      <c r="S24" s="770">
        <f t="shared" si="1"/>
        <v>47.669999999999995</v>
      </c>
      <c r="T24" s="770">
        <f t="shared" si="2"/>
        <v>34.300000000000004</v>
      </c>
      <c r="U24" s="770">
        <f t="shared" si="3"/>
        <v>-13.36999999999999</v>
      </c>
      <c r="V24" s="774">
        <f t="shared" si="4"/>
        <v>0.71953010279001484</v>
      </c>
      <c r="W24" s="760">
        <v>4</v>
      </c>
    </row>
    <row r="25" spans="1:23" ht="14.4" customHeight="1" x14ac:dyDescent="0.3">
      <c r="A25" s="822" t="s">
        <v>5059</v>
      </c>
      <c r="B25" s="818">
        <v>40</v>
      </c>
      <c r="C25" s="819">
        <v>80.34</v>
      </c>
      <c r="D25" s="768">
        <v>4.5999999999999996</v>
      </c>
      <c r="E25" s="817">
        <v>1</v>
      </c>
      <c r="F25" s="811">
        <v>2.17</v>
      </c>
      <c r="G25" s="764">
        <v>22</v>
      </c>
      <c r="H25" s="810">
        <v>3</v>
      </c>
      <c r="I25" s="811">
        <v>6.03</v>
      </c>
      <c r="J25" s="764">
        <v>5</v>
      </c>
      <c r="K25" s="812">
        <v>2.0099999999999998</v>
      </c>
      <c r="L25" s="810">
        <v>2</v>
      </c>
      <c r="M25" s="810">
        <v>20</v>
      </c>
      <c r="N25" s="813">
        <v>6.79</v>
      </c>
      <c r="O25" s="810" t="s">
        <v>5019</v>
      </c>
      <c r="P25" s="814" t="s">
        <v>5060</v>
      </c>
      <c r="Q25" s="815">
        <f t="shared" si="0"/>
        <v>-37</v>
      </c>
      <c r="R25" s="815">
        <f t="shared" si="0"/>
        <v>-74.31</v>
      </c>
      <c r="S25" s="806">
        <f t="shared" si="1"/>
        <v>20.37</v>
      </c>
      <c r="T25" s="806">
        <f t="shared" si="2"/>
        <v>15</v>
      </c>
      <c r="U25" s="806">
        <f t="shared" si="3"/>
        <v>-5.370000000000001</v>
      </c>
      <c r="V25" s="816">
        <f t="shared" si="4"/>
        <v>0.73637702503681879</v>
      </c>
      <c r="W25" s="763"/>
    </row>
    <row r="26" spans="1:23" ht="14.4" customHeight="1" x14ac:dyDescent="0.3">
      <c r="A26" s="822" t="s">
        <v>5061</v>
      </c>
      <c r="B26" s="818">
        <v>40</v>
      </c>
      <c r="C26" s="819">
        <v>162.43</v>
      </c>
      <c r="D26" s="768">
        <v>15</v>
      </c>
      <c r="E26" s="817">
        <v>11</v>
      </c>
      <c r="F26" s="811">
        <v>37.53</v>
      </c>
      <c r="G26" s="764">
        <v>11.4</v>
      </c>
      <c r="H26" s="810">
        <v>14</v>
      </c>
      <c r="I26" s="811">
        <v>58.7</v>
      </c>
      <c r="J26" s="764">
        <v>9.1</v>
      </c>
      <c r="K26" s="812">
        <v>3.2</v>
      </c>
      <c r="L26" s="810">
        <v>4</v>
      </c>
      <c r="M26" s="810">
        <v>35</v>
      </c>
      <c r="N26" s="813">
        <v>11.67</v>
      </c>
      <c r="O26" s="810" t="s">
        <v>5019</v>
      </c>
      <c r="P26" s="814" t="s">
        <v>5062</v>
      </c>
      <c r="Q26" s="815">
        <f t="shared" si="0"/>
        <v>-26</v>
      </c>
      <c r="R26" s="815">
        <f t="shared" si="0"/>
        <v>-103.73</v>
      </c>
      <c r="S26" s="806">
        <f t="shared" si="1"/>
        <v>163.38</v>
      </c>
      <c r="T26" s="806">
        <f t="shared" si="2"/>
        <v>127.39999999999999</v>
      </c>
      <c r="U26" s="806">
        <f t="shared" si="3"/>
        <v>-35.980000000000004</v>
      </c>
      <c r="V26" s="816">
        <f t="shared" si="4"/>
        <v>0.77977720651242499</v>
      </c>
      <c r="W26" s="763">
        <v>21</v>
      </c>
    </row>
    <row r="27" spans="1:23" ht="14.4" customHeight="1" x14ac:dyDescent="0.3">
      <c r="A27" s="821" t="s">
        <v>5063</v>
      </c>
      <c r="B27" s="770"/>
      <c r="C27" s="771"/>
      <c r="D27" s="772"/>
      <c r="E27" s="751">
        <v>42</v>
      </c>
      <c r="F27" s="752">
        <v>48.13</v>
      </c>
      <c r="G27" s="753">
        <v>4</v>
      </c>
      <c r="H27" s="754">
        <v>34</v>
      </c>
      <c r="I27" s="755">
        <v>39.159999999999997</v>
      </c>
      <c r="J27" s="769">
        <v>4.8</v>
      </c>
      <c r="K27" s="757">
        <v>1.1399999999999999</v>
      </c>
      <c r="L27" s="754">
        <v>2</v>
      </c>
      <c r="M27" s="754">
        <v>14</v>
      </c>
      <c r="N27" s="758">
        <v>4.51</v>
      </c>
      <c r="O27" s="754" t="s">
        <v>5019</v>
      </c>
      <c r="P27" s="773" t="s">
        <v>5064</v>
      </c>
      <c r="Q27" s="759">
        <f t="shared" si="0"/>
        <v>34</v>
      </c>
      <c r="R27" s="759">
        <f t="shared" si="0"/>
        <v>39.159999999999997</v>
      </c>
      <c r="S27" s="770">
        <f t="shared" si="1"/>
        <v>153.34</v>
      </c>
      <c r="T27" s="770">
        <f t="shared" si="2"/>
        <v>163.19999999999999</v>
      </c>
      <c r="U27" s="770">
        <f t="shared" si="3"/>
        <v>9.8599999999999852</v>
      </c>
      <c r="V27" s="774">
        <f t="shared" si="4"/>
        <v>1.0643015521064301</v>
      </c>
      <c r="W27" s="760">
        <v>39</v>
      </c>
    </row>
    <row r="28" spans="1:23" ht="14.4" customHeight="1" x14ac:dyDescent="0.3">
      <c r="A28" s="822" t="s">
        <v>5065</v>
      </c>
      <c r="B28" s="806"/>
      <c r="C28" s="807"/>
      <c r="D28" s="775"/>
      <c r="E28" s="808">
        <v>6</v>
      </c>
      <c r="F28" s="809">
        <v>7.44</v>
      </c>
      <c r="G28" s="761">
        <v>8.1999999999999993</v>
      </c>
      <c r="H28" s="810">
        <v>9</v>
      </c>
      <c r="I28" s="811">
        <v>11.32</v>
      </c>
      <c r="J28" s="762">
        <v>8.6</v>
      </c>
      <c r="K28" s="812">
        <v>1.1399999999999999</v>
      </c>
      <c r="L28" s="810">
        <v>2</v>
      </c>
      <c r="M28" s="810">
        <v>14</v>
      </c>
      <c r="N28" s="813">
        <v>4.51</v>
      </c>
      <c r="O28" s="810" t="s">
        <v>5019</v>
      </c>
      <c r="P28" s="814" t="s">
        <v>5066</v>
      </c>
      <c r="Q28" s="815">
        <f t="shared" si="0"/>
        <v>9</v>
      </c>
      <c r="R28" s="815">
        <f t="shared" si="0"/>
        <v>11.32</v>
      </c>
      <c r="S28" s="806">
        <f t="shared" si="1"/>
        <v>40.589999999999996</v>
      </c>
      <c r="T28" s="806">
        <f t="shared" si="2"/>
        <v>77.399999999999991</v>
      </c>
      <c r="U28" s="806">
        <f t="shared" si="3"/>
        <v>36.809999999999995</v>
      </c>
      <c r="V28" s="816">
        <f t="shared" si="4"/>
        <v>1.9068736141906872</v>
      </c>
      <c r="W28" s="763">
        <v>39</v>
      </c>
    </row>
    <row r="29" spans="1:23" ht="14.4" customHeight="1" x14ac:dyDescent="0.3">
      <c r="A29" s="822" t="s">
        <v>5067</v>
      </c>
      <c r="B29" s="806"/>
      <c r="C29" s="807"/>
      <c r="D29" s="775"/>
      <c r="E29" s="808">
        <v>19</v>
      </c>
      <c r="F29" s="809">
        <v>32.46</v>
      </c>
      <c r="G29" s="761">
        <v>15.5</v>
      </c>
      <c r="H29" s="810">
        <v>9</v>
      </c>
      <c r="I29" s="811">
        <v>16.75</v>
      </c>
      <c r="J29" s="762">
        <v>14.8</v>
      </c>
      <c r="K29" s="812">
        <v>1.32</v>
      </c>
      <c r="L29" s="810">
        <v>2</v>
      </c>
      <c r="M29" s="810">
        <v>18</v>
      </c>
      <c r="N29" s="813">
        <v>5.89</v>
      </c>
      <c r="O29" s="810" t="s">
        <v>5019</v>
      </c>
      <c r="P29" s="814" t="s">
        <v>5068</v>
      </c>
      <c r="Q29" s="815">
        <f t="shared" si="0"/>
        <v>9</v>
      </c>
      <c r="R29" s="815">
        <f t="shared" si="0"/>
        <v>16.75</v>
      </c>
      <c r="S29" s="806">
        <f t="shared" si="1"/>
        <v>53.01</v>
      </c>
      <c r="T29" s="806">
        <f t="shared" si="2"/>
        <v>133.20000000000002</v>
      </c>
      <c r="U29" s="806">
        <f t="shared" si="3"/>
        <v>80.190000000000026</v>
      </c>
      <c r="V29" s="816">
        <f t="shared" si="4"/>
        <v>2.5127334465195252</v>
      </c>
      <c r="W29" s="763">
        <v>83</v>
      </c>
    </row>
    <row r="30" spans="1:23" ht="14.4" customHeight="1" x14ac:dyDescent="0.3">
      <c r="A30" s="821" t="s">
        <v>5069</v>
      </c>
      <c r="B30" s="770">
        <v>1</v>
      </c>
      <c r="C30" s="771">
        <v>0.62</v>
      </c>
      <c r="D30" s="772">
        <v>3</v>
      </c>
      <c r="E30" s="751"/>
      <c r="F30" s="752"/>
      <c r="G30" s="753"/>
      <c r="H30" s="754">
        <v>2</v>
      </c>
      <c r="I30" s="755">
        <v>1.24</v>
      </c>
      <c r="J30" s="756">
        <v>4</v>
      </c>
      <c r="K30" s="757">
        <v>0.62</v>
      </c>
      <c r="L30" s="754">
        <v>2</v>
      </c>
      <c r="M30" s="754">
        <v>18</v>
      </c>
      <c r="N30" s="758">
        <v>6.1</v>
      </c>
      <c r="O30" s="754" t="s">
        <v>5019</v>
      </c>
      <c r="P30" s="773" t="s">
        <v>5070</v>
      </c>
      <c r="Q30" s="759">
        <f t="shared" si="0"/>
        <v>1</v>
      </c>
      <c r="R30" s="759">
        <f t="shared" si="0"/>
        <v>0.62</v>
      </c>
      <c r="S30" s="770">
        <f t="shared" si="1"/>
        <v>12.2</v>
      </c>
      <c r="T30" s="770">
        <f t="shared" si="2"/>
        <v>8</v>
      </c>
      <c r="U30" s="770">
        <f t="shared" si="3"/>
        <v>-4.1999999999999993</v>
      </c>
      <c r="V30" s="774">
        <f t="shared" si="4"/>
        <v>0.65573770491803285</v>
      </c>
      <c r="W30" s="760"/>
    </row>
    <row r="31" spans="1:23" ht="14.4" customHeight="1" x14ac:dyDescent="0.3">
      <c r="A31" s="822" t="s">
        <v>5071</v>
      </c>
      <c r="B31" s="806">
        <v>1</v>
      </c>
      <c r="C31" s="807">
        <v>0.83</v>
      </c>
      <c r="D31" s="775">
        <v>2</v>
      </c>
      <c r="E31" s="808">
        <v>2</v>
      </c>
      <c r="F31" s="809">
        <v>1.62</v>
      </c>
      <c r="G31" s="761">
        <v>14.5</v>
      </c>
      <c r="H31" s="810"/>
      <c r="I31" s="811"/>
      <c r="J31" s="764"/>
      <c r="K31" s="812">
        <v>0.76</v>
      </c>
      <c r="L31" s="810">
        <v>2</v>
      </c>
      <c r="M31" s="810">
        <v>22</v>
      </c>
      <c r="N31" s="813">
        <v>7.41</v>
      </c>
      <c r="O31" s="810" t="s">
        <v>5019</v>
      </c>
      <c r="P31" s="814" t="s">
        <v>5072</v>
      </c>
      <c r="Q31" s="815">
        <f t="shared" si="0"/>
        <v>-1</v>
      </c>
      <c r="R31" s="815">
        <f t="shared" si="0"/>
        <v>-0.83</v>
      </c>
      <c r="S31" s="806" t="str">
        <f t="shared" si="1"/>
        <v/>
      </c>
      <c r="T31" s="806" t="str">
        <f t="shared" si="2"/>
        <v/>
      </c>
      <c r="U31" s="806" t="str">
        <f t="shared" si="3"/>
        <v/>
      </c>
      <c r="V31" s="816" t="str">
        <f t="shared" si="4"/>
        <v/>
      </c>
      <c r="W31" s="763"/>
    </row>
    <row r="32" spans="1:23" ht="14.4" customHeight="1" x14ac:dyDescent="0.3">
      <c r="A32" s="822" t="s">
        <v>5073</v>
      </c>
      <c r="B32" s="806"/>
      <c r="C32" s="807"/>
      <c r="D32" s="775"/>
      <c r="E32" s="808">
        <v>3</v>
      </c>
      <c r="F32" s="809">
        <v>3.41</v>
      </c>
      <c r="G32" s="761">
        <v>8.6999999999999993</v>
      </c>
      <c r="H32" s="810">
        <v>1</v>
      </c>
      <c r="I32" s="811">
        <v>1.02</v>
      </c>
      <c r="J32" s="764">
        <v>3</v>
      </c>
      <c r="K32" s="812">
        <v>1.02</v>
      </c>
      <c r="L32" s="810">
        <v>3</v>
      </c>
      <c r="M32" s="810">
        <v>31</v>
      </c>
      <c r="N32" s="813">
        <v>10.23</v>
      </c>
      <c r="O32" s="810" t="s">
        <v>5019</v>
      </c>
      <c r="P32" s="814" t="s">
        <v>5074</v>
      </c>
      <c r="Q32" s="815">
        <f t="shared" si="0"/>
        <v>1</v>
      </c>
      <c r="R32" s="815">
        <f t="shared" si="0"/>
        <v>1.02</v>
      </c>
      <c r="S32" s="806">
        <f t="shared" si="1"/>
        <v>10.23</v>
      </c>
      <c r="T32" s="806">
        <f t="shared" si="2"/>
        <v>3</v>
      </c>
      <c r="U32" s="806">
        <f t="shared" si="3"/>
        <v>-7.23</v>
      </c>
      <c r="V32" s="816">
        <f t="shared" si="4"/>
        <v>0.29325513196480935</v>
      </c>
      <c r="W32" s="763"/>
    </row>
    <row r="33" spans="1:23" ht="14.4" customHeight="1" x14ac:dyDescent="0.3">
      <c r="A33" s="821" t="s">
        <v>5075</v>
      </c>
      <c r="B33" s="770"/>
      <c r="C33" s="771"/>
      <c r="D33" s="772"/>
      <c r="E33" s="776"/>
      <c r="F33" s="755"/>
      <c r="G33" s="756"/>
      <c r="H33" s="751">
        <v>1</v>
      </c>
      <c r="I33" s="752">
        <v>6.18</v>
      </c>
      <c r="J33" s="753">
        <v>2</v>
      </c>
      <c r="K33" s="757">
        <v>5.0999999999999996</v>
      </c>
      <c r="L33" s="754">
        <v>2</v>
      </c>
      <c r="M33" s="754">
        <v>14</v>
      </c>
      <c r="N33" s="758">
        <v>4.55</v>
      </c>
      <c r="O33" s="754" t="s">
        <v>5019</v>
      </c>
      <c r="P33" s="773" t="s">
        <v>5076</v>
      </c>
      <c r="Q33" s="759">
        <f t="shared" si="0"/>
        <v>1</v>
      </c>
      <c r="R33" s="759">
        <f t="shared" si="0"/>
        <v>6.18</v>
      </c>
      <c r="S33" s="770">
        <f t="shared" si="1"/>
        <v>4.55</v>
      </c>
      <c r="T33" s="770">
        <f t="shared" si="2"/>
        <v>2</v>
      </c>
      <c r="U33" s="770">
        <f t="shared" si="3"/>
        <v>-2.5499999999999998</v>
      </c>
      <c r="V33" s="774">
        <f t="shared" si="4"/>
        <v>0.43956043956043955</v>
      </c>
      <c r="W33" s="760"/>
    </row>
    <row r="34" spans="1:23" ht="14.4" customHeight="1" x14ac:dyDescent="0.3">
      <c r="A34" s="822" t="s">
        <v>5077</v>
      </c>
      <c r="B34" s="806">
        <v>7</v>
      </c>
      <c r="C34" s="807">
        <v>353.36</v>
      </c>
      <c r="D34" s="775">
        <v>30.6</v>
      </c>
      <c r="E34" s="817">
        <v>9</v>
      </c>
      <c r="F34" s="811">
        <v>401.98</v>
      </c>
      <c r="G34" s="764">
        <v>24.3</v>
      </c>
      <c r="H34" s="808">
        <v>24</v>
      </c>
      <c r="I34" s="809">
        <v>1187.3499999999999</v>
      </c>
      <c r="J34" s="762">
        <v>29.5</v>
      </c>
      <c r="K34" s="812">
        <v>50.73</v>
      </c>
      <c r="L34" s="810">
        <v>9</v>
      </c>
      <c r="M34" s="810">
        <v>80</v>
      </c>
      <c r="N34" s="813">
        <v>26.78</v>
      </c>
      <c r="O34" s="810" t="s">
        <v>5019</v>
      </c>
      <c r="P34" s="814" t="s">
        <v>5078</v>
      </c>
      <c r="Q34" s="815">
        <f t="shared" si="0"/>
        <v>17</v>
      </c>
      <c r="R34" s="815">
        <f t="shared" si="0"/>
        <v>833.9899999999999</v>
      </c>
      <c r="S34" s="806">
        <f t="shared" si="1"/>
        <v>642.72</v>
      </c>
      <c r="T34" s="806">
        <f t="shared" si="2"/>
        <v>708</v>
      </c>
      <c r="U34" s="806">
        <f t="shared" si="3"/>
        <v>65.279999999999973</v>
      </c>
      <c r="V34" s="816">
        <f t="shared" si="4"/>
        <v>1.1015683345780434</v>
      </c>
      <c r="W34" s="763">
        <v>99</v>
      </c>
    </row>
    <row r="35" spans="1:23" ht="14.4" customHeight="1" x14ac:dyDescent="0.3">
      <c r="A35" s="821" t="s">
        <v>5079</v>
      </c>
      <c r="B35" s="765">
        <v>1</v>
      </c>
      <c r="C35" s="766">
        <v>3.44</v>
      </c>
      <c r="D35" s="767">
        <v>46</v>
      </c>
      <c r="E35" s="776"/>
      <c r="F35" s="755"/>
      <c r="G35" s="756"/>
      <c r="H35" s="754"/>
      <c r="I35" s="755"/>
      <c r="J35" s="756"/>
      <c r="K35" s="757">
        <v>2.99</v>
      </c>
      <c r="L35" s="754">
        <v>5</v>
      </c>
      <c r="M35" s="754">
        <v>42</v>
      </c>
      <c r="N35" s="758">
        <v>13.87</v>
      </c>
      <c r="O35" s="754" t="s">
        <v>5019</v>
      </c>
      <c r="P35" s="773" t="s">
        <v>5080</v>
      </c>
      <c r="Q35" s="759">
        <f t="shared" si="0"/>
        <v>-1</v>
      </c>
      <c r="R35" s="759">
        <f t="shared" si="0"/>
        <v>-3.44</v>
      </c>
      <c r="S35" s="770" t="str">
        <f t="shared" si="1"/>
        <v/>
      </c>
      <c r="T35" s="770" t="str">
        <f t="shared" si="2"/>
        <v/>
      </c>
      <c r="U35" s="770" t="str">
        <f t="shared" si="3"/>
        <v/>
      </c>
      <c r="V35" s="774" t="str">
        <f t="shared" si="4"/>
        <v/>
      </c>
      <c r="W35" s="760"/>
    </row>
    <row r="36" spans="1:23" ht="14.4" customHeight="1" x14ac:dyDescent="0.3">
      <c r="A36" s="821" t="s">
        <v>5081</v>
      </c>
      <c r="B36" s="770"/>
      <c r="C36" s="771"/>
      <c r="D36" s="772"/>
      <c r="E36" s="751"/>
      <c r="F36" s="752"/>
      <c r="G36" s="753"/>
      <c r="H36" s="754">
        <v>1</v>
      </c>
      <c r="I36" s="755">
        <v>0.83</v>
      </c>
      <c r="J36" s="756">
        <v>2</v>
      </c>
      <c r="K36" s="757">
        <v>0.64</v>
      </c>
      <c r="L36" s="754">
        <v>2</v>
      </c>
      <c r="M36" s="754">
        <v>17</v>
      </c>
      <c r="N36" s="758">
        <v>5.5</v>
      </c>
      <c r="O36" s="754" t="s">
        <v>5019</v>
      </c>
      <c r="P36" s="773" t="s">
        <v>5082</v>
      </c>
      <c r="Q36" s="759">
        <f t="shared" si="0"/>
        <v>1</v>
      </c>
      <c r="R36" s="759">
        <f t="shared" si="0"/>
        <v>0.83</v>
      </c>
      <c r="S36" s="770">
        <f t="shared" si="1"/>
        <v>5.5</v>
      </c>
      <c r="T36" s="770">
        <f t="shared" si="2"/>
        <v>2</v>
      </c>
      <c r="U36" s="770">
        <f t="shared" si="3"/>
        <v>-3.5</v>
      </c>
      <c r="V36" s="774">
        <f t="shared" si="4"/>
        <v>0.36363636363636365</v>
      </c>
      <c r="W36" s="760"/>
    </row>
    <row r="37" spans="1:23" ht="14.4" customHeight="1" thickBot="1" x14ac:dyDescent="0.35">
      <c r="A37" s="823" t="s">
        <v>5083</v>
      </c>
      <c r="B37" s="824"/>
      <c r="C37" s="825"/>
      <c r="D37" s="826"/>
      <c r="E37" s="827">
        <v>2</v>
      </c>
      <c r="F37" s="828">
        <v>2.73</v>
      </c>
      <c r="G37" s="829">
        <v>2</v>
      </c>
      <c r="H37" s="830"/>
      <c r="I37" s="831"/>
      <c r="J37" s="832"/>
      <c r="K37" s="833">
        <v>1.35</v>
      </c>
      <c r="L37" s="830">
        <v>3</v>
      </c>
      <c r="M37" s="830">
        <v>27</v>
      </c>
      <c r="N37" s="834">
        <v>9.11</v>
      </c>
      <c r="O37" s="830" t="s">
        <v>5019</v>
      </c>
      <c r="P37" s="835" t="s">
        <v>5084</v>
      </c>
      <c r="Q37" s="836">
        <f t="shared" si="0"/>
        <v>0</v>
      </c>
      <c r="R37" s="836">
        <f t="shared" si="0"/>
        <v>0</v>
      </c>
      <c r="S37" s="824" t="str">
        <f t="shared" si="1"/>
        <v/>
      </c>
      <c r="T37" s="824" t="str">
        <f t="shared" si="2"/>
        <v/>
      </c>
      <c r="U37" s="824" t="str">
        <f t="shared" si="3"/>
        <v/>
      </c>
      <c r="V37" s="837" t="str">
        <f t="shared" si="4"/>
        <v/>
      </c>
      <c r="W37" s="83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8:Q1048576">
    <cfRule type="cellIs" dxfId="12" priority="9" stopIfTrue="1" operator="lessThan">
      <formula>0</formula>
    </cfRule>
  </conditionalFormatting>
  <conditionalFormatting sqref="U38:U1048576">
    <cfRule type="cellIs" dxfId="11" priority="8" stopIfTrue="1" operator="greaterThan">
      <formula>0</formula>
    </cfRule>
  </conditionalFormatting>
  <conditionalFormatting sqref="V38:V1048576">
    <cfRule type="cellIs" dxfId="10" priority="7" stopIfTrue="1" operator="greaterThan">
      <formula>1</formula>
    </cfRule>
  </conditionalFormatting>
  <conditionalFormatting sqref="V38:V1048576">
    <cfRule type="cellIs" dxfId="9" priority="4" stopIfTrue="1" operator="greaterThan">
      <formula>1</formula>
    </cfRule>
  </conditionalFormatting>
  <conditionalFormatting sqref="U38:U1048576">
    <cfRule type="cellIs" dxfId="8" priority="5" stopIfTrue="1" operator="greaterThan">
      <formula>0</formula>
    </cfRule>
  </conditionalFormatting>
  <conditionalFormatting sqref="Q38:Q1048576">
    <cfRule type="cellIs" dxfId="7" priority="6" stopIfTrue="1" operator="lessThan">
      <formula>0</formula>
    </cfRule>
  </conditionalFormatting>
  <conditionalFormatting sqref="V5:V37">
    <cfRule type="cellIs" dxfId="6" priority="1" stopIfTrue="1" operator="greaterThan">
      <formula>1</formula>
    </cfRule>
  </conditionalFormatting>
  <conditionalFormatting sqref="U5:U37">
    <cfRule type="cellIs" dxfId="5" priority="2" stopIfTrue="1" operator="greaterThan">
      <formula>0</formula>
    </cfRule>
  </conditionalFormatting>
  <conditionalFormatting sqref="Q5:Q3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60" customWidth="1"/>
    <col min="2" max="2" width="7.77734375" style="225" customWidth="1"/>
    <col min="3" max="3" width="7.21875" style="260" hidden="1" customWidth="1"/>
    <col min="4" max="4" width="7.77734375" style="225" customWidth="1"/>
    <col min="5" max="5" width="7.2187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7.21875" style="260" hidden="1" customWidth="1"/>
    <col min="10" max="10" width="7.77734375" style="225" customWidth="1"/>
    <col min="11" max="11" width="7.21875" style="260" hidden="1" customWidth="1"/>
    <col min="12" max="12" width="7.77734375" style="225" customWidth="1"/>
    <col min="13" max="13" width="7.77734375" style="346" customWidth="1"/>
    <col min="14" max="16384" width="8.88671875" style="260"/>
  </cols>
  <sheetData>
    <row r="1" spans="1:13" ht="18.600000000000001" customHeight="1" thickBot="1" x14ac:dyDescent="0.4">
      <c r="A1" s="471" t="s">
        <v>162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</row>
    <row r="3" spans="1:13" ht="14.4" customHeight="1" thickBot="1" x14ac:dyDescent="0.35">
      <c r="A3" s="356" t="s">
        <v>163</v>
      </c>
      <c r="B3" s="357">
        <f>SUBTOTAL(9,B6:B1048576)</f>
        <v>6018850</v>
      </c>
      <c r="C3" s="358">
        <f t="shared" ref="C3:L3" si="0">SUBTOTAL(9,C6:C1048576)</f>
        <v>9</v>
      </c>
      <c r="D3" s="358">
        <f t="shared" si="0"/>
        <v>5072649</v>
      </c>
      <c r="E3" s="358">
        <f t="shared" si="0"/>
        <v>36.558814269763289</v>
      </c>
      <c r="F3" s="358">
        <f t="shared" si="0"/>
        <v>8508090</v>
      </c>
      <c r="G3" s="361">
        <f>IF(B3&lt;&gt;0,F3/B3,"")</f>
        <v>1.4135740216154249</v>
      </c>
      <c r="H3" s="357">
        <f t="shared" si="0"/>
        <v>82239.349999999991</v>
      </c>
      <c r="I3" s="358">
        <f t="shared" si="0"/>
        <v>2</v>
      </c>
      <c r="J3" s="358">
        <f t="shared" si="0"/>
        <v>243034.25999999998</v>
      </c>
      <c r="K3" s="358">
        <f t="shared" si="0"/>
        <v>4.2513295983205639</v>
      </c>
      <c r="L3" s="358">
        <f t="shared" si="0"/>
        <v>294525.47000000003</v>
      </c>
      <c r="M3" s="359">
        <f>IF(H3&lt;&gt;0,L3/H3,"")</f>
        <v>3.5813204992500558</v>
      </c>
    </row>
    <row r="4" spans="1:13" ht="14.4" customHeight="1" x14ac:dyDescent="0.3">
      <c r="A4" s="578" t="s">
        <v>121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</row>
    <row r="5" spans="1:13" s="344" customFormat="1" ht="14.4" customHeight="1" thickBot="1" x14ac:dyDescent="0.35">
      <c r="A5" s="839"/>
      <c r="B5" s="840">
        <v>2012</v>
      </c>
      <c r="C5" s="841"/>
      <c r="D5" s="841">
        <v>2013</v>
      </c>
      <c r="E5" s="841"/>
      <c r="F5" s="841">
        <v>2014</v>
      </c>
      <c r="G5" s="731" t="s">
        <v>5</v>
      </c>
      <c r="H5" s="840">
        <v>2012</v>
      </c>
      <c r="I5" s="841"/>
      <c r="J5" s="841">
        <v>2013</v>
      </c>
      <c r="K5" s="841"/>
      <c r="L5" s="841">
        <v>2014</v>
      </c>
      <c r="M5" s="731" t="s">
        <v>5</v>
      </c>
    </row>
    <row r="6" spans="1:13" ht="14.4" customHeight="1" x14ac:dyDescent="0.3">
      <c r="A6" s="716" t="s">
        <v>4833</v>
      </c>
      <c r="B6" s="732">
        <v>197</v>
      </c>
      <c r="C6" s="697">
        <v>1</v>
      </c>
      <c r="D6" s="732"/>
      <c r="E6" s="697"/>
      <c r="F6" s="732">
        <v>1358</v>
      </c>
      <c r="G6" s="702">
        <v>6.8934010152284264</v>
      </c>
      <c r="H6" s="732"/>
      <c r="I6" s="697"/>
      <c r="J6" s="732"/>
      <c r="K6" s="697"/>
      <c r="L6" s="732"/>
      <c r="M6" s="241"/>
    </row>
    <row r="7" spans="1:13" ht="14.4" customHeight="1" x14ac:dyDescent="0.3">
      <c r="A7" s="717" t="s">
        <v>4839</v>
      </c>
      <c r="B7" s="733">
        <v>7169</v>
      </c>
      <c r="C7" s="671">
        <v>1</v>
      </c>
      <c r="D7" s="733">
        <v>220512</v>
      </c>
      <c r="E7" s="671">
        <v>30.759101687822568</v>
      </c>
      <c r="F7" s="733">
        <v>257904</v>
      </c>
      <c r="G7" s="682">
        <v>35.974891895661877</v>
      </c>
      <c r="H7" s="733">
        <v>63121.329999999994</v>
      </c>
      <c r="I7" s="671">
        <v>1</v>
      </c>
      <c r="J7" s="733">
        <v>232035.56999999998</v>
      </c>
      <c r="K7" s="671">
        <v>3.6760247288832475</v>
      </c>
      <c r="L7" s="733">
        <v>285884.44</v>
      </c>
      <c r="M7" s="242">
        <v>4.5291257329337009</v>
      </c>
    </row>
    <row r="8" spans="1:13" ht="14.4" customHeight="1" x14ac:dyDescent="0.3">
      <c r="A8" s="717" t="s">
        <v>4845</v>
      </c>
      <c r="B8" s="733">
        <v>2869173</v>
      </c>
      <c r="C8" s="671">
        <v>1</v>
      </c>
      <c r="D8" s="733">
        <v>1932007</v>
      </c>
      <c r="E8" s="671">
        <v>0.67336720372037517</v>
      </c>
      <c r="F8" s="733">
        <v>3175410</v>
      </c>
      <c r="G8" s="682">
        <v>1.1067335430801837</v>
      </c>
      <c r="H8" s="733"/>
      <c r="I8" s="671"/>
      <c r="J8" s="733"/>
      <c r="K8" s="671"/>
      <c r="L8" s="733"/>
      <c r="M8" s="242"/>
    </row>
    <row r="9" spans="1:13" ht="14.4" customHeight="1" x14ac:dyDescent="0.3">
      <c r="A9" s="717" t="s">
        <v>5086</v>
      </c>
      <c r="B9" s="733">
        <v>1322449</v>
      </c>
      <c r="C9" s="671">
        <v>1</v>
      </c>
      <c r="D9" s="733">
        <v>1510831</v>
      </c>
      <c r="E9" s="671">
        <v>1.1424493496535595</v>
      </c>
      <c r="F9" s="733">
        <v>1573847</v>
      </c>
      <c r="G9" s="682">
        <v>1.1901003365725256</v>
      </c>
      <c r="H9" s="733"/>
      <c r="I9" s="671"/>
      <c r="J9" s="733"/>
      <c r="K9" s="671"/>
      <c r="L9" s="733"/>
      <c r="M9" s="242"/>
    </row>
    <row r="10" spans="1:13" ht="14.4" customHeight="1" x14ac:dyDescent="0.3">
      <c r="A10" s="717" t="s">
        <v>5087</v>
      </c>
      <c r="B10" s="733">
        <v>247005</v>
      </c>
      <c r="C10" s="671">
        <v>1</v>
      </c>
      <c r="D10" s="733">
        <v>234224</v>
      </c>
      <c r="E10" s="671">
        <v>0.94825610817594785</v>
      </c>
      <c r="F10" s="733">
        <v>215349</v>
      </c>
      <c r="G10" s="682">
        <v>0.87184065099896768</v>
      </c>
      <c r="H10" s="733">
        <v>19118.019999999997</v>
      </c>
      <c r="I10" s="671">
        <v>1</v>
      </c>
      <c r="J10" s="733">
        <v>10998.69</v>
      </c>
      <c r="K10" s="671">
        <v>0.57530486943731629</v>
      </c>
      <c r="L10" s="733">
        <v>8641.0300000000007</v>
      </c>
      <c r="M10" s="242">
        <v>0.45198352130607677</v>
      </c>
    </row>
    <row r="11" spans="1:13" ht="14.4" customHeight="1" x14ac:dyDescent="0.3">
      <c r="A11" s="717" t="s">
        <v>5088</v>
      </c>
      <c r="B11" s="733">
        <v>235508</v>
      </c>
      <c r="C11" s="671">
        <v>1</v>
      </c>
      <c r="D11" s="733">
        <v>218208</v>
      </c>
      <c r="E11" s="671">
        <v>0.92654177352786316</v>
      </c>
      <c r="F11" s="733">
        <v>241063</v>
      </c>
      <c r="G11" s="682">
        <v>1.0235873091359953</v>
      </c>
      <c r="H11" s="733"/>
      <c r="I11" s="671"/>
      <c r="J11" s="733"/>
      <c r="K11" s="671"/>
      <c r="L11" s="733"/>
      <c r="M11" s="242"/>
    </row>
    <row r="12" spans="1:13" ht="14.4" customHeight="1" x14ac:dyDescent="0.3">
      <c r="A12" s="717" t="s">
        <v>5089</v>
      </c>
      <c r="B12" s="733">
        <v>116726</v>
      </c>
      <c r="C12" s="671">
        <v>1</v>
      </c>
      <c r="D12" s="733">
        <v>77151</v>
      </c>
      <c r="E12" s="671">
        <v>0.6609581412881449</v>
      </c>
      <c r="F12" s="733">
        <v>97437</v>
      </c>
      <c r="G12" s="682">
        <v>0.83474975583845934</v>
      </c>
      <c r="H12" s="733"/>
      <c r="I12" s="671"/>
      <c r="J12" s="733"/>
      <c r="K12" s="671"/>
      <c r="L12" s="733"/>
      <c r="M12" s="242"/>
    </row>
    <row r="13" spans="1:13" ht="14.4" customHeight="1" x14ac:dyDescent="0.3">
      <c r="A13" s="717" t="s">
        <v>5090</v>
      </c>
      <c r="B13" s="733">
        <v>426199</v>
      </c>
      <c r="C13" s="671">
        <v>1</v>
      </c>
      <c r="D13" s="733">
        <v>313344</v>
      </c>
      <c r="E13" s="671">
        <v>0.73520585454212706</v>
      </c>
      <c r="F13" s="733">
        <v>416253</v>
      </c>
      <c r="G13" s="682">
        <v>0.97666348349010679</v>
      </c>
      <c r="H13" s="733"/>
      <c r="I13" s="671"/>
      <c r="J13" s="733"/>
      <c r="K13" s="671"/>
      <c r="L13" s="733"/>
      <c r="M13" s="242"/>
    </row>
    <row r="14" spans="1:13" ht="14.4" customHeight="1" thickBot="1" x14ac:dyDescent="0.35">
      <c r="A14" s="735" t="s">
        <v>5091</v>
      </c>
      <c r="B14" s="734">
        <v>794424</v>
      </c>
      <c r="C14" s="673">
        <v>1</v>
      </c>
      <c r="D14" s="734">
        <v>566372</v>
      </c>
      <c r="E14" s="673">
        <v>0.71293415103269786</v>
      </c>
      <c r="F14" s="734">
        <v>2529469</v>
      </c>
      <c r="G14" s="683">
        <v>3.1840289316536259</v>
      </c>
      <c r="H14" s="734"/>
      <c r="I14" s="673"/>
      <c r="J14" s="734"/>
      <c r="K14" s="673"/>
      <c r="L14" s="734"/>
      <c r="M14" s="68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3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71" t="s">
        <v>5599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30"/>
      <c r="C2" s="230"/>
      <c r="D2" s="230"/>
      <c r="E2" s="230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3"/>
      <c r="Q2" s="366"/>
    </row>
    <row r="3" spans="1:17" ht="14.4" customHeight="1" thickBot="1" x14ac:dyDescent="0.35">
      <c r="E3" s="112" t="s">
        <v>163</v>
      </c>
      <c r="F3" s="217">
        <f t="shared" ref="F3:O3" si="0">SUBTOTAL(9,F6:F1048576)</f>
        <v>30919.540000000005</v>
      </c>
      <c r="G3" s="221">
        <f t="shared" si="0"/>
        <v>6101089.3500000006</v>
      </c>
      <c r="H3" s="222"/>
      <c r="I3" s="222"/>
      <c r="J3" s="217">
        <f t="shared" si="0"/>
        <v>34378.31</v>
      </c>
      <c r="K3" s="221">
        <f t="shared" si="0"/>
        <v>5315683.26</v>
      </c>
      <c r="L3" s="222"/>
      <c r="M3" s="222"/>
      <c r="N3" s="217">
        <f t="shared" si="0"/>
        <v>40803.05000000001</v>
      </c>
      <c r="O3" s="221">
        <f t="shared" si="0"/>
        <v>8802615.4699999988</v>
      </c>
      <c r="P3" s="181">
        <f>IF(G3=0,"",O3/G3)</f>
        <v>1.4427940593920328</v>
      </c>
      <c r="Q3" s="219">
        <f>IF(N3=0,"",O3/N3)</f>
        <v>215.7342519738107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93</v>
      </c>
      <c r="E4" s="536" t="s">
        <v>14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39"/>
      <c r="B5" s="738"/>
      <c r="C5" s="739"/>
      <c r="D5" s="740"/>
      <c r="E5" s="741"/>
      <c r="F5" s="747" t="s">
        <v>94</v>
      </c>
      <c r="G5" s="748" t="s">
        <v>17</v>
      </c>
      <c r="H5" s="749"/>
      <c r="I5" s="749"/>
      <c r="J5" s="747" t="s">
        <v>94</v>
      </c>
      <c r="K5" s="748" t="s">
        <v>17</v>
      </c>
      <c r="L5" s="749"/>
      <c r="M5" s="749"/>
      <c r="N5" s="747" t="s">
        <v>94</v>
      </c>
      <c r="O5" s="748" t="s">
        <v>17</v>
      </c>
      <c r="P5" s="750"/>
      <c r="Q5" s="746"/>
    </row>
    <row r="6" spans="1:17" ht="14.4" customHeight="1" x14ac:dyDescent="0.3">
      <c r="A6" s="696" t="s">
        <v>4866</v>
      </c>
      <c r="B6" s="697" t="s">
        <v>5092</v>
      </c>
      <c r="C6" s="697" t="s">
        <v>4604</v>
      </c>
      <c r="D6" s="697" t="s">
        <v>5093</v>
      </c>
      <c r="E6" s="697" t="s">
        <v>5094</v>
      </c>
      <c r="F6" s="235"/>
      <c r="G6" s="235"/>
      <c r="H6" s="235"/>
      <c r="I6" s="235"/>
      <c r="J6" s="235"/>
      <c r="K6" s="235"/>
      <c r="L6" s="235"/>
      <c r="M6" s="235"/>
      <c r="N6" s="235">
        <v>1</v>
      </c>
      <c r="O6" s="235">
        <v>664</v>
      </c>
      <c r="P6" s="702"/>
      <c r="Q6" s="712">
        <v>664</v>
      </c>
    </row>
    <row r="7" spans="1:17" ht="14.4" customHeight="1" x14ac:dyDescent="0.3">
      <c r="A7" s="680" t="s">
        <v>4866</v>
      </c>
      <c r="B7" s="671" t="s">
        <v>5092</v>
      </c>
      <c r="C7" s="671" t="s">
        <v>4604</v>
      </c>
      <c r="D7" s="671" t="s">
        <v>5095</v>
      </c>
      <c r="E7" s="671" t="s">
        <v>5096</v>
      </c>
      <c r="F7" s="238"/>
      <c r="G7" s="238"/>
      <c r="H7" s="238"/>
      <c r="I7" s="238"/>
      <c r="J7" s="238"/>
      <c r="K7" s="238"/>
      <c r="L7" s="238"/>
      <c r="M7" s="238"/>
      <c r="N7" s="238">
        <v>1</v>
      </c>
      <c r="O7" s="238">
        <v>457</v>
      </c>
      <c r="P7" s="682"/>
      <c r="Q7" s="713">
        <v>457</v>
      </c>
    </row>
    <row r="8" spans="1:17" ht="14.4" customHeight="1" x14ac:dyDescent="0.3">
      <c r="A8" s="680" t="s">
        <v>4866</v>
      </c>
      <c r="B8" s="671" t="s">
        <v>5092</v>
      </c>
      <c r="C8" s="671" t="s">
        <v>4604</v>
      </c>
      <c r="D8" s="671" t="s">
        <v>5097</v>
      </c>
      <c r="E8" s="671" t="s">
        <v>5098</v>
      </c>
      <c r="F8" s="238"/>
      <c r="G8" s="238"/>
      <c r="H8" s="238"/>
      <c r="I8" s="238"/>
      <c r="J8" s="238"/>
      <c r="K8" s="238"/>
      <c r="L8" s="238"/>
      <c r="M8" s="238"/>
      <c r="N8" s="238">
        <v>1</v>
      </c>
      <c r="O8" s="238">
        <v>237</v>
      </c>
      <c r="P8" s="682"/>
      <c r="Q8" s="713">
        <v>237</v>
      </c>
    </row>
    <row r="9" spans="1:17" ht="14.4" customHeight="1" x14ac:dyDescent="0.3">
      <c r="A9" s="680" t="s">
        <v>4866</v>
      </c>
      <c r="B9" s="671" t="s">
        <v>5092</v>
      </c>
      <c r="C9" s="671" t="s">
        <v>4604</v>
      </c>
      <c r="D9" s="671" t="s">
        <v>5099</v>
      </c>
      <c r="E9" s="671" t="s">
        <v>5100</v>
      </c>
      <c r="F9" s="238">
        <v>1</v>
      </c>
      <c r="G9" s="238">
        <v>197</v>
      </c>
      <c r="H9" s="238">
        <v>1</v>
      </c>
      <c r="I9" s="238">
        <v>197</v>
      </c>
      <c r="J9" s="238"/>
      <c r="K9" s="238"/>
      <c r="L9" s="238"/>
      <c r="M9" s="238"/>
      <c r="N9" s="238"/>
      <c r="O9" s="238"/>
      <c r="P9" s="682"/>
      <c r="Q9" s="713"/>
    </row>
    <row r="10" spans="1:17" ht="14.4" customHeight="1" x14ac:dyDescent="0.3">
      <c r="A10" s="680" t="s">
        <v>4874</v>
      </c>
      <c r="B10" s="671" t="s">
        <v>2205</v>
      </c>
      <c r="C10" s="671" t="s">
        <v>1260</v>
      </c>
      <c r="D10" s="671" t="s">
        <v>5101</v>
      </c>
      <c r="E10" s="671" t="s">
        <v>5102</v>
      </c>
      <c r="F10" s="238"/>
      <c r="G10" s="238"/>
      <c r="H10" s="238"/>
      <c r="I10" s="238"/>
      <c r="J10" s="238">
        <v>0.8</v>
      </c>
      <c r="K10" s="238">
        <v>873.72</v>
      </c>
      <c r="L10" s="238"/>
      <c r="M10" s="238">
        <v>1092.1499999999999</v>
      </c>
      <c r="N10" s="238">
        <v>0.60000000000000009</v>
      </c>
      <c r="O10" s="238">
        <v>655.29</v>
      </c>
      <c r="P10" s="682"/>
      <c r="Q10" s="713">
        <v>1092.1499999999999</v>
      </c>
    </row>
    <row r="11" spans="1:17" ht="14.4" customHeight="1" x14ac:dyDescent="0.3">
      <c r="A11" s="680" t="s">
        <v>4874</v>
      </c>
      <c r="B11" s="671" t="s">
        <v>2205</v>
      </c>
      <c r="C11" s="671" t="s">
        <v>1260</v>
      </c>
      <c r="D11" s="671" t="s">
        <v>5103</v>
      </c>
      <c r="E11" s="671" t="s">
        <v>5102</v>
      </c>
      <c r="F11" s="238">
        <v>1.5</v>
      </c>
      <c r="G11" s="238">
        <v>3248</v>
      </c>
      <c r="H11" s="238">
        <v>1</v>
      </c>
      <c r="I11" s="238">
        <v>2165.3333333333335</v>
      </c>
      <c r="J11" s="238">
        <v>6.9</v>
      </c>
      <c r="K11" s="238">
        <v>15071.780000000002</v>
      </c>
      <c r="L11" s="238">
        <v>4.6403263546798037</v>
      </c>
      <c r="M11" s="238">
        <v>2184.3159420289858</v>
      </c>
      <c r="N11" s="238">
        <v>6.7000000000000011</v>
      </c>
      <c r="O11" s="238">
        <v>14634.91</v>
      </c>
      <c r="P11" s="682">
        <v>4.505822044334975</v>
      </c>
      <c r="Q11" s="713">
        <v>2184.314925373134</v>
      </c>
    </row>
    <row r="12" spans="1:17" ht="14.4" customHeight="1" x14ac:dyDescent="0.3">
      <c r="A12" s="680" t="s">
        <v>4874</v>
      </c>
      <c r="B12" s="671" t="s">
        <v>2205</v>
      </c>
      <c r="C12" s="671" t="s">
        <v>1260</v>
      </c>
      <c r="D12" s="671" t="s">
        <v>5104</v>
      </c>
      <c r="E12" s="671" t="s">
        <v>5105</v>
      </c>
      <c r="F12" s="238">
        <v>0.15</v>
      </c>
      <c r="G12" s="238">
        <v>140.49</v>
      </c>
      <c r="H12" s="238">
        <v>1</v>
      </c>
      <c r="I12" s="238">
        <v>936.60000000000014</v>
      </c>
      <c r="J12" s="238">
        <v>0.39999999999999997</v>
      </c>
      <c r="K12" s="238">
        <v>377.92</v>
      </c>
      <c r="L12" s="238">
        <v>2.6900135240942413</v>
      </c>
      <c r="M12" s="238">
        <v>944.80000000000007</v>
      </c>
      <c r="N12" s="238">
        <v>0.75</v>
      </c>
      <c r="O12" s="238">
        <v>708.6</v>
      </c>
      <c r="P12" s="682">
        <v>5.0437753576767026</v>
      </c>
      <c r="Q12" s="713">
        <v>944.80000000000007</v>
      </c>
    </row>
    <row r="13" spans="1:17" ht="14.4" customHeight="1" x14ac:dyDescent="0.3">
      <c r="A13" s="680" t="s">
        <v>4874</v>
      </c>
      <c r="B13" s="671" t="s">
        <v>2205</v>
      </c>
      <c r="C13" s="671" t="s">
        <v>4584</v>
      </c>
      <c r="D13" s="671" t="s">
        <v>5106</v>
      </c>
      <c r="E13" s="671" t="s">
        <v>5107</v>
      </c>
      <c r="F13" s="238"/>
      <c r="G13" s="238"/>
      <c r="H13" s="238"/>
      <c r="I13" s="238"/>
      <c r="J13" s="238">
        <v>130</v>
      </c>
      <c r="K13" s="238">
        <v>1028.3</v>
      </c>
      <c r="L13" s="238"/>
      <c r="M13" s="238">
        <v>7.9099999999999993</v>
      </c>
      <c r="N13" s="238"/>
      <c r="O13" s="238"/>
      <c r="P13" s="682"/>
      <c r="Q13" s="713"/>
    </row>
    <row r="14" spans="1:17" ht="14.4" customHeight="1" x14ac:dyDescent="0.3">
      <c r="A14" s="680" t="s">
        <v>4874</v>
      </c>
      <c r="B14" s="671" t="s">
        <v>2205</v>
      </c>
      <c r="C14" s="671" t="s">
        <v>4584</v>
      </c>
      <c r="D14" s="671" t="s">
        <v>5108</v>
      </c>
      <c r="E14" s="671" t="s">
        <v>5109</v>
      </c>
      <c r="F14" s="238">
        <v>8</v>
      </c>
      <c r="G14" s="238">
        <v>18100.96</v>
      </c>
      <c r="H14" s="238">
        <v>1</v>
      </c>
      <c r="I14" s="238">
        <v>2262.62</v>
      </c>
      <c r="J14" s="238"/>
      <c r="K14" s="238"/>
      <c r="L14" s="238"/>
      <c r="M14" s="238"/>
      <c r="N14" s="238"/>
      <c r="O14" s="238"/>
      <c r="P14" s="682"/>
      <c r="Q14" s="713"/>
    </row>
    <row r="15" spans="1:17" ht="14.4" customHeight="1" x14ac:dyDescent="0.3">
      <c r="A15" s="680" t="s">
        <v>4874</v>
      </c>
      <c r="B15" s="671" t="s">
        <v>2205</v>
      </c>
      <c r="C15" s="671" t="s">
        <v>4584</v>
      </c>
      <c r="D15" s="671" t="s">
        <v>5110</v>
      </c>
      <c r="E15" s="671" t="s">
        <v>5111</v>
      </c>
      <c r="F15" s="238">
        <v>654</v>
      </c>
      <c r="G15" s="238">
        <v>1922.76</v>
      </c>
      <c r="H15" s="238">
        <v>1</v>
      </c>
      <c r="I15" s="238">
        <v>2.94</v>
      </c>
      <c r="J15" s="238">
        <v>647</v>
      </c>
      <c r="K15" s="238">
        <v>2018.64</v>
      </c>
      <c r="L15" s="238">
        <v>1.0498658178867879</v>
      </c>
      <c r="M15" s="238">
        <v>3.12</v>
      </c>
      <c r="N15" s="238"/>
      <c r="O15" s="238"/>
      <c r="P15" s="682"/>
      <c r="Q15" s="713"/>
    </row>
    <row r="16" spans="1:17" ht="14.4" customHeight="1" x14ac:dyDescent="0.3">
      <c r="A16" s="680" t="s">
        <v>4874</v>
      </c>
      <c r="B16" s="671" t="s">
        <v>2205</v>
      </c>
      <c r="C16" s="671" t="s">
        <v>4584</v>
      </c>
      <c r="D16" s="671" t="s">
        <v>5112</v>
      </c>
      <c r="E16" s="671" t="s">
        <v>5113</v>
      </c>
      <c r="F16" s="238">
        <v>1276</v>
      </c>
      <c r="G16" s="238">
        <v>39709.119999999995</v>
      </c>
      <c r="H16" s="238">
        <v>1</v>
      </c>
      <c r="I16" s="238">
        <v>31.119999999999997</v>
      </c>
      <c r="J16" s="238">
        <v>6438</v>
      </c>
      <c r="K16" s="238">
        <v>212665.21000000002</v>
      </c>
      <c r="L16" s="238">
        <v>5.3555759986622729</v>
      </c>
      <c r="M16" s="238">
        <v>33.032806772289533</v>
      </c>
      <c r="N16" s="238">
        <v>7786</v>
      </c>
      <c r="O16" s="238">
        <v>259273.8</v>
      </c>
      <c r="P16" s="682">
        <v>6.529326260566843</v>
      </c>
      <c r="Q16" s="713">
        <v>33.299999999999997</v>
      </c>
    </row>
    <row r="17" spans="1:17" ht="14.4" customHeight="1" x14ac:dyDescent="0.3">
      <c r="A17" s="680" t="s">
        <v>4874</v>
      </c>
      <c r="B17" s="671" t="s">
        <v>2205</v>
      </c>
      <c r="C17" s="671" t="s">
        <v>4597</v>
      </c>
      <c r="D17" s="671" t="s">
        <v>5114</v>
      </c>
      <c r="E17" s="671" t="s">
        <v>5115</v>
      </c>
      <c r="F17" s="238"/>
      <c r="G17" s="238"/>
      <c r="H17" s="238"/>
      <c r="I17" s="238"/>
      <c r="J17" s="238"/>
      <c r="K17" s="238"/>
      <c r="L17" s="238"/>
      <c r="M17" s="238"/>
      <c r="N17" s="238">
        <v>12</v>
      </c>
      <c r="O17" s="238">
        <v>10611.84</v>
      </c>
      <c r="P17" s="682"/>
      <c r="Q17" s="713">
        <v>884.32</v>
      </c>
    </row>
    <row r="18" spans="1:17" ht="14.4" customHeight="1" x14ac:dyDescent="0.3">
      <c r="A18" s="680" t="s">
        <v>4874</v>
      </c>
      <c r="B18" s="671" t="s">
        <v>2205</v>
      </c>
      <c r="C18" s="671" t="s">
        <v>4604</v>
      </c>
      <c r="D18" s="671" t="s">
        <v>5116</v>
      </c>
      <c r="E18" s="671" t="s">
        <v>5117</v>
      </c>
      <c r="F18" s="238"/>
      <c r="G18" s="238"/>
      <c r="H18" s="238"/>
      <c r="I18" s="238"/>
      <c r="J18" s="238">
        <v>1</v>
      </c>
      <c r="K18" s="238">
        <v>1383</v>
      </c>
      <c r="L18" s="238"/>
      <c r="M18" s="238">
        <v>1383</v>
      </c>
      <c r="N18" s="238"/>
      <c r="O18" s="238"/>
      <c r="P18" s="682"/>
      <c r="Q18" s="713"/>
    </row>
    <row r="19" spans="1:17" ht="14.4" customHeight="1" x14ac:dyDescent="0.3">
      <c r="A19" s="680" t="s">
        <v>4874</v>
      </c>
      <c r="B19" s="671" t="s">
        <v>2205</v>
      </c>
      <c r="C19" s="671" t="s">
        <v>4604</v>
      </c>
      <c r="D19" s="671" t="s">
        <v>5118</v>
      </c>
      <c r="E19" s="671" t="s">
        <v>5119</v>
      </c>
      <c r="F19" s="238">
        <v>2</v>
      </c>
      <c r="G19" s="238">
        <v>2384</v>
      </c>
      <c r="H19" s="238">
        <v>1</v>
      </c>
      <c r="I19" s="238">
        <v>1192</v>
      </c>
      <c r="J19" s="238"/>
      <c r="K19" s="238"/>
      <c r="L19" s="238"/>
      <c r="M19" s="238"/>
      <c r="N19" s="238"/>
      <c r="O19" s="238"/>
      <c r="P19" s="682"/>
      <c r="Q19" s="713"/>
    </row>
    <row r="20" spans="1:17" ht="14.4" customHeight="1" x14ac:dyDescent="0.3">
      <c r="A20" s="680" t="s">
        <v>4874</v>
      </c>
      <c r="B20" s="671" t="s">
        <v>2205</v>
      </c>
      <c r="C20" s="671" t="s">
        <v>4604</v>
      </c>
      <c r="D20" s="671" t="s">
        <v>5120</v>
      </c>
      <c r="E20" s="671" t="s">
        <v>5121</v>
      </c>
      <c r="F20" s="238"/>
      <c r="G20" s="238"/>
      <c r="H20" s="238"/>
      <c r="I20" s="238"/>
      <c r="J20" s="238">
        <v>1</v>
      </c>
      <c r="K20" s="238">
        <v>1169</v>
      </c>
      <c r="L20" s="238"/>
      <c r="M20" s="238">
        <v>1169</v>
      </c>
      <c r="N20" s="238"/>
      <c r="O20" s="238"/>
      <c r="P20" s="682"/>
      <c r="Q20" s="713"/>
    </row>
    <row r="21" spans="1:17" ht="14.4" customHeight="1" x14ac:dyDescent="0.3">
      <c r="A21" s="680" t="s">
        <v>4874</v>
      </c>
      <c r="B21" s="671" t="s">
        <v>2205</v>
      </c>
      <c r="C21" s="671" t="s">
        <v>4604</v>
      </c>
      <c r="D21" s="671" t="s">
        <v>5122</v>
      </c>
      <c r="E21" s="671" t="s">
        <v>5123</v>
      </c>
      <c r="F21" s="238">
        <v>2</v>
      </c>
      <c r="G21" s="238">
        <v>3502</v>
      </c>
      <c r="H21" s="238">
        <v>1</v>
      </c>
      <c r="I21" s="238">
        <v>1751</v>
      </c>
      <c r="J21" s="238">
        <v>1</v>
      </c>
      <c r="K21" s="238">
        <v>1754</v>
      </c>
      <c r="L21" s="238">
        <v>0.50085665334094798</v>
      </c>
      <c r="M21" s="238">
        <v>1754</v>
      </c>
      <c r="N21" s="238"/>
      <c r="O21" s="238"/>
      <c r="P21" s="682"/>
      <c r="Q21" s="713"/>
    </row>
    <row r="22" spans="1:17" ht="14.4" customHeight="1" x14ac:dyDescent="0.3">
      <c r="A22" s="680" t="s">
        <v>4874</v>
      </c>
      <c r="B22" s="671" t="s">
        <v>2205</v>
      </c>
      <c r="C22" s="671" t="s">
        <v>4604</v>
      </c>
      <c r="D22" s="671" t="s">
        <v>5124</v>
      </c>
      <c r="E22" s="671" t="s">
        <v>5125</v>
      </c>
      <c r="F22" s="238"/>
      <c r="G22" s="238"/>
      <c r="H22" s="238"/>
      <c r="I22" s="238"/>
      <c r="J22" s="238">
        <v>15</v>
      </c>
      <c r="K22" s="238">
        <v>214920</v>
      </c>
      <c r="L22" s="238"/>
      <c r="M22" s="238">
        <v>14328</v>
      </c>
      <c r="N22" s="238">
        <v>18</v>
      </c>
      <c r="O22" s="238">
        <v>257904</v>
      </c>
      <c r="P22" s="682"/>
      <c r="Q22" s="713">
        <v>14328</v>
      </c>
    </row>
    <row r="23" spans="1:17" ht="14.4" customHeight="1" x14ac:dyDescent="0.3">
      <c r="A23" s="680" t="s">
        <v>4874</v>
      </c>
      <c r="B23" s="671" t="s">
        <v>2205</v>
      </c>
      <c r="C23" s="671" t="s">
        <v>4604</v>
      </c>
      <c r="D23" s="671" t="s">
        <v>5126</v>
      </c>
      <c r="E23" s="671" t="s">
        <v>5127</v>
      </c>
      <c r="F23" s="238">
        <v>1</v>
      </c>
      <c r="G23" s="238">
        <v>1283</v>
      </c>
      <c r="H23" s="238">
        <v>1</v>
      </c>
      <c r="I23" s="238">
        <v>1283</v>
      </c>
      <c r="J23" s="238">
        <v>1</v>
      </c>
      <c r="K23" s="238">
        <v>1286</v>
      </c>
      <c r="L23" s="238">
        <v>1.0023382696804364</v>
      </c>
      <c r="M23" s="238">
        <v>1286</v>
      </c>
      <c r="N23" s="238"/>
      <c r="O23" s="238"/>
      <c r="P23" s="682"/>
      <c r="Q23" s="713"/>
    </row>
    <row r="24" spans="1:17" ht="14.4" customHeight="1" x14ac:dyDescent="0.3">
      <c r="A24" s="680" t="s">
        <v>527</v>
      </c>
      <c r="B24" s="671" t="s">
        <v>4880</v>
      </c>
      <c r="C24" s="671" t="s">
        <v>4604</v>
      </c>
      <c r="D24" s="671" t="s">
        <v>4851</v>
      </c>
      <c r="E24" s="671" t="s">
        <v>4852</v>
      </c>
      <c r="F24" s="238">
        <v>6</v>
      </c>
      <c r="G24" s="238">
        <v>62370</v>
      </c>
      <c r="H24" s="238">
        <v>1</v>
      </c>
      <c r="I24" s="238">
        <v>10395</v>
      </c>
      <c r="J24" s="238">
        <v>10</v>
      </c>
      <c r="K24" s="238">
        <v>104110</v>
      </c>
      <c r="L24" s="238">
        <v>1.669232002565336</v>
      </c>
      <c r="M24" s="238">
        <v>10411</v>
      </c>
      <c r="N24" s="238">
        <v>15</v>
      </c>
      <c r="O24" s="238">
        <v>156165</v>
      </c>
      <c r="P24" s="682">
        <v>2.5038480038480038</v>
      </c>
      <c r="Q24" s="713">
        <v>10411</v>
      </c>
    </row>
    <row r="25" spans="1:17" ht="14.4" customHeight="1" x14ac:dyDescent="0.3">
      <c r="A25" s="680" t="s">
        <v>527</v>
      </c>
      <c r="B25" s="671" t="s">
        <v>4880</v>
      </c>
      <c r="C25" s="671" t="s">
        <v>4604</v>
      </c>
      <c r="D25" s="671" t="s">
        <v>4615</v>
      </c>
      <c r="E25" s="671" t="s">
        <v>4616</v>
      </c>
      <c r="F25" s="238">
        <v>7</v>
      </c>
      <c r="G25" s="238">
        <v>322</v>
      </c>
      <c r="H25" s="238">
        <v>1</v>
      </c>
      <c r="I25" s="238">
        <v>46</v>
      </c>
      <c r="J25" s="238">
        <v>8</v>
      </c>
      <c r="K25" s="238">
        <v>368</v>
      </c>
      <c r="L25" s="238">
        <v>1.1428571428571428</v>
      </c>
      <c r="M25" s="238">
        <v>46</v>
      </c>
      <c r="N25" s="238">
        <v>14</v>
      </c>
      <c r="O25" s="238">
        <v>644</v>
      </c>
      <c r="P25" s="682">
        <v>2</v>
      </c>
      <c r="Q25" s="713">
        <v>46</v>
      </c>
    </row>
    <row r="26" spans="1:17" ht="14.4" customHeight="1" x14ac:dyDescent="0.3">
      <c r="A26" s="680" t="s">
        <v>527</v>
      </c>
      <c r="B26" s="671" t="s">
        <v>4659</v>
      </c>
      <c r="C26" s="671" t="s">
        <v>4604</v>
      </c>
      <c r="D26" s="671" t="s">
        <v>4660</v>
      </c>
      <c r="E26" s="671" t="s">
        <v>4661</v>
      </c>
      <c r="F26" s="238">
        <v>171</v>
      </c>
      <c r="G26" s="238">
        <v>153558</v>
      </c>
      <c r="H26" s="238">
        <v>1</v>
      </c>
      <c r="I26" s="238">
        <v>898</v>
      </c>
      <c r="J26" s="238">
        <v>42</v>
      </c>
      <c r="K26" s="238">
        <v>37968</v>
      </c>
      <c r="L26" s="238">
        <v>0.24725510881881765</v>
      </c>
      <c r="M26" s="238">
        <v>904</v>
      </c>
      <c r="N26" s="238">
        <v>93</v>
      </c>
      <c r="O26" s="238">
        <v>84072</v>
      </c>
      <c r="P26" s="682">
        <v>0.54749345524166759</v>
      </c>
      <c r="Q26" s="713">
        <v>904</v>
      </c>
    </row>
    <row r="27" spans="1:17" ht="14.4" customHeight="1" x14ac:dyDescent="0.3">
      <c r="A27" s="680" t="s">
        <v>527</v>
      </c>
      <c r="B27" s="671" t="s">
        <v>4659</v>
      </c>
      <c r="C27" s="671" t="s">
        <v>4604</v>
      </c>
      <c r="D27" s="671" t="s">
        <v>4662</v>
      </c>
      <c r="E27" s="671" t="s">
        <v>4663</v>
      </c>
      <c r="F27" s="238">
        <v>3</v>
      </c>
      <c r="G27" s="238">
        <v>30114</v>
      </c>
      <c r="H27" s="238">
        <v>1</v>
      </c>
      <c r="I27" s="238">
        <v>10038</v>
      </c>
      <c r="J27" s="238">
        <v>2</v>
      </c>
      <c r="K27" s="238">
        <v>20168</v>
      </c>
      <c r="L27" s="238">
        <v>0.6697217241150295</v>
      </c>
      <c r="M27" s="238">
        <v>10084</v>
      </c>
      <c r="N27" s="238">
        <v>2</v>
      </c>
      <c r="O27" s="238">
        <v>20168</v>
      </c>
      <c r="P27" s="682">
        <v>0.6697217241150295</v>
      </c>
      <c r="Q27" s="713">
        <v>10084</v>
      </c>
    </row>
    <row r="28" spans="1:17" ht="14.4" customHeight="1" x14ac:dyDescent="0.3">
      <c r="A28" s="680" t="s">
        <v>527</v>
      </c>
      <c r="B28" s="671" t="s">
        <v>4659</v>
      </c>
      <c r="C28" s="671" t="s">
        <v>4604</v>
      </c>
      <c r="D28" s="671" t="s">
        <v>4664</v>
      </c>
      <c r="E28" s="671" t="s">
        <v>4665</v>
      </c>
      <c r="F28" s="238">
        <v>11</v>
      </c>
      <c r="G28" s="238">
        <v>3245</v>
      </c>
      <c r="H28" s="238">
        <v>1</v>
      </c>
      <c r="I28" s="238">
        <v>295</v>
      </c>
      <c r="J28" s="238">
        <v>6</v>
      </c>
      <c r="K28" s="238">
        <v>1782</v>
      </c>
      <c r="L28" s="238">
        <v>0.54915254237288136</v>
      </c>
      <c r="M28" s="238">
        <v>297</v>
      </c>
      <c r="N28" s="238">
        <v>12</v>
      </c>
      <c r="O28" s="238">
        <v>3564</v>
      </c>
      <c r="P28" s="682">
        <v>1.0983050847457627</v>
      </c>
      <c r="Q28" s="713">
        <v>297</v>
      </c>
    </row>
    <row r="29" spans="1:17" ht="14.4" customHeight="1" x14ac:dyDescent="0.3">
      <c r="A29" s="680" t="s">
        <v>527</v>
      </c>
      <c r="B29" s="671" t="s">
        <v>4659</v>
      </c>
      <c r="C29" s="671" t="s">
        <v>4604</v>
      </c>
      <c r="D29" s="671" t="s">
        <v>4666</v>
      </c>
      <c r="E29" s="671" t="s">
        <v>4667</v>
      </c>
      <c r="F29" s="238">
        <v>7</v>
      </c>
      <c r="G29" s="238">
        <v>161</v>
      </c>
      <c r="H29" s="238">
        <v>1</v>
      </c>
      <c r="I29" s="238">
        <v>23</v>
      </c>
      <c r="J29" s="238">
        <v>3</v>
      </c>
      <c r="K29" s="238">
        <v>69</v>
      </c>
      <c r="L29" s="238">
        <v>0.42857142857142855</v>
      </c>
      <c r="M29" s="238">
        <v>23</v>
      </c>
      <c r="N29" s="238">
        <v>14</v>
      </c>
      <c r="O29" s="238">
        <v>322</v>
      </c>
      <c r="P29" s="682">
        <v>2</v>
      </c>
      <c r="Q29" s="713">
        <v>23</v>
      </c>
    </row>
    <row r="30" spans="1:17" ht="14.4" customHeight="1" x14ac:dyDescent="0.3">
      <c r="A30" s="680" t="s">
        <v>527</v>
      </c>
      <c r="B30" s="671" t="s">
        <v>4659</v>
      </c>
      <c r="C30" s="671" t="s">
        <v>4604</v>
      </c>
      <c r="D30" s="671" t="s">
        <v>4668</v>
      </c>
      <c r="E30" s="671" t="s">
        <v>4669</v>
      </c>
      <c r="F30" s="238">
        <v>60</v>
      </c>
      <c r="G30" s="238">
        <v>74160</v>
      </c>
      <c r="H30" s="238">
        <v>1</v>
      </c>
      <c r="I30" s="238">
        <v>1236</v>
      </c>
      <c r="J30" s="238">
        <v>59</v>
      </c>
      <c r="K30" s="238">
        <v>73455</v>
      </c>
      <c r="L30" s="238">
        <v>0.99049352750809061</v>
      </c>
      <c r="M30" s="238">
        <v>1245</v>
      </c>
      <c r="N30" s="238">
        <v>103</v>
      </c>
      <c r="O30" s="238">
        <v>128235</v>
      </c>
      <c r="P30" s="682">
        <v>1.7291666666666667</v>
      </c>
      <c r="Q30" s="713">
        <v>1245</v>
      </c>
    </row>
    <row r="31" spans="1:17" ht="14.4" customHeight="1" x14ac:dyDescent="0.3">
      <c r="A31" s="680" t="s">
        <v>527</v>
      </c>
      <c r="B31" s="671" t="s">
        <v>4659</v>
      </c>
      <c r="C31" s="671" t="s">
        <v>4604</v>
      </c>
      <c r="D31" s="671" t="s">
        <v>4670</v>
      </c>
      <c r="E31" s="671" t="s">
        <v>4671</v>
      </c>
      <c r="F31" s="238">
        <v>69</v>
      </c>
      <c r="G31" s="238">
        <v>641355</v>
      </c>
      <c r="H31" s="238">
        <v>1</v>
      </c>
      <c r="I31" s="238">
        <v>9295</v>
      </c>
      <c r="J31" s="238">
        <v>27</v>
      </c>
      <c r="K31" s="238">
        <v>252099</v>
      </c>
      <c r="L31" s="238">
        <v>0.39307247936010475</v>
      </c>
      <c r="M31" s="238">
        <v>9337</v>
      </c>
      <c r="N31" s="238">
        <v>78</v>
      </c>
      <c r="O31" s="238">
        <v>728286</v>
      </c>
      <c r="P31" s="682">
        <v>1.1355427181514137</v>
      </c>
      <c r="Q31" s="713">
        <v>9337</v>
      </c>
    </row>
    <row r="32" spans="1:17" ht="14.4" customHeight="1" x14ac:dyDescent="0.3">
      <c r="A32" s="680" t="s">
        <v>527</v>
      </c>
      <c r="B32" s="671" t="s">
        <v>4659</v>
      </c>
      <c r="C32" s="671" t="s">
        <v>4604</v>
      </c>
      <c r="D32" s="671" t="s">
        <v>4672</v>
      </c>
      <c r="E32" s="671" t="s">
        <v>4673</v>
      </c>
      <c r="F32" s="238">
        <v>12</v>
      </c>
      <c r="G32" s="238">
        <v>116424</v>
      </c>
      <c r="H32" s="238">
        <v>1</v>
      </c>
      <c r="I32" s="238">
        <v>9702</v>
      </c>
      <c r="J32" s="238">
        <v>8</v>
      </c>
      <c r="K32" s="238">
        <v>77976</v>
      </c>
      <c r="L32" s="238">
        <v>0.66975881261595549</v>
      </c>
      <c r="M32" s="238">
        <v>9747</v>
      </c>
      <c r="N32" s="238">
        <v>20</v>
      </c>
      <c r="O32" s="238">
        <v>194940</v>
      </c>
      <c r="P32" s="682">
        <v>1.6743970315398886</v>
      </c>
      <c r="Q32" s="713">
        <v>9747</v>
      </c>
    </row>
    <row r="33" spans="1:17" ht="14.4" customHeight="1" x14ac:dyDescent="0.3">
      <c r="A33" s="680" t="s">
        <v>527</v>
      </c>
      <c r="B33" s="671" t="s">
        <v>4659</v>
      </c>
      <c r="C33" s="671" t="s">
        <v>4604</v>
      </c>
      <c r="D33" s="671" t="s">
        <v>4674</v>
      </c>
      <c r="E33" s="671" t="s">
        <v>4675</v>
      </c>
      <c r="F33" s="238">
        <v>6</v>
      </c>
      <c r="G33" s="238">
        <v>2532</v>
      </c>
      <c r="H33" s="238">
        <v>1</v>
      </c>
      <c r="I33" s="238">
        <v>422</v>
      </c>
      <c r="J33" s="238"/>
      <c r="K33" s="238"/>
      <c r="L33" s="238"/>
      <c r="M33" s="238"/>
      <c r="N33" s="238">
        <v>6</v>
      </c>
      <c r="O33" s="238">
        <v>2544</v>
      </c>
      <c r="P33" s="682">
        <v>1.0047393364928909</v>
      </c>
      <c r="Q33" s="713">
        <v>424</v>
      </c>
    </row>
    <row r="34" spans="1:17" ht="14.4" customHeight="1" x14ac:dyDescent="0.3">
      <c r="A34" s="680" t="s">
        <v>527</v>
      </c>
      <c r="B34" s="671" t="s">
        <v>4659</v>
      </c>
      <c r="C34" s="671" t="s">
        <v>4604</v>
      </c>
      <c r="D34" s="671" t="s">
        <v>4678</v>
      </c>
      <c r="E34" s="671" t="s">
        <v>4679</v>
      </c>
      <c r="F34" s="238">
        <v>192</v>
      </c>
      <c r="G34" s="238">
        <v>192000</v>
      </c>
      <c r="H34" s="238">
        <v>1</v>
      </c>
      <c r="I34" s="238">
        <v>1000</v>
      </c>
      <c r="J34" s="238">
        <v>108</v>
      </c>
      <c r="K34" s="238">
        <v>108216</v>
      </c>
      <c r="L34" s="238">
        <v>0.56362500000000004</v>
      </c>
      <c r="M34" s="238">
        <v>1002</v>
      </c>
      <c r="N34" s="238">
        <v>167</v>
      </c>
      <c r="O34" s="238">
        <v>167334</v>
      </c>
      <c r="P34" s="682">
        <v>0.87153124999999998</v>
      </c>
      <c r="Q34" s="713">
        <v>1002</v>
      </c>
    </row>
    <row r="35" spans="1:17" ht="14.4" customHeight="1" x14ac:dyDescent="0.3">
      <c r="A35" s="680" t="s">
        <v>527</v>
      </c>
      <c r="B35" s="671" t="s">
        <v>4659</v>
      </c>
      <c r="C35" s="671" t="s">
        <v>4604</v>
      </c>
      <c r="D35" s="671" t="s">
        <v>4680</v>
      </c>
      <c r="E35" s="671" t="s">
        <v>4681</v>
      </c>
      <c r="F35" s="238">
        <v>114</v>
      </c>
      <c r="G35" s="238">
        <v>253194</v>
      </c>
      <c r="H35" s="238">
        <v>1</v>
      </c>
      <c r="I35" s="238">
        <v>2221</v>
      </c>
      <c r="J35" s="238">
        <v>102</v>
      </c>
      <c r="K35" s="238">
        <v>227766</v>
      </c>
      <c r="L35" s="238">
        <v>0.89957107988340956</v>
      </c>
      <c r="M35" s="238">
        <v>2233</v>
      </c>
      <c r="N35" s="238">
        <v>133</v>
      </c>
      <c r="O35" s="238">
        <v>296989</v>
      </c>
      <c r="P35" s="682">
        <v>1.1729701335734655</v>
      </c>
      <c r="Q35" s="713">
        <v>2233</v>
      </c>
    </row>
    <row r="36" spans="1:17" ht="14.4" customHeight="1" x14ac:dyDescent="0.3">
      <c r="A36" s="680" t="s">
        <v>527</v>
      </c>
      <c r="B36" s="671" t="s">
        <v>4659</v>
      </c>
      <c r="C36" s="671" t="s">
        <v>4604</v>
      </c>
      <c r="D36" s="671" t="s">
        <v>4682</v>
      </c>
      <c r="E36" s="671" t="s">
        <v>4683</v>
      </c>
      <c r="F36" s="238">
        <v>29</v>
      </c>
      <c r="G36" s="238">
        <v>10585</v>
      </c>
      <c r="H36" s="238">
        <v>1</v>
      </c>
      <c r="I36" s="238">
        <v>365</v>
      </c>
      <c r="J36" s="238">
        <v>20</v>
      </c>
      <c r="K36" s="238">
        <v>7320</v>
      </c>
      <c r="L36" s="238">
        <v>0.69154463863958426</v>
      </c>
      <c r="M36" s="238">
        <v>366</v>
      </c>
      <c r="N36" s="238">
        <v>30</v>
      </c>
      <c r="O36" s="238">
        <v>10980</v>
      </c>
      <c r="P36" s="682">
        <v>1.0373169579593764</v>
      </c>
      <c r="Q36" s="713">
        <v>366</v>
      </c>
    </row>
    <row r="37" spans="1:17" ht="14.4" customHeight="1" x14ac:dyDescent="0.3">
      <c r="A37" s="680" t="s">
        <v>527</v>
      </c>
      <c r="B37" s="671" t="s">
        <v>4659</v>
      </c>
      <c r="C37" s="671" t="s">
        <v>4604</v>
      </c>
      <c r="D37" s="671" t="s">
        <v>4684</v>
      </c>
      <c r="E37" s="671" t="s">
        <v>4685</v>
      </c>
      <c r="F37" s="238">
        <v>6</v>
      </c>
      <c r="G37" s="238">
        <v>64074</v>
      </c>
      <c r="H37" s="238">
        <v>1</v>
      </c>
      <c r="I37" s="238">
        <v>10679</v>
      </c>
      <c r="J37" s="238">
        <v>5</v>
      </c>
      <c r="K37" s="238">
        <v>53645</v>
      </c>
      <c r="L37" s="238">
        <v>0.83723507194806002</v>
      </c>
      <c r="M37" s="238">
        <v>10729</v>
      </c>
      <c r="N37" s="238">
        <v>5</v>
      </c>
      <c r="O37" s="238">
        <v>53645</v>
      </c>
      <c r="P37" s="682">
        <v>0.83723507194806002</v>
      </c>
      <c r="Q37" s="713">
        <v>10729</v>
      </c>
    </row>
    <row r="38" spans="1:17" ht="14.4" customHeight="1" x14ac:dyDescent="0.3">
      <c r="A38" s="680" t="s">
        <v>527</v>
      </c>
      <c r="B38" s="671" t="s">
        <v>4659</v>
      </c>
      <c r="C38" s="671" t="s">
        <v>4604</v>
      </c>
      <c r="D38" s="671" t="s">
        <v>5011</v>
      </c>
      <c r="E38" s="671" t="s">
        <v>5012</v>
      </c>
      <c r="F38" s="238">
        <v>1</v>
      </c>
      <c r="G38" s="238">
        <v>7576</v>
      </c>
      <c r="H38" s="238">
        <v>1</v>
      </c>
      <c r="I38" s="238">
        <v>7576</v>
      </c>
      <c r="J38" s="238"/>
      <c r="K38" s="238"/>
      <c r="L38" s="238"/>
      <c r="M38" s="238"/>
      <c r="N38" s="238"/>
      <c r="O38" s="238"/>
      <c r="P38" s="682"/>
      <c r="Q38" s="713"/>
    </row>
    <row r="39" spans="1:17" ht="14.4" customHeight="1" x14ac:dyDescent="0.3">
      <c r="A39" s="680" t="s">
        <v>527</v>
      </c>
      <c r="B39" s="671" t="s">
        <v>4686</v>
      </c>
      <c r="C39" s="671" t="s">
        <v>4604</v>
      </c>
      <c r="D39" s="671" t="s">
        <v>4687</v>
      </c>
      <c r="E39" s="671" t="s">
        <v>4688</v>
      </c>
      <c r="F39" s="238">
        <v>45</v>
      </c>
      <c r="G39" s="238">
        <v>9720</v>
      </c>
      <c r="H39" s="238">
        <v>1</v>
      </c>
      <c r="I39" s="238">
        <v>216</v>
      </c>
      <c r="J39" s="238">
        <v>24</v>
      </c>
      <c r="K39" s="238">
        <v>5208</v>
      </c>
      <c r="L39" s="238">
        <v>0.53580246913580243</v>
      </c>
      <c r="M39" s="238">
        <v>217</v>
      </c>
      <c r="N39" s="238">
        <v>37</v>
      </c>
      <c r="O39" s="238">
        <v>8029</v>
      </c>
      <c r="P39" s="682">
        <v>0.82602880658436217</v>
      </c>
      <c r="Q39" s="713">
        <v>217</v>
      </c>
    </row>
    <row r="40" spans="1:17" ht="14.4" customHeight="1" x14ac:dyDescent="0.3">
      <c r="A40" s="680" t="s">
        <v>527</v>
      </c>
      <c r="B40" s="671" t="s">
        <v>4686</v>
      </c>
      <c r="C40" s="671" t="s">
        <v>4604</v>
      </c>
      <c r="D40" s="671" t="s">
        <v>4689</v>
      </c>
      <c r="E40" s="671" t="s">
        <v>4690</v>
      </c>
      <c r="F40" s="238">
        <v>76</v>
      </c>
      <c r="G40" s="238">
        <v>37544</v>
      </c>
      <c r="H40" s="238">
        <v>1</v>
      </c>
      <c r="I40" s="238">
        <v>494</v>
      </c>
      <c r="J40" s="238">
        <v>37</v>
      </c>
      <c r="K40" s="238">
        <v>18389</v>
      </c>
      <c r="L40" s="238">
        <v>0.48979863626678033</v>
      </c>
      <c r="M40" s="238">
        <v>497</v>
      </c>
      <c r="N40" s="238">
        <v>67</v>
      </c>
      <c r="O40" s="238">
        <v>33299</v>
      </c>
      <c r="P40" s="682">
        <v>0.88693266567227791</v>
      </c>
      <c r="Q40" s="713">
        <v>497</v>
      </c>
    </row>
    <row r="41" spans="1:17" ht="14.4" customHeight="1" x14ac:dyDescent="0.3">
      <c r="A41" s="680" t="s">
        <v>527</v>
      </c>
      <c r="B41" s="671" t="s">
        <v>4686</v>
      </c>
      <c r="C41" s="671" t="s">
        <v>4604</v>
      </c>
      <c r="D41" s="671" t="s">
        <v>4693</v>
      </c>
      <c r="E41" s="671" t="s">
        <v>4694</v>
      </c>
      <c r="F41" s="238">
        <v>26</v>
      </c>
      <c r="G41" s="238">
        <v>9100</v>
      </c>
      <c r="H41" s="238">
        <v>1</v>
      </c>
      <c r="I41" s="238">
        <v>350</v>
      </c>
      <c r="J41" s="238">
        <v>29</v>
      </c>
      <c r="K41" s="238">
        <v>10150</v>
      </c>
      <c r="L41" s="238">
        <v>1.1153846153846154</v>
      </c>
      <c r="M41" s="238">
        <v>350</v>
      </c>
      <c r="N41" s="238">
        <v>81</v>
      </c>
      <c r="O41" s="238">
        <v>28350</v>
      </c>
      <c r="P41" s="682">
        <v>3.1153846153846154</v>
      </c>
      <c r="Q41" s="713">
        <v>350</v>
      </c>
    </row>
    <row r="42" spans="1:17" ht="14.4" customHeight="1" x14ac:dyDescent="0.3">
      <c r="A42" s="680" t="s">
        <v>527</v>
      </c>
      <c r="B42" s="671" t="s">
        <v>4686</v>
      </c>
      <c r="C42" s="671" t="s">
        <v>4604</v>
      </c>
      <c r="D42" s="671" t="s">
        <v>4697</v>
      </c>
      <c r="E42" s="671" t="s">
        <v>4698</v>
      </c>
      <c r="F42" s="238">
        <v>1698</v>
      </c>
      <c r="G42" s="238">
        <v>108672</v>
      </c>
      <c r="H42" s="238">
        <v>1</v>
      </c>
      <c r="I42" s="238">
        <v>64</v>
      </c>
      <c r="J42" s="238">
        <v>1613</v>
      </c>
      <c r="K42" s="238">
        <v>104845</v>
      </c>
      <c r="L42" s="238">
        <v>0.9647839369846879</v>
      </c>
      <c r="M42" s="238">
        <v>65</v>
      </c>
      <c r="N42" s="238">
        <v>1742</v>
      </c>
      <c r="O42" s="238">
        <v>113230</v>
      </c>
      <c r="P42" s="682">
        <v>1.041942726737338</v>
      </c>
      <c r="Q42" s="713">
        <v>65</v>
      </c>
    </row>
    <row r="43" spans="1:17" ht="14.4" customHeight="1" x14ac:dyDescent="0.3">
      <c r="A43" s="680" t="s">
        <v>527</v>
      </c>
      <c r="B43" s="671" t="s">
        <v>4686</v>
      </c>
      <c r="C43" s="671" t="s">
        <v>4604</v>
      </c>
      <c r="D43" s="671" t="s">
        <v>5013</v>
      </c>
      <c r="E43" s="671" t="s">
        <v>5014</v>
      </c>
      <c r="F43" s="238">
        <v>1</v>
      </c>
      <c r="G43" s="238">
        <v>7575</v>
      </c>
      <c r="H43" s="238">
        <v>1</v>
      </c>
      <c r="I43" s="238">
        <v>7575</v>
      </c>
      <c r="J43" s="238">
        <v>2</v>
      </c>
      <c r="K43" s="238">
        <v>15162</v>
      </c>
      <c r="L43" s="238">
        <v>2.0015841584158416</v>
      </c>
      <c r="M43" s="238">
        <v>7581</v>
      </c>
      <c r="N43" s="238">
        <v>3</v>
      </c>
      <c r="O43" s="238">
        <v>22743</v>
      </c>
      <c r="P43" s="682">
        <v>3.0023762376237624</v>
      </c>
      <c r="Q43" s="713">
        <v>7581</v>
      </c>
    </row>
    <row r="44" spans="1:17" ht="14.4" customHeight="1" x14ac:dyDescent="0.3">
      <c r="A44" s="680" t="s">
        <v>527</v>
      </c>
      <c r="B44" s="671" t="s">
        <v>4686</v>
      </c>
      <c r="C44" s="671" t="s">
        <v>4604</v>
      </c>
      <c r="D44" s="671" t="s">
        <v>4701</v>
      </c>
      <c r="E44" s="671" t="s">
        <v>4702</v>
      </c>
      <c r="F44" s="238">
        <v>11</v>
      </c>
      <c r="G44" s="238">
        <v>6479</v>
      </c>
      <c r="H44" s="238">
        <v>1</v>
      </c>
      <c r="I44" s="238">
        <v>589</v>
      </c>
      <c r="J44" s="238">
        <v>3</v>
      </c>
      <c r="K44" s="238">
        <v>1770</v>
      </c>
      <c r="L44" s="238">
        <v>0.27319030714616455</v>
      </c>
      <c r="M44" s="238">
        <v>590</v>
      </c>
      <c r="N44" s="238">
        <v>1</v>
      </c>
      <c r="O44" s="238">
        <v>590</v>
      </c>
      <c r="P44" s="682">
        <v>9.1063435715388177E-2</v>
      </c>
      <c r="Q44" s="713">
        <v>590</v>
      </c>
    </row>
    <row r="45" spans="1:17" ht="14.4" customHeight="1" x14ac:dyDescent="0.3">
      <c r="A45" s="680" t="s">
        <v>527</v>
      </c>
      <c r="B45" s="671" t="s">
        <v>4686</v>
      </c>
      <c r="C45" s="671" t="s">
        <v>4604</v>
      </c>
      <c r="D45" s="671" t="s">
        <v>4703</v>
      </c>
      <c r="E45" s="671" t="s">
        <v>4704</v>
      </c>
      <c r="F45" s="238">
        <v>1</v>
      </c>
      <c r="G45" s="238">
        <v>614</v>
      </c>
      <c r="H45" s="238">
        <v>1</v>
      </c>
      <c r="I45" s="238">
        <v>614</v>
      </c>
      <c r="J45" s="238">
        <v>3</v>
      </c>
      <c r="K45" s="238">
        <v>1845</v>
      </c>
      <c r="L45" s="238">
        <v>3.0048859934853418</v>
      </c>
      <c r="M45" s="238">
        <v>615</v>
      </c>
      <c r="N45" s="238">
        <v>1</v>
      </c>
      <c r="O45" s="238">
        <v>615</v>
      </c>
      <c r="P45" s="682">
        <v>1.001628664495114</v>
      </c>
      <c r="Q45" s="713">
        <v>615</v>
      </c>
    </row>
    <row r="46" spans="1:17" ht="14.4" customHeight="1" x14ac:dyDescent="0.3">
      <c r="A46" s="680" t="s">
        <v>527</v>
      </c>
      <c r="B46" s="671" t="s">
        <v>4686</v>
      </c>
      <c r="C46" s="671" t="s">
        <v>4604</v>
      </c>
      <c r="D46" s="671" t="s">
        <v>4705</v>
      </c>
      <c r="E46" s="671" t="s">
        <v>4706</v>
      </c>
      <c r="F46" s="238">
        <v>1</v>
      </c>
      <c r="G46" s="238">
        <v>149</v>
      </c>
      <c r="H46" s="238">
        <v>1</v>
      </c>
      <c r="I46" s="238">
        <v>149</v>
      </c>
      <c r="J46" s="238"/>
      <c r="K46" s="238"/>
      <c r="L46" s="238"/>
      <c r="M46" s="238"/>
      <c r="N46" s="238">
        <v>1</v>
      </c>
      <c r="O46" s="238">
        <v>149</v>
      </c>
      <c r="P46" s="682">
        <v>1</v>
      </c>
      <c r="Q46" s="713">
        <v>149</v>
      </c>
    </row>
    <row r="47" spans="1:17" ht="14.4" customHeight="1" x14ac:dyDescent="0.3">
      <c r="A47" s="680" t="s">
        <v>527</v>
      </c>
      <c r="B47" s="671" t="s">
        <v>4686</v>
      </c>
      <c r="C47" s="671" t="s">
        <v>4604</v>
      </c>
      <c r="D47" s="671" t="s">
        <v>4707</v>
      </c>
      <c r="E47" s="671" t="s">
        <v>4708</v>
      </c>
      <c r="F47" s="238"/>
      <c r="G47" s="238"/>
      <c r="H47" s="238"/>
      <c r="I47" s="238"/>
      <c r="J47" s="238">
        <v>1</v>
      </c>
      <c r="K47" s="238">
        <v>675</v>
      </c>
      <c r="L47" s="238"/>
      <c r="M47" s="238">
        <v>675</v>
      </c>
      <c r="N47" s="238"/>
      <c r="O47" s="238"/>
      <c r="P47" s="682"/>
      <c r="Q47" s="713"/>
    </row>
    <row r="48" spans="1:17" ht="14.4" customHeight="1" x14ac:dyDescent="0.3">
      <c r="A48" s="680" t="s">
        <v>527</v>
      </c>
      <c r="B48" s="671" t="s">
        <v>4686</v>
      </c>
      <c r="C48" s="671" t="s">
        <v>4604</v>
      </c>
      <c r="D48" s="671" t="s">
        <v>4709</v>
      </c>
      <c r="E48" s="671" t="s">
        <v>4710</v>
      </c>
      <c r="F48" s="238">
        <v>58</v>
      </c>
      <c r="G48" s="238">
        <v>1334</v>
      </c>
      <c r="H48" s="238">
        <v>1</v>
      </c>
      <c r="I48" s="238">
        <v>23</v>
      </c>
      <c r="J48" s="238">
        <v>33</v>
      </c>
      <c r="K48" s="238">
        <v>759</v>
      </c>
      <c r="L48" s="238">
        <v>0.56896551724137934</v>
      </c>
      <c r="M48" s="238">
        <v>23</v>
      </c>
      <c r="N48" s="238">
        <v>38</v>
      </c>
      <c r="O48" s="238">
        <v>874</v>
      </c>
      <c r="P48" s="682">
        <v>0.65517241379310343</v>
      </c>
      <c r="Q48" s="713">
        <v>23</v>
      </c>
    </row>
    <row r="49" spans="1:17" ht="14.4" customHeight="1" x14ac:dyDescent="0.3">
      <c r="A49" s="680" t="s">
        <v>527</v>
      </c>
      <c r="B49" s="671" t="s">
        <v>4686</v>
      </c>
      <c r="C49" s="671" t="s">
        <v>4604</v>
      </c>
      <c r="D49" s="671" t="s">
        <v>4713</v>
      </c>
      <c r="E49" s="671" t="s">
        <v>4714</v>
      </c>
      <c r="F49" s="238">
        <v>428</v>
      </c>
      <c r="G49" s="238">
        <v>23112</v>
      </c>
      <c r="H49" s="238">
        <v>1</v>
      </c>
      <c r="I49" s="238">
        <v>54</v>
      </c>
      <c r="J49" s="238">
        <v>382</v>
      </c>
      <c r="K49" s="238">
        <v>20628</v>
      </c>
      <c r="L49" s="238">
        <v>0.89252336448598135</v>
      </c>
      <c r="M49" s="238">
        <v>54</v>
      </c>
      <c r="N49" s="238">
        <v>362</v>
      </c>
      <c r="O49" s="238">
        <v>19548</v>
      </c>
      <c r="P49" s="682">
        <v>0.84579439252336452</v>
      </c>
      <c r="Q49" s="713">
        <v>54</v>
      </c>
    </row>
    <row r="50" spans="1:17" ht="14.4" customHeight="1" x14ac:dyDescent="0.3">
      <c r="A50" s="680" t="s">
        <v>527</v>
      </c>
      <c r="B50" s="671" t="s">
        <v>4686</v>
      </c>
      <c r="C50" s="671" t="s">
        <v>4604</v>
      </c>
      <c r="D50" s="671" t="s">
        <v>4715</v>
      </c>
      <c r="E50" s="671" t="s">
        <v>4716</v>
      </c>
      <c r="F50" s="238">
        <v>435</v>
      </c>
      <c r="G50" s="238">
        <v>33495</v>
      </c>
      <c r="H50" s="238">
        <v>1</v>
      </c>
      <c r="I50" s="238">
        <v>77</v>
      </c>
      <c r="J50" s="238">
        <v>390</v>
      </c>
      <c r="K50" s="238">
        <v>30030</v>
      </c>
      <c r="L50" s="238">
        <v>0.89655172413793105</v>
      </c>
      <c r="M50" s="238">
        <v>77</v>
      </c>
      <c r="N50" s="238">
        <v>366</v>
      </c>
      <c r="O50" s="238">
        <v>28182</v>
      </c>
      <c r="P50" s="682">
        <v>0.8413793103448276</v>
      </c>
      <c r="Q50" s="713">
        <v>77</v>
      </c>
    </row>
    <row r="51" spans="1:17" ht="14.4" customHeight="1" x14ac:dyDescent="0.3">
      <c r="A51" s="680" t="s">
        <v>527</v>
      </c>
      <c r="B51" s="671" t="s">
        <v>4686</v>
      </c>
      <c r="C51" s="671" t="s">
        <v>4604</v>
      </c>
      <c r="D51" s="671" t="s">
        <v>4719</v>
      </c>
      <c r="E51" s="671" t="s">
        <v>4720</v>
      </c>
      <c r="F51" s="238">
        <v>215</v>
      </c>
      <c r="G51" s="238">
        <v>4730</v>
      </c>
      <c r="H51" s="238">
        <v>1</v>
      </c>
      <c r="I51" s="238">
        <v>22</v>
      </c>
      <c r="J51" s="238">
        <v>163</v>
      </c>
      <c r="K51" s="238">
        <v>3586</v>
      </c>
      <c r="L51" s="238">
        <v>0.75813953488372088</v>
      </c>
      <c r="M51" s="238">
        <v>22</v>
      </c>
      <c r="N51" s="238">
        <v>237</v>
      </c>
      <c r="O51" s="238">
        <v>5214</v>
      </c>
      <c r="P51" s="682">
        <v>1.1023255813953488</v>
      </c>
      <c r="Q51" s="713">
        <v>22</v>
      </c>
    </row>
    <row r="52" spans="1:17" ht="14.4" customHeight="1" x14ac:dyDescent="0.3">
      <c r="A52" s="680" t="s">
        <v>527</v>
      </c>
      <c r="B52" s="671" t="s">
        <v>4686</v>
      </c>
      <c r="C52" s="671" t="s">
        <v>4604</v>
      </c>
      <c r="D52" s="671" t="s">
        <v>4725</v>
      </c>
      <c r="E52" s="671" t="s">
        <v>4726</v>
      </c>
      <c r="F52" s="238"/>
      <c r="G52" s="238"/>
      <c r="H52" s="238"/>
      <c r="I52" s="238"/>
      <c r="J52" s="238"/>
      <c r="K52" s="238"/>
      <c r="L52" s="238"/>
      <c r="M52" s="238"/>
      <c r="N52" s="238">
        <v>1</v>
      </c>
      <c r="O52" s="238">
        <v>405</v>
      </c>
      <c r="P52" s="682"/>
      <c r="Q52" s="713">
        <v>405</v>
      </c>
    </row>
    <row r="53" spans="1:17" ht="14.4" customHeight="1" x14ac:dyDescent="0.3">
      <c r="A53" s="680" t="s">
        <v>527</v>
      </c>
      <c r="B53" s="671" t="s">
        <v>4686</v>
      </c>
      <c r="C53" s="671" t="s">
        <v>4604</v>
      </c>
      <c r="D53" s="671" t="s">
        <v>4727</v>
      </c>
      <c r="E53" s="671" t="s">
        <v>4728</v>
      </c>
      <c r="F53" s="238"/>
      <c r="G53" s="238"/>
      <c r="H53" s="238"/>
      <c r="I53" s="238"/>
      <c r="J53" s="238">
        <v>1</v>
      </c>
      <c r="K53" s="238">
        <v>627</v>
      </c>
      <c r="L53" s="238"/>
      <c r="M53" s="238">
        <v>627</v>
      </c>
      <c r="N53" s="238">
        <v>3</v>
      </c>
      <c r="O53" s="238">
        <v>1881</v>
      </c>
      <c r="P53" s="682"/>
      <c r="Q53" s="713">
        <v>627</v>
      </c>
    </row>
    <row r="54" spans="1:17" ht="14.4" customHeight="1" x14ac:dyDescent="0.3">
      <c r="A54" s="680" t="s">
        <v>527</v>
      </c>
      <c r="B54" s="671" t="s">
        <v>4686</v>
      </c>
      <c r="C54" s="671" t="s">
        <v>4604</v>
      </c>
      <c r="D54" s="671" t="s">
        <v>4729</v>
      </c>
      <c r="E54" s="671" t="s">
        <v>4730</v>
      </c>
      <c r="F54" s="238">
        <v>82</v>
      </c>
      <c r="G54" s="238">
        <v>17138</v>
      </c>
      <c r="H54" s="238">
        <v>1</v>
      </c>
      <c r="I54" s="238">
        <v>209</v>
      </c>
      <c r="J54" s="238">
        <v>118</v>
      </c>
      <c r="K54" s="238">
        <v>24662</v>
      </c>
      <c r="L54" s="238">
        <v>1.4390243902439024</v>
      </c>
      <c r="M54" s="238">
        <v>209</v>
      </c>
      <c r="N54" s="238"/>
      <c r="O54" s="238"/>
      <c r="P54" s="682"/>
      <c r="Q54" s="713"/>
    </row>
    <row r="55" spans="1:17" ht="14.4" customHeight="1" x14ac:dyDescent="0.3">
      <c r="A55" s="680" t="s">
        <v>527</v>
      </c>
      <c r="B55" s="671" t="s">
        <v>4686</v>
      </c>
      <c r="C55" s="671" t="s">
        <v>4604</v>
      </c>
      <c r="D55" s="671" t="s">
        <v>4731</v>
      </c>
      <c r="E55" s="671" t="s">
        <v>4732</v>
      </c>
      <c r="F55" s="238">
        <v>98</v>
      </c>
      <c r="G55" s="238">
        <v>6468</v>
      </c>
      <c r="H55" s="238">
        <v>1</v>
      </c>
      <c r="I55" s="238">
        <v>66</v>
      </c>
      <c r="J55" s="238">
        <v>106</v>
      </c>
      <c r="K55" s="238">
        <v>6996</v>
      </c>
      <c r="L55" s="238">
        <v>1.0816326530612246</v>
      </c>
      <c r="M55" s="238">
        <v>66</v>
      </c>
      <c r="N55" s="238">
        <v>100</v>
      </c>
      <c r="O55" s="238">
        <v>6600</v>
      </c>
      <c r="P55" s="682">
        <v>1.0204081632653061</v>
      </c>
      <c r="Q55" s="713">
        <v>66</v>
      </c>
    </row>
    <row r="56" spans="1:17" ht="14.4" customHeight="1" x14ac:dyDescent="0.3">
      <c r="A56" s="680" t="s">
        <v>527</v>
      </c>
      <c r="B56" s="671" t="s">
        <v>4686</v>
      </c>
      <c r="C56" s="671" t="s">
        <v>4604</v>
      </c>
      <c r="D56" s="671" t="s">
        <v>4739</v>
      </c>
      <c r="E56" s="671" t="s">
        <v>4740</v>
      </c>
      <c r="F56" s="238">
        <v>878</v>
      </c>
      <c r="G56" s="238">
        <v>304666</v>
      </c>
      <c r="H56" s="238">
        <v>1</v>
      </c>
      <c r="I56" s="238">
        <v>347</v>
      </c>
      <c r="J56" s="238">
        <v>874</v>
      </c>
      <c r="K56" s="238">
        <v>304152</v>
      </c>
      <c r="L56" s="238">
        <v>0.99831290659279337</v>
      </c>
      <c r="M56" s="238">
        <v>348</v>
      </c>
      <c r="N56" s="238">
        <v>1394</v>
      </c>
      <c r="O56" s="238">
        <v>485112</v>
      </c>
      <c r="P56" s="682">
        <v>1.5922748189820983</v>
      </c>
      <c r="Q56" s="713">
        <v>348</v>
      </c>
    </row>
    <row r="57" spans="1:17" ht="14.4" customHeight="1" x14ac:dyDescent="0.3">
      <c r="A57" s="680" t="s">
        <v>527</v>
      </c>
      <c r="B57" s="671" t="s">
        <v>4686</v>
      </c>
      <c r="C57" s="671" t="s">
        <v>4604</v>
      </c>
      <c r="D57" s="671" t="s">
        <v>4741</v>
      </c>
      <c r="E57" s="671" t="s">
        <v>4742</v>
      </c>
      <c r="F57" s="238">
        <v>120</v>
      </c>
      <c r="G57" s="238">
        <v>2760</v>
      </c>
      <c r="H57" s="238">
        <v>1</v>
      </c>
      <c r="I57" s="238">
        <v>23</v>
      </c>
      <c r="J57" s="238">
        <v>110</v>
      </c>
      <c r="K57" s="238">
        <v>2640</v>
      </c>
      <c r="L57" s="238">
        <v>0.95652173913043481</v>
      </c>
      <c r="M57" s="238">
        <v>24</v>
      </c>
      <c r="N57" s="238">
        <v>159</v>
      </c>
      <c r="O57" s="238">
        <v>3816</v>
      </c>
      <c r="P57" s="682">
        <v>1.3826086956521739</v>
      </c>
      <c r="Q57" s="713">
        <v>24</v>
      </c>
    </row>
    <row r="58" spans="1:17" ht="14.4" customHeight="1" x14ac:dyDescent="0.3">
      <c r="A58" s="680" t="s">
        <v>527</v>
      </c>
      <c r="B58" s="671" t="s">
        <v>4686</v>
      </c>
      <c r="C58" s="671" t="s">
        <v>4604</v>
      </c>
      <c r="D58" s="671" t="s">
        <v>4743</v>
      </c>
      <c r="E58" s="671" t="s">
        <v>4744</v>
      </c>
      <c r="F58" s="238">
        <v>1</v>
      </c>
      <c r="G58" s="238">
        <v>737</v>
      </c>
      <c r="H58" s="238">
        <v>1</v>
      </c>
      <c r="I58" s="238">
        <v>737</v>
      </c>
      <c r="J58" s="238">
        <v>2</v>
      </c>
      <c r="K58" s="238">
        <v>1476</v>
      </c>
      <c r="L58" s="238">
        <v>2.0027137042062417</v>
      </c>
      <c r="M58" s="238">
        <v>738</v>
      </c>
      <c r="N58" s="238">
        <v>1</v>
      </c>
      <c r="O58" s="238">
        <v>738</v>
      </c>
      <c r="P58" s="682">
        <v>1.0013568521031209</v>
      </c>
      <c r="Q58" s="713">
        <v>738</v>
      </c>
    </row>
    <row r="59" spans="1:17" ht="14.4" customHeight="1" x14ac:dyDescent="0.3">
      <c r="A59" s="680" t="s">
        <v>527</v>
      </c>
      <c r="B59" s="671" t="s">
        <v>4686</v>
      </c>
      <c r="C59" s="671" t="s">
        <v>4604</v>
      </c>
      <c r="D59" s="671" t="s">
        <v>4745</v>
      </c>
      <c r="E59" s="671" t="s">
        <v>4746</v>
      </c>
      <c r="F59" s="238">
        <v>291</v>
      </c>
      <c r="G59" s="238">
        <v>52380</v>
      </c>
      <c r="H59" s="238">
        <v>1</v>
      </c>
      <c r="I59" s="238">
        <v>180</v>
      </c>
      <c r="J59" s="238">
        <v>245</v>
      </c>
      <c r="K59" s="238">
        <v>44100</v>
      </c>
      <c r="L59" s="238">
        <v>0.84192439862542956</v>
      </c>
      <c r="M59" s="238">
        <v>180</v>
      </c>
      <c r="N59" s="238">
        <v>234</v>
      </c>
      <c r="O59" s="238">
        <v>42120</v>
      </c>
      <c r="P59" s="682">
        <v>0.80412371134020622</v>
      </c>
      <c r="Q59" s="713">
        <v>180</v>
      </c>
    </row>
    <row r="60" spans="1:17" ht="14.4" customHeight="1" x14ac:dyDescent="0.3">
      <c r="A60" s="680" t="s">
        <v>527</v>
      </c>
      <c r="B60" s="671" t="s">
        <v>4686</v>
      </c>
      <c r="C60" s="671" t="s">
        <v>4604</v>
      </c>
      <c r="D60" s="671" t="s">
        <v>4751</v>
      </c>
      <c r="E60" s="671" t="s">
        <v>4752</v>
      </c>
      <c r="F60" s="238">
        <v>72</v>
      </c>
      <c r="G60" s="238">
        <v>18216</v>
      </c>
      <c r="H60" s="238">
        <v>1</v>
      </c>
      <c r="I60" s="238">
        <v>253</v>
      </c>
      <c r="J60" s="238">
        <v>64</v>
      </c>
      <c r="K60" s="238">
        <v>16192</v>
      </c>
      <c r="L60" s="238">
        <v>0.88888888888888884</v>
      </c>
      <c r="M60" s="238">
        <v>253</v>
      </c>
      <c r="N60" s="238">
        <v>225</v>
      </c>
      <c r="O60" s="238">
        <v>56925</v>
      </c>
      <c r="P60" s="682">
        <v>3.125</v>
      </c>
      <c r="Q60" s="713">
        <v>253</v>
      </c>
    </row>
    <row r="61" spans="1:17" ht="14.4" customHeight="1" x14ac:dyDescent="0.3">
      <c r="A61" s="680" t="s">
        <v>527</v>
      </c>
      <c r="B61" s="671" t="s">
        <v>4686</v>
      </c>
      <c r="C61" s="671" t="s">
        <v>4604</v>
      </c>
      <c r="D61" s="671" t="s">
        <v>4753</v>
      </c>
      <c r="E61" s="671" t="s">
        <v>4754</v>
      </c>
      <c r="F61" s="238">
        <v>1</v>
      </c>
      <c r="G61" s="238">
        <v>264</v>
      </c>
      <c r="H61" s="238">
        <v>1</v>
      </c>
      <c r="I61" s="238">
        <v>264</v>
      </c>
      <c r="J61" s="238">
        <v>2</v>
      </c>
      <c r="K61" s="238">
        <v>528</v>
      </c>
      <c r="L61" s="238">
        <v>2</v>
      </c>
      <c r="M61" s="238">
        <v>264</v>
      </c>
      <c r="N61" s="238">
        <v>1</v>
      </c>
      <c r="O61" s="238">
        <v>264</v>
      </c>
      <c r="P61" s="682">
        <v>1</v>
      </c>
      <c r="Q61" s="713">
        <v>264</v>
      </c>
    </row>
    <row r="62" spans="1:17" ht="14.4" customHeight="1" x14ac:dyDescent="0.3">
      <c r="A62" s="680" t="s">
        <v>527</v>
      </c>
      <c r="B62" s="671" t="s">
        <v>4686</v>
      </c>
      <c r="C62" s="671" t="s">
        <v>4604</v>
      </c>
      <c r="D62" s="671" t="s">
        <v>4755</v>
      </c>
      <c r="E62" s="671" t="s">
        <v>4756</v>
      </c>
      <c r="F62" s="238">
        <v>11</v>
      </c>
      <c r="G62" s="238">
        <v>2079</v>
      </c>
      <c r="H62" s="238">
        <v>1</v>
      </c>
      <c r="I62" s="238">
        <v>189</v>
      </c>
      <c r="J62" s="238">
        <v>9</v>
      </c>
      <c r="K62" s="238">
        <v>1701</v>
      </c>
      <c r="L62" s="238">
        <v>0.81818181818181823</v>
      </c>
      <c r="M62" s="238">
        <v>189</v>
      </c>
      <c r="N62" s="238"/>
      <c r="O62" s="238"/>
      <c r="P62" s="682"/>
      <c r="Q62" s="713"/>
    </row>
    <row r="63" spans="1:17" ht="14.4" customHeight="1" x14ac:dyDescent="0.3">
      <c r="A63" s="680" t="s">
        <v>527</v>
      </c>
      <c r="B63" s="671" t="s">
        <v>4686</v>
      </c>
      <c r="C63" s="671" t="s">
        <v>4604</v>
      </c>
      <c r="D63" s="671" t="s">
        <v>4759</v>
      </c>
      <c r="E63" s="671" t="s">
        <v>4760</v>
      </c>
      <c r="F63" s="238">
        <v>430</v>
      </c>
      <c r="G63" s="238">
        <v>92880</v>
      </c>
      <c r="H63" s="238">
        <v>1</v>
      </c>
      <c r="I63" s="238">
        <v>216</v>
      </c>
      <c r="J63" s="238">
        <v>383</v>
      </c>
      <c r="K63" s="238">
        <v>82728</v>
      </c>
      <c r="L63" s="238">
        <v>0.8906976744186047</v>
      </c>
      <c r="M63" s="238">
        <v>216</v>
      </c>
      <c r="N63" s="238">
        <v>363</v>
      </c>
      <c r="O63" s="238">
        <v>78408</v>
      </c>
      <c r="P63" s="682">
        <v>0.84418604651162787</v>
      </c>
      <c r="Q63" s="713">
        <v>216</v>
      </c>
    </row>
    <row r="64" spans="1:17" ht="14.4" customHeight="1" x14ac:dyDescent="0.3">
      <c r="A64" s="680" t="s">
        <v>527</v>
      </c>
      <c r="B64" s="671" t="s">
        <v>4686</v>
      </c>
      <c r="C64" s="671" t="s">
        <v>4604</v>
      </c>
      <c r="D64" s="671" t="s">
        <v>4761</v>
      </c>
      <c r="E64" s="671" t="s">
        <v>4762</v>
      </c>
      <c r="F64" s="238">
        <v>27</v>
      </c>
      <c r="G64" s="238">
        <v>945</v>
      </c>
      <c r="H64" s="238">
        <v>1</v>
      </c>
      <c r="I64" s="238">
        <v>35</v>
      </c>
      <c r="J64" s="238">
        <v>16</v>
      </c>
      <c r="K64" s="238">
        <v>560</v>
      </c>
      <c r="L64" s="238">
        <v>0.59259259259259256</v>
      </c>
      <c r="M64" s="238">
        <v>35</v>
      </c>
      <c r="N64" s="238">
        <v>33</v>
      </c>
      <c r="O64" s="238">
        <v>1155</v>
      </c>
      <c r="P64" s="682">
        <v>1.2222222222222223</v>
      </c>
      <c r="Q64" s="713">
        <v>35</v>
      </c>
    </row>
    <row r="65" spans="1:17" ht="14.4" customHeight="1" x14ac:dyDescent="0.3">
      <c r="A65" s="680" t="s">
        <v>527</v>
      </c>
      <c r="B65" s="671" t="s">
        <v>4686</v>
      </c>
      <c r="C65" s="671" t="s">
        <v>4604</v>
      </c>
      <c r="D65" s="671" t="s">
        <v>4763</v>
      </c>
      <c r="E65" s="671" t="s">
        <v>4764</v>
      </c>
      <c r="F65" s="238">
        <v>1</v>
      </c>
      <c r="G65" s="238">
        <v>589</v>
      </c>
      <c r="H65" s="238">
        <v>1</v>
      </c>
      <c r="I65" s="238">
        <v>589</v>
      </c>
      <c r="J65" s="238">
        <v>3</v>
      </c>
      <c r="K65" s="238">
        <v>1770</v>
      </c>
      <c r="L65" s="238">
        <v>3.00509337860781</v>
      </c>
      <c r="M65" s="238">
        <v>590</v>
      </c>
      <c r="N65" s="238">
        <v>1</v>
      </c>
      <c r="O65" s="238">
        <v>590</v>
      </c>
      <c r="P65" s="682">
        <v>1.0016977928692699</v>
      </c>
      <c r="Q65" s="713">
        <v>590</v>
      </c>
    </row>
    <row r="66" spans="1:17" ht="14.4" customHeight="1" x14ac:dyDescent="0.3">
      <c r="A66" s="680" t="s">
        <v>527</v>
      </c>
      <c r="B66" s="671" t="s">
        <v>4686</v>
      </c>
      <c r="C66" s="671" t="s">
        <v>4604</v>
      </c>
      <c r="D66" s="671" t="s">
        <v>4853</v>
      </c>
      <c r="E66" s="671" t="s">
        <v>4854</v>
      </c>
      <c r="F66" s="238">
        <v>23</v>
      </c>
      <c r="G66" s="238">
        <v>128547</v>
      </c>
      <c r="H66" s="238">
        <v>1</v>
      </c>
      <c r="I66" s="238">
        <v>5589</v>
      </c>
      <c r="J66" s="238">
        <v>18</v>
      </c>
      <c r="K66" s="238">
        <v>100746</v>
      </c>
      <c r="L66" s="238">
        <v>0.78372890849261356</v>
      </c>
      <c r="M66" s="238">
        <v>5597</v>
      </c>
      <c r="N66" s="238">
        <v>16</v>
      </c>
      <c r="O66" s="238">
        <v>89552</v>
      </c>
      <c r="P66" s="682">
        <v>0.69664791866010101</v>
      </c>
      <c r="Q66" s="713">
        <v>5597</v>
      </c>
    </row>
    <row r="67" spans="1:17" ht="14.4" customHeight="1" x14ac:dyDescent="0.3">
      <c r="A67" s="680" t="s">
        <v>527</v>
      </c>
      <c r="B67" s="671" t="s">
        <v>4686</v>
      </c>
      <c r="C67" s="671" t="s">
        <v>4604</v>
      </c>
      <c r="D67" s="671" t="s">
        <v>4765</v>
      </c>
      <c r="E67" s="671" t="s">
        <v>4766</v>
      </c>
      <c r="F67" s="238">
        <v>32</v>
      </c>
      <c r="G67" s="238">
        <v>1600</v>
      </c>
      <c r="H67" s="238">
        <v>1</v>
      </c>
      <c r="I67" s="238">
        <v>50</v>
      </c>
      <c r="J67" s="238">
        <v>15</v>
      </c>
      <c r="K67" s="238">
        <v>750</v>
      </c>
      <c r="L67" s="238">
        <v>0.46875</v>
      </c>
      <c r="M67" s="238">
        <v>50</v>
      </c>
      <c r="N67" s="238">
        <v>54</v>
      </c>
      <c r="O67" s="238">
        <v>2700</v>
      </c>
      <c r="P67" s="682">
        <v>1.6875</v>
      </c>
      <c r="Q67" s="713">
        <v>50</v>
      </c>
    </row>
    <row r="68" spans="1:17" ht="14.4" customHeight="1" x14ac:dyDescent="0.3">
      <c r="A68" s="680" t="s">
        <v>527</v>
      </c>
      <c r="B68" s="671" t="s">
        <v>4686</v>
      </c>
      <c r="C68" s="671" t="s">
        <v>4604</v>
      </c>
      <c r="D68" s="671" t="s">
        <v>4767</v>
      </c>
      <c r="E68" s="671" t="s">
        <v>4768</v>
      </c>
      <c r="F68" s="238">
        <v>1</v>
      </c>
      <c r="G68" s="238">
        <v>544</v>
      </c>
      <c r="H68" s="238">
        <v>1</v>
      </c>
      <c r="I68" s="238">
        <v>544</v>
      </c>
      <c r="J68" s="238">
        <v>2</v>
      </c>
      <c r="K68" s="238">
        <v>1090</v>
      </c>
      <c r="L68" s="238">
        <v>2.0036764705882355</v>
      </c>
      <c r="M68" s="238">
        <v>545</v>
      </c>
      <c r="N68" s="238">
        <v>1</v>
      </c>
      <c r="O68" s="238">
        <v>545</v>
      </c>
      <c r="P68" s="682">
        <v>1.0018382352941178</v>
      </c>
      <c r="Q68" s="713">
        <v>545</v>
      </c>
    </row>
    <row r="69" spans="1:17" ht="14.4" customHeight="1" x14ac:dyDescent="0.3">
      <c r="A69" s="680" t="s">
        <v>527</v>
      </c>
      <c r="B69" s="671" t="s">
        <v>4686</v>
      </c>
      <c r="C69" s="671" t="s">
        <v>4604</v>
      </c>
      <c r="D69" s="671" t="s">
        <v>4769</v>
      </c>
      <c r="E69" s="671" t="s">
        <v>4770</v>
      </c>
      <c r="F69" s="238">
        <v>26</v>
      </c>
      <c r="G69" s="238">
        <v>12402</v>
      </c>
      <c r="H69" s="238">
        <v>1</v>
      </c>
      <c r="I69" s="238">
        <v>477</v>
      </c>
      <c r="J69" s="238">
        <v>20</v>
      </c>
      <c r="K69" s="238">
        <v>9580</v>
      </c>
      <c r="L69" s="238">
        <v>0.77245605547492335</v>
      </c>
      <c r="M69" s="238">
        <v>479</v>
      </c>
      <c r="N69" s="238">
        <v>36</v>
      </c>
      <c r="O69" s="238">
        <v>17244</v>
      </c>
      <c r="P69" s="682">
        <v>1.3904208998548622</v>
      </c>
      <c r="Q69" s="713">
        <v>479</v>
      </c>
    </row>
    <row r="70" spans="1:17" ht="14.4" customHeight="1" x14ac:dyDescent="0.3">
      <c r="A70" s="680" t="s">
        <v>527</v>
      </c>
      <c r="B70" s="671" t="s">
        <v>4686</v>
      </c>
      <c r="C70" s="671" t="s">
        <v>4604</v>
      </c>
      <c r="D70" s="671" t="s">
        <v>4771</v>
      </c>
      <c r="E70" s="671" t="s">
        <v>4772</v>
      </c>
      <c r="F70" s="238">
        <v>1</v>
      </c>
      <c r="G70" s="238">
        <v>734</v>
      </c>
      <c r="H70" s="238">
        <v>1</v>
      </c>
      <c r="I70" s="238">
        <v>734</v>
      </c>
      <c r="J70" s="238">
        <v>2</v>
      </c>
      <c r="K70" s="238">
        <v>1468</v>
      </c>
      <c r="L70" s="238">
        <v>2</v>
      </c>
      <c r="M70" s="238">
        <v>734</v>
      </c>
      <c r="N70" s="238">
        <v>1</v>
      </c>
      <c r="O70" s="238">
        <v>734</v>
      </c>
      <c r="P70" s="682">
        <v>1</v>
      </c>
      <c r="Q70" s="713">
        <v>734</v>
      </c>
    </row>
    <row r="71" spans="1:17" ht="14.4" customHeight="1" x14ac:dyDescent="0.3">
      <c r="A71" s="680" t="s">
        <v>527</v>
      </c>
      <c r="B71" s="671" t="s">
        <v>4686</v>
      </c>
      <c r="C71" s="671" t="s">
        <v>4604</v>
      </c>
      <c r="D71" s="671" t="s">
        <v>4773</v>
      </c>
      <c r="E71" s="671" t="s">
        <v>4774</v>
      </c>
      <c r="F71" s="238">
        <v>8</v>
      </c>
      <c r="G71" s="238">
        <v>2608</v>
      </c>
      <c r="H71" s="238">
        <v>1</v>
      </c>
      <c r="I71" s="238">
        <v>326</v>
      </c>
      <c r="J71" s="238">
        <v>2</v>
      </c>
      <c r="K71" s="238">
        <v>652</v>
      </c>
      <c r="L71" s="238">
        <v>0.25</v>
      </c>
      <c r="M71" s="238">
        <v>326</v>
      </c>
      <c r="N71" s="238"/>
      <c r="O71" s="238"/>
      <c r="P71" s="682"/>
      <c r="Q71" s="713"/>
    </row>
    <row r="72" spans="1:17" ht="14.4" customHeight="1" x14ac:dyDescent="0.3">
      <c r="A72" s="680" t="s">
        <v>527</v>
      </c>
      <c r="B72" s="671" t="s">
        <v>4686</v>
      </c>
      <c r="C72" s="671" t="s">
        <v>4604</v>
      </c>
      <c r="D72" s="671" t="s">
        <v>4775</v>
      </c>
      <c r="E72" s="671" t="s">
        <v>4776</v>
      </c>
      <c r="F72" s="238">
        <v>1</v>
      </c>
      <c r="G72" s="238">
        <v>344</v>
      </c>
      <c r="H72" s="238">
        <v>1</v>
      </c>
      <c r="I72" s="238">
        <v>344</v>
      </c>
      <c r="J72" s="238">
        <v>2</v>
      </c>
      <c r="K72" s="238">
        <v>688</v>
      </c>
      <c r="L72" s="238">
        <v>2</v>
      </c>
      <c r="M72" s="238">
        <v>344</v>
      </c>
      <c r="N72" s="238">
        <v>1</v>
      </c>
      <c r="O72" s="238">
        <v>344</v>
      </c>
      <c r="P72" s="682">
        <v>1</v>
      </c>
      <c r="Q72" s="713">
        <v>344</v>
      </c>
    </row>
    <row r="73" spans="1:17" ht="14.4" customHeight="1" x14ac:dyDescent="0.3">
      <c r="A73" s="680" t="s">
        <v>527</v>
      </c>
      <c r="B73" s="671" t="s">
        <v>4686</v>
      </c>
      <c r="C73" s="671" t="s">
        <v>4604</v>
      </c>
      <c r="D73" s="671" t="s">
        <v>4777</v>
      </c>
      <c r="E73" s="671" t="s">
        <v>4778</v>
      </c>
      <c r="F73" s="238"/>
      <c r="G73" s="238"/>
      <c r="H73" s="238"/>
      <c r="I73" s="238"/>
      <c r="J73" s="238">
        <v>1</v>
      </c>
      <c r="K73" s="238">
        <v>751</v>
      </c>
      <c r="L73" s="238"/>
      <c r="M73" s="238">
        <v>751</v>
      </c>
      <c r="N73" s="238"/>
      <c r="O73" s="238"/>
      <c r="P73" s="682"/>
      <c r="Q73" s="713"/>
    </row>
    <row r="74" spans="1:17" ht="14.4" customHeight="1" x14ac:dyDescent="0.3">
      <c r="A74" s="680" t="s">
        <v>527</v>
      </c>
      <c r="B74" s="671" t="s">
        <v>4686</v>
      </c>
      <c r="C74" s="671" t="s">
        <v>4604</v>
      </c>
      <c r="D74" s="671" t="s">
        <v>4779</v>
      </c>
      <c r="E74" s="671" t="s">
        <v>4780</v>
      </c>
      <c r="F74" s="238"/>
      <c r="G74" s="238"/>
      <c r="H74" s="238"/>
      <c r="I74" s="238"/>
      <c r="J74" s="238"/>
      <c r="K74" s="238"/>
      <c r="L74" s="238"/>
      <c r="M74" s="238"/>
      <c r="N74" s="238">
        <v>1</v>
      </c>
      <c r="O74" s="238">
        <v>230</v>
      </c>
      <c r="P74" s="682"/>
      <c r="Q74" s="713">
        <v>230</v>
      </c>
    </row>
    <row r="75" spans="1:17" ht="14.4" customHeight="1" x14ac:dyDescent="0.3">
      <c r="A75" s="680" t="s">
        <v>527</v>
      </c>
      <c r="B75" s="671" t="s">
        <v>4686</v>
      </c>
      <c r="C75" s="671" t="s">
        <v>4604</v>
      </c>
      <c r="D75" s="671" t="s">
        <v>4781</v>
      </c>
      <c r="E75" s="671" t="s">
        <v>4782</v>
      </c>
      <c r="F75" s="238">
        <v>110</v>
      </c>
      <c r="G75" s="238">
        <v>366630</v>
      </c>
      <c r="H75" s="238">
        <v>1</v>
      </c>
      <c r="I75" s="238">
        <v>3333</v>
      </c>
      <c r="J75" s="238">
        <v>45</v>
      </c>
      <c r="K75" s="238">
        <v>150075</v>
      </c>
      <c r="L75" s="238">
        <v>0.40933638818427298</v>
      </c>
      <c r="M75" s="238">
        <v>3335</v>
      </c>
      <c r="N75" s="238">
        <v>82</v>
      </c>
      <c r="O75" s="238">
        <v>273470</v>
      </c>
      <c r="P75" s="682">
        <v>0.74590186291356408</v>
      </c>
      <c r="Q75" s="713">
        <v>3335</v>
      </c>
    </row>
    <row r="76" spans="1:17" ht="14.4" customHeight="1" x14ac:dyDescent="0.3">
      <c r="A76" s="680" t="s">
        <v>527</v>
      </c>
      <c r="B76" s="671" t="s">
        <v>4686</v>
      </c>
      <c r="C76" s="671" t="s">
        <v>4604</v>
      </c>
      <c r="D76" s="671" t="s">
        <v>4783</v>
      </c>
      <c r="E76" s="671" t="s">
        <v>4784</v>
      </c>
      <c r="F76" s="238">
        <v>1</v>
      </c>
      <c r="G76" s="238">
        <v>229</v>
      </c>
      <c r="H76" s="238">
        <v>1</v>
      </c>
      <c r="I76" s="238">
        <v>229</v>
      </c>
      <c r="J76" s="238"/>
      <c r="K76" s="238"/>
      <c r="L76" s="238"/>
      <c r="M76" s="238"/>
      <c r="N76" s="238">
        <v>1</v>
      </c>
      <c r="O76" s="238">
        <v>229</v>
      </c>
      <c r="P76" s="682">
        <v>1</v>
      </c>
      <c r="Q76" s="713">
        <v>229</v>
      </c>
    </row>
    <row r="77" spans="1:17" ht="14.4" customHeight="1" x14ac:dyDescent="0.3">
      <c r="A77" s="680" t="s">
        <v>527</v>
      </c>
      <c r="B77" s="671" t="s">
        <v>4686</v>
      </c>
      <c r="C77" s="671" t="s">
        <v>4604</v>
      </c>
      <c r="D77" s="671" t="s">
        <v>4795</v>
      </c>
      <c r="E77" s="671" t="s">
        <v>4796</v>
      </c>
      <c r="F77" s="238">
        <v>1</v>
      </c>
      <c r="G77" s="238">
        <v>414</v>
      </c>
      <c r="H77" s="238">
        <v>1</v>
      </c>
      <c r="I77" s="238">
        <v>414</v>
      </c>
      <c r="J77" s="238"/>
      <c r="K77" s="238"/>
      <c r="L77" s="238"/>
      <c r="M77" s="238"/>
      <c r="N77" s="238">
        <v>1</v>
      </c>
      <c r="O77" s="238">
        <v>415</v>
      </c>
      <c r="P77" s="682">
        <v>1.0024154589371981</v>
      </c>
      <c r="Q77" s="713">
        <v>415</v>
      </c>
    </row>
    <row r="78" spans="1:17" ht="14.4" customHeight="1" x14ac:dyDescent="0.3">
      <c r="A78" s="680" t="s">
        <v>527</v>
      </c>
      <c r="B78" s="671" t="s">
        <v>4686</v>
      </c>
      <c r="C78" s="671" t="s">
        <v>4604</v>
      </c>
      <c r="D78" s="671" t="s">
        <v>4797</v>
      </c>
      <c r="E78" s="671" t="s">
        <v>4798</v>
      </c>
      <c r="F78" s="238"/>
      <c r="G78" s="238"/>
      <c r="H78" s="238"/>
      <c r="I78" s="238"/>
      <c r="J78" s="238"/>
      <c r="K78" s="238"/>
      <c r="L78" s="238"/>
      <c r="M78" s="238"/>
      <c r="N78" s="238">
        <v>1</v>
      </c>
      <c r="O78" s="238">
        <v>164</v>
      </c>
      <c r="P78" s="682"/>
      <c r="Q78" s="713">
        <v>164</v>
      </c>
    </row>
    <row r="79" spans="1:17" ht="14.4" customHeight="1" x14ac:dyDescent="0.3">
      <c r="A79" s="680" t="s">
        <v>527</v>
      </c>
      <c r="B79" s="671" t="s">
        <v>4686</v>
      </c>
      <c r="C79" s="671" t="s">
        <v>4604</v>
      </c>
      <c r="D79" s="671" t="s">
        <v>964</v>
      </c>
      <c r="E79" s="671" t="s">
        <v>4799</v>
      </c>
      <c r="F79" s="238"/>
      <c r="G79" s="238"/>
      <c r="H79" s="238"/>
      <c r="I79" s="238"/>
      <c r="J79" s="238"/>
      <c r="K79" s="238"/>
      <c r="L79" s="238"/>
      <c r="M79" s="238"/>
      <c r="N79" s="238">
        <v>2</v>
      </c>
      <c r="O79" s="238">
        <v>1570</v>
      </c>
      <c r="P79" s="682"/>
      <c r="Q79" s="713">
        <v>785</v>
      </c>
    </row>
    <row r="80" spans="1:17" ht="14.4" customHeight="1" x14ac:dyDescent="0.3">
      <c r="A80" s="680" t="s">
        <v>527</v>
      </c>
      <c r="B80" s="671" t="s">
        <v>4686</v>
      </c>
      <c r="C80" s="671" t="s">
        <v>4604</v>
      </c>
      <c r="D80" s="671" t="s">
        <v>4804</v>
      </c>
      <c r="E80" s="671" t="s">
        <v>4805</v>
      </c>
      <c r="F80" s="238">
        <v>1</v>
      </c>
      <c r="G80" s="238">
        <v>914</v>
      </c>
      <c r="H80" s="238">
        <v>1</v>
      </c>
      <c r="I80" s="238">
        <v>914</v>
      </c>
      <c r="J80" s="238"/>
      <c r="K80" s="238"/>
      <c r="L80" s="238"/>
      <c r="M80" s="238"/>
      <c r="N80" s="238"/>
      <c r="O80" s="238"/>
      <c r="P80" s="682"/>
      <c r="Q80" s="713"/>
    </row>
    <row r="81" spans="1:17" ht="14.4" customHeight="1" x14ac:dyDescent="0.3">
      <c r="A81" s="680" t="s">
        <v>527</v>
      </c>
      <c r="B81" s="671" t="s">
        <v>4686</v>
      </c>
      <c r="C81" s="671" t="s">
        <v>4604</v>
      </c>
      <c r="D81" s="671" t="s">
        <v>4806</v>
      </c>
      <c r="E81" s="671" t="s">
        <v>4807</v>
      </c>
      <c r="F81" s="238">
        <v>1</v>
      </c>
      <c r="G81" s="238">
        <v>891</v>
      </c>
      <c r="H81" s="238">
        <v>1</v>
      </c>
      <c r="I81" s="238">
        <v>891</v>
      </c>
      <c r="J81" s="238"/>
      <c r="K81" s="238"/>
      <c r="L81" s="238"/>
      <c r="M81" s="238"/>
      <c r="N81" s="238"/>
      <c r="O81" s="238"/>
      <c r="P81" s="682"/>
      <c r="Q81" s="713"/>
    </row>
    <row r="82" spans="1:17" ht="14.4" customHeight="1" x14ac:dyDescent="0.3">
      <c r="A82" s="680" t="s">
        <v>527</v>
      </c>
      <c r="B82" s="671" t="s">
        <v>4686</v>
      </c>
      <c r="C82" s="671" t="s">
        <v>4604</v>
      </c>
      <c r="D82" s="671" t="s">
        <v>4808</v>
      </c>
      <c r="E82" s="671" t="s">
        <v>4809</v>
      </c>
      <c r="F82" s="238"/>
      <c r="G82" s="238"/>
      <c r="H82" s="238"/>
      <c r="I82" s="238"/>
      <c r="J82" s="238"/>
      <c r="K82" s="238"/>
      <c r="L82" s="238"/>
      <c r="M82" s="238"/>
      <c r="N82" s="238">
        <v>1</v>
      </c>
      <c r="O82" s="238">
        <v>1488</v>
      </c>
      <c r="P82" s="682"/>
      <c r="Q82" s="713">
        <v>1488</v>
      </c>
    </row>
    <row r="83" spans="1:17" ht="14.4" customHeight="1" x14ac:dyDescent="0.3">
      <c r="A83" s="680" t="s">
        <v>527</v>
      </c>
      <c r="B83" s="671" t="s">
        <v>4686</v>
      </c>
      <c r="C83" s="671" t="s">
        <v>4604</v>
      </c>
      <c r="D83" s="671" t="s">
        <v>4812</v>
      </c>
      <c r="E83" s="671" t="s">
        <v>4813</v>
      </c>
      <c r="F83" s="238"/>
      <c r="G83" s="238"/>
      <c r="H83" s="238"/>
      <c r="I83" s="238"/>
      <c r="J83" s="238">
        <v>1</v>
      </c>
      <c r="K83" s="238">
        <v>86</v>
      </c>
      <c r="L83" s="238"/>
      <c r="M83" s="238">
        <v>86</v>
      </c>
      <c r="N83" s="238"/>
      <c r="O83" s="238"/>
      <c r="P83" s="682"/>
      <c r="Q83" s="713"/>
    </row>
    <row r="84" spans="1:17" ht="14.4" customHeight="1" x14ac:dyDescent="0.3">
      <c r="A84" s="680" t="s">
        <v>5128</v>
      </c>
      <c r="B84" s="671" t="s">
        <v>5129</v>
      </c>
      <c r="C84" s="671" t="s">
        <v>4604</v>
      </c>
      <c r="D84" s="671" t="s">
        <v>5130</v>
      </c>
      <c r="E84" s="671" t="s">
        <v>5131</v>
      </c>
      <c r="F84" s="238">
        <v>465</v>
      </c>
      <c r="G84" s="238">
        <v>12555</v>
      </c>
      <c r="H84" s="238">
        <v>1</v>
      </c>
      <c r="I84" s="238">
        <v>27</v>
      </c>
      <c r="J84" s="238">
        <v>463</v>
      </c>
      <c r="K84" s="238">
        <v>12501</v>
      </c>
      <c r="L84" s="238">
        <v>0.99569892473118282</v>
      </c>
      <c r="M84" s="238">
        <v>27</v>
      </c>
      <c r="N84" s="238">
        <v>497</v>
      </c>
      <c r="O84" s="238">
        <v>13419</v>
      </c>
      <c r="P84" s="682">
        <v>1.0688172043010753</v>
      </c>
      <c r="Q84" s="713">
        <v>27</v>
      </c>
    </row>
    <row r="85" spans="1:17" ht="14.4" customHeight="1" x14ac:dyDescent="0.3">
      <c r="A85" s="680" t="s">
        <v>5128</v>
      </c>
      <c r="B85" s="671" t="s">
        <v>5129</v>
      </c>
      <c r="C85" s="671" t="s">
        <v>4604</v>
      </c>
      <c r="D85" s="671" t="s">
        <v>5132</v>
      </c>
      <c r="E85" s="671" t="s">
        <v>5133</v>
      </c>
      <c r="F85" s="238">
        <v>240</v>
      </c>
      <c r="G85" s="238">
        <v>12960</v>
      </c>
      <c r="H85" s="238">
        <v>1</v>
      </c>
      <c r="I85" s="238">
        <v>54</v>
      </c>
      <c r="J85" s="238">
        <v>233</v>
      </c>
      <c r="K85" s="238">
        <v>12582</v>
      </c>
      <c r="L85" s="238">
        <v>0.97083333333333333</v>
      </c>
      <c r="M85" s="238">
        <v>54</v>
      </c>
      <c r="N85" s="238">
        <v>225</v>
      </c>
      <c r="O85" s="238">
        <v>12150</v>
      </c>
      <c r="P85" s="682">
        <v>0.9375</v>
      </c>
      <c r="Q85" s="713">
        <v>54</v>
      </c>
    </row>
    <row r="86" spans="1:17" ht="14.4" customHeight="1" x14ac:dyDescent="0.3">
      <c r="A86" s="680" t="s">
        <v>5128</v>
      </c>
      <c r="B86" s="671" t="s">
        <v>5129</v>
      </c>
      <c r="C86" s="671" t="s">
        <v>4604</v>
      </c>
      <c r="D86" s="671" t="s">
        <v>5134</v>
      </c>
      <c r="E86" s="671" t="s">
        <v>5135</v>
      </c>
      <c r="F86" s="238">
        <v>501</v>
      </c>
      <c r="G86" s="238">
        <v>12024</v>
      </c>
      <c r="H86" s="238">
        <v>1</v>
      </c>
      <c r="I86" s="238">
        <v>24</v>
      </c>
      <c r="J86" s="238">
        <v>509</v>
      </c>
      <c r="K86" s="238">
        <v>12216</v>
      </c>
      <c r="L86" s="238">
        <v>1.0159680638722555</v>
      </c>
      <c r="M86" s="238">
        <v>24</v>
      </c>
      <c r="N86" s="238">
        <v>553</v>
      </c>
      <c r="O86" s="238">
        <v>13272</v>
      </c>
      <c r="P86" s="682">
        <v>1.1037924151696608</v>
      </c>
      <c r="Q86" s="713">
        <v>24</v>
      </c>
    </row>
    <row r="87" spans="1:17" ht="14.4" customHeight="1" x14ac:dyDescent="0.3">
      <c r="A87" s="680" t="s">
        <v>5128</v>
      </c>
      <c r="B87" s="671" t="s">
        <v>5129</v>
      </c>
      <c r="C87" s="671" t="s">
        <v>4604</v>
      </c>
      <c r="D87" s="671" t="s">
        <v>5136</v>
      </c>
      <c r="E87" s="671" t="s">
        <v>5137</v>
      </c>
      <c r="F87" s="238">
        <v>1211</v>
      </c>
      <c r="G87" s="238">
        <v>32697</v>
      </c>
      <c r="H87" s="238">
        <v>1</v>
      </c>
      <c r="I87" s="238">
        <v>27</v>
      </c>
      <c r="J87" s="238">
        <v>1147</v>
      </c>
      <c r="K87" s="238">
        <v>30969</v>
      </c>
      <c r="L87" s="238">
        <v>0.94715111478117253</v>
      </c>
      <c r="M87" s="238">
        <v>27</v>
      </c>
      <c r="N87" s="238">
        <v>1207</v>
      </c>
      <c r="O87" s="238">
        <v>32589</v>
      </c>
      <c r="P87" s="682">
        <v>0.9966969446738233</v>
      </c>
      <c r="Q87" s="713">
        <v>27</v>
      </c>
    </row>
    <row r="88" spans="1:17" ht="14.4" customHeight="1" x14ac:dyDescent="0.3">
      <c r="A88" s="680" t="s">
        <v>5128</v>
      </c>
      <c r="B88" s="671" t="s">
        <v>5129</v>
      </c>
      <c r="C88" s="671" t="s">
        <v>4604</v>
      </c>
      <c r="D88" s="671" t="s">
        <v>5138</v>
      </c>
      <c r="E88" s="671" t="s">
        <v>5139</v>
      </c>
      <c r="F88" s="238">
        <v>1</v>
      </c>
      <c r="G88" s="238">
        <v>56</v>
      </c>
      <c r="H88" s="238">
        <v>1</v>
      </c>
      <c r="I88" s="238">
        <v>56</v>
      </c>
      <c r="J88" s="238"/>
      <c r="K88" s="238"/>
      <c r="L88" s="238"/>
      <c r="M88" s="238"/>
      <c r="N88" s="238"/>
      <c r="O88" s="238"/>
      <c r="P88" s="682"/>
      <c r="Q88" s="713"/>
    </row>
    <row r="89" spans="1:17" ht="14.4" customHeight="1" x14ac:dyDescent="0.3">
      <c r="A89" s="680" t="s">
        <v>5128</v>
      </c>
      <c r="B89" s="671" t="s">
        <v>5129</v>
      </c>
      <c r="C89" s="671" t="s">
        <v>4604</v>
      </c>
      <c r="D89" s="671" t="s">
        <v>5140</v>
      </c>
      <c r="E89" s="671" t="s">
        <v>5141</v>
      </c>
      <c r="F89" s="238">
        <v>453</v>
      </c>
      <c r="G89" s="238">
        <v>12231</v>
      </c>
      <c r="H89" s="238">
        <v>1</v>
      </c>
      <c r="I89" s="238">
        <v>27</v>
      </c>
      <c r="J89" s="238">
        <v>458</v>
      </c>
      <c r="K89" s="238">
        <v>12366</v>
      </c>
      <c r="L89" s="238">
        <v>1.011037527593819</v>
      </c>
      <c r="M89" s="238">
        <v>27</v>
      </c>
      <c r="N89" s="238">
        <v>495</v>
      </c>
      <c r="O89" s="238">
        <v>13365</v>
      </c>
      <c r="P89" s="682">
        <v>1.0927152317880795</v>
      </c>
      <c r="Q89" s="713">
        <v>27</v>
      </c>
    </row>
    <row r="90" spans="1:17" ht="14.4" customHeight="1" x14ac:dyDescent="0.3">
      <c r="A90" s="680" t="s">
        <v>5128</v>
      </c>
      <c r="B90" s="671" t="s">
        <v>5129</v>
      </c>
      <c r="C90" s="671" t="s">
        <v>4604</v>
      </c>
      <c r="D90" s="671" t="s">
        <v>5142</v>
      </c>
      <c r="E90" s="671" t="s">
        <v>5143</v>
      </c>
      <c r="F90" s="238">
        <v>1141</v>
      </c>
      <c r="G90" s="238">
        <v>25102</v>
      </c>
      <c r="H90" s="238">
        <v>1</v>
      </c>
      <c r="I90" s="238">
        <v>22</v>
      </c>
      <c r="J90" s="238">
        <v>1111</v>
      </c>
      <c r="K90" s="238">
        <v>24442</v>
      </c>
      <c r="L90" s="238">
        <v>0.9737072743207712</v>
      </c>
      <c r="M90" s="238">
        <v>22</v>
      </c>
      <c r="N90" s="238">
        <v>1242</v>
      </c>
      <c r="O90" s="238">
        <v>27324</v>
      </c>
      <c r="P90" s="682">
        <v>1.0885188431200701</v>
      </c>
      <c r="Q90" s="713">
        <v>22</v>
      </c>
    </row>
    <row r="91" spans="1:17" ht="14.4" customHeight="1" x14ac:dyDescent="0.3">
      <c r="A91" s="680" t="s">
        <v>5128</v>
      </c>
      <c r="B91" s="671" t="s">
        <v>5129</v>
      </c>
      <c r="C91" s="671" t="s">
        <v>4604</v>
      </c>
      <c r="D91" s="671" t="s">
        <v>5144</v>
      </c>
      <c r="E91" s="671" t="s">
        <v>5145</v>
      </c>
      <c r="F91" s="238">
        <v>16</v>
      </c>
      <c r="G91" s="238">
        <v>1088</v>
      </c>
      <c r="H91" s="238">
        <v>1</v>
      </c>
      <c r="I91" s="238">
        <v>68</v>
      </c>
      <c r="J91" s="238">
        <v>4</v>
      </c>
      <c r="K91" s="238">
        <v>272</v>
      </c>
      <c r="L91" s="238">
        <v>0.25</v>
      </c>
      <c r="M91" s="238">
        <v>68</v>
      </c>
      <c r="N91" s="238">
        <v>14</v>
      </c>
      <c r="O91" s="238">
        <v>952</v>
      </c>
      <c r="P91" s="682">
        <v>0.875</v>
      </c>
      <c r="Q91" s="713">
        <v>68</v>
      </c>
    </row>
    <row r="92" spans="1:17" ht="14.4" customHeight="1" x14ac:dyDescent="0.3">
      <c r="A92" s="680" t="s">
        <v>5128</v>
      </c>
      <c r="B92" s="671" t="s">
        <v>5129</v>
      </c>
      <c r="C92" s="671" t="s">
        <v>4604</v>
      </c>
      <c r="D92" s="671" t="s">
        <v>5146</v>
      </c>
      <c r="E92" s="671" t="s">
        <v>5147</v>
      </c>
      <c r="F92" s="238">
        <v>3</v>
      </c>
      <c r="G92" s="238">
        <v>186</v>
      </c>
      <c r="H92" s="238">
        <v>1</v>
      </c>
      <c r="I92" s="238">
        <v>62</v>
      </c>
      <c r="J92" s="238">
        <v>4</v>
      </c>
      <c r="K92" s="238">
        <v>248</v>
      </c>
      <c r="L92" s="238">
        <v>1.3333333333333333</v>
      </c>
      <c r="M92" s="238">
        <v>62</v>
      </c>
      <c r="N92" s="238">
        <v>6</v>
      </c>
      <c r="O92" s="238">
        <v>372</v>
      </c>
      <c r="P92" s="682">
        <v>2</v>
      </c>
      <c r="Q92" s="713">
        <v>62</v>
      </c>
    </row>
    <row r="93" spans="1:17" ht="14.4" customHeight="1" x14ac:dyDescent="0.3">
      <c r="A93" s="680" t="s">
        <v>5128</v>
      </c>
      <c r="B93" s="671" t="s">
        <v>5129</v>
      </c>
      <c r="C93" s="671" t="s">
        <v>4604</v>
      </c>
      <c r="D93" s="671" t="s">
        <v>5148</v>
      </c>
      <c r="E93" s="671" t="s">
        <v>5149</v>
      </c>
      <c r="F93" s="238">
        <v>22</v>
      </c>
      <c r="G93" s="238">
        <v>1342</v>
      </c>
      <c r="H93" s="238">
        <v>1</v>
      </c>
      <c r="I93" s="238">
        <v>61</v>
      </c>
      <c r="J93" s="238">
        <v>7</v>
      </c>
      <c r="K93" s="238">
        <v>427</v>
      </c>
      <c r="L93" s="238">
        <v>0.31818181818181818</v>
      </c>
      <c r="M93" s="238">
        <v>61</v>
      </c>
      <c r="N93" s="238">
        <v>7</v>
      </c>
      <c r="O93" s="238">
        <v>427</v>
      </c>
      <c r="P93" s="682">
        <v>0.31818181818181818</v>
      </c>
      <c r="Q93" s="713">
        <v>61</v>
      </c>
    </row>
    <row r="94" spans="1:17" ht="14.4" customHeight="1" x14ac:dyDescent="0.3">
      <c r="A94" s="680" t="s">
        <v>5128</v>
      </c>
      <c r="B94" s="671" t="s">
        <v>5129</v>
      </c>
      <c r="C94" s="671" t="s">
        <v>4604</v>
      </c>
      <c r="D94" s="671" t="s">
        <v>5150</v>
      </c>
      <c r="E94" s="671" t="s">
        <v>5151</v>
      </c>
      <c r="F94" s="238">
        <v>1</v>
      </c>
      <c r="G94" s="238">
        <v>394</v>
      </c>
      <c r="H94" s="238">
        <v>1</v>
      </c>
      <c r="I94" s="238">
        <v>394</v>
      </c>
      <c r="J94" s="238"/>
      <c r="K94" s="238"/>
      <c r="L94" s="238"/>
      <c r="M94" s="238"/>
      <c r="N94" s="238">
        <v>1</v>
      </c>
      <c r="O94" s="238">
        <v>394</v>
      </c>
      <c r="P94" s="682">
        <v>1</v>
      </c>
      <c r="Q94" s="713">
        <v>394</v>
      </c>
    </row>
    <row r="95" spans="1:17" ht="14.4" customHeight="1" x14ac:dyDescent="0.3">
      <c r="A95" s="680" t="s">
        <v>5128</v>
      </c>
      <c r="B95" s="671" t="s">
        <v>5129</v>
      </c>
      <c r="C95" s="671" t="s">
        <v>4604</v>
      </c>
      <c r="D95" s="671" t="s">
        <v>5152</v>
      </c>
      <c r="E95" s="671" t="s">
        <v>5153</v>
      </c>
      <c r="F95" s="238"/>
      <c r="G95" s="238"/>
      <c r="H95" s="238"/>
      <c r="I95" s="238"/>
      <c r="J95" s="238"/>
      <c r="K95" s="238"/>
      <c r="L95" s="238"/>
      <c r="M95" s="238"/>
      <c r="N95" s="238">
        <v>4</v>
      </c>
      <c r="O95" s="238">
        <v>324</v>
      </c>
      <c r="P95" s="682"/>
      <c r="Q95" s="713">
        <v>81</v>
      </c>
    </row>
    <row r="96" spans="1:17" ht="14.4" customHeight="1" x14ac:dyDescent="0.3">
      <c r="A96" s="680" t="s">
        <v>5128</v>
      </c>
      <c r="B96" s="671" t="s">
        <v>5129</v>
      </c>
      <c r="C96" s="671" t="s">
        <v>4604</v>
      </c>
      <c r="D96" s="671" t="s">
        <v>5154</v>
      </c>
      <c r="E96" s="671" t="s">
        <v>5155</v>
      </c>
      <c r="F96" s="238">
        <v>17</v>
      </c>
      <c r="G96" s="238">
        <v>16779</v>
      </c>
      <c r="H96" s="238">
        <v>1</v>
      </c>
      <c r="I96" s="238">
        <v>987</v>
      </c>
      <c r="J96" s="238">
        <v>12</v>
      </c>
      <c r="K96" s="238">
        <v>11844</v>
      </c>
      <c r="L96" s="238">
        <v>0.70588235294117652</v>
      </c>
      <c r="M96" s="238">
        <v>987</v>
      </c>
      <c r="N96" s="238">
        <v>15</v>
      </c>
      <c r="O96" s="238">
        <v>14805</v>
      </c>
      <c r="P96" s="682">
        <v>0.88235294117647056</v>
      </c>
      <c r="Q96" s="713">
        <v>987</v>
      </c>
    </row>
    <row r="97" spans="1:17" ht="14.4" customHeight="1" x14ac:dyDescent="0.3">
      <c r="A97" s="680" t="s">
        <v>5128</v>
      </c>
      <c r="B97" s="671" t="s">
        <v>5129</v>
      </c>
      <c r="C97" s="671" t="s">
        <v>4604</v>
      </c>
      <c r="D97" s="671" t="s">
        <v>5156</v>
      </c>
      <c r="E97" s="671" t="s">
        <v>5157</v>
      </c>
      <c r="F97" s="238"/>
      <c r="G97" s="238"/>
      <c r="H97" s="238"/>
      <c r="I97" s="238"/>
      <c r="J97" s="238">
        <v>1</v>
      </c>
      <c r="K97" s="238">
        <v>30</v>
      </c>
      <c r="L97" s="238"/>
      <c r="M97" s="238">
        <v>30</v>
      </c>
      <c r="N97" s="238">
        <v>1</v>
      </c>
      <c r="O97" s="238">
        <v>30</v>
      </c>
      <c r="P97" s="682"/>
      <c r="Q97" s="713">
        <v>30</v>
      </c>
    </row>
    <row r="98" spans="1:17" ht="14.4" customHeight="1" x14ac:dyDescent="0.3">
      <c r="A98" s="680" t="s">
        <v>5128</v>
      </c>
      <c r="B98" s="671" t="s">
        <v>5129</v>
      </c>
      <c r="C98" s="671" t="s">
        <v>4604</v>
      </c>
      <c r="D98" s="671" t="s">
        <v>5158</v>
      </c>
      <c r="E98" s="671" t="s">
        <v>5159</v>
      </c>
      <c r="F98" s="238"/>
      <c r="G98" s="238"/>
      <c r="H98" s="238"/>
      <c r="I98" s="238"/>
      <c r="J98" s="238">
        <v>2</v>
      </c>
      <c r="K98" s="238">
        <v>164</v>
      </c>
      <c r="L98" s="238"/>
      <c r="M98" s="238">
        <v>82</v>
      </c>
      <c r="N98" s="238"/>
      <c r="O98" s="238"/>
      <c r="P98" s="682"/>
      <c r="Q98" s="713"/>
    </row>
    <row r="99" spans="1:17" ht="14.4" customHeight="1" x14ac:dyDescent="0.3">
      <c r="A99" s="680" t="s">
        <v>5128</v>
      </c>
      <c r="B99" s="671" t="s">
        <v>5129</v>
      </c>
      <c r="C99" s="671" t="s">
        <v>4604</v>
      </c>
      <c r="D99" s="671" t="s">
        <v>5160</v>
      </c>
      <c r="E99" s="671" t="s">
        <v>5161</v>
      </c>
      <c r="F99" s="238">
        <v>39</v>
      </c>
      <c r="G99" s="238">
        <v>2457</v>
      </c>
      <c r="H99" s="238">
        <v>1</v>
      </c>
      <c r="I99" s="238">
        <v>63</v>
      </c>
      <c r="J99" s="238">
        <v>36</v>
      </c>
      <c r="K99" s="238">
        <v>2268</v>
      </c>
      <c r="L99" s="238">
        <v>0.92307692307692313</v>
      </c>
      <c r="M99" s="238">
        <v>63</v>
      </c>
      <c r="N99" s="238">
        <v>35</v>
      </c>
      <c r="O99" s="238">
        <v>2205</v>
      </c>
      <c r="P99" s="682">
        <v>0.89743589743589747</v>
      </c>
      <c r="Q99" s="713">
        <v>63</v>
      </c>
    </row>
    <row r="100" spans="1:17" ht="14.4" customHeight="1" x14ac:dyDescent="0.3">
      <c r="A100" s="680" t="s">
        <v>5128</v>
      </c>
      <c r="B100" s="671" t="s">
        <v>5129</v>
      </c>
      <c r="C100" s="671" t="s">
        <v>4604</v>
      </c>
      <c r="D100" s="671" t="s">
        <v>5162</v>
      </c>
      <c r="E100" s="671" t="s">
        <v>5163</v>
      </c>
      <c r="F100" s="238">
        <v>246</v>
      </c>
      <c r="G100" s="238">
        <v>4182</v>
      </c>
      <c r="H100" s="238">
        <v>1</v>
      </c>
      <c r="I100" s="238">
        <v>17</v>
      </c>
      <c r="J100" s="238">
        <v>314</v>
      </c>
      <c r="K100" s="238">
        <v>5338</v>
      </c>
      <c r="L100" s="238">
        <v>1.2764227642276422</v>
      </c>
      <c r="M100" s="238">
        <v>17</v>
      </c>
      <c r="N100" s="238">
        <v>369</v>
      </c>
      <c r="O100" s="238">
        <v>6273</v>
      </c>
      <c r="P100" s="682">
        <v>1.5</v>
      </c>
      <c r="Q100" s="713">
        <v>17</v>
      </c>
    </row>
    <row r="101" spans="1:17" ht="14.4" customHeight="1" x14ac:dyDescent="0.3">
      <c r="A101" s="680" t="s">
        <v>5128</v>
      </c>
      <c r="B101" s="671" t="s">
        <v>5129</v>
      </c>
      <c r="C101" s="671" t="s">
        <v>4604</v>
      </c>
      <c r="D101" s="671" t="s">
        <v>5164</v>
      </c>
      <c r="E101" s="671" t="s">
        <v>5165</v>
      </c>
      <c r="F101" s="238">
        <v>14</v>
      </c>
      <c r="G101" s="238">
        <v>868</v>
      </c>
      <c r="H101" s="238">
        <v>1</v>
      </c>
      <c r="I101" s="238">
        <v>62</v>
      </c>
      <c r="J101" s="238">
        <v>6</v>
      </c>
      <c r="K101" s="238">
        <v>378</v>
      </c>
      <c r="L101" s="238">
        <v>0.43548387096774194</v>
      </c>
      <c r="M101" s="238">
        <v>63</v>
      </c>
      <c r="N101" s="238">
        <v>11</v>
      </c>
      <c r="O101" s="238">
        <v>693</v>
      </c>
      <c r="P101" s="682">
        <v>0.79838709677419351</v>
      </c>
      <c r="Q101" s="713">
        <v>63</v>
      </c>
    </row>
    <row r="102" spans="1:17" ht="14.4" customHeight="1" x14ac:dyDescent="0.3">
      <c r="A102" s="680" t="s">
        <v>5128</v>
      </c>
      <c r="B102" s="671" t="s">
        <v>5129</v>
      </c>
      <c r="C102" s="671" t="s">
        <v>4604</v>
      </c>
      <c r="D102" s="671" t="s">
        <v>5166</v>
      </c>
      <c r="E102" s="671" t="s">
        <v>5167</v>
      </c>
      <c r="F102" s="238">
        <v>1</v>
      </c>
      <c r="G102" s="238">
        <v>475</v>
      </c>
      <c r="H102" s="238">
        <v>1</v>
      </c>
      <c r="I102" s="238">
        <v>475</v>
      </c>
      <c r="J102" s="238"/>
      <c r="K102" s="238"/>
      <c r="L102" s="238"/>
      <c r="M102" s="238"/>
      <c r="N102" s="238"/>
      <c r="O102" s="238"/>
      <c r="P102" s="682"/>
      <c r="Q102" s="713"/>
    </row>
    <row r="103" spans="1:17" ht="14.4" customHeight="1" x14ac:dyDescent="0.3">
      <c r="A103" s="680" t="s">
        <v>5128</v>
      </c>
      <c r="B103" s="671" t="s">
        <v>5129</v>
      </c>
      <c r="C103" s="671" t="s">
        <v>4604</v>
      </c>
      <c r="D103" s="671" t="s">
        <v>5168</v>
      </c>
      <c r="E103" s="671" t="s">
        <v>5169</v>
      </c>
      <c r="F103" s="238">
        <v>4</v>
      </c>
      <c r="G103" s="238">
        <v>188</v>
      </c>
      <c r="H103" s="238">
        <v>1</v>
      </c>
      <c r="I103" s="238">
        <v>47</v>
      </c>
      <c r="J103" s="238"/>
      <c r="K103" s="238"/>
      <c r="L103" s="238"/>
      <c r="M103" s="238"/>
      <c r="N103" s="238"/>
      <c r="O103" s="238"/>
      <c r="P103" s="682"/>
      <c r="Q103" s="713"/>
    </row>
    <row r="104" spans="1:17" ht="14.4" customHeight="1" x14ac:dyDescent="0.3">
      <c r="A104" s="680" t="s">
        <v>5128</v>
      </c>
      <c r="B104" s="671" t="s">
        <v>5129</v>
      </c>
      <c r="C104" s="671" t="s">
        <v>4604</v>
      </c>
      <c r="D104" s="671" t="s">
        <v>5170</v>
      </c>
      <c r="E104" s="671" t="s">
        <v>5171</v>
      </c>
      <c r="F104" s="238">
        <v>2</v>
      </c>
      <c r="G104" s="238">
        <v>120</v>
      </c>
      <c r="H104" s="238">
        <v>1</v>
      </c>
      <c r="I104" s="238">
        <v>60</v>
      </c>
      <c r="J104" s="238">
        <v>2</v>
      </c>
      <c r="K104" s="238">
        <v>120</v>
      </c>
      <c r="L104" s="238">
        <v>1</v>
      </c>
      <c r="M104" s="238">
        <v>60</v>
      </c>
      <c r="N104" s="238">
        <v>1</v>
      </c>
      <c r="O104" s="238">
        <v>60</v>
      </c>
      <c r="P104" s="682">
        <v>0.5</v>
      </c>
      <c r="Q104" s="713">
        <v>60</v>
      </c>
    </row>
    <row r="105" spans="1:17" ht="14.4" customHeight="1" x14ac:dyDescent="0.3">
      <c r="A105" s="680" t="s">
        <v>5128</v>
      </c>
      <c r="B105" s="671" t="s">
        <v>5129</v>
      </c>
      <c r="C105" s="671" t="s">
        <v>4604</v>
      </c>
      <c r="D105" s="671" t="s">
        <v>5172</v>
      </c>
      <c r="E105" s="671" t="s">
        <v>5173</v>
      </c>
      <c r="F105" s="238"/>
      <c r="G105" s="238"/>
      <c r="H105" s="238"/>
      <c r="I105" s="238"/>
      <c r="J105" s="238"/>
      <c r="K105" s="238"/>
      <c r="L105" s="238"/>
      <c r="M105" s="238"/>
      <c r="N105" s="238">
        <v>1</v>
      </c>
      <c r="O105" s="238">
        <v>60</v>
      </c>
      <c r="P105" s="682"/>
      <c r="Q105" s="713">
        <v>60</v>
      </c>
    </row>
    <row r="106" spans="1:17" ht="14.4" customHeight="1" x14ac:dyDescent="0.3">
      <c r="A106" s="680" t="s">
        <v>5128</v>
      </c>
      <c r="B106" s="671" t="s">
        <v>5129</v>
      </c>
      <c r="C106" s="671" t="s">
        <v>4604</v>
      </c>
      <c r="D106" s="671" t="s">
        <v>5174</v>
      </c>
      <c r="E106" s="671" t="s">
        <v>5175</v>
      </c>
      <c r="F106" s="238">
        <v>3</v>
      </c>
      <c r="G106" s="238">
        <v>183</v>
      </c>
      <c r="H106" s="238">
        <v>1</v>
      </c>
      <c r="I106" s="238">
        <v>61</v>
      </c>
      <c r="J106" s="238">
        <v>1</v>
      </c>
      <c r="K106" s="238">
        <v>61</v>
      </c>
      <c r="L106" s="238">
        <v>0.33333333333333331</v>
      </c>
      <c r="M106" s="238">
        <v>61</v>
      </c>
      <c r="N106" s="238"/>
      <c r="O106" s="238"/>
      <c r="P106" s="682"/>
      <c r="Q106" s="713"/>
    </row>
    <row r="107" spans="1:17" ht="14.4" customHeight="1" x14ac:dyDescent="0.3">
      <c r="A107" s="680" t="s">
        <v>5128</v>
      </c>
      <c r="B107" s="671" t="s">
        <v>5129</v>
      </c>
      <c r="C107" s="671" t="s">
        <v>4604</v>
      </c>
      <c r="D107" s="671" t="s">
        <v>5176</v>
      </c>
      <c r="E107" s="671" t="s">
        <v>5177</v>
      </c>
      <c r="F107" s="238">
        <v>20</v>
      </c>
      <c r="G107" s="238">
        <v>380</v>
      </c>
      <c r="H107" s="238">
        <v>1</v>
      </c>
      <c r="I107" s="238">
        <v>19</v>
      </c>
      <c r="J107" s="238">
        <v>8</v>
      </c>
      <c r="K107" s="238">
        <v>152</v>
      </c>
      <c r="L107" s="238">
        <v>0.4</v>
      </c>
      <c r="M107" s="238">
        <v>19</v>
      </c>
      <c r="N107" s="238">
        <v>10</v>
      </c>
      <c r="O107" s="238">
        <v>190</v>
      </c>
      <c r="P107" s="682">
        <v>0.5</v>
      </c>
      <c r="Q107" s="713">
        <v>19</v>
      </c>
    </row>
    <row r="108" spans="1:17" ht="14.4" customHeight="1" x14ac:dyDescent="0.3">
      <c r="A108" s="680" t="s">
        <v>5128</v>
      </c>
      <c r="B108" s="671" t="s">
        <v>5129</v>
      </c>
      <c r="C108" s="671" t="s">
        <v>4604</v>
      </c>
      <c r="D108" s="671" t="s">
        <v>5178</v>
      </c>
      <c r="E108" s="671" t="s">
        <v>5179</v>
      </c>
      <c r="F108" s="238"/>
      <c r="G108" s="238"/>
      <c r="H108" s="238"/>
      <c r="I108" s="238"/>
      <c r="J108" s="238">
        <v>1</v>
      </c>
      <c r="K108" s="238">
        <v>1447</v>
      </c>
      <c r="L108" s="238"/>
      <c r="M108" s="238">
        <v>1447</v>
      </c>
      <c r="N108" s="238"/>
      <c r="O108" s="238"/>
      <c r="P108" s="682"/>
      <c r="Q108" s="713"/>
    </row>
    <row r="109" spans="1:17" ht="14.4" customHeight="1" x14ac:dyDescent="0.3">
      <c r="A109" s="680" t="s">
        <v>5128</v>
      </c>
      <c r="B109" s="671" t="s">
        <v>5129</v>
      </c>
      <c r="C109" s="671" t="s">
        <v>4604</v>
      </c>
      <c r="D109" s="671" t="s">
        <v>5180</v>
      </c>
      <c r="E109" s="671" t="s">
        <v>5181</v>
      </c>
      <c r="F109" s="238">
        <v>1</v>
      </c>
      <c r="G109" s="238">
        <v>391</v>
      </c>
      <c r="H109" s="238">
        <v>1</v>
      </c>
      <c r="I109" s="238">
        <v>391</v>
      </c>
      <c r="J109" s="238"/>
      <c r="K109" s="238"/>
      <c r="L109" s="238"/>
      <c r="M109" s="238"/>
      <c r="N109" s="238"/>
      <c r="O109" s="238"/>
      <c r="P109" s="682"/>
      <c r="Q109" s="713"/>
    </row>
    <row r="110" spans="1:17" ht="14.4" customHeight="1" x14ac:dyDescent="0.3">
      <c r="A110" s="680" t="s">
        <v>5128</v>
      </c>
      <c r="B110" s="671" t="s">
        <v>5129</v>
      </c>
      <c r="C110" s="671" t="s">
        <v>4604</v>
      </c>
      <c r="D110" s="671" t="s">
        <v>5182</v>
      </c>
      <c r="E110" s="671" t="s">
        <v>5183</v>
      </c>
      <c r="F110" s="238">
        <v>9</v>
      </c>
      <c r="G110" s="238">
        <v>2808</v>
      </c>
      <c r="H110" s="238">
        <v>1</v>
      </c>
      <c r="I110" s="238">
        <v>312</v>
      </c>
      <c r="J110" s="238">
        <v>5</v>
      </c>
      <c r="K110" s="238">
        <v>1560</v>
      </c>
      <c r="L110" s="238">
        <v>0.55555555555555558</v>
      </c>
      <c r="M110" s="238">
        <v>312</v>
      </c>
      <c r="N110" s="238">
        <v>5</v>
      </c>
      <c r="O110" s="238">
        <v>1560</v>
      </c>
      <c r="P110" s="682">
        <v>0.55555555555555558</v>
      </c>
      <c r="Q110" s="713">
        <v>312</v>
      </c>
    </row>
    <row r="111" spans="1:17" ht="14.4" customHeight="1" x14ac:dyDescent="0.3">
      <c r="A111" s="680" t="s">
        <v>5128</v>
      </c>
      <c r="B111" s="671" t="s">
        <v>5129</v>
      </c>
      <c r="C111" s="671" t="s">
        <v>4604</v>
      </c>
      <c r="D111" s="671" t="s">
        <v>5184</v>
      </c>
      <c r="E111" s="671" t="s">
        <v>5185</v>
      </c>
      <c r="F111" s="238">
        <v>15</v>
      </c>
      <c r="G111" s="238">
        <v>12750</v>
      </c>
      <c r="H111" s="238">
        <v>1</v>
      </c>
      <c r="I111" s="238">
        <v>850</v>
      </c>
      <c r="J111" s="238">
        <v>9</v>
      </c>
      <c r="K111" s="238">
        <v>7659</v>
      </c>
      <c r="L111" s="238">
        <v>0.6007058823529412</v>
      </c>
      <c r="M111" s="238">
        <v>851</v>
      </c>
      <c r="N111" s="238">
        <v>10</v>
      </c>
      <c r="O111" s="238">
        <v>8510</v>
      </c>
      <c r="P111" s="682">
        <v>0.66745098039215689</v>
      </c>
      <c r="Q111" s="713">
        <v>851</v>
      </c>
    </row>
    <row r="112" spans="1:17" ht="14.4" customHeight="1" x14ac:dyDescent="0.3">
      <c r="A112" s="680" t="s">
        <v>5128</v>
      </c>
      <c r="B112" s="671" t="s">
        <v>5129</v>
      </c>
      <c r="C112" s="671" t="s">
        <v>4604</v>
      </c>
      <c r="D112" s="671" t="s">
        <v>5186</v>
      </c>
      <c r="E112" s="671" t="s">
        <v>5187</v>
      </c>
      <c r="F112" s="238">
        <v>1</v>
      </c>
      <c r="G112" s="238">
        <v>126</v>
      </c>
      <c r="H112" s="238">
        <v>1</v>
      </c>
      <c r="I112" s="238">
        <v>126</v>
      </c>
      <c r="J112" s="238">
        <v>1</v>
      </c>
      <c r="K112" s="238">
        <v>127</v>
      </c>
      <c r="L112" s="238">
        <v>1.0079365079365079</v>
      </c>
      <c r="M112" s="238">
        <v>127</v>
      </c>
      <c r="N112" s="238"/>
      <c r="O112" s="238"/>
      <c r="P112" s="682"/>
      <c r="Q112" s="713"/>
    </row>
    <row r="113" spans="1:17" ht="14.4" customHeight="1" x14ac:dyDescent="0.3">
      <c r="A113" s="680" t="s">
        <v>5128</v>
      </c>
      <c r="B113" s="671" t="s">
        <v>5129</v>
      </c>
      <c r="C113" s="671" t="s">
        <v>4604</v>
      </c>
      <c r="D113" s="671" t="s">
        <v>5188</v>
      </c>
      <c r="E113" s="671" t="s">
        <v>5189</v>
      </c>
      <c r="F113" s="238">
        <v>1</v>
      </c>
      <c r="G113" s="238">
        <v>36</v>
      </c>
      <c r="H113" s="238">
        <v>1</v>
      </c>
      <c r="I113" s="238">
        <v>36</v>
      </c>
      <c r="J113" s="238">
        <v>1</v>
      </c>
      <c r="K113" s="238">
        <v>37</v>
      </c>
      <c r="L113" s="238">
        <v>1.0277777777777777</v>
      </c>
      <c r="M113" s="238">
        <v>37</v>
      </c>
      <c r="N113" s="238"/>
      <c r="O113" s="238"/>
      <c r="P113" s="682"/>
      <c r="Q113" s="713"/>
    </row>
    <row r="114" spans="1:17" ht="14.4" customHeight="1" x14ac:dyDescent="0.3">
      <c r="A114" s="680" t="s">
        <v>5128</v>
      </c>
      <c r="B114" s="671" t="s">
        <v>5129</v>
      </c>
      <c r="C114" s="671" t="s">
        <v>4604</v>
      </c>
      <c r="D114" s="671" t="s">
        <v>5190</v>
      </c>
      <c r="E114" s="671" t="s">
        <v>5191</v>
      </c>
      <c r="F114" s="238">
        <v>23</v>
      </c>
      <c r="G114" s="238">
        <v>3818</v>
      </c>
      <c r="H114" s="238">
        <v>1</v>
      </c>
      <c r="I114" s="238">
        <v>166</v>
      </c>
      <c r="J114" s="238">
        <v>7</v>
      </c>
      <c r="K114" s="238">
        <v>1162</v>
      </c>
      <c r="L114" s="238">
        <v>0.30434782608695654</v>
      </c>
      <c r="M114" s="238">
        <v>166</v>
      </c>
      <c r="N114" s="238">
        <v>16</v>
      </c>
      <c r="O114" s="238">
        <v>2656</v>
      </c>
      <c r="P114" s="682">
        <v>0.69565217391304346</v>
      </c>
      <c r="Q114" s="713">
        <v>166</v>
      </c>
    </row>
    <row r="115" spans="1:17" ht="14.4" customHeight="1" x14ac:dyDescent="0.3">
      <c r="A115" s="680" t="s">
        <v>5128</v>
      </c>
      <c r="B115" s="671" t="s">
        <v>5129</v>
      </c>
      <c r="C115" s="671" t="s">
        <v>4604</v>
      </c>
      <c r="D115" s="671" t="s">
        <v>5192</v>
      </c>
      <c r="E115" s="671" t="s">
        <v>5193</v>
      </c>
      <c r="F115" s="238"/>
      <c r="G115" s="238"/>
      <c r="H115" s="238"/>
      <c r="I115" s="238"/>
      <c r="J115" s="238"/>
      <c r="K115" s="238"/>
      <c r="L115" s="238"/>
      <c r="M115" s="238"/>
      <c r="N115" s="238">
        <v>3</v>
      </c>
      <c r="O115" s="238">
        <v>495</v>
      </c>
      <c r="P115" s="682"/>
      <c r="Q115" s="713">
        <v>165</v>
      </c>
    </row>
    <row r="116" spans="1:17" ht="14.4" customHeight="1" x14ac:dyDescent="0.3">
      <c r="A116" s="680" t="s">
        <v>5128</v>
      </c>
      <c r="B116" s="671" t="s">
        <v>5129</v>
      </c>
      <c r="C116" s="671" t="s">
        <v>4604</v>
      </c>
      <c r="D116" s="671" t="s">
        <v>5194</v>
      </c>
      <c r="E116" s="671" t="s">
        <v>5195</v>
      </c>
      <c r="F116" s="238"/>
      <c r="G116" s="238"/>
      <c r="H116" s="238"/>
      <c r="I116" s="238"/>
      <c r="J116" s="238">
        <v>1</v>
      </c>
      <c r="K116" s="238">
        <v>236</v>
      </c>
      <c r="L116" s="238"/>
      <c r="M116" s="238">
        <v>236</v>
      </c>
      <c r="N116" s="238">
        <v>1</v>
      </c>
      <c r="O116" s="238">
        <v>236</v>
      </c>
      <c r="P116" s="682"/>
      <c r="Q116" s="713">
        <v>236</v>
      </c>
    </row>
    <row r="117" spans="1:17" ht="14.4" customHeight="1" x14ac:dyDescent="0.3">
      <c r="A117" s="680" t="s">
        <v>5128</v>
      </c>
      <c r="B117" s="671" t="s">
        <v>5129</v>
      </c>
      <c r="C117" s="671" t="s">
        <v>4604</v>
      </c>
      <c r="D117" s="671" t="s">
        <v>5196</v>
      </c>
      <c r="E117" s="671" t="s">
        <v>5197</v>
      </c>
      <c r="F117" s="238">
        <v>1</v>
      </c>
      <c r="G117" s="238">
        <v>308</v>
      </c>
      <c r="H117" s="238">
        <v>1</v>
      </c>
      <c r="I117" s="238">
        <v>308</v>
      </c>
      <c r="J117" s="238">
        <v>3</v>
      </c>
      <c r="K117" s="238">
        <v>924</v>
      </c>
      <c r="L117" s="238">
        <v>3</v>
      </c>
      <c r="M117" s="238">
        <v>308</v>
      </c>
      <c r="N117" s="238">
        <v>1</v>
      </c>
      <c r="O117" s="238">
        <v>308</v>
      </c>
      <c r="P117" s="682">
        <v>1</v>
      </c>
      <c r="Q117" s="713">
        <v>308</v>
      </c>
    </row>
    <row r="118" spans="1:17" ht="14.4" customHeight="1" x14ac:dyDescent="0.3">
      <c r="A118" s="680" t="s">
        <v>5128</v>
      </c>
      <c r="B118" s="671" t="s">
        <v>5129</v>
      </c>
      <c r="C118" s="671" t="s">
        <v>4604</v>
      </c>
      <c r="D118" s="671" t="s">
        <v>5198</v>
      </c>
      <c r="E118" s="671" t="s">
        <v>5199</v>
      </c>
      <c r="F118" s="238">
        <v>4</v>
      </c>
      <c r="G118" s="238">
        <v>4828</v>
      </c>
      <c r="H118" s="238">
        <v>1</v>
      </c>
      <c r="I118" s="238">
        <v>1207</v>
      </c>
      <c r="J118" s="238">
        <v>9</v>
      </c>
      <c r="K118" s="238">
        <v>10890</v>
      </c>
      <c r="L118" s="238">
        <v>2.255592377796189</v>
      </c>
      <c r="M118" s="238">
        <v>1210</v>
      </c>
      <c r="N118" s="238">
        <v>3</v>
      </c>
      <c r="O118" s="238">
        <v>3630</v>
      </c>
      <c r="P118" s="682">
        <v>0.75186412593206298</v>
      </c>
      <c r="Q118" s="713">
        <v>1210</v>
      </c>
    </row>
    <row r="119" spans="1:17" ht="14.4" customHeight="1" x14ac:dyDescent="0.3">
      <c r="A119" s="680" t="s">
        <v>5128</v>
      </c>
      <c r="B119" s="671" t="s">
        <v>5129</v>
      </c>
      <c r="C119" s="671" t="s">
        <v>4604</v>
      </c>
      <c r="D119" s="671" t="s">
        <v>5200</v>
      </c>
      <c r="E119" s="671" t="s">
        <v>5201</v>
      </c>
      <c r="F119" s="238">
        <v>93</v>
      </c>
      <c r="G119" s="238">
        <v>72726</v>
      </c>
      <c r="H119" s="238">
        <v>1</v>
      </c>
      <c r="I119" s="238">
        <v>782</v>
      </c>
      <c r="J119" s="238">
        <v>58</v>
      </c>
      <c r="K119" s="238">
        <v>45414</v>
      </c>
      <c r="L119" s="238">
        <v>0.62445342793498881</v>
      </c>
      <c r="M119" s="238">
        <v>783</v>
      </c>
      <c r="N119" s="238">
        <v>111</v>
      </c>
      <c r="O119" s="238">
        <v>86913</v>
      </c>
      <c r="P119" s="682">
        <v>1.1950746638066165</v>
      </c>
      <c r="Q119" s="713">
        <v>783</v>
      </c>
    </row>
    <row r="120" spans="1:17" ht="14.4" customHeight="1" x14ac:dyDescent="0.3">
      <c r="A120" s="680" t="s">
        <v>5128</v>
      </c>
      <c r="B120" s="671" t="s">
        <v>5129</v>
      </c>
      <c r="C120" s="671" t="s">
        <v>4604</v>
      </c>
      <c r="D120" s="671" t="s">
        <v>5202</v>
      </c>
      <c r="E120" s="671" t="s">
        <v>5203</v>
      </c>
      <c r="F120" s="238"/>
      <c r="G120" s="238"/>
      <c r="H120" s="238"/>
      <c r="I120" s="238"/>
      <c r="J120" s="238"/>
      <c r="K120" s="238"/>
      <c r="L120" s="238"/>
      <c r="M120" s="238"/>
      <c r="N120" s="238">
        <v>2</v>
      </c>
      <c r="O120" s="238">
        <v>724</v>
      </c>
      <c r="P120" s="682"/>
      <c r="Q120" s="713">
        <v>362</v>
      </c>
    </row>
    <row r="121" spans="1:17" ht="14.4" customHeight="1" x14ac:dyDescent="0.3">
      <c r="A121" s="680" t="s">
        <v>5128</v>
      </c>
      <c r="B121" s="671" t="s">
        <v>5129</v>
      </c>
      <c r="C121" s="671" t="s">
        <v>4604</v>
      </c>
      <c r="D121" s="671" t="s">
        <v>5204</v>
      </c>
      <c r="E121" s="671" t="s">
        <v>5205</v>
      </c>
      <c r="F121" s="238">
        <v>26</v>
      </c>
      <c r="G121" s="238">
        <v>5876</v>
      </c>
      <c r="H121" s="238">
        <v>1</v>
      </c>
      <c r="I121" s="238">
        <v>226</v>
      </c>
      <c r="J121" s="238">
        <v>24</v>
      </c>
      <c r="K121" s="238">
        <v>5448</v>
      </c>
      <c r="L121" s="238">
        <v>0.92716133424098024</v>
      </c>
      <c r="M121" s="238">
        <v>227</v>
      </c>
      <c r="N121" s="238">
        <v>19</v>
      </c>
      <c r="O121" s="238">
        <v>4313</v>
      </c>
      <c r="P121" s="682">
        <v>0.73400272294077606</v>
      </c>
      <c r="Q121" s="713">
        <v>227</v>
      </c>
    </row>
    <row r="122" spans="1:17" ht="14.4" customHeight="1" x14ac:dyDescent="0.3">
      <c r="A122" s="680" t="s">
        <v>5128</v>
      </c>
      <c r="B122" s="671" t="s">
        <v>5129</v>
      </c>
      <c r="C122" s="671" t="s">
        <v>4604</v>
      </c>
      <c r="D122" s="671" t="s">
        <v>5206</v>
      </c>
      <c r="E122" s="671" t="s">
        <v>5207</v>
      </c>
      <c r="F122" s="238"/>
      <c r="G122" s="238"/>
      <c r="H122" s="238"/>
      <c r="I122" s="238"/>
      <c r="J122" s="238">
        <v>3</v>
      </c>
      <c r="K122" s="238">
        <v>471</v>
      </c>
      <c r="L122" s="238"/>
      <c r="M122" s="238">
        <v>157</v>
      </c>
      <c r="N122" s="238"/>
      <c r="O122" s="238"/>
      <c r="P122" s="682"/>
      <c r="Q122" s="713"/>
    </row>
    <row r="123" spans="1:17" ht="14.4" customHeight="1" x14ac:dyDescent="0.3">
      <c r="A123" s="680" t="s">
        <v>5128</v>
      </c>
      <c r="B123" s="671" t="s">
        <v>5129</v>
      </c>
      <c r="C123" s="671" t="s">
        <v>4604</v>
      </c>
      <c r="D123" s="671" t="s">
        <v>5208</v>
      </c>
      <c r="E123" s="671" t="s">
        <v>5209</v>
      </c>
      <c r="F123" s="238">
        <v>4</v>
      </c>
      <c r="G123" s="238">
        <v>1836</v>
      </c>
      <c r="H123" s="238">
        <v>1</v>
      </c>
      <c r="I123" s="238">
        <v>459</v>
      </c>
      <c r="J123" s="238"/>
      <c r="K123" s="238"/>
      <c r="L123" s="238"/>
      <c r="M123" s="238"/>
      <c r="N123" s="238">
        <v>1</v>
      </c>
      <c r="O123" s="238">
        <v>460</v>
      </c>
      <c r="P123" s="682">
        <v>0.25054466230936817</v>
      </c>
      <c r="Q123" s="713">
        <v>460</v>
      </c>
    </row>
    <row r="124" spans="1:17" ht="14.4" customHeight="1" x14ac:dyDescent="0.3">
      <c r="A124" s="680" t="s">
        <v>5128</v>
      </c>
      <c r="B124" s="671" t="s">
        <v>5129</v>
      </c>
      <c r="C124" s="671" t="s">
        <v>4604</v>
      </c>
      <c r="D124" s="671" t="s">
        <v>5210</v>
      </c>
      <c r="E124" s="671" t="s">
        <v>5211</v>
      </c>
      <c r="F124" s="238">
        <v>2</v>
      </c>
      <c r="G124" s="238">
        <v>1118</v>
      </c>
      <c r="H124" s="238">
        <v>1</v>
      </c>
      <c r="I124" s="238">
        <v>559</v>
      </c>
      <c r="J124" s="238">
        <v>4</v>
      </c>
      <c r="K124" s="238">
        <v>2240</v>
      </c>
      <c r="L124" s="238">
        <v>2.0035778175313057</v>
      </c>
      <c r="M124" s="238">
        <v>560</v>
      </c>
      <c r="N124" s="238">
        <v>2</v>
      </c>
      <c r="O124" s="238">
        <v>1120</v>
      </c>
      <c r="P124" s="682">
        <v>1.0017889087656529</v>
      </c>
      <c r="Q124" s="713">
        <v>560</v>
      </c>
    </row>
    <row r="125" spans="1:17" ht="14.4" customHeight="1" x14ac:dyDescent="0.3">
      <c r="A125" s="680" t="s">
        <v>5128</v>
      </c>
      <c r="B125" s="671" t="s">
        <v>5129</v>
      </c>
      <c r="C125" s="671" t="s">
        <v>4604</v>
      </c>
      <c r="D125" s="671" t="s">
        <v>5212</v>
      </c>
      <c r="E125" s="671" t="s">
        <v>5213</v>
      </c>
      <c r="F125" s="238">
        <v>4</v>
      </c>
      <c r="G125" s="238">
        <v>520</v>
      </c>
      <c r="H125" s="238">
        <v>1</v>
      </c>
      <c r="I125" s="238">
        <v>130</v>
      </c>
      <c r="J125" s="238">
        <v>1</v>
      </c>
      <c r="K125" s="238">
        <v>131</v>
      </c>
      <c r="L125" s="238">
        <v>0.25192307692307692</v>
      </c>
      <c r="M125" s="238">
        <v>131</v>
      </c>
      <c r="N125" s="238">
        <v>3</v>
      </c>
      <c r="O125" s="238">
        <v>393</v>
      </c>
      <c r="P125" s="682">
        <v>0.75576923076923075</v>
      </c>
      <c r="Q125" s="713">
        <v>131</v>
      </c>
    </row>
    <row r="126" spans="1:17" ht="14.4" customHeight="1" x14ac:dyDescent="0.3">
      <c r="A126" s="680" t="s">
        <v>5128</v>
      </c>
      <c r="B126" s="671" t="s">
        <v>5129</v>
      </c>
      <c r="C126" s="671" t="s">
        <v>4604</v>
      </c>
      <c r="D126" s="671" t="s">
        <v>5214</v>
      </c>
      <c r="E126" s="671" t="s">
        <v>5215</v>
      </c>
      <c r="F126" s="238"/>
      <c r="G126" s="238"/>
      <c r="H126" s="238"/>
      <c r="I126" s="238"/>
      <c r="J126" s="238">
        <v>1</v>
      </c>
      <c r="K126" s="238">
        <v>412</v>
      </c>
      <c r="L126" s="238"/>
      <c r="M126" s="238">
        <v>412</v>
      </c>
      <c r="N126" s="238">
        <v>2</v>
      </c>
      <c r="O126" s="238">
        <v>824</v>
      </c>
      <c r="P126" s="682"/>
      <c r="Q126" s="713">
        <v>412</v>
      </c>
    </row>
    <row r="127" spans="1:17" ht="14.4" customHeight="1" x14ac:dyDescent="0.3">
      <c r="A127" s="680" t="s">
        <v>5128</v>
      </c>
      <c r="B127" s="671" t="s">
        <v>5129</v>
      </c>
      <c r="C127" s="671" t="s">
        <v>4604</v>
      </c>
      <c r="D127" s="671" t="s">
        <v>5216</v>
      </c>
      <c r="E127" s="671" t="s">
        <v>5217</v>
      </c>
      <c r="F127" s="238">
        <v>3</v>
      </c>
      <c r="G127" s="238">
        <v>2814</v>
      </c>
      <c r="H127" s="238">
        <v>1</v>
      </c>
      <c r="I127" s="238">
        <v>938</v>
      </c>
      <c r="J127" s="238"/>
      <c r="K127" s="238"/>
      <c r="L127" s="238"/>
      <c r="M127" s="238"/>
      <c r="N127" s="238">
        <v>1</v>
      </c>
      <c r="O127" s="238">
        <v>939</v>
      </c>
      <c r="P127" s="682">
        <v>0.33368869936034118</v>
      </c>
      <c r="Q127" s="713">
        <v>939</v>
      </c>
    </row>
    <row r="128" spans="1:17" ht="14.4" customHeight="1" x14ac:dyDescent="0.3">
      <c r="A128" s="680" t="s">
        <v>5128</v>
      </c>
      <c r="B128" s="671" t="s">
        <v>5129</v>
      </c>
      <c r="C128" s="671" t="s">
        <v>4604</v>
      </c>
      <c r="D128" s="671" t="s">
        <v>5218</v>
      </c>
      <c r="E128" s="671" t="s">
        <v>5219</v>
      </c>
      <c r="F128" s="238"/>
      <c r="G128" s="238"/>
      <c r="H128" s="238"/>
      <c r="I128" s="238"/>
      <c r="J128" s="238"/>
      <c r="K128" s="238"/>
      <c r="L128" s="238"/>
      <c r="M128" s="238"/>
      <c r="N128" s="238">
        <v>2</v>
      </c>
      <c r="O128" s="238">
        <v>788</v>
      </c>
      <c r="P128" s="682"/>
      <c r="Q128" s="713">
        <v>394</v>
      </c>
    </row>
    <row r="129" spans="1:17" ht="14.4" customHeight="1" x14ac:dyDescent="0.3">
      <c r="A129" s="680" t="s">
        <v>5128</v>
      </c>
      <c r="B129" s="671" t="s">
        <v>5129</v>
      </c>
      <c r="C129" s="671" t="s">
        <v>4604</v>
      </c>
      <c r="D129" s="671" t="s">
        <v>5220</v>
      </c>
      <c r="E129" s="671" t="s">
        <v>5221</v>
      </c>
      <c r="F129" s="238"/>
      <c r="G129" s="238"/>
      <c r="H129" s="238"/>
      <c r="I129" s="238"/>
      <c r="J129" s="238">
        <v>1</v>
      </c>
      <c r="K129" s="238">
        <v>573</v>
      </c>
      <c r="L129" s="238"/>
      <c r="M129" s="238">
        <v>573</v>
      </c>
      <c r="N129" s="238"/>
      <c r="O129" s="238"/>
      <c r="P129" s="682"/>
      <c r="Q129" s="713"/>
    </row>
    <row r="130" spans="1:17" ht="14.4" customHeight="1" x14ac:dyDescent="0.3">
      <c r="A130" s="680" t="s">
        <v>5128</v>
      </c>
      <c r="B130" s="671" t="s">
        <v>5129</v>
      </c>
      <c r="C130" s="671" t="s">
        <v>4604</v>
      </c>
      <c r="D130" s="671" t="s">
        <v>4719</v>
      </c>
      <c r="E130" s="671" t="s">
        <v>4720</v>
      </c>
      <c r="F130" s="238">
        <v>1</v>
      </c>
      <c r="G130" s="238">
        <v>22</v>
      </c>
      <c r="H130" s="238">
        <v>1</v>
      </c>
      <c r="I130" s="238">
        <v>22</v>
      </c>
      <c r="J130" s="238">
        <v>2</v>
      </c>
      <c r="K130" s="238">
        <v>44</v>
      </c>
      <c r="L130" s="238">
        <v>2</v>
      </c>
      <c r="M130" s="238">
        <v>22</v>
      </c>
      <c r="N130" s="238"/>
      <c r="O130" s="238"/>
      <c r="P130" s="682"/>
      <c r="Q130" s="713"/>
    </row>
    <row r="131" spans="1:17" ht="14.4" customHeight="1" x14ac:dyDescent="0.3">
      <c r="A131" s="680" t="s">
        <v>5128</v>
      </c>
      <c r="B131" s="671" t="s">
        <v>5129</v>
      </c>
      <c r="C131" s="671" t="s">
        <v>4604</v>
      </c>
      <c r="D131" s="671" t="s">
        <v>5222</v>
      </c>
      <c r="E131" s="671" t="s">
        <v>5223</v>
      </c>
      <c r="F131" s="238">
        <v>1228</v>
      </c>
      <c r="G131" s="238">
        <v>35612</v>
      </c>
      <c r="H131" s="238">
        <v>1</v>
      </c>
      <c r="I131" s="238">
        <v>29</v>
      </c>
      <c r="J131" s="238">
        <v>1108</v>
      </c>
      <c r="K131" s="238">
        <v>32132</v>
      </c>
      <c r="L131" s="238">
        <v>0.90228013029315957</v>
      </c>
      <c r="M131" s="238">
        <v>29</v>
      </c>
      <c r="N131" s="238">
        <v>1243</v>
      </c>
      <c r="O131" s="238">
        <v>36047</v>
      </c>
      <c r="P131" s="682">
        <v>1.0122149837133549</v>
      </c>
      <c r="Q131" s="713">
        <v>29</v>
      </c>
    </row>
    <row r="132" spans="1:17" ht="14.4" customHeight="1" x14ac:dyDescent="0.3">
      <c r="A132" s="680" t="s">
        <v>5128</v>
      </c>
      <c r="B132" s="671" t="s">
        <v>5129</v>
      </c>
      <c r="C132" s="671" t="s">
        <v>4604</v>
      </c>
      <c r="D132" s="671" t="s">
        <v>5224</v>
      </c>
      <c r="E132" s="671" t="s">
        <v>5225</v>
      </c>
      <c r="F132" s="238">
        <v>2</v>
      </c>
      <c r="G132" s="238">
        <v>100</v>
      </c>
      <c r="H132" s="238">
        <v>1</v>
      </c>
      <c r="I132" s="238">
        <v>50</v>
      </c>
      <c r="J132" s="238">
        <v>2</v>
      </c>
      <c r="K132" s="238">
        <v>100</v>
      </c>
      <c r="L132" s="238">
        <v>1</v>
      </c>
      <c r="M132" s="238">
        <v>50</v>
      </c>
      <c r="N132" s="238">
        <v>1</v>
      </c>
      <c r="O132" s="238">
        <v>50</v>
      </c>
      <c r="P132" s="682">
        <v>0.5</v>
      </c>
      <c r="Q132" s="713">
        <v>50</v>
      </c>
    </row>
    <row r="133" spans="1:17" ht="14.4" customHeight="1" x14ac:dyDescent="0.3">
      <c r="A133" s="680" t="s">
        <v>5128</v>
      </c>
      <c r="B133" s="671" t="s">
        <v>5129</v>
      </c>
      <c r="C133" s="671" t="s">
        <v>4604</v>
      </c>
      <c r="D133" s="671" t="s">
        <v>5226</v>
      </c>
      <c r="E133" s="671" t="s">
        <v>5227</v>
      </c>
      <c r="F133" s="238">
        <v>4</v>
      </c>
      <c r="G133" s="238">
        <v>48</v>
      </c>
      <c r="H133" s="238">
        <v>1</v>
      </c>
      <c r="I133" s="238">
        <v>12</v>
      </c>
      <c r="J133" s="238">
        <v>35</v>
      </c>
      <c r="K133" s="238">
        <v>420</v>
      </c>
      <c r="L133" s="238">
        <v>8.75</v>
      </c>
      <c r="M133" s="238">
        <v>12</v>
      </c>
      <c r="N133" s="238">
        <v>9</v>
      </c>
      <c r="O133" s="238">
        <v>108</v>
      </c>
      <c r="P133" s="682">
        <v>2.25</v>
      </c>
      <c r="Q133" s="713">
        <v>12</v>
      </c>
    </row>
    <row r="134" spans="1:17" ht="14.4" customHeight="1" x14ac:dyDescent="0.3">
      <c r="A134" s="680" t="s">
        <v>5128</v>
      </c>
      <c r="B134" s="671" t="s">
        <v>5129</v>
      </c>
      <c r="C134" s="671" t="s">
        <v>4604</v>
      </c>
      <c r="D134" s="671" t="s">
        <v>5228</v>
      </c>
      <c r="E134" s="671" t="s">
        <v>5229</v>
      </c>
      <c r="F134" s="238">
        <v>27</v>
      </c>
      <c r="G134" s="238">
        <v>4860</v>
      </c>
      <c r="H134" s="238">
        <v>1</v>
      </c>
      <c r="I134" s="238">
        <v>180</v>
      </c>
      <c r="J134" s="238">
        <v>9</v>
      </c>
      <c r="K134" s="238">
        <v>1629</v>
      </c>
      <c r="L134" s="238">
        <v>0.3351851851851852</v>
      </c>
      <c r="M134" s="238">
        <v>181</v>
      </c>
      <c r="N134" s="238">
        <v>14</v>
      </c>
      <c r="O134" s="238">
        <v>2534</v>
      </c>
      <c r="P134" s="682">
        <v>0.52139917695473248</v>
      </c>
      <c r="Q134" s="713">
        <v>181</v>
      </c>
    </row>
    <row r="135" spans="1:17" ht="14.4" customHeight="1" x14ac:dyDescent="0.3">
      <c r="A135" s="680" t="s">
        <v>5128</v>
      </c>
      <c r="B135" s="671" t="s">
        <v>5129</v>
      </c>
      <c r="C135" s="671" t="s">
        <v>4604</v>
      </c>
      <c r="D135" s="671" t="s">
        <v>5230</v>
      </c>
      <c r="E135" s="671" t="s">
        <v>5231</v>
      </c>
      <c r="F135" s="238">
        <v>44</v>
      </c>
      <c r="G135" s="238">
        <v>3124</v>
      </c>
      <c r="H135" s="238">
        <v>1</v>
      </c>
      <c r="I135" s="238">
        <v>71</v>
      </c>
      <c r="J135" s="238">
        <v>26</v>
      </c>
      <c r="K135" s="238">
        <v>1846</v>
      </c>
      <c r="L135" s="238">
        <v>0.59090909090909094</v>
      </c>
      <c r="M135" s="238">
        <v>71</v>
      </c>
      <c r="N135" s="238">
        <v>15</v>
      </c>
      <c r="O135" s="238">
        <v>1065</v>
      </c>
      <c r="P135" s="682">
        <v>0.34090909090909088</v>
      </c>
      <c r="Q135" s="713">
        <v>71</v>
      </c>
    </row>
    <row r="136" spans="1:17" ht="14.4" customHeight="1" x14ac:dyDescent="0.3">
      <c r="A136" s="680" t="s">
        <v>5128</v>
      </c>
      <c r="B136" s="671" t="s">
        <v>5129</v>
      </c>
      <c r="C136" s="671" t="s">
        <v>4604</v>
      </c>
      <c r="D136" s="671" t="s">
        <v>5232</v>
      </c>
      <c r="E136" s="671" t="s">
        <v>5233</v>
      </c>
      <c r="F136" s="238">
        <v>28</v>
      </c>
      <c r="G136" s="238">
        <v>5068</v>
      </c>
      <c r="H136" s="238">
        <v>1</v>
      </c>
      <c r="I136" s="238">
        <v>181</v>
      </c>
      <c r="J136" s="238">
        <v>9</v>
      </c>
      <c r="K136" s="238">
        <v>1638</v>
      </c>
      <c r="L136" s="238">
        <v>0.32320441988950277</v>
      </c>
      <c r="M136" s="238">
        <v>182</v>
      </c>
      <c r="N136" s="238">
        <v>11</v>
      </c>
      <c r="O136" s="238">
        <v>2002</v>
      </c>
      <c r="P136" s="682">
        <v>0.39502762430939226</v>
      </c>
      <c r="Q136" s="713">
        <v>182</v>
      </c>
    </row>
    <row r="137" spans="1:17" ht="14.4" customHeight="1" x14ac:dyDescent="0.3">
      <c r="A137" s="680" t="s">
        <v>5128</v>
      </c>
      <c r="B137" s="671" t="s">
        <v>5129</v>
      </c>
      <c r="C137" s="671" t="s">
        <v>4604</v>
      </c>
      <c r="D137" s="671" t="s">
        <v>4668</v>
      </c>
      <c r="E137" s="671" t="s">
        <v>4669</v>
      </c>
      <c r="F137" s="238"/>
      <c r="G137" s="238"/>
      <c r="H137" s="238"/>
      <c r="I137" s="238"/>
      <c r="J137" s="238"/>
      <c r="K137" s="238"/>
      <c r="L137" s="238"/>
      <c r="M137" s="238"/>
      <c r="N137" s="238">
        <v>134</v>
      </c>
      <c r="O137" s="238">
        <v>166830</v>
      </c>
      <c r="P137" s="682"/>
      <c r="Q137" s="713">
        <v>1245</v>
      </c>
    </row>
    <row r="138" spans="1:17" ht="14.4" customHeight="1" x14ac:dyDescent="0.3">
      <c r="A138" s="680" t="s">
        <v>5128</v>
      </c>
      <c r="B138" s="671" t="s">
        <v>5129</v>
      </c>
      <c r="C138" s="671" t="s">
        <v>4604</v>
      </c>
      <c r="D138" s="671" t="s">
        <v>5234</v>
      </c>
      <c r="E138" s="671" t="s">
        <v>5235</v>
      </c>
      <c r="F138" s="238">
        <v>1524</v>
      </c>
      <c r="G138" s="238">
        <v>224028</v>
      </c>
      <c r="H138" s="238">
        <v>1</v>
      </c>
      <c r="I138" s="238">
        <v>147</v>
      </c>
      <c r="J138" s="238">
        <v>1478</v>
      </c>
      <c r="K138" s="238">
        <v>217266</v>
      </c>
      <c r="L138" s="238">
        <v>0.96981627296587924</v>
      </c>
      <c r="M138" s="238">
        <v>147</v>
      </c>
      <c r="N138" s="238">
        <v>1644</v>
      </c>
      <c r="O138" s="238">
        <v>241668</v>
      </c>
      <c r="P138" s="682">
        <v>1.078740157480315</v>
      </c>
      <c r="Q138" s="713">
        <v>147</v>
      </c>
    </row>
    <row r="139" spans="1:17" ht="14.4" customHeight="1" x14ac:dyDescent="0.3">
      <c r="A139" s="680" t="s">
        <v>5128</v>
      </c>
      <c r="B139" s="671" t="s">
        <v>5129</v>
      </c>
      <c r="C139" s="671" t="s">
        <v>4604</v>
      </c>
      <c r="D139" s="671" t="s">
        <v>5236</v>
      </c>
      <c r="E139" s="671" t="s">
        <v>5237</v>
      </c>
      <c r="F139" s="238">
        <v>1229</v>
      </c>
      <c r="G139" s="238">
        <v>35641</v>
      </c>
      <c r="H139" s="238">
        <v>1</v>
      </c>
      <c r="I139" s="238">
        <v>29</v>
      </c>
      <c r="J139" s="238">
        <v>1212</v>
      </c>
      <c r="K139" s="238">
        <v>35148</v>
      </c>
      <c r="L139" s="238">
        <v>0.98616761594792512</v>
      </c>
      <c r="M139" s="238">
        <v>29</v>
      </c>
      <c r="N139" s="238">
        <v>1360</v>
      </c>
      <c r="O139" s="238">
        <v>39440</v>
      </c>
      <c r="P139" s="682">
        <v>1.1065907241659887</v>
      </c>
      <c r="Q139" s="713">
        <v>29</v>
      </c>
    </row>
    <row r="140" spans="1:17" ht="14.4" customHeight="1" x14ac:dyDescent="0.3">
      <c r="A140" s="680" t="s">
        <v>5128</v>
      </c>
      <c r="B140" s="671" t="s">
        <v>5129</v>
      </c>
      <c r="C140" s="671" t="s">
        <v>4604</v>
      </c>
      <c r="D140" s="671" t="s">
        <v>5238</v>
      </c>
      <c r="E140" s="671" t="s">
        <v>5239</v>
      </c>
      <c r="F140" s="238">
        <v>464</v>
      </c>
      <c r="G140" s="238">
        <v>14384</v>
      </c>
      <c r="H140" s="238">
        <v>1</v>
      </c>
      <c r="I140" s="238">
        <v>31</v>
      </c>
      <c r="J140" s="238">
        <v>458</v>
      </c>
      <c r="K140" s="238">
        <v>14198</v>
      </c>
      <c r="L140" s="238">
        <v>0.98706896551724133</v>
      </c>
      <c r="M140" s="238">
        <v>31</v>
      </c>
      <c r="N140" s="238">
        <v>494</v>
      </c>
      <c r="O140" s="238">
        <v>15314</v>
      </c>
      <c r="P140" s="682">
        <v>1.0646551724137931</v>
      </c>
      <c r="Q140" s="713">
        <v>31</v>
      </c>
    </row>
    <row r="141" spans="1:17" ht="14.4" customHeight="1" x14ac:dyDescent="0.3">
      <c r="A141" s="680" t="s">
        <v>5128</v>
      </c>
      <c r="B141" s="671" t="s">
        <v>5129</v>
      </c>
      <c r="C141" s="671" t="s">
        <v>4604</v>
      </c>
      <c r="D141" s="671" t="s">
        <v>5240</v>
      </c>
      <c r="E141" s="671" t="s">
        <v>5241</v>
      </c>
      <c r="F141" s="238">
        <v>455</v>
      </c>
      <c r="G141" s="238">
        <v>12285</v>
      </c>
      <c r="H141" s="238">
        <v>1</v>
      </c>
      <c r="I141" s="238">
        <v>27</v>
      </c>
      <c r="J141" s="238">
        <v>459</v>
      </c>
      <c r="K141" s="238">
        <v>12393</v>
      </c>
      <c r="L141" s="238">
        <v>1.0087912087912088</v>
      </c>
      <c r="M141" s="238">
        <v>27</v>
      </c>
      <c r="N141" s="238">
        <v>499</v>
      </c>
      <c r="O141" s="238">
        <v>13473</v>
      </c>
      <c r="P141" s="682">
        <v>1.0967032967032968</v>
      </c>
      <c r="Q141" s="713">
        <v>27</v>
      </c>
    </row>
    <row r="142" spans="1:17" ht="14.4" customHeight="1" x14ac:dyDescent="0.3">
      <c r="A142" s="680" t="s">
        <v>5128</v>
      </c>
      <c r="B142" s="671" t="s">
        <v>5129</v>
      </c>
      <c r="C142" s="671" t="s">
        <v>4604</v>
      </c>
      <c r="D142" s="671" t="s">
        <v>5242</v>
      </c>
      <c r="E142" s="671" t="s">
        <v>5243</v>
      </c>
      <c r="F142" s="238">
        <v>4</v>
      </c>
      <c r="G142" s="238">
        <v>1012</v>
      </c>
      <c r="H142" s="238">
        <v>1</v>
      </c>
      <c r="I142" s="238">
        <v>253</v>
      </c>
      <c r="J142" s="238">
        <v>2</v>
      </c>
      <c r="K142" s="238">
        <v>506</v>
      </c>
      <c r="L142" s="238">
        <v>0.5</v>
      </c>
      <c r="M142" s="238">
        <v>253</v>
      </c>
      <c r="N142" s="238">
        <v>3</v>
      </c>
      <c r="O142" s="238">
        <v>759</v>
      </c>
      <c r="P142" s="682">
        <v>0.75</v>
      </c>
      <c r="Q142" s="713">
        <v>253</v>
      </c>
    </row>
    <row r="143" spans="1:17" ht="14.4" customHeight="1" x14ac:dyDescent="0.3">
      <c r="A143" s="680" t="s">
        <v>5128</v>
      </c>
      <c r="B143" s="671" t="s">
        <v>5129</v>
      </c>
      <c r="C143" s="671" t="s">
        <v>4604</v>
      </c>
      <c r="D143" s="671" t="s">
        <v>5244</v>
      </c>
      <c r="E143" s="671" t="s">
        <v>5245</v>
      </c>
      <c r="F143" s="238">
        <v>93</v>
      </c>
      <c r="G143" s="238">
        <v>2046</v>
      </c>
      <c r="H143" s="238">
        <v>1</v>
      </c>
      <c r="I143" s="238">
        <v>22</v>
      </c>
      <c r="J143" s="238">
        <v>76</v>
      </c>
      <c r="K143" s="238">
        <v>1672</v>
      </c>
      <c r="L143" s="238">
        <v>0.81720430107526887</v>
      </c>
      <c r="M143" s="238">
        <v>22</v>
      </c>
      <c r="N143" s="238">
        <v>84</v>
      </c>
      <c r="O143" s="238">
        <v>1848</v>
      </c>
      <c r="P143" s="682">
        <v>0.90322580645161288</v>
      </c>
      <c r="Q143" s="713">
        <v>22</v>
      </c>
    </row>
    <row r="144" spans="1:17" ht="14.4" customHeight="1" x14ac:dyDescent="0.3">
      <c r="A144" s="680" t="s">
        <v>5128</v>
      </c>
      <c r="B144" s="671" t="s">
        <v>5129</v>
      </c>
      <c r="C144" s="671" t="s">
        <v>4604</v>
      </c>
      <c r="D144" s="671" t="s">
        <v>5246</v>
      </c>
      <c r="E144" s="671" t="s">
        <v>5247</v>
      </c>
      <c r="F144" s="238">
        <v>1212</v>
      </c>
      <c r="G144" s="238">
        <v>30300</v>
      </c>
      <c r="H144" s="238">
        <v>1</v>
      </c>
      <c r="I144" s="238">
        <v>25</v>
      </c>
      <c r="J144" s="238">
        <v>1148</v>
      </c>
      <c r="K144" s="238">
        <v>28700</v>
      </c>
      <c r="L144" s="238">
        <v>0.94719471947194722</v>
      </c>
      <c r="M144" s="238">
        <v>25</v>
      </c>
      <c r="N144" s="238">
        <v>1238</v>
      </c>
      <c r="O144" s="238">
        <v>30950</v>
      </c>
      <c r="P144" s="682">
        <v>1.0214521452145215</v>
      </c>
      <c r="Q144" s="713">
        <v>25</v>
      </c>
    </row>
    <row r="145" spans="1:17" ht="14.4" customHeight="1" x14ac:dyDescent="0.3">
      <c r="A145" s="680" t="s">
        <v>5128</v>
      </c>
      <c r="B145" s="671" t="s">
        <v>5129</v>
      </c>
      <c r="C145" s="671" t="s">
        <v>4604</v>
      </c>
      <c r="D145" s="671" t="s">
        <v>5248</v>
      </c>
      <c r="E145" s="671" t="s">
        <v>5249</v>
      </c>
      <c r="F145" s="238">
        <v>296</v>
      </c>
      <c r="G145" s="238">
        <v>9768</v>
      </c>
      <c r="H145" s="238">
        <v>1</v>
      </c>
      <c r="I145" s="238">
        <v>33</v>
      </c>
      <c r="J145" s="238">
        <v>314</v>
      </c>
      <c r="K145" s="238">
        <v>10362</v>
      </c>
      <c r="L145" s="238">
        <v>1.0608108108108107</v>
      </c>
      <c r="M145" s="238">
        <v>33</v>
      </c>
      <c r="N145" s="238">
        <v>289</v>
      </c>
      <c r="O145" s="238">
        <v>9537</v>
      </c>
      <c r="P145" s="682">
        <v>0.97635135135135132</v>
      </c>
      <c r="Q145" s="713">
        <v>33</v>
      </c>
    </row>
    <row r="146" spans="1:17" ht="14.4" customHeight="1" x14ac:dyDescent="0.3">
      <c r="A146" s="680" t="s">
        <v>5128</v>
      </c>
      <c r="B146" s="671" t="s">
        <v>5129</v>
      </c>
      <c r="C146" s="671" t="s">
        <v>4604</v>
      </c>
      <c r="D146" s="671" t="s">
        <v>5250</v>
      </c>
      <c r="E146" s="671" t="s">
        <v>5251</v>
      </c>
      <c r="F146" s="238"/>
      <c r="G146" s="238"/>
      <c r="H146" s="238"/>
      <c r="I146" s="238"/>
      <c r="J146" s="238"/>
      <c r="K146" s="238"/>
      <c r="L146" s="238"/>
      <c r="M146" s="238"/>
      <c r="N146" s="238">
        <v>2</v>
      </c>
      <c r="O146" s="238">
        <v>60</v>
      </c>
      <c r="P146" s="682"/>
      <c r="Q146" s="713">
        <v>30</v>
      </c>
    </row>
    <row r="147" spans="1:17" ht="14.4" customHeight="1" x14ac:dyDescent="0.3">
      <c r="A147" s="680" t="s">
        <v>5128</v>
      </c>
      <c r="B147" s="671" t="s">
        <v>5129</v>
      </c>
      <c r="C147" s="671" t="s">
        <v>4604</v>
      </c>
      <c r="D147" s="671" t="s">
        <v>5252</v>
      </c>
      <c r="E147" s="671" t="s">
        <v>5253</v>
      </c>
      <c r="F147" s="238">
        <v>1</v>
      </c>
      <c r="G147" s="238">
        <v>204</v>
      </c>
      <c r="H147" s="238">
        <v>1</v>
      </c>
      <c r="I147" s="238">
        <v>204</v>
      </c>
      <c r="J147" s="238">
        <v>2</v>
      </c>
      <c r="K147" s="238">
        <v>408</v>
      </c>
      <c r="L147" s="238">
        <v>2</v>
      </c>
      <c r="M147" s="238">
        <v>204</v>
      </c>
      <c r="N147" s="238"/>
      <c r="O147" s="238"/>
      <c r="P147" s="682"/>
      <c r="Q147" s="713"/>
    </row>
    <row r="148" spans="1:17" ht="14.4" customHeight="1" x14ac:dyDescent="0.3">
      <c r="A148" s="680" t="s">
        <v>5128</v>
      </c>
      <c r="B148" s="671" t="s">
        <v>5129</v>
      </c>
      <c r="C148" s="671" t="s">
        <v>4604</v>
      </c>
      <c r="D148" s="671" t="s">
        <v>5254</v>
      </c>
      <c r="E148" s="671" t="s">
        <v>5255</v>
      </c>
      <c r="F148" s="238">
        <v>1124</v>
      </c>
      <c r="G148" s="238">
        <v>29224</v>
      </c>
      <c r="H148" s="238">
        <v>1</v>
      </c>
      <c r="I148" s="238">
        <v>26</v>
      </c>
      <c r="J148" s="238">
        <v>1089</v>
      </c>
      <c r="K148" s="238">
        <v>28314</v>
      </c>
      <c r="L148" s="238">
        <v>0.96886120996441283</v>
      </c>
      <c r="M148" s="238">
        <v>26</v>
      </c>
      <c r="N148" s="238">
        <v>1259</v>
      </c>
      <c r="O148" s="238">
        <v>32734</v>
      </c>
      <c r="P148" s="682">
        <v>1.1201067615658362</v>
      </c>
      <c r="Q148" s="713">
        <v>26</v>
      </c>
    </row>
    <row r="149" spans="1:17" ht="14.4" customHeight="1" x14ac:dyDescent="0.3">
      <c r="A149" s="680" t="s">
        <v>5128</v>
      </c>
      <c r="B149" s="671" t="s">
        <v>5129</v>
      </c>
      <c r="C149" s="671" t="s">
        <v>4604</v>
      </c>
      <c r="D149" s="671" t="s">
        <v>5256</v>
      </c>
      <c r="E149" s="671" t="s">
        <v>5257</v>
      </c>
      <c r="F149" s="238">
        <v>72</v>
      </c>
      <c r="G149" s="238">
        <v>6048</v>
      </c>
      <c r="H149" s="238">
        <v>1</v>
      </c>
      <c r="I149" s="238">
        <v>84</v>
      </c>
      <c r="J149" s="238">
        <v>24</v>
      </c>
      <c r="K149" s="238">
        <v>2016</v>
      </c>
      <c r="L149" s="238">
        <v>0.33333333333333331</v>
      </c>
      <c r="M149" s="238">
        <v>84</v>
      </c>
      <c r="N149" s="238">
        <v>65</v>
      </c>
      <c r="O149" s="238">
        <v>5460</v>
      </c>
      <c r="P149" s="682">
        <v>0.90277777777777779</v>
      </c>
      <c r="Q149" s="713">
        <v>84</v>
      </c>
    </row>
    <row r="150" spans="1:17" ht="14.4" customHeight="1" x14ac:dyDescent="0.3">
      <c r="A150" s="680" t="s">
        <v>5128</v>
      </c>
      <c r="B150" s="671" t="s">
        <v>5129</v>
      </c>
      <c r="C150" s="671" t="s">
        <v>4604</v>
      </c>
      <c r="D150" s="671" t="s">
        <v>5258</v>
      </c>
      <c r="E150" s="671" t="s">
        <v>5259</v>
      </c>
      <c r="F150" s="238">
        <v>38</v>
      </c>
      <c r="G150" s="238">
        <v>6574</v>
      </c>
      <c r="H150" s="238">
        <v>1</v>
      </c>
      <c r="I150" s="238">
        <v>173</v>
      </c>
      <c r="J150" s="238">
        <v>21</v>
      </c>
      <c r="K150" s="238">
        <v>3654</v>
      </c>
      <c r="L150" s="238">
        <v>0.55582598113781567</v>
      </c>
      <c r="M150" s="238">
        <v>174</v>
      </c>
      <c r="N150" s="238">
        <v>29</v>
      </c>
      <c r="O150" s="238">
        <v>5046</v>
      </c>
      <c r="P150" s="682">
        <v>0.76756921204745965</v>
      </c>
      <c r="Q150" s="713">
        <v>174</v>
      </c>
    </row>
    <row r="151" spans="1:17" ht="14.4" customHeight="1" x14ac:dyDescent="0.3">
      <c r="A151" s="680" t="s">
        <v>5128</v>
      </c>
      <c r="B151" s="671" t="s">
        <v>5129</v>
      </c>
      <c r="C151" s="671" t="s">
        <v>4604</v>
      </c>
      <c r="D151" s="671" t="s">
        <v>5260</v>
      </c>
      <c r="E151" s="671" t="s">
        <v>5261</v>
      </c>
      <c r="F151" s="238">
        <v>24</v>
      </c>
      <c r="G151" s="238">
        <v>6000</v>
      </c>
      <c r="H151" s="238">
        <v>1</v>
      </c>
      <c r="I151" s="238">
        <v>250</v>
      </c>
      <c r="J151" s="238">
        <v>15</v>
      </c>
      <c r="K151" s="238">
        <v>3750</v>
      </c>
      <c r="L151" s="238">
        <v>0.625</v>
      </c>
      <c r="M151" s="238">
        <v>250</v>
      </c>
      <c r="N151" s="238">
        <v>21</v>
      </c>
      <c r="O151" s="238">
        <v>5250</v>
      </c>
      <c r="P151" s="682">
        <v>0.875</v>
      </c>
      <c r="Q151" s="713">
        <v>250</v>
      </c>
    </row>
    <row r="152" spans="1:17" ht="14.4" customHeight="1" x14ac:dyDescent="0.3">
      <c r="A152" s="680" t="s">
        <v>5128</v>
      </c>
      <c r="B152" s="671" t="s">
        <v>5129</v>
      </c>
      <c r="C152" s="671" t="s">
        <v>4604</v>
      </c>
      <c r="D152" s="671" t="s">
        <v>5262</v>
      </c>
      <c r="E152" s="671" t="s">
        <v>5263</v>
      </c>
      <c r="F152" s="238">
        <v>61</v>
      </c>
      <c r="G152" s="238">
        <v>915</v>
      </c>
      <c r="H152" s="238">
        <v>1</v>
      </c>
      <c r="I152" s="238">
        <v>15</v>
      </c>
      <c r="J152" s="238">
        <v>76</v>
      </c>
      <c r="K152" s="238">
        <v>1140</v>
      </c>
      <c r="L152" s="238">
        <v>1.2459016393442623</v>
      </c>
      <c r="M152" s="238">
        <v>15</v>
      </c>
      <c r="N152" s="238">
        <v>82</v>
      </c>
      <c r="O152" s="238">
        <v>1230</v>
      </c>
      <c r="P152" s="682">
        <v>1.3442622950819672</v>
      </c>
      <c r="Q152" s="713">
        <v>15</v>
      </c>
    </row>
    <row r="153" spans="1:17" ht="14.4" customHeight="1" x14ac:dyDescent="0.3">
      <c r="A153" s="680" t="s">
        <v>5128</v>
      </c>
      <c r="B153" s="671" t="s">
        <v>5129</v>
      </c>
      <c r="C153" s="671" t="s">
        <v>4604</v>
      </c>
      <c r="D153" s="671" t="s">
        <v>5264</v>
      </c>
      <c r="E153" s="671" t="s">
        <v>5265</v>
      </c>
      <c r="F153" s="238">
        <v>475</v>
      </c>
      <c r="G153" s="238">
        <v>10925</v>
      </c>
      <c r="H153" s="238">
        <v>1</v>
      </c>
      <c r="I153" s="238">
        <v>23</v>
      </c>
      <c r="J153" s="238">
        <v>579</v>
      </c>
      <c r="K153" s="238">
        <v>13317</v>
      </c>
      <c r="L153" s="238">
        <v>1.2189473684210526</v>
      </c>
      <c r="M153" s="238">
        <v>23</v>
      </c>
      <c r="N153" s="238">
        <v>530</v>
      </c>
      <c r="O153" s="238">
        <v>12190</v>
      </c>
      <c r="P153" s="682">
        <v>1.1157894736842104</v>
      </c>
      <c r="Q153" s="713">
        <v>23</v>
      </c>
    </row>
    <row r="154" spans="1:17" ht="14.4" customHeight="1" x14ac:dyDescent="0.3">
      <c r="A154" s="680" t="s">
        <v>5128</v>
      </c>
      <c r="B154" s="671" t="s">
        <v>5129</v>
      </c>
      <c r="C154" s="671" t="s">
        <v>4604</v>
      </c>
      <c r="D154" s="671" t="s">
        <v>5266</v>
      </c>
      <c r="E154" s="671" t="s">
        <v>5267</v>
      </c>
      <c r="F154" s="238">
        <v>19</v>
      </c>
      <c r="G154" s="238">
        <v>4731</v>
      </c>
      <c r="H154" s="238">
        <v>1</v>
      </c>
      <c r="I154" s="238">
        <v>249</v>
      </c>
      <c r="J154" s="238">
        <v>7</v>
      </c>
      <c r="K154" s="238">
        <v>1743</v>
      </c>
      <c r="L154" s="238">
        <v>0.36842105263157893</v>
      </c>
      <c r="M154" s="238">
        <v>249</v>
      </c>
      <c r="N154" s="238">
        <v>22</v>
      </c>
      <c r="O154" s="238">
        <v>5478</v>
      </c>
      <c r="P154" s="682">
        <v>1.1578947368421053</v>
      </c>
      <c r="Q154" s="713">
        <v>249</v>
      </c>
    </row>
    <row r="155" spans="1:17" ht="14.4" customHeight="1" x14ac:dyDescent="0.3">
      <c r="A155" s="680" t="s">
        <v>5128</v>
      </c>
      <c r="B155" s="671" t="s">
        <v>5129</v>
      </c>
      <c r="C155" s="671" t="s">
        <v>4604</v>
      </c>
      <c r="D155" s="671" t="s">
        <v>5268</v>
      </c>
      <c r="E155" s="671" t="s">
        <v>5269</v>
      </c>
      <c r="F155" s="238">
        <v>45</v>
      </c>
      <c r="G155" s="238">
        <v>1665</v>
      </c>
      <c r="H155" s="238">
        <v>1</v>
      </c>
      <c r="I155" s="238">
        <v>37</v>
      </c>
      <c r="J155" s="238">
        <v>48</v>
      </c>
      <c r="K155" s="238">
        <v>1776</v>
      </c>
      <c r="L155" s="238">
        <v>1.0666666666666667</v>
      </c>
      <c r="M155" s="238">
        <v>37</v>
      </c>
      <c r="N155" s="238">
        <v>52</v>
      </c>
      <c r="O155" s="238">
        <v>1924</v>
      </c>
      <c r="P155" s="682">
        <v>1.1555555555555554</v>
      </c>
      <c r="Q155" s="713">
        <v>37</v>
      </c>
    </row>
    <row r="156" spans="1:17" ht="14.4" customHeight="1" x14ac:dyDescent="0.3">
      <c r="A156" s="680" t="s">
        <v>5128</v>
      </c>
      <c r="B156" s="671" t="s">
        <v>5129</v>
      </c>
      <c r="C156" s="671" t="s">
        <v>4604</v>
      </c>
      <c r="D156" s="671" t="s">
        <v>5270</v>
      </c>
      <c r="E156" s="671" t="s">
        <v>5271</v>
      </c>
      <c r="F156" s="238">
        <v>1056</v>
      </c>
      <c r="G156" s="238">
        <v>24288</v>
      </c>
      <c r="H156" s="238">
        <v>1</v>
      </c>
      <c r="I156" s="238">
        <v>23</v>
      </c>
      <c r="J156" s="238">
        <v>930</v>
      </c>
      <c r="K156" s="238">
        <v>21390</v>
      </c>
      <c r="L156" s="238">
        <v>0.88068181818181823</v>
      </c>
      <c r="M156" s="238">
        <v>23</v>
      </c>
      <c r="N156" s="238">
        <v>942</v>
      </c>
      <c r="O156" s="238">
        <v>21666</v>
      </c>
      <c r="P156" s="682">
        <v>0.89204545454545459</v>
      </c>
      <c r="Q156" s="713">
        <v>23</v>
      </c>
    </row>
    <row r="157" spans="1:17" ht="14.4" customHeight="1" x14ac:dyDescent="0.3">
      <c r="A157" s="680" t="s">
        <v>5128</v>
      </c>
      <c r="B157" s="671" t="s">
        <v>5129</v>
      </c>
      <c r="C157" s="671" t="s">
        <v>4604</v>
      </c>
      <c r="D157" s="671" t="s">
        <v>5272</v>
      </c>
      <c r="E157" s="671" t="s">
        <v>5273</v>
      </c>
      <c r="F157" s="238">
        <v>23</v>
      </c>
      <c r="G157" s="238">
        <v>3887</v>
      </c>
      <c r="H157" s="238">
        <v>1</v>
      </c>
      <c r="I157" s="238">
        <v>169</v>
      </c>
      <c r="J157" s="238">
        <v>8</v>
      </c>
      <c r="K157" s="238">
        <v>1352</v>
      </c>
      <c r="L157" s="238">
        <v>0.34782608695652173</v>
      </c>
      <c r="M157" s="238">
        <v>169</v>
      </c>
      <c r="N157" s="238">
        <v>16</v>
      </c>
      <c r="O157" s="238">
        <v>2704</v>
      </c>
      <c r="P157" s="682">
        <v>0.69565217391304346</v>
      </c>
      <c r="Q157" s="713">
        <v>169</v>
      </c>
    </row>
    <row r="158" spans="1:17" ht="14.4" customHeight="1" x14ac:dyDescent="0.3">
      <c r="A158" s="680" t="s">
        <v>5128</v>
      </c>
      <c r="B158" s="671" t="s">
        <v>5129</v>
      </c>
      <c r="C158" s="671" t="s">
        <v>4604</v>
      </c>
      <c r="D158" s="671" t="s">
        <v>5274</v>
      </c>
      <c r="E158" s="671" t="s">
        <v>5275</v>
      </c>
      <c r="F158" s="238">
        <v>2</v>
      </c>
      <c r="G158" s="238">
        <v>1170</v>
      </c>
      <c r="H158" s="238">
        <v>1</v>
      </c>
      <c r="I158" s="238">
        <v>585</v>
      </c>
      <c r="J158" s="238"/>
      <c r="K158" s="238"/>
      <c r="L158" s="238"/>
      <c r="M158" s="238"/>
      <c r="N158" s="238"/>
      <c r="O158" s="238"/>
      <c r="P158" s="682"/>
      <c r="Q158" s="713"/>
    </row>
    <row r="159" spans="1:17" ht="14.4" customHeight="1" x14ac:dyDescent="0.3">
      <c r="A159" s="680" t="s">
        <v>5128</v>
      </c>
      <c r="B159" s="671" t="s">
        <v>5129</v>
      </c>
      <c r="C159" s="671" t="s">
        <v>4604</v>
      </c>
      <c r="D159" s="671" t="s">
        <v>5276</v>
      </c>
      <c r="E159" s="671" t="s">
        <v>5277</v>
      </c>
      <c r="F159" s="238">
        <v>8</v>
      </c>
      <c r="G159" s="238">
        <v>2648</v>
      </c>
      <c r="H159" s="238">
        <v>1</v>
      </c>
      <c r="I159" s="238">
        <v>331</v>
      </c>
      <c r="J159" s="238">
        <v>3</v>
      </c>
      <c r="K159" s="238">
        <v>993</v>
      </c>
      <c r="L159" s="238">
        <v>0.375</v>
      </c>
      <c r="M159" s="238">
        <v>331</v>
      </c>
      <c r="N159" s="238">
        <v>4</v>
      </c>
      <c r="O159" s="238">
        <v>1324</v>
      </c>
      <c r="P159" s="682">
        <v>0.5</v>
      </c>
      <c r="Q159" s="713">
        <v>331</v>
      </c>
    </row>
    <row r="160" spans="1:17" ht="14.4" customHeight="1" x14ac:dyDescent="0.3">
      <c r="A160" s="680" t="s">
        <v>5128</v>
      </c>
      <c r="B160" s="671" t="s">
        <v>5129</v>
      </c>
      <c r="C160" s="671" t="s">
        <v>4604</v>
      </c>
      <c r="D160" s="671" t="s">
        <v>5278</v>
      </c>
      <c r="E160" s="671" t="s">
        <v>5279</v>
      </c>
      <c r="F160" s="238"/>
      <c r="G160" s="238"/>
      <c r="H160" s="238"/>
      <c r="I160" s="238"/>
      <c r="J160" s="238"/>
      <c r="K160" s="238"/>
      <c r="L160" s="238"/>
      <c r="M160" s="238"/>
      <c r="N160" s="238">
        <v>1</v>
      </c>
      <c r="O160" s="238">
        <v>277</v>
      </c>
      <c r="P160" s="682"/>
      <c r="Q160" s="713">
        <v>277</v>
      </c>
    </row>
    <row r="161" spans="1:17" ht="14.4" customHeight="1" x14ac:dyDescent="0.3">
      <c r="A161" s="680" t="s">
        <v>5128</v>
      </c>
      <c r="B161" s="671" t="s">
        <v>5129</v>
      </c>
      <c r="C161" s="671" t="s">
        <v>4604</v>
      </c>
      <c r="D161" s="671" t="s">
        <v>5280</v>
      </c>
      <c r="E161" s="671" t="s">
        <v>5281</v>
      </c>
      <c r="F161" s="238">
        <v>1054</v>
      </c>
      <c r="G161" s="238">
        <v>30566</v>
      </c>
      <c r="H161" s="238">
        <v>1</v>
      </c>
      <c r="I161" s="238">
        <v>29</v>
      </c>
      <c r="J161" s="238">
        <v>1015</v>
      </c>
      <c r="K161" s="238">
        <v>29435</v>
      </c>
      <c r="L161" s="238">
        <v>0.96299810246679318</v>
      </c>
      <c r="M161" s="238">
        <v>29</v>
      </c>
      <c r="N161" s="238">
        <v>1098</v>
      </c>
      <c r="O161" s="238">
        <v>31842</v>
      </c>
      <c r="P161" s="682">
        <v>1.0417457305502846</v>
      </c>
      <c r="Q161" s="713">
        <v>29</v>
      </c>
    </row>
    <row r="162" spans="1:17" ht="14.4" customHeight="1" x14ac:dyDescent="0.3">
      <c r="A162" s="680" t="s">
        <v>5128</v>
      </c>
      <c r="B162" s="671" t="s">
        <v>5129</v>
      </c>
      <c r="C162" s="671" t="s">
        <v>4604</v>
      </c>
      <c r="D162" s="671" t="s">
        <v>5282</v>
      </c>
      <c r="E162" s="671" t="s">
        <v>5283</v>
      </c>
      <c r="F162" s="238">
        <v>9</v>
      </c>
      <c r="G162" s="238">
        <v>135</v>
      </c>
      <c r="H162" s="238">
        <v>1</v>
      </c>
      <c r="I162" s="238">
        <v>15</v>
      </c>
      <c r="J162" s="238">
        <v>16</v>
      </c>
      <c r="K162" s="238">
        <v>240</v>
      </c>
      <c r="L162" s="238">
        <v>1.7777777777777777</v>
      </c>
      <c r="M162" s="238">
        <v>15</v>
      </c>
      <c r="N162" s="238">
        <v>2</v>
      </c>
      <c r="O162" s="238">
        <v>30</v>
      </c>
      <c r="P162" s="682">
        <v>0.22222222222222221</v>
      </c>
      <c r="Q162" s="713">
        <v>15</v>
      </c>
    </row>
    <row r="163" spans="1:17" ht="14.4" customHeight="1" x14ac:dyDescent="0.3">
      <c r="A163" s="680" t="s">
        <v>5128</v>
      </c>
      <c r="B163" s="671" t="s">
        <v>5129</v>
      </c>
      <c r="C163" s="671" t="s">
        <v>4604</v>
      </c>
      <c r="D163" s="671" t="s">
        <v>5284</v>
      </c>
      <c r="E163" s="671" t="s">
        <v>5285</v>
      </c>
      <c r="F163" s="238">
        <v>135</v>
      </c>
      <c r="G163" s="238">
        <v>2565</v>
      </c>
      <c r="H163" s="238">
        <v>1</v>
      </c>
      <c r="I163" s="238">
        <v>19</v>
      </c>
      <c r="J163" s="238">
        <v>222</v>
      </c>
      <c r="K163" s="238">
        <v>4218</v>
      </c>
      <c r="L163" s="238">
        <v>1.6444444444444444</v>
      </c>
      <c r="M163" s="238">
        <v>19</v>
      </c>
      <c r="N163" s="238">
        <v>164</v>
      </c>
      <c r="O163" s="238">
        <v>3116</v>
      </c>
      <c r="P163" s="682">
        <v>1.2148148148148148</v>
      </c>
      <c r="Q163" s="713">
        <v>19</v>
      </c>
    </row>
    <row r="164" spans="1:17" ht="14.4" customHeight="1" x14ac:dyDescent="0.3">
      <c r="A164" s="680" t="s">
        <v>5128</v>
      </c>
      <c r="B164" s="671" t="s">
        <v>5129</v>
      </c>
      <c r="C164" s="671" t="s">
        <v>4604</v>
      </c>
      <c r="D164" s="671" t="s">
        <v>5286</v>
      </c>
      <c r="E164" s="671" t="s">
        <v>5287</v>
      </c>
      <c r="F164" s="238">
        <v>1582</v>
      </c>
      <c r="G164" s="238">
        <v>31640</v>
      </c>
      <c r="H164" s="238">
        <v>1</v>
      </c>
      <c r="I164" s="238">
        <v>20</v>
      </c>
      <c r="J164" s="238">
        <v>1501</v>
      </c>
      <c r="K164" s="238">
        <v>30020</v>
      </c>
      <c r="L164" s="238">
        <v>0.94879898862199752</v>
      </c>
      <c r="M164" s="238">
        <v>20</v>
      </c>
      <c r="N164" s="238">
        <v>1732</v>
      </c>
      <c r="O164" s="238">
        <v>34640</v>
      </c>
      <c r="P164" s="682">
        <v>1.0948166877370418</v>
      </c>
      <c r="Q164" s="713">
        <v>20</v>
      </c>
    </row>
    <row r="165" spans="1:17" ht="14.4" customHeight="1" x14ac:dyDescent="0.3">
      <c r="A165" s="680" t="s">
        <v>5128</v>
      </c>
      <c r="B165" s="671" t="s">
        <v>5129</v>
      </c>
      <c r="C165" s="671" t="s">
        <v>4604</v>
      </c>
      <c r="D165" s="671" t="s">
        <v>5288</v>
      </c>
      <c r="E165" s="671" t="s">
        <v>5289</v>
      </c>
      <c r="F165" s="238">
        <v>5</v>
      </c>
      <c r="G165" s="238">
        <v>915</v>
      </c>
      <c r="H165" s="238">
        <v>1</v>
      </c>
      <c r="I165" s="238">
        <v>183</v>
      </c>
      <c r="J165" s="238">
        <v>1</v>
      </c>
      <c r="K165" s="238">
        <v>184</v>
      </c>
      <c r="L165" s="238">
        <v>0.20109289617486339</v>
      </c>
      <c r="M165" s="238">
        <v>184</v>
      </c>
      <c r="N165" s="238">
        <v>2</v>
      </c>
      <c r="O165" s="238">
        <v>368</v>
      </c>
      <c r="P165" s="682">
        <v>0.40218579234972679</v>
      </c>
      <c r="Q165" s="713">
        <v>184</v>
      </c>
    </row>
    <row r="166" spans="1:17" ht="14.4" customHeight="1" x14ac:dyDescent="0.3">
      <c r="A166" s="680" t="s">
        <v>5128</v>
      </c>
      <c r="B166" s="671" t="s">
        <v>5129</v>
      </c>
      <c r="C166" s="671" t="s">
        <v>4604</v>
      </c>
      <c r="D166" s="671" t="s">
        <v>5290</v>
      </c>
      <c r="E166" s="671" t="s">
        <v>5291</v>
      </c>
      <c r="F166" s="238"/>
      <c r="G166" s="238"/>
      <c r="H166" s="238"/>
      <c r="I166" s="238"/>
      <c r="J166" s="238"/>
      <c r="K166" s="238"/>
      <c r="L166" s="238"/>
      <c r="M166" s="238"/>
      <c r="N166" s="238">
        <v>1</v>
      </c>
      <c r="O166" s="238">
        <v>185</v>
      </c>
      <c r="P166" s="682"/>
      <c r="Q166" s="713">
        <v>185</v>
      </c>
    </row>
    <row r="167" spans="1:17" ht="14.4" customHeight="1" x14ac:dyDescent="0.3">
      <c r="A167" s="680" t="s">
        <v>5128</v>
      </c>
      <c r="B167" s="671" t="s">
        <v>5129</v>
      </c>
      <c r="C167" s="671" t="s">
        <v>4604</v>
      </c>
      <c r="D167" s="671" t="s">
        <v>5292</v>
      </c>
      <c r="E167" s="671" t="s">
        <v>5293</v>
      </c>
      <c r="F167" s="238">
        <v>16</v>
      </c>
      <c r="G167" s="238">
        <v>4256</v>
      </c>
      <c r="H167" s="238">
        <v>1</v>
      </c>
      <c r="I167" s="238">
        <v>266</v>
      </c>
      <c r="J167" s="238">
        <v>24</v>
      </c>
      <c r="K167" s="238">
        <v>6384</v>
      </c>
      <c r="L167" s="238">
        <v>1.5</v>
      </c>
      <c r="M167" s="238">
        <v>266</v>
      </c>
      <c r="N167" s="238">
        <v>21</v>
      </c>
      <c r="O167" s="238">
        <v>5586</v>
      </c>
      <c r="P167" s="682">
        <v>1.3125</v>
      </c>
      <c r="Q167" s="713">
        <v>266</v>
      </c>
    </row>
    <row r="168" spans="1:17" ht="14.4" customHeight="1" x14ac:dyDescent="0.3">
      <c r="A168" s="680" t="s">
        <v>5128</v>
      </c>
      <c r="B168" s="671" t="s">
        <v>5129</v>
      </c>
      <c r="C168" s="671" t="s">
        <v>4604</v>
      </c>
      <c r="D168" s="671" t="s">
        <v>5294</v>
      </c>
      <c r="E168" s="671" t="s">
        <v>5295</v>
      </c>
      <c r="F168" s="238">
        <v>23</v>
      </c>
      <c r="G168" s="238">
        <v>3956</v>
      </c>
      <c r="H168" s="238">
        <v>1</v>
      </c>
      <c r="I168" s="238">
        <v>172</v>
      </c>
      <c r="J168" s="238">
        <v>8</v>
      </c>
      <c r="K168" s="238">
        <v>1376</v>
      </c>
      <c r="L168" s="238">
        <v>0.34782608695652173</v>
      </c>
      <c r="M168" s="238">
        <v>172</v>
      </c>
      <c r="N168" s="238">
        <v>15</v>
      </c>
      <c r="O168" s="238">
        <v>2580</v>
      </c>
      <c r="P168" s="682">
        <v>0.65217391304347827</v>
      </c>
      <c r="Q168" s="713">
        <v>172</v>
      </c>
    </row>
    <row r="169" spans="1:17" ht="14.4" customHeight="1" x14ac:dyDescent="0.3">
      <c r="A169" s="680" t="s">
        <v>5128</v>
      </c>
      <c r="B169" s="671" t="s">
        <v>5129</v>
      </c>
      <c r="C169" s="671" t="s">
        <v>4604</v>
      </c>
      <c r="D169" s="671" t="s">
        <v>5296</v>
      </c>
      <c r="E169" s="671" t="s">
        <v>5297</v>
      </c>
      <c r="F169" s="238">
        <v>10</v>
      </c>
      <c r="G169" s="238">
        <v>840</v>
      </c>
      <c r="H169" s="238">
        <v>1</v>
      </c>
      <c r="I169" s="238">
        <v>84</v>
      </c>
      <c r="J169" s="238"/>
      <c r="K169" s="238"/>
      <c r="L169" s="238"/>
      <c r="M169" s="238"/>
      <c r="N169" s="238">
        <v>2</v>
      </c>
      <c r="O169" s="238">
        <v>168</v>
      </c>
      <c r="P169" s="682">
        <v>0.2</v>
      </c>
      <c r="Q169" s="713">
        <v>84</v>
      </c>
    </row>
    <row r="170" spans="1:17" ht="14.4" customHeight="1" x14ac:dyDescent="0.3">
      <c r="A170" s="680" t="s">
        <v>5128</v>
      </c>
      <c r="B170" s="671" t="s">
        <v>5129</v>
      </c>
      <c r="C170" s="671" t="s">
        <v>4604</v>
      </c>
      <c r="D170" s="671" t="s">
        <v>5298</v>
      </c>
      <c r="E170" s="671" t="s">
        <v>5299</v>
      </c>
      <c r="F170" s="238"/>
      <c r="G170" s="238"/>
      <c r="H170" s="238"/>
      <c r="I170" s="238"/>
      <c r="J170" s="238"/>
      <c r="K170" s="238"/>
      <c r="L170" s="238"/>
      <c r="M170" s="238"/>
      <c r="N170" s="238">
        <v>2</v>
      </c>
      <c r="O170" s="238">
        <v>526</v>
      </c>
      <c r="P170" s="682"/>
      <c r="Q170" s="713">
        <v>263</v>
      </c>
    </row>
    <row r="171" spans="1:17" ht="14.4" customHeight="1" x14ac:dyDescent="0.3">
      <c r="A171" s="680" t="s">
        <v>5128</v>
      </c>
      <c r="B171" s="671" t="s">
        <v>5129</v>
      </c>
      <c r="C171" s="671" t="s">
        <v>4604</v>
      </c>
      <c r="D171" s="671" t="s">
        <v>5300</v>
      </c>
      <c r="E171" s="671" t="s">
        <v>5301</v>
      </c>
      <c r="F171" s="238">
        <v>20</v>
      </c>
      <c r="G171" s="238">
        <v>1560</v>
      </c>
      <c r="H171" s="238">
        <v>1</v>
      </c>
      <c r="I171" s="238">
        <v>78</v>
      </c>
      <c r="J171" s="238">
        <v>5</v>
      </c>
      <c r="K171" s="238">
        <v>390</v>
      </c>
      <c r="L171" s="238">
        <v>0.25</v>
      </c>
      <c r="M171" s="238">
        <v>78</v>
      </c>
      <c r="N171" s="238">
        <v>6</v>
      </c>
      <c r="O171" s="238">
        <v>468</v>
      </c>
      <c r="P171" s="682">
        <v>0.3</v>
      </c>
      <c r="Q171" s="713">
        <v>78</v>
      </c>
    </row>
    <row r="172" spans="1:17" ht="14.4" customHeight="1" x14ac:dyDescent="0.3">
      <c r="A172" s="680" t="s">
        <v>5128</v>
      </c>
      <c r="B172" s="671" t="s">
        <v>5129</v>
      </c>
      <c r="C172" s="671" t="s">
        <v>4604</v>
      </c>
      <c r="D172" s="671" t="s">
        <v>5302</v>
      </c>
      <c r="E172" s="671" t="s">
        <v>5303</v>
      </c>
      <c r="F172" s="238">
        <v>3</v>
      </c>
      <c r="G172" s="238">
        <v>894</v>
      </c>
      <c r="H172" s="238">
        <v>1</v>
      </c>
      <c r="I172" s="238">
        <v>298</v>
      </c>
      <c r="J172" s="238">
        <v>1</v>
      </c>
      <c r="K172" s="238">
        <v>298</v>
      </c>
      <c r="L172" s="238">
        <v>0.33333333333333331</v>
      </c>
      <c r="M172" s="238">
        <v>298</v>
      </c>
      <c r="N172" s="238">
        <v>2</v>
      </c>
      <c r="O172" s="238">
        <v>596</v>
      </c>
      <c r="P172" s="682">
        <v>0.66666666666666663</v>
      </c>
      <c r="Q172" s="713">
        <v>298</v>
      </c>
    </row>
    <row r="173" spans="1:17" ht="14.4" customHeight="1" x14ac:dyDescent="0.3">
      <c r="A173" s="680" t="s">
        <v>5128</v>
      </c>
      <c r="B173" s="671" t="s">
        <v>5129</v>
      </c>
      <c r="C173" s="671" t="s">
        <v>4604</v>
      </c>
      <c r="D173" s="671" t="s">
        <v>5304</v>
      </c>
      <c r="E173" s="671" t="s">
        <v>5305</v>
      </c>
      <c r="F173" s="238">
        <v>4</v>
      </c>
      <c r="G173" s="238">
        <v>84</v>
      </c>
      <c r="H173" s="238">
        <v>1</v>
      </c>
      <c r="I173" s="238">
        <v>21</v>
      </c>
      <c r="J173" s="238">
        <v>4</v>
      </c>
      <c r="K173" s="238">
        <v>84</v>
      </c>
      <c r="L173" s="238">
        <v>1</v>
      </c>
      <c r="M173" s="238">
        <v>21</v>
      </c>
      <c r="N173" s="238"/>
      <c r="O173" s="238"/>
      <c r="P173" s="682"/>
      <c r="Q173" s="713"/>
    </row>
    <row r="174" spans="1:17" ht="14.4" customHeight="1" x14ac:dyDescent="0.3">
      <c r="A174" s="680" t="s">
        <v>5128</v>
      </c>
      <c r="B174" s="671" t="s">
        <v>5129</v>
      </c>
      <c r="C174" s="671" t="s">
        <v>4604</v>
      </c>
      <c r="D174" s="671" t="s">
        <v>5306</v>
      </c>
      <c r="E174" s="671" t="s">
        <v>5307</v>
      </c>
      <c r="F174" s="238">
        <v>227</v>
      </c>
      <c r="G174" s="238">
        <v>4994</v>
      </c>
      <c r="H174" s="238">
        <v>1</v>
      </c>
      <c r="I174" s="238">
        <v>22</v>
      </c>
      <c r="J174" s="238">
        <v>261</v>
      </c>
      <c r="K174" s="238">
        <v>5742</v>
      </c>
      <c r="L174" s="238">
        <v>1.1497797356828194</v>
      </c>
      <c r="M174" s="238">
        <v>22</v>
      </c>
      <c r="N174" s="238">
        <v>193</v>
      </c>
      <c r="O174" s="238">
        <v>4246</v>
      </c>
      <c r="P174" s="682">
        <v>0.85022026431718056</v>
      </c>
      <c r="Q174" s="713">
        <v>22</v>
      </c>
    </row>
    <row r="175" spans="1:17" ht="14.4" customHeight="1" x14ac:dyDescent="0.3">
      <c r="A175" s="680" t="s">
        <v>5128</v>
      </c>
      <c r="B175" s="671" t="s">
        <v>5129</v>
      </c>
      <c r="C175" s="671" t="s">
        <v>4604</v>
      </c>
      <c r="D175" s="671" t="s">
        <v>5308</v>
      </c>
      <c r="E175" s="671" t="s">
        <v>5309</v>
      </c>
      <c r="F175" s="238">
        <v>21</v>
      </c>
      <c r="G175" s="238">
        <v>10395</v>
      </c>
      <c r="H175" s="238">
        <v>1</v>
      </c>
      <c r="I175" s="238">
        <v>495</v>
      </c>
      <c r="J175" s="238">
        <v>11</v>
      </c>
      <c r="K175" s="238">
        <v>5445</v>
      </c>
      <c r="L175" s="238">
        <v>0.52380952380952384</v>
      </c>
      <c r="M175" s="238">
        <v>495</v>
      </c>
      <c r="N175" s="238">
        <v>23</v>
      </c>
      <c r="O175" s="238">
        <v>11385</v>
      </c>
      <c r="P175" s="682">
        <v>1.0952380952380953</v>
      </c>
      <c r="Q175" s="713">
        <v>495</v>
      </c>
    </row>
    <row r="176" spans="1:17" ht="14.4" customHeight="1" x14ac:dyDescent="0.3">
      <c r="A176" s="680" t="s">
        <v>5128</v>
      </c>
      <c r="B176" s="671" t="s">
        <v>5129</v>
      </c>
      <c r="C176" s="671" t="s">
        <v>4604</v>
      </c>
      <c r="D176" s="671" t="s">
        <v>4676</v>
      </c>
      <c r="E176" s="671" t="s">
        <v>4677</v>
      </c>
      <c r="F176" s="238">
        <v>233</v>
      </c>
      <c r="G176" s="238">
        <v>130946</v>
      </c>
      <c r="H176" s="238">
        <v>1</v>
      </c>
      <c r="I176" s="238">
        <v>562</v>
      </c>
      <c r="J176" s="238">
        <v>369</v>
      </c>
      <c r="K176" s="238">
        <v>208116</v>
      </c>
      <c r="L176" s="238">
        <v>1.5893268981106716</v>
      </c>
      <c r="M176" s="238">
        <v>564</v>
      </c>
      <c r="N176" s="238">
        <v>349</v>
      </c>
      <c r="O176" s="238">
        <v>196836</v>
      </c>
      <c r="P176" s="682">
        <v>1.5031845188092801</v>
      </c>
      <c r="Q176" s="713">
        <v>564</v>
      </c>
    </row>
    <row r="177" spans="1:17" ht="14.4" customHeight="1" x14ac:dyDescent="0.3">
      <c r="A177" s="680" t="s">
        <v>5128</v>
      </c>
      <c r="B177" s="671" t="s">
        <v>5129</v>
      </c>
      <c r="C177" s="671" t="s">
        <v>4604</v>
      </c>
      <c r="D177" s="671" t="s">
        <v>4678</v>
      </c>
      <c r="E177" s="671" t="s">
        <v>4679</v>
      </c>
      <c r="F177" s="238">
        <v>233</v>
      </c>
      <c r="G177" s="238">
        <v>233000</v>
      </c>
      <c r="H177" s="238">
        <v>1</v>
      </c>
      <c r="I177" s="238">
        <v>1000</v>
      </c>
      <c r="J177" s="238">
        <v>369</v>
      </c>
      <c r="K177" s="238">
        <v>369738</v>
      </c>
      <c r="L177" s="238">
        <v>1.5868583690987124</v>
      </c>
      <c r="M177" s="238">
        <v>1002</v>
      </c>
      <c r="N177" s="238">
        <v>349</v>
      </c>
      <c r="O177" s="238">
        <v>349698</v>
      </c>
      <c r="P177" s="682">
        <v>1.5008497854077254</v>
      </c>
      <c r="Q177" s="713">
        <v>1002</v>
      </c>
    </row>
    <row r="178" spans="1:17" ht="14.4" customHeight="1" x14ac:dyDescent="0.3">
      <c r="A178" s="680" t="s">
        <v>5128</v>
      </c>
      <c r="B178" s="671" t="s">
        <v>5129</v>
      </c>
      <c r="C178" s="671" t="s">
        <v>4604</v>
      </c>
      <c r="D178" s="671" t="s">
        <v>5310</v>
      </c>
      <c r="E178" s="671" t="s">
        <v>5311</v>
      </c>
      <c r="F178" s="238"/>
      <c r="G178" s="238"/>
      <c r="H178" s="238"/>
      <c r="I178" s="238"/>
      <c r="J178" s="238">
        <v>3</v>
      </c>
      <c r="K178" s="238">
        <v>570</v>
      </c>
      <c r="L178" s="238"/>
      <c r="M178" s="238">
        <v>190</v>
      </c>
      <c r="N178" s="238"/>
      <c r="O178" s="238"/>
      <c r="P178" s="682"/>
      <c r="Q178" s="713"/>
    </row>
    <row r="179" spans="1:17" ht="14.4" customHeight="1" x14ac:dyDescent="0.3">
      <c r="A179" s="680" t="s">
        <v>5128</v>
      </c>
      <c r="B179" s="671" t="s">
        <v>5129</v>
      </c>
      <c r="C179" s="671" t="s">
        <v>4604</v>
      </c>
      <c r="D179" s="671" t="s">
        <v>5312</v>
      </c>
      <c r="E179" s="671" t="s">
        <v>5313</v>
      </c>
      <c r="F179" s="238">
        <v>10</v>
      </c>
      <c r="G179" s="238">
        <v>1660</v>
      </c>
      <c r="H179" s="238">
        <v>1</v>
      </c>
      <c r="I179" s="238">
        <v>166</v>
      </c>
      <c r="J179" s="238">
        <v>6</v>
      </c>
      <c r="K179" s="238">
        <v>996</v>
      </c>
      <c r="L179" s="238">
        <v>0.6</v>
      </c>
      <c r="M179" s="238">
        <v>166</v>
      </c>
      <c r="N179" s="238">
        <v>8</v>
      </c>
      <c r="O179" s="238">
        <v>1328</v>
      </c>
      <c r="P179" s="682">
        <v>0.8</v>
      </c>
      <c r="Q179" s="713">
        <v>166</v>
      </c>
    </row>
    <row r="180" spans="1:17" ht="14.4" customHeight="1" x14ac:dyDescent="0.3">
      <c r="A180" s="680" t="s">
        <v>5128</v>
      </c>
      <c r="B180" s="671" t="s">
        <v>5129</v>
      </c>
      <c r="C180" s="671" t="s">
        <v>4604</v>
      </c>
      <c r="D180" s="671" t="s">
        <v>5314</v>
      </c>
      <c r="E180" s="671" t="s">
        <v>5315</v>
      </c>
      <c r="F180" s="238">
        <v>14</v>
      </c>
      <c r="G180" s="238">
        <v>3640</v>
      </c>
      <c r="H180" s="238">
        <v>1</v>
      </c>
      <c r="I180" s="238">
        <v>260</v>
      </c>
      <c r="J180" s="238">
        <v>18</v>
      </c>
      <c r="K180" s="238">
        <v>4698</v>
      </c>
      <c r="L180" s="238">
        <v>1.2906593406593407</v>
      </c>
      <c r="M180" s="238">
        <v>261</v>
      </c>
      <c r="N180" s="238">
        <v>15</v>
      </c>
      <c r="O180" s="238">
        <v>3915</v>
      </c>
      <c r="P180" s="682">
        <v>1.0755494505494505</v>
      </c>
      <c r="Q180" s="713">
        <v>261</v>
      </c>
    </row>
    <row r="181" spans="1:17" ht="14.4" customHeight="1" x14ac:dyDescent="0.3">
      <c r="A181" s="680" t="s">
        <v>5128</v>
      </c>
      <c r="B181" s="671" t="s">
        <v>5129</v>
      </c>
      <c r="C181" s="671" t="s">
        <v>4604</v>
      </c>
      <c r="D181" s="671" t="s">
        <v>5316</v>
      </c>
      <c r="E181" s="671" t="s">
        <v>5317</v>
      </c>
      <c r="F181" s="238">
        <v>152</v>
      </c>
      <c r="G181" s="238">
        <v>3496</v>
      </c>
      <c r="H181" s="238">
        <v>1</v>
      </c>
      <c r="I181" s="238">
        <v>23</v>
      </c>
      <c r="J181" s="238">
        <v>133</v>
      </c>
      <c r="K181" s="238">
        <v>3059</v>
      </c>
      <c r="L181" s="238">
        <v>0.875</v>
      </c>
      <c r="M181" s="238">
        <v>23</v>
      </c>
      <c r="N181" s="238">
        <v>233</v>
      </c>
      <c r="O181" s="238">
        <v>5359</v>
      </c>
      <c r="P181" s="682">
        <v>1.5328947368421053</v>
      </c>
      <c r="Q181" s="713">
        <v>23</v>
      </c>
    </row>
    <row r="182" spans="1:17" ht="14.4" customHeight="1" x14ac:dyDescent="0.3">
      <c r="A182" s="680" t="s">
        <v>5128</v>
      </c>
      <c r="B182" s="671" t="s">
        <v>5129</v>
      </c>
      <c r="C182" s="671" t="s">
        <v>4604</v>
      </c>
      <c r="D182" s="671" t="s">
        <v>5318</v>
      </c>
      <c r="E182" s="671" t="s">
        <v>5319</v>
      </c>
      <c r="F182" s="238">
        <v>1</v>
      </c>
      <c r="G182" s="238">
        <v>17</v>
      </c>
      <c r="H182" s="238">
        <v>1</v>
      </c>
      <c r="I182" s="238">
        <v>17</v>
      </c>
      <c r="J182" s="238"/>
      <c r="K182" s="238"/>
      <c r="L182" s="238"/>
      <c r="M182" s="238"/>
      <c r="N182" s="238">
        <v>1</v>
      </c>
      <c r="O182" s="238">
        <v>17</v>
      </c>
      <c r="P182" s="682">
        <v>1</v>
      </c>
      <c r="Q182" s="713">
        <v>17</v>
      </c>
    </row>
    <row r="183" spans="1:17" ht="14.4" customHeight="1" x14ac:dyDescent="0.3">
      <c r="A183" s="680" t="s">
        <v>5128</v>
      </c>
      <c r="B183" s="671" t="s">
        <v>5129</v>
      </c>
      <c r="C183" s="671" t="s">
        <v>4604</v>
      </c>
      <c r="D183" s="671" t="s">
        <v>5320</v>
      </c>
      <c r="E183" s="671" t="s">
        <v>5321</v>
      </c>
      <c r="F183" s="238">
        <v>4</v>
      </c>
      <c r="G183" s="238">
        <v>520</v>
      </c>
      <c r="H183" s="238">
        <v>1</v>
      </c>
      <c r="I183" s="238">
        <v>130</v>
      </c>
      <c r="J183" s="238">
        <v>1</v>
      </c>
      <c r="K183" s="238">
        <v>131</v>
      </c>
      <c r="L183" s="238">
        <v>0.25192307692307692</v>
      </c>
      <c r="M183" s="238">
        <v>131</v>
      </c>
      <c r="N183" s="238">
        <v>3</v>
      </c>
      <c r="O183" s="238">
        <v>393</v>
      </c>
      <c r="P183" s="682">
        <v>0.75576923076923075</v>
      </c>
      <c r="Q183" s="713">
        <v>131</v>
      </c>
    </row>
    <row r="184" spans="1:17" ht="14.4" customHeight="1" x14ac:dyDescent="0.3">
      <c r="A184" s="680" t="s">
        <v>5128</v>
      </c>
      <c r="B184" s="671" t="s">
        <v>5129</v>
      </c>
      <c r="C184" s="671" t="s">
        <v>4604</v>
      </c>
      <c r="D184" s="671" t="s">
        <v>5322</v>
      </c>
      <c r="E184" s="671" t="s">
        <v>5323</v>
      </c>
      <c r="F184" s="238">
        <v>3</v>
      </c>
      <c r="G184" s="238">
        <v>1947</v>
      </c>
      <c r="H184" s="238">
        <v>1</v>
      </c>
      <c r="I184" s="238">
        <v>649</v>
      </c>
      <c r="J184" s="238"/>
      <c r="K184" s="238"/>
      <c r="L184" s="238"/>
      <c r="M184" s="238"/>
      <c r="N184" s="238">
        <v>3</v>
      </c>
      <c r="O184" s="238">
        <v>1947</v>
      </c>
      <c r="P184" s="682">
        <v>1</v>
      </c>
      <c r="Q184" s="713">
        <v>649</v>
      </c>
    </row>
    <row r="185" spans="1:17" ht="14.4" customHeight="1" x14ac:dyDescent="0.3">
      <c r="A185" s="680" t="s">
        <v>5128</v>
      </c>
      <c r="B185" s="671" t="s">
        <v>5129</v>
      </c>
      <c r="C185" s="671" t="s">
        <v>4604</v>
      </c>
      <c r="D185" s="671" t="s">
        <v>5324</v>
      </c>
      <c r="E185" s="671" t="s">
        <v>5325</v>
      </c>
      <c r="F185" s="238">
        <v>1</v>
      </c>
      <c r="G185" s="238">
        <v>291</v>
      </c>
      <c r="H185" s="238">
        <v>1</v>
      </c>
      <c r="I185" s="238">
        <v>291</v>
      </c>
      <c r="J185" s="238">
        <v>2</v>
      </c>
      <c r="K185" s="238">
        <v>582</v>
      </c>
      <c r="L185" s="238">
        <v>2</v>
      </c>
      <c r="M185" s="238">
        <v>291</v>
      </c>
      <c r="N185" s="238">
        <v>1</v>
      </c>
      <c r="O185" s="238">
        <v>291</v>
      </c>
      <c r="P185" s="682">
        <v>1</v>
      </c>
      <c r="Q185" s="713">
        <v>291</v>
      </c>
    </row>
    <row r="186" spans="1:17" ht="14.4" customHeight="1" x14ac:dyDescent="0.3">
      <c r="A186" s="680" t="s">
        <v>5128</v>
      </c>
      <c r="B186" s="671" t="s">
        <v>5129</v>
      </c>
      <c r="C186" s="671" t="s">
        <v>4604</v>
      </c>
      <c r="D186" s="671" t="s">
        <v>5326</v>
      </c>
      <c r="E186" s="671" t="s">
        <v>5327</v>
      </c>
      <c r="F186" s="238"/>
      <c r="G186" s="238"/>
      <c r="H186" s="238"/>
      <c r="I186" s="238"/>
      <c r="J186" s="238">
        <v>1</v>
      </c>
      <c r="K186" s="238">
        <v>27</v>
      </c>
      <c r="L186" s="238"/>
      <c r="M186" s="238">
        <v>27</v>
      </c>
      <c r="N186" s="238"/>
      <c r="O186" s="238"/>
      <c r="P186" s="682"/>
      <c r="Q186" s="713"/>
    </row>
    <row r="187" spans="1:17" ht="14.4" customHeight="1" x14ac:dyDescent="0.3">
      <c r="A187" s="680" t="s">
        <v>5128</v>
      </c>
      <c r="B187" s="671" t="s">
        <v>5129</v>
      </c>
      <c r="C187" s="671" t="s">
        <v>4604</v>
      </c>
      <c r="D187" s="671" t="s">
        <v>4682</v>
      </c>
      <c r="E187" s="671" t="s">
        <v>4683</v>
      </c>
      <c r="F187" s="238">
        <v>3</v>
      </c>
      <c r="G187" s="238">
        <v>1095</v>
      </c>
      <c r="H187" s="238">
        <v>1</v>
      </c>
      <c r="I187" s="238">
        <v>365</v>
      </c>
      <c r="J187" s="238">
        <v>3</v>
      </c>
      <c r="K187" s="238">
        <v>1098</v>
      </c>
      <c r="L187" s="238">
        <v>1.0027397260273974</v>
      </c>
      <c r="M187" s="238">
        <v>366</v>
      </c>
      <c r="N187" s="238">
        <v>1</v>
      </c>
      <c r="O187" s="238">
        <v>366</v>
      </c>
      <c r="P187" s="682">
        <v>0.33424657534246577</v>
      </c>
      <c r="Q187" s="713">
        <v>366</v>
      </c>
    </row>
    <row r="188" spans="1:17" ht="14.4" customHeight="1" x14ac:dyDescent="0.3">
      <c r="A188" s="680" t="s">
        <v>5128</v>
      </c>
      <c r="B188" s="671" t="s">
        <v>5129</v>
      </c>
      <c r="C188" s="671" t="s">
        <v>4604</v>
      </c>
      <c r="D188" s="671" t="s">
        <v>5328</v>
      </c>
      <c r="E188" s="671" t="s">
        <v>5329</v>
      </c>
      <c r="F188" s="238">
        <v>1</v>
      </c>
      <c r="G188" s="238">
        <v>45</v>
      </c>
      <c r="H188" s="238">
        <v>1</v>
      </c>
      <c r="I188" s="238">
        <v>45</v>
      </c>
      <c r="J188" s="238">
        <v>3</v>
      </c>
      <c r="K188" s="238">
        <v>135</v>
      </c>
      <c r="L188" s="238">
        <v>3</v>
      </c>
      <c r="M188" s="238">
        <v>45</v>
      </c>
      <c r="N188" s="238">
        <v>4</v>
      </c>
      <c r="O188" s="238">
        <v>180</v>
      </c>
      <c r="P188" s="682">
        <v>4</v>
      </c>
      <c r="Q188" s="713">
        <v>45</v>
      </c>
    </row>
    <row r="189" spans="1:17" ht="14.4" customHeight="1" x14ac:dyDescent="0.3">
      <c r="A189" s="680" t="s">
        <v>5128</v>
      </c>
      <c r="B189" s="671" t="s">
        <v>5129</v>
      </c>
      <c r="C189" s="671" t="s">
        <v>4604</v>
      </c>
      <c r="D189" s="671" t="s">
        <v>5330</v>
      </c>
      <c r="E189" s="671" t="s">
        <v>5331</v>
      </c>
      <c r="F189" s="238">
        <v>1</v>
      </c>
      <c r="G189" s="238">
        <v>24</v>
      </c>
      <c r="H189" s="238">
        <v>1</v>
      </c>
      <c r="I189" s="238">
        <v>24</v>
      </c>
      <c r="J189" s="238"/>
      <c r="K189" s="238"/>
      <c r="L189" s="238"/>
      <c r="M189" s="238"/>
      <c r="N189" s="238"/>
      <c r="O189" s="238"/>
      <c r="P189" s="682"/>
      <c r="Q189" s="713"/>
    </row>
    <row r="190" spans="1:17" ht="14.4" customHeight="1" x14ac:dyDescent="0.3">
      <c r="A190" s="680" t="s">
        <v>5128</v>
      </c>
      <c r="B190" s="671" t="s">
        <v>5129</v>
      </c>
      <c r="C190" s="671" t="s">
        <v>4604</v>
      </c>
      <c r="D190" s="671" t="s">
        <v>5332</v>
      </c>
      <c r="E190" s="671" t="s">
        <v>5333</v>
      </c>
      <c r="F190" s="238"/>
      <c r="G190" s="238"/>
      <c r="H190" s="238"/>
      <c r="I190" s="238"/>
      <c r="J190" s="238"/>
      <c r="K190" s="238"/>
      <c r="L190" s="238"/>
      <c r="M190" s="238"/>
      <c r="N190" s="238">
        <v>4</v>
      </c>
      <c r="O190" s="238">
        <v>184</v>
      </c>
      <c r="P190" s="682"/>
      <c r="Q190" s="713">
        <v>46</v>
      </c>
    </row>
    <row r="191" spans="1:17" ht="14.4" customHeight="1" x14ac:dyDescent="0.3">
      <c r="A191" s="680" t="s">
        <v>5128</v>
      </c>
      <c r="B191" s="671" t="s">
        <v>5129</v>
      </c>
      <c r="C191" s="671" t="s">
        <v>4604</v>
      </c>
      <c r="D191" s="671" t="s">
        <v>5334</v>
      </c>
      <c r="E191" s="671" t="s">
        <v>5335</v>
      </c>
      <c r="F191" s="238">
        <v>1</v>
      </c>
      <c r="G191" s="238">
        <v>308</v>
      </c>
      <c r="H191" s="238">
        <v>1</v>
      </c>
      <c r="I191" s="238">
        <v>308</v>
      </c>
      <c r="J191" s="238">
        <v>2</v>
      </c>
      <c r="K191" s="238">
        <v>616</v>
      </c>
      <c r="L191" s="238">
        <v>2</v>
      </c>
      <c r="M191" s="238">
        <v>308</v>
      </c>
      <c r="N191" s="238">
        <v>1</v>
      </c>
      <c r="O191" s="238">
        <v>308</v>
      </c>
      <c r="P191" s="682">
        <v>1</v>
      </c>
      <c r="Q191" s="713">
        <v>308</v>
      </c>
    </row>
    <row r="192" spans="1:17" ht="14.4" customHeight="1" x14ac:dyDescent="0.3">
      <c r="A192" s="680" t="s">
        <v>5128</v>
      </c>
      <c r="B192" s="671" t="s">
        <v>5129</v>
      </c>
      <c r="C192" s="671" t="s">
        <v>4604</v>
      </c>
      <c r="D192" s="671" t="s">
        <v>5336</v>
      </c>
      <c r="E192" s="671" t="s">
        <v>5337</v>
      </c>
      <c r="F192" s="238"/>
      <c r="G192" s="238"/>
      <c r="H192" s="238"/>
      <c r="I192" s="238"/>
      <c r="J192" s="238"/>
      <c r="K192" s="238"/>
      <c r="L192" s="238"/>
      <c r="M192" s="238"/>
      <c r="N192" s="238">
        <v>3</v>
      </c>
      <c r="O192" s="238">
        <v>303</v>
      </c>
      <c r="P192" s="682"/>
      <c r="Q192" s="713">
        <v>101</v>
      </c>
    </row>
    <row r="193" spans="1:17" ht="14.4" customHeight="1" x14ac:dyDescent="0.3">
      <c r="A193" s="680" t="s">
        <v>5128</v>
      </c>
      <c r="B193" s="671" t="s">
        <v>5129</v>
      </c>
      <c r="C193" s="671" t="s">
        <v>4604</v>
      </c>
      <c r="D193" s="671" t="s">
        <v>5338</v>
      </c>
      <c r="E193" s="671" t="s">
        <v>5339</v>
      </c>
      <c r="F193" s="238">
        <v>1</v>
      </c>
      <c r="G193" s="238">
        <v>136</v>
      </c>
      <c r="H193" s="238">
        <v>1</v>
      </c>
      <c r="I193" s="238">
        <v>136</v>
      </c>
      <c r="J193" s="238">
        <v>2</v>
      </c>
      <c r="K193" s="238">
        <v>274</v>
      </c>
      <c r="L193" s="238">
        <v>2.0147058823529411</v>
      </c>
      <c r="M193" s="238">
        <v>137</v>
      </c>
      <c r="N193" s="238"/>
      <c r="O193" s="238"/>
      <c r="P193" s="682"/>
      <c r="Q193" s="713"/>
    </row>
    <row r="194" spans="1:17" ht="14.4" customHeight="1" x14ac:dyDescent="0.3">
      <c r="A194" s="680" t="s">
        <v>5128</v>
      </c>
      <c r="B194" s="671" t="s">
        <v>5129</v>
      </c>
      <c r="C194" s="671" t="s">
        <v>4604</v>
      </c>
      <c r="D194" s="671" t="s">
        <v>5340</v>
      </c>
      <c r="E194" s="671" t="s">
        <v>5341</v>
      </c>
      <c r="F194" s="238">
        <v>1</v>
      </c>
      <c r="G194" s="238">
        <v>7</v>
      </c>
      <c r="H194" s="238">
        <v>1</v>
      </c>
      <c r="I194" s="238">
        <v>7</v>
      </c>
      <c r="J194" s="238">
        <v>2</v>
      </c>
      <c r="K194" s="238">
        <v>14</v>
      </c>
      <c r="L194" s="238">
        <v>2</v>
      </c>
      <c r="M194" s="238">
        <v>7</v>
      </c>
      <c r="N194" s="238"/>
      <c r="O194" s="238"/>
      <c r="P194" s="682"/>
      <c r="Q194" s="713"/>
    </row>
    <row r="195" spans="1:17" ht="14.4" customHeight="1" x14ac:dyDescent="0.3">
      <c r="A195" s="680" t="s">
        <v>5128</v>
      </c>
      <c r="B195" s="671" t="s">
        <v>5129</v>
      </c>
      <c r="C195" s="671" t="s">
        <v>4604</v>
      </c>
      <c r="D195" s="671" t="s">
        <v>5342</v>
      </c>
      <c r="E195" s="671" t="s">
        <v>5343</v>
      </c>
      <c r="F195" s="238">
        <v>1</v>
      </c>
      <c r="G195" s="238">
        <v>30</v>
      </c>
      <c r="H195" s="238">
        <v>1</v>
      </c>
      <c r="I195" s="238">
        <v>30</v>
      </c>
      <c r="J195" s="238"/>
      <c r="K195" s="238"/>
      <c r="L195" s="238"/>
      <c r="M195" s="238"/>
      <c r="N195" s="238"/>
      <c r="O195" s="238"/>
      <c r="P195" s="682"/>
      <c r="Q195" s="713"/>
    </row>
    <row r="196" spans="1:17" ht="14.4" customHeight="1" x14ac:dyDescent="0.3">
      <c r="A196" s="680" t="s">
        <v>5128</v>
      </c>
      <c r="B196" s="671" t="s">
        <v>5129</v>
      </c>
      <c r="C196" s="671" t="s">
        <v>4604</v>
      </c>
      <c r="D196" s="671" t="s">
        <v>5344</v>
      </c>
      <c r="E196" s="671" t="s">
        <v>5345</v>
      </c>
      <c r="F196" s="238"/>
      <c r="G196" s="238"/>
      <c r="H196" s="238"/>
      <c r="I196" s="238"/>
      <c r="J196" s="238">
        <v>1</v>
      </c>
      <c r="K196" s="238">
        <v>355</v>
      </c>
      <c r="L196" s="238"/>
      <c r="M196" s="238">
        <v>355</v>
      </c>
      <c r="N196" s="238"/>
      <c r="O196" s="238"/>
      <c r="P196" s="682"/>
      <c r="Q196" s="713"/>
    </row>
    <row r="197" spans="1:17" ht="14.4" customHeight="1" x14ac:dyDescent="0.3">
      <c r="A197" s="680" t="s">
        <v>5128</v>
      </c>
      <c r="B197" s="671" t="s">
        <v>5129</v>
      </c>
      <c r="C197" s="671" t="s">
        <v>4604</v>
      </c>
      <c r="D197" s="671" t="s">
        <v>5346</v>
      </c>
      <c r="E197" s="671" t="s">
        <v>5347</v>
      </c>
      <c r="F197" s="238">
        <v>1</v>
      </c>
      <c r="G197" s="238">
        <v>525</v>
      </c>
      <c r="H197" s="238">
        <v>1</v>
      </c>
      <c r="I197" s="238">
        <v>525</v>
      </c>
      <c r="J197" s="238"/>
      <c r="K197" s="238"/>
      <c r="L197" s="238"/>
      <c r="M197" s="238"/>
      <c r="N197" s="238"/>
      <c r="O197" s="238"/>
      <c r="P197" s="682"/>
      <c r="Q197" s="713"/>
    </row>
    <row r="198" spans="1:17" ht="14.4" customHeight="1" x14ac:dyDescent="0.3">
      <c r="A198" s="680" t="s">
        <v>5128</v>
      </c>
      <c r="B198" s="671" t="s">
        <v>5348</v>
      </c>
      <c r="C198" s="671" t="s">
        <v>4604</v>
      </c>
      <c r="D198" s="671" t="s">
        <v>5349</v>
      </c>
      <c r="E198" s="671" t="s">
        <v>5350</v>
      </c>
      <c r="F198" s="238">
        <v>3</v>
      </c>
      <c r="G198" s="238">
        <v>3105</v>
      </c>
      <c r="H198" s="238">
        <v>1</v>
      </c>
      <c r="I198" s="238">
        <v>1035</v>
      </c>
      <c r="J198" s="238">
        <v>3</v>
      </c>
      <c r="K198" s="238">
        <v>3105</v>
      </c>
      <c r="L198" s="238">
        <v>1</v>
      </c>
      <c r="M198" s="238">
        <v>1035</v>
      </c>
      <c r="N198" s="238">
        <v>7</v>
      </c>
      <c r="O198" s="238">
        <v>7245</v>
      </c>
      <c r="P198" s="682">
        <v>2.3333333333333335</v>
      </c>
      <c r="Q198" s="713">
        <v>1035</v>
      </c>
    </row>
    <row r="199" spans="1:17" ht="14.4" customHeight="1" x14ac:dyDescent="0.3">
      <c r="A199" s="680" t="s">
        <v>5128</v>
      </c>
      <c r="B199" s="671" t="s">
        <v>5348</v>
      </c>
      <c r="C199" s="671" t="s">
        <v>4604</v>
      </c>
      <c r="D199" s="671" t="s">
        <v>5351</v>
      </c>
      <c r="E199" s="671" t="s">
        <v>5352</v>
      </c>
      <c r="F199" s="238">
        <v>2</v>
      </c>
      <c r="G199" s="238">
        <v>2458</v>
      </c>
      <c r="H199" s="238">
        <v>1</v>
      </c>
      <c r="I199" s="238">
        <v>1229</v>
      </c>
      <c r="J199" s="238"/>
      <c r="K199" s="238"/>
      <c r="L199" s="238"/>
      <c r="M199" s="238"/>
      <c r="N199" s="238"/>
      <c r="O199" s="238"/>
      <c r="P199" s="682"/>
      <c r="Q199" s="713"/>
    </row>
    <row r="200" spans="1:17" ht="14.4" customHeight="1" x14ac:dyDescent="0.3">
      <c r="A200" s="680" t="s">
        <v>5128</v>
      </c>
      <c r="B200" s="671" t="s">
        <v>5348</v>
      </c>
      <c r="C200" s="671" t="s">
        <v>4604</v>
      </c>
      <c r="D200" s="671" t="s">
        <v>4668</v>
      </c>
      <c r="E200" s="671" t="s">
        <v>4669</v>
      </c>
      <c r="F200" s="238">
        <v>100</v>
      </c>
      <c r="G200" s="238">
        <v>123600</v>
      </c>
      <c r="H200" s="238">
        <v>1</v>
      </c>
      <c r="I200" s="238">
        <v>1236</v>
      </c>
      <c r="J200" s="238">
        <v>153</v>
      </c>
      <c r="K200" s="238">
        <v>190485</v>
      </c>
      <c r="L200" s="238">
        <v>1.541140776699029</v>
      </c>
      <c r="M200" s="238">
        <v>1245</v>
      </c>
      <c r="N200" s="238"/>
      <c r="O200" s="238"/>
      <c r="P200" s="682"/>
      <c r="Q200" s="713"/>
    </row>
    <row r="201" spans="1:17" ht="14.4" customHeight="1" x14ac:dyDescent="0.3">
      <c r="A201" s="680" t="s">
        <v>5353</v>
      </c>
      <c r="B201" s="671" t="s">
        <v>5354</v>
      </c>
      <c r="C201" s="671" t="s">
        <v>1260</v>
      </c>
      <c r="D201" s="671" t="s">
        <v>5355</v>
      </c>
      <c r="E201" s="671" t="s">
        <v>5356</v>
      </c>
      <c r="F201" s="238"/>
      <c r="G201" s="238"/>
      <c r="H201" s="238"/>
      <c r="I201" s="238"/>
      <c r="J201" s="238"/>
      <c r="K201" s="238"/>
      <c r="L201" s="238"/>
      <c r="M201" s="238"/>
      <c r="N201" s="238">
        <v>0.5</v>
      </c>
      <c r="O201" s="238">
        <v>1000.13</v>
      </c>
      <c r="P201" s="682"/>
      <c r="Q201" s="713">
        <v>2000.26</v>
      </c>
    </row>
    <row r="202" spans="1:17" ht="14.4" customHeight="1" x14ac:dyDescent="0.3">
      <c r="A202" s="680" t="s">
        <v>5353</v>
      </c>
      <c r="B202" s="671" t="s">
        <v>5354</v>
      </c>
      <c r="C202" s="671" t="s">
        <v>1260</v>
      </c>
      <c r="D202" s="671" t="s">
        <v>5357</v>
      </c>
      <c r="E202" s="671" t="s">
        <v>5358</v>
      </c>
      <c r="F202" s="238">
        <v>0.4</v>
      </c>
      <c r="G202" s="238">
        <v>2648.22</v>
      </c>
      <c r="H202" s="238">
        <v>1</v>
      </c>
      <c r="I202" s="238">
        <v>6620.5499999999993</v>
      </c>
      <c r="J202" s="238">
        <v>0.4</v>
      </c>
      <c r="K202" s="238">
        <v>2659.83</v>
      </c>
      <c r="L202" s="238">
        <v>1.0043840768516212</v>
      </c>
      <c r="M202" s="238">
        <v>6649.5749999999998</v>
      </c>
      <c r="N202" s="238"/>
      <c r="O202" s="238"/>
      <c r="P202" s="682"/>
      <c r="Q202" s="713"/>
    </row>
    <row r="203" spans="1:17" ht="14.4" customHeight="1" x14ac:dyDescent="0.3">
      <c r="A203" s="680" t="s">
        <v>5353</v>
      </c>
      <c r="B203" s="671" t="s">
        <v>5354</v>
      </c>
      <c r="C203" s="671" t="s">
        <v>1260</v>
      </c>
      <c r="D203" s="671" t="s">
        <v>5359</v>
      </c>
      <c r="E203" s="671" t="s">
        <v>5360</v>
      </c>
      <c r="F203" s="238">
        <v>2.1800000000000002</v>
      </c>
      <c r="G203" s="238">
        <v>3378.62</v>
      </c>
      <c r="H203" s="238">
        <v>1</v>
      </c>
      <c r="I203" s="238">
        <v>1549.8256880733943</v>
      </c>
      <c r="J203" s="238">
        <v>1.2</v>
      </c>
      <c r="K203" s="238">
        <v>1180.81</v>
      </c>
      <c r="L203" s="238">
        <v>0.34949476413446912</v>
      </c>
      <c r="M203" s="238">
        <v>984.00833333333333</v>
      </c>
      <c r="N203" s="238"/>
      <c r="O203" s="238"/>
      <c r="P203" s="682"/>
      <c r="Q203" s="713"/>
    </row>
    <row r="204" spans="1:17" ht="14.4" customHeight="1" x14ac:dyDescent="0.3">
      <c r="A204" s="680" t="s">
        <v>5353</v>
      </c>
      <c r="B204" s="671" t="s">
        <v>5354</v>
      </c>
      <c r="C204" s="671" t="s">
        <v>1260</v>
      </c>
      <c r="D204" s="671" t="s">
        <v>5361</v>
      </c>
      <c r="E204" s="671" t="s">
        <v>5362</v>
      </c>
      <c r="F204" s="238">
        <v>0.34000000000000008</v>
      </c>
      <c r="G204" s="238">
        <v>4385.96</v>
      </c>
      <c r="H204" s="238">
        <v>1</v>
      </c>
      <c r="I204" s="238">
        <v>12899.882352941173</v>
      </c>
      <c r="J204" s="238">
        <v>0.14000000000000001</v>
      </c>
      <c r="K204" s="238">
        <v>1447.19</v>
      </c>
      <c r="L204" s="238">
        <v>0.32995968955485233</v>
      </c>
      <c r="M204" s="238">
        <v>10337.071428571428</v>
      </c>
      <c r="N204" s="238">
        <v>0.12000000000000001</v>
      </c>
      <c r="O204" s="238">
        <v>1240.48</v>
      </c>
      <c r="P204" s="682">
        <v>0.28282975676932759</v>
      </c>
      <c r="Q204" s="713">
        <v>10337.333333333332</v>
      </c>
    </row>
    <row r="205" spans="1:17" ht="14.4" customHeight="1" x14ac:dyDescent="0.3">
      <c r="A205" s="680" t="s">
        <v>5353</v>
      </c>
      <c r="B205" s="671" t="s">
        <v>5354</v>
      </c>
      <c r="C205" s="671" t="s">
        <v>1260</v>
      </c>
      <c r="D205" s="671" t="s">
        <v>5363</v>
      </c>
      <c r="E205" s="671" t="s">
        <v>5362</v>
      </c>
      <c r="F205" s="238">
        <v>0.04</v>
      </c>
      <c r="G205" s="238">
        <v>257.99</v>
      </c>
      <c r="H205" s="238">
        <v>1</v>
      </c>
      <c r="I205" s="238">
        <v>6449.75</v>
      </c>
      <c r="J205" s="238">
        <v>0.04</v>
      </c>
      <c r="K205" s="238">
        <v>260.26</v>
      </c>
      <c r="L205" s="238">
        <v>1.0087987906508002</v>
      </c>
      <c r="M205" s="238">
        <v>6506.5</v>
      </c>
      <c r="N205" s="238">
        <v>0.04</v>
      </c>
      <c r="O205" s="238">
        <v>260.26</v>
      </c>
      <c r="P205" s="682">
        <v>1.0087987906508002</v>
      </c>
      <c r="Q205" s="713">
        <v>6506.5</v>
      </c>
    </row>
    <row r="206" spans="1:17" ht="14.4" customHeight="1" x14ac:dyDescent="0.3">
      <c r="A206" s="680" t="s">
        <v>5353</v>
      </c>
      <c r="B206" s="671" t="s">
        <v>5354</v>
      </c>
      <c r="C206" s="671" t="s">
        <v>1260</v>
      </c>
      <c r="D206" s="671" t="s">
        <v>5364</v>
      </c>
      <c r="E206" s="671" t="s">
        <v>5365</v>
      </c>
      <c r="F206" s="238">
        <v>2</v>
      </c>
      <c r="G206" s="238">
        <v>1933.48</v>
      </c>
      <c r="H206" s="238">
        <v>1</v>
      </c>
      <c r="I206" s="238">
        <v>966.74</v>
      </c>
      <c r="J206" s="238">
        <v>2</v>
      </c>
      <c r="K206" s="238">
        <v>1950.44</v>
      </c>
      <c r="L206" s="238">
        <v>1.0087717483501253</v>
      </c>
      <c r="M206" s="238">
        <v>975.22</v>
      </c>
      <c r="N206" s="238">
        <v>3</v>
      </c>
      <c r="O206" s="238">
        <v>2925.66</v>
      </c>
      <c r="P206" s="682">
        <v>1.5131576225251877</v>
      </c>
      <c r="Q206" s="713">
        <v>975.21999999999991</v>
      </c>
    </row>
    <row r="207" spans="1:17" ht="14.4" customHeight="1" x14ac:dyDescent="0.3">
      <c r="A207" s="680" t="s">
        <v>5353</v>
      </c>
      <c r="B207" s="671" t="s">
        <v>5354</v>
      </c>
      <c r="C207" s="671" t="s">
        <v>1260</v>
      </c>
      <c r="D207" s="671" t="s">
        <v>5366</v>
      </c>
      <c r="E207" s="671" t="s">
        <v>5102</v>
      </c>
      <c r="F207" s="238">
        <v>0.53</v>
      </c>
      <c r="G207" s="238">
        <v>5738.1100000000006</v>
      </c>
      <c r="H207" s="238">
        <v>1</v>
      </c>
      <c r="I207" s="238">
        <v>10826.622641509435</v>
      </c>
      <c r="J207" s="238">
        <v>0.30000000000000004</v>
      </c>
      <c r="K207" s="238">
        <v>3276.46</v>
      </c>
      <c r="L207" s="238">
        <v>0.57099985883853732</v>
      </c>
      <c r="M207" s="238">
        <v>10921.533333333331</v>
      </c>
      <c r="N207" s="238">
        <v>0.29000000000000004</v>
      </c>
      <c r="O207" s="238">
        <v>3167.26</v>
      </c>
      <c r="P207" s="682">
        <v>0.55196920240288172</v>
      </c>
      <c r="Q207" s="713">
        <v>10921.586206896551</v>
      </c>
    </row>
    <row r="208" spans="1:17" ht="14.4" customHeight="1" x14ac:dyDescent="0.3">
      <c r="A208" s="680" t="s">
        <v>5353</v>
      </c>
      <c r="B208" s="671" t="s">
        <v>5354</v>
      </c>
      <c r="C208" s="671" t="s">
        <v>1260</v>
      </c>
      <c r="D208" s="671" t="s">
        <v>5367</v>
      </c>
      <c r="E208" s="671" t="s">
        <v>5368</v>
      </c>
      <c r="F208" s="238">
        <v>0.4</v>
      </c>
      <c r="G208" s="238">
        <v>775.64</v>
      </c>
      <c r="H208" s="238">
        <v>1</v>
      </c>
      <c r="I208" s="238">
        <v>1939.1</v>
      </c>
      <c r="J208" s="238">
        <v>0.1</v>
      </c>
      <c r="K208" s="238">
        <v>195.61</v>
      </c>
      <c r="L208" s="238">
        <v>0.25219173843535664</v>
      </c>
      <c r="M208" s="238">
        <v>1956.1000000000001</v>
      </c>
      <c r="N208" s="238"/>
      <c r="O208" s="238"/>
      <c r="P208" s="682"/>
      <c r="Q208" s="713"/>
    </row>
    <row r="209" spans="1:17" ht="14.4" customHeight="1" x14ac:dyDescent="0.3">
      <c r="A209" s="680" t="s">
        <v>5353</v>
      </c>
      <c r="B209" s="671" t="s">
        <v>5354</v>
      </c>
      <c r="C209" s="671" t="s">
        <v>1260</v>
      </c>
      <c r="D209" s="671" t="s">
        <v>5104</v>
      </c>
      <c r="E209" s="671" t="s">
        <v>5105</v>
      </c>
      <c r="F209" s="238"/>
      <c r="G209" s="238"/>
      <c r="H209" s="238"/>
      <c r="I209" s="238"/>
      <c r="J209" s="238">
        <v>0.03</v>
      </c>
      <c r="K209" s="238">
        <v>28.09</v>
      </c>
      <c r="L209" s="238"/>
      <c r="M209" s="238">
        <v>936.33333333333337</v>
      </c>
      <c r="N209" s="238">
        <v>0.05</v>
      </c>
      <c r="O209" s="238">
        <v>47.24</v>
      </c>
      <c r="P209" s="682"/>
      <c r="Q209" s="713">
        <v>944.8</v>
      </c>
    </row>
    <row r="210" spans="1:17" ht="14.4" customHeight="1" x14ac:dyDescent="0.3">
      <c r="A210" s="680" t="s">
        <v>5353</v>
      </c>
      <c r="B210" s="671" t="s">
        <v>5354</v>
      </c>
      <c r="C210" s="671" t="s">
        <v>4604</v>
      </c>
      <c r="D210" s="671" t="s">
        <v>5369</v>
      </c>
      <c r="E210" s="671" t="s">
        <v>5370</v>
      </c>
      <c r="F210" s="238">
        <v>13</v>
      </c>
      <c r="G210" s="238">
        <v>2652</v>
      </c>
      <c r="H210" s="238">
        <v>1</v>
      </c>
      <c r="I210" s="238">
        <v>204</v>
      </c>
      <c r="J210" s="238">
        <v>9</v>
      </c>
      <c r="K210" s="238">
        <v>1845</v>
      </c>
      <c r="L210" s="238">
        <v>0.69570135746606332</v>
      </c>
      <c r="M210" s="238">
        <v>205</v>
      </c>
      <c r="N210" s="238">
        <v>13</v>
      </c>
      <c r="O210" s="238">
        <v>2665</v>
      </c>
      <c r="P210" s="682">
        <v>1.0049019607843137</v>
      </c>
      <c r="Q210" s="713">
        <v>205</v>
      </c>
    </row>
    <row r="211" spans="1:17" ht="14.4" customHeight="1" x14ac:dyDescent="0.3">
      <c r="A211" s="680" t="s">
        <v>5353</v>
      </c>
      <c r="B211" s="671" t="s">
        <v>5354</v>
      </c>
      <c r="C211" s="671" t="s">
        <v>4604</v>
      </c>
      <c r="D211" s="671" t="s">
        <v>5371</v>
      </c>
      <c r="E211" s="671" t="s">
        <v>5372</v>
      </c>
      <c r="F211" s="238">
        <v>1</v>
      </c>
      <c r="G211" s="238">
        <v>181</v>
      </c>
      <c r="H211" s="238">
        <v>1</v>
      </c>
      <c r="I211" s="238">
        <v>181</v>
      </c>
      <c r="J211" s="238">
        <v>3</v>
      </c>
      <c r="K211" s="238">
        <v>546</v>
      </c>
      <c r="L211" s="238">
        <v>3.0165745856353592</v>
      </c>
      <c r="M211" s="238">
        <v>182</v>
      </c>
      <c r="N211" s="238">
        <v>1</v>
      </c>
      <c r="O211" s="238">
        <v>182</v>
      </c>
      <c r="P211" s="682">
        <v>1.0055248618784531</v>
      </c>
      <c r="Q211" s="713">
        <v>182</v>
      </c>
    </row>
    <row r="212" spans="1:17" ht="14.4" customHeight="1" x14ac:dyDescent="0.3">
      <c r="A212" s="680" t="s">
        <v>5353</v>
      </c>
      <c r="B212" s="671" t="s">
        <v>5354</v>
      </c>
      <c r="C212" s="671" t="s">
        <v>4604</v>
      </c>
      <c r="D212" s="671" t="s">
        <v>5373</v>
      </c>
      <c r="E212" s="671" t="s">
        <v>5374</v>
      </c>
      <c r="F212" s="238">
        <v>1</v>
      </c>
      <c r="G212" s="238">
        <v>124</v>
      </c>
      <c r="H212" s="238">
        <v>1</v>
      </c>
      <c r="I212" s="238">
        <v>124</v>
      </c>
      <c r="J212" s="238">
        <v>1</v>
      </c>
      <c r="K212" s="238">
        <v>124</v>
      </c>
      <c r="L212" s="238">
        <v>1</v>
      </c>
      <c r="M212" s="238">
        <v>124</v>
      </c>
      <c r="N212" s="238"/>
      <c r="O212" s="238"/>
      <c r="P212" s="682"/>
      <c r="Q212" s="713"/>
    </row>
    <row r="213" spans="1:17" ht="14.4" customHeight="1" x14ac:dyDescent="0.3">
      <c r="A213" s="680" t="s">
        <v>5353</v>
      </c>
      <c r="B213" s="671" t="s">
        <v>5354</v>
      </c>
      <c r="C213" s="671" t="s">
        <v>4604</v>
      </c>
      <c r="D213" s="671" t="s">
        <v>5375</v>
      </c>
      <c r="E213" s="671" t="s">
        <v>5376</v>
      </c>
      <c r="F213" s="238">
        <v>1</v>
      </c>
      <c r="G213" s="238">
        <v>216</v>
      </c>
      <c r="H213" s="238">
        <v>1</v>
      </c>
      <c r="I213" s="238">
        <v>216</v>
      </c>
      <c r="J213" s="238">
        <v>2</v>
      </c>
      <c r="K213" s="238">
        <v>434</v>
      </c>
      <c r="L213" s="238">
        <v>2.0092592592592591</v>
      </c>
      <c r="M213" s="238">
        <v>217</v>
      </c>
      <c r="N213" s="238">
        <v>3</v>
      </c>
      <c r="O213" s="238">
        <v>651</v>
      </c>
      <c r="P213" s="682">
        <v>3.0138888888888888</v>
      </c>
      <c r="Q213" s="713">
        <v>217</v>
      </c>
    </row>
    <row r="214" spans="1:17" ht="14.4" customHeight="1" x14ac:dyDescent="0.3">
      <c r="A214" s="680" t="s">
        <v>5353</v>
      </c>
      <c r="B214" s="671" t="s">
        <v>5354</v>
      </c>
      <c r="C214" s="671" t="s">
        <v>4604</v>
      </c>
      <c r="D214" s="671" t="s">
        <v>5377</v>
      </c>
      <c r="E214" s="671" t="s">
        <v>5378</v>
      </c>
      <c r="F214" s="238">
        <v>5</v>
      </c>
      <c r="G214" s="238">
        <v>1090</v>
      </c>
      <c r="H214" s="238">
        <v>1</v>
      </c>
      <c r="I214" s="238">
        <v>218</v>
      </c>
      <c r="J214" s="238">
        <v>2</v>
      </c>
      <c r="K214" s="238">
        <v>438</v>
      </c>
      <c r="L214" s="238">
        <v>0.40183486238532112</v>
      </c>
      <c r="M214" s="238">
        <v>219</v>
      </c>
      <c r="N214" s="238">
        <v>1</v>
      </c>
      <c r="O214" s="238">
        <v>219</v>
      </c>
      <c r="P214" s="682">
        <v>0.20091743119266056</v>
      </c>
      <c r="Q214" s="713">
        <v>219</v>
      </c>
    </row>
    <row r="215" spans="1:17" ht="14.4" customHeight="1" x14ac:dyDescent="0.3">
      <c r="A215" s="680" t="s">
        <v>5353</v>
      </c>
      <c r="B215" s="671" t="s">
        <v>5354</v>
      </c>
      <c r="C215" s="671" t="s">
        <v>4604</v>
      </c>
      <c r="D215" s="671" t="s">
        <v>5379</v>
      </c>
      <c r="E215" s="671" t="s">
        <v>5380</v>
      </c>
      <c r="F215" s="238">
        <v>1</v>
      </c>
      <c r="G215" s="238">
        <v>256</v>
      </c>
      <c r="H215" s="238">
        <v>1</v>
      </c>
      <c r="I215" s="238">
        <v>256</v>
      </c>
      <c r="J215" s="238"/>
      <c r="K215" s="238"/>
      <c r="L215" s="238"/>
      <c r="M215" s="238"/>
      <c r="N215" s="238"/>
      <c r="O215" s="238"/>
      <c r="P215" s="682"/>
      <c r="Q215" s="713"/>
    </row>
    <row r="216" spans="1:17" ht="14.4" customHeight="1" x14ac:dyDescent="0.3">
      <c r="A216" s="680" t="s">
        <v>5353</v>
      </c>
      <c r="B216" s="671" t="s">
        <v>5354</v>
      </c>
      <c r="C216" s="671" t="s">
        <v>4604</v>
      </c>
      <c r="D216" s="671" t="s">
        <v>5381</v>
      </c>
      <c r="E216" s="671" t="s">
        <v>5382</v>
      </c>
      <c r="F216" s="238">
        <v>9</v>
      </c>
      <c r="G216" s="238">
        <v>2925</v>
      </c>
      <c r="H216" s="238">
        <v>1</v>
      </c>
      <c r="I216" s="238">
        <v>325</v>
      </c>
      <c r="J216" s="238">
        <v>9</v>
      </c>
      <c r="K216" s="238">
        <v>2934</v>
      </c>
      <c r="L216" s="238">
        <v>1.003076923076923</v>
      </c>
      <c r="M216" s="238">
        <v>326</v>
      </c>
      <c r="N216" s="238">
        <v>4</v>
      </c>
      <c r="O216" s="238">
        <v>1304</v>
      </c>
      <c r="P216" s="682">
        <v>0.4458119658119658</v>
      </c>
      <c r="Q216" s="713">
        <v>326</v>
      </c>
    </row>
    <row r="217" spans="1:17" ht="14.4" customHeight="1" x14ac:dyDescent="0.3">
      <c r="A217" s="680" t="s">
        <v>5353</v>
      </c>
      <c r="B217" s="671" t="s">
        <v>5354</v>
      </c>
      <c r="C217" s="671" t="s">
        <v>4604</v>
      </c>
      <c r="D217" s="671" t="s">
        <v>5383</v>
      </c>
      <c r="E217" s="671" t="s">
        <v>5384</v>
      </c>
      <c r="F217" s="238">
        <v>4</v>
      </c>
      <c r="G217" s="238">
        <v>5104</v>
      </c>
      <c r="H217" s="238">
        <v>1</v>
      </c>
      <c r="I217" s="238">
        <v>1276</v>
      </c>
      <c r="J217" s="238">
        <v>2</v>
      </c>
      <c r="K217" s="238">
        <v>2554</v>
      </c>
      <c r="L217" s="238">
        <v>0.50039184952978055</v>
      </c>
      <c r="M217" s="238">
        <v>1277</v>
      </c>
      <c r="N217" s="238">
        <v>1</v>
      </c>
      <c r="O217" s="238">
        <v>1277</v>
      </c>
      <c r="P217" s="682">
        <v>0.25019592476489028</v>
      </c>
      <c r="Q217" s="713">
        <v>1277</v>
      </c>
    </row>
    <row r="218" spans="1:17" ht="14.4" customHeight="1" x14ac:dyDescent="0.3">
      <c r="A218" s="680" t="s">
        <v>5353</v>
      </c>
      <c r="B218" s="671" t="s">
        <v>5354</v>
      </c>
      <c r="C218" s="671" t="s">
        <v>4604</v>
      </c>
      <c r="D218" s="671" t="s">
        <v>5385</v>
      </c>
      <c r="E218" s="671" t="s">
        <v>5386</v>
      </c>
      <c r="F218" s="238">
        <v>4</v>
      </c>
      <c r="G218" s="238">
        <v>4652</v>
      </c>
      <c r="H218" s="238">
        <v>1</v>
      </c>
      <c r="I218" s="238">
        <v>1163</v>
      </c>
      <c r="J218" s="238">
        <v>2</v>
      </c>
      <c r="K218" s="238">
        <v>2328</v>
      </c>
      <c r="L218" s="238">
        <v>0.50042992261392949</v>
      </c>
      <c r="M218" s="238">
        <v>1164</v>
      </c>
      <c r="N218" s="238">
        <v>1</v>
      </c>
      <c r="O218" s="238">
        <v>1164</v>
      </c>
      <c r="P218" s="682">
        <v>0.25021496130696474</v>
      </c>
      <c r="Q218" s="713">
        <v>1164</v>
      </c>
    </row>
    <row r="219" spans="1:17" ht="14.4" customHeight="1" x14ac:dyDescent="0.3">
      <c r="A219" s="680" t="s">
        <v>5353</v>
      </c>
      <c r="B219" s="671" t="s">
        <v>5354</v>
      </c>
      <c r="C219" s="671" t="s">
        <v>4604</v>
      </c>
      <c r="D219" s="671" t="s">
        <v>5387</v>
      </c>
      <c r="E219" s="671" t="s">
        <v>5388</v>
      </c>
      <c r="F219" s="238">
        <v>10</v>
      </c>
      <c r="G219" s="238">
        <v>50650</v>
      </c>
      <c r="H219" s="238">
        <v>1</v>
      </c>
      <c r="I219" s="238">
        <v>5065</v>
      </c>
      <c r="J219" s="238">
        <v>12</v>
      </c>
      <c r="K219" s="238">
        <v>60816</v>
      </c>
      <c r="L219" s="238">
        <v>1.2007107601184601</v>
      </c>
      <c r="M219" s="238">
        <v>5068</v>
      </c>
      <c r="N219" s="238">
        <v>15</v>
      </c>
      <c r="O219" s="238">
        <v>76020</v>
      </c>
      <c r="P219" s="682">
        <v>1.500888450148075</v>
      </c>
      <c r="Q219" s="713">
        <v>5068</v>
      </c>
    </row>
    <row r="220" spans="1:17" ht="14.4" customHeight="1" x14ac:dyDescent="0.3">
      <c r="A220" s="680" t="s">
        <v>5353</v>
      </c>
      <c r="B220" s="671" t="s">
        <v>5354</v>
      </c>
      <c r="C220" s="671" t="s">
        <v>4604</v>
      </c>
      <c r="D220" s="671" t="s">
        <v>5389</v>
      </c>
      <c r="E220" s="671" t="s">
        <v>5390</v>
      </c>
      <c r="F220" s="238"/>
      <c r="G220" s="238"/>
      <c r="H220" s="238"/>
      <c r="I220" s="238"/>
      <c r="J220" s="238"/>
      <c r="K220" s="238"/>
      <c r="L220" s="238"/>
      <c r="M220" s="238"/>
      <c r="N220" s="238">
        <v>1</v>
      </c>
      <c r="O220" s="238">
        <v>7673</v>
      </c>
      <c r="P220" s="682"/>
      <c r="Q220" s="713">
        <v>7673</v>
      </c>
    </row>
    <row r="221" spans="1:17" ht="14.4" customHeight="1" x14ac:dyDescent="0.3">
      <c r="A221" s="680" t="s">
        <v>5353</v>
      </c>
      <c r="B221" s="671" t="s">
        <v>5354</v>
      </c>
      <c r="C221" s="671" t="s">
        <v>4604</v>
      </c>
      <c r="D221" s="671" t="s">
        <v>5391</v>
      </c>
      <c r="E221" s="671" t="s">
        <v>5392</v>
      </c>
      <c r="F221" s="238">
        <v>123</v>
      </c>
      <c r="G221" s="238">
        <v>21156</v>
      </c>
      <c r="H221" s="238">
        <v>1</v>
      </c>
      <c r="I221" s="238">
        <v>172</v>
      </c>
      <c r="J221" s="238">
        <v>125</v>
      </c>
      <c r="K221" s="238">
        <v>21625</v>
      </c>
      <c r="L221" s="238">
        <v>1.0221686519190774</v>
      </c>
      <c r="M221" s="238">
        <v>173</v>
      </c>
      <c r="N221" s="238">
        <v>117</v>
      </c>
      <c r="O221" s="238">
        <v>20241</v>
      </c>
      <c r="P221" s="682">
        <v>0.95674985819625635</v>
      </c>
      <c r="Q221" s="713">
        <v>173</v>
      </c>
    </row>
    <row r="222" spans="1:17" ht="14.4" customHeight="1" x14ac:dyDescent="0.3">
      <c r="A222" s="680" t="s">
        <v>5353</v>
      </c>
      <c r="B222" s="671" t="s">
        <v>5354</v>
      </c>
      <c r="C222" s="671" t="s">
        <v>4604</v>
      </c>
      <c r="D222" s="671" t="s">
        <v>5393</v>
      </c>
      <c r="E222" s="671" t="s">
        <v>5394</v>
      </c>
      <c r="F222" s="238">
        <v>26</v>
      </c>
      <c r="G222" s="238">
        <v>51844</v>
      </c>
      <c r="H222" s="238">
        <v>1</v>
      </c>
      <c r="I222" s="238">
        <v>1994</v>
      </c>
      <c r="J222" s="238">
        <v>19</v>
      </c>
      <c r="K222" s="238">
        <v>37924</v>
      </c>
      <c r="L222" s="238">
        <v>0.73150219890440549</v>
      </c>
      <c r="M222" s="238">
        <v>1996</v>
      </c>
      <c r="N222" s="238">
        <v>22</v>
      </c>
      <c r="O222" s="238">
        <v>43912</v>
      </c>
      <c r="P222" s="682">
        <v>0.84700254609983794</v>
      </c>
      <c r="Q222" s="713">
        <v>1996</v>
      </c>
    </row>
    <row r="223" spans="1:17" ht="14.4" customHeight="1" x14ac:dyDescent="0.3">
      <c r="A223" s="680" t="s">
        <v>5353</v>
      </c>
      <c r="B223" s="671" t="s">
        <v>5354</v>
      </c>
      <c r="C223" s="671" t="s">
        <v>4604</v>
      </c>
      <c r="D223" s="671" t="s">
        <v>5395</v>
      </c>
      <c r="E223" s="671" t="s">
        <v>5396</v>
      </c>
      <c r="F223" s="238">
        <v>4</v>
      </c>
      <c r="G223" s="238">
        <v>10764</v>
      </c>
      <c r="H223" s="238">
        <v>1</v>
      </c>
      <c r="I223" s="238">
        <v>2691</v>
      </c>
      <c r="J223" s="238">
        <v>5</v>
      </c>
      <c r="K223" s="238">
        <v>13460</v>
      </c>
      <c r="L223" s="238">
        <v>1.2504645113340767</v>
      </c>
      <c r="M223" s="238">
        <v>2692</v>
      </c>
      <c r="N223" s="238">
        <v>3</v>
      </c>
      <c r="O223" s="238">
        <v>8076</v>
      </c>
      <c r="P223" s="682">
        <v>0.75027870680044595</v>
      </c>
      <c r="Q223" s="713">
        <v>2692</v>
      </c>
    </row>
    <row r="224" spans="1:17" ht="14.4" customHeight="1" x14ac:dyDescent="0.3">
      <c r="A224" s="680" t="s">
        <v>5353</v>
      </c>
      <c r="B224" s="671" t="s">
        <v>5354</v>
      </c>
      <c r="C224" s="671" t="s">
        <v>4604</v>
      </c>
      <c r="D224" s="671" t="s">
        <v>5397</v>
      </c>
      <c r="E224" s="671" t="s">
        <v>5398</v>
      </c>
      <c r="F224" s="238">
        <v>1</v>
      </c>
      <c r="G224" s="238">
        <v>5177</v>
      </c>
      <c r="H224" s="238">
        <v>1</v>
      </c>
      <c r="I224" s="238">
        <v>5177</v>
      </c>
      <c r="J224" s="238">
        <v>1</v>
      </c>
      <c r="K224" s="238">
        <v>5180</v>
      </c>
      <c r="L224" s="238">
        <v>1.0005794861889126</v>
      </c>
      <c r="M224" s="238">
        <v>5180</v>
      </c>
      <c r="N224" s="238">
        <v>1</v>
      </c>
      <c r="O224" s="238">
        <v>5180</v>
      </c>
      <c r="P224" s="682">
        <v>1.0005794861889126</v>
      </c>
      <c r="Q224" s="713">
        <v>5180</v>
      </c>
    </row>
    <row r="225" spans="1:17" ht="14.4" customHeight="1" x14ac:dyDescent="0.3">
      <c r="A225" s="680" t="s">
        <v>5353</v>
      </c>
      <c r="B225" s="671" t="s">
        <v>5354</v>
      </c>
      <c r="C225" s="671" t="s">
        <v>4604</v>
      </c>
      <c r="D225" s="671" t="s">
        <v>5399</v>
      </c>
      <c r="E225" s="671" t="s">
        <v>5400</v>
      </c>
      <c r="F225" s="238"/>
      <c r="G225" s="238"/>
      <c r="H225" s="238"/>
      <c r="I225" s="238"/>
      <c r="J225" s="238"/>
      <c r="K225" s="238"/>
      <c r="L225" s="238"/>
      <c r="M225" s="238"/>
      <c r="N225" s="238">
        <v>1</v>
      </c>
      <c r="O225" s="238">
        <v>150</v>
      </c>
      <c r="P225" s="682"/>
      <c r="Q225" s="713">
        <v>150</v>
      </c>
    </row>
    <row r="226" spans="1:17" ht="14.4" customHeight="1" x14ac:dyDescent="0.3">
      <c r="A226" s="680" t="s">
        <v>5353</v>
      </c>
      <c r="B226" s="671" t="s">
        <v>5354</v>
      </c>
      <c r="C226" s="671" t="s">
        <v>4604</v>
      </c>
      <c r="D226" s="671" t="s">
        <v>5401</v>
      </c>
      <c r="E226" s="671" t="s">
        <v>5402</v>
      </c>
      <c r="F226" s="238"/>
      <c r="G226" s="238"/>
      <c r="H226" s="238"/>
      <c r="I226" s="238"/>
      <c r="J226" s="238"/>
      <c r="K226" s="238"/>
      <c r="L226" s="238"/>
      <c r="M226" s="238"/>
      <c r="N226" s="238">
        <v>1</v>
      </c>
      <c r="O226" s="238">
        <v>193</v>
      </c>
      <c r="P226" s="682"/>
      <c r="Q226" s="713">
        <v>193</v>
      </c>
    </row>
    <row r="227" spans="1:17" ht="14.4" customHeight="1" x14ac:dyDescent="0.3">
      <c r="A227" s="680" t="s">
        <v>5353</v>
      </c>
      <c r="B227" s="671" t="s">
        <v>5354</v>
      </c>
      <c r="C227" s="671" t="s">
        <v>4604</v>
      </c>
      <c r="D227" s="671" t="s">
        <v>5099</v>
      </c>
      <c r="E227" s="671" t="s">
        <v>5100</v>
      </c>
      <c r="F227" s="238"/>
      <c r="G227" s="238"/>
      <c r="H227" s="238"/>
      <c r="I227" s="238"/>
      <c r="J227" s="238"/>
      <c r="K227" s="238"/>
      <c r="L227" s="238"/>
      <c r="M227" s="238"/>
      <c r="N227" s="238">
        <v>1</v>
      </c>
      <c r="O227" s="238">
        <v>198</v>
      </c>
      <c r="P227" s="682"/>
      <c r="Q227" s="713">
        <v>198</v>
      </c>
    </row>
    <row r="228" spans="1:17" ht="14.4" customHeight="1" x14ac:dyDescent="0.3">
      <c r="A228" s="680" t="s">
        <v>5353</v>
      </c>
      <c r="B228" s="671" t="s">
        <v>5354</v>
      </c>
      <c r="C228" s="671" t="s">
        <v>4604</v>
      </c>
      <c r="D228" s="671" t="s">
        <v>5403</v>
      </c>
      <c r="E228" s="671" t="s">
        <v>5404</v>
      </c>
      <c r="F228" s="238">
        <v>7</v>
      </c>
      <c r="G228" s="238">
        <v>14812</v>
      </c>
      <c r="H228" s="238">
        <v>1</v>
      </c>
      <c r="I228" s="238">
        <v>2116</v>
      </c>
      <c r="J228" s="238">
        <v>8</v>
      </c>
      <c r="K228" s="238">
        <v>16944</v>
      </c>
      <c r="L228" s="238">
        <v>1.1439373480961383</v>
      </c>
      <c r="M228" s="238">
        <v>2118</v>
      </c>
      <c r="N228" s="238">
        <v>6</v>
      </c>
      <c r="O228" s="238">
        <v>12708</v>
      </c>
      <c r="P228" s="682">
        <v>0.85795301107210376</v>
      </c>
      <c r="Q228" s="713">
        <v>2118</v>
      </c>
    </row>
    <row r="229" spans="1:17" ht="14.4" customHeight="1" x14ac:dyDescent="0.3">
      <c r="A229" s="680" t="s">
        <v>5353</v>
      </c>
      <c r="B229" s="671" t="s">
        <v>5354</v>
      </c>
      <c r="C229" s="671" t="s">
        <v>4604</v>
      </c>
      <c r="D229" s="671" t="s">
        <v>5405</v>
      </c>
      <c r="E229" s="671" t="s">
        <v>5406</v>
      </c>
      <c r="F229" s="238">
        <v>9</v>
      </c>
      <c r="G229" s="238">
        <v>75402</v>
      </c>
      <c r="H229" s="238">
        <v>1</v>
      </c>
      <c r="I229" s="238">
        <v>8378</v>
      </c>
      <c r="J229" s="238">
        <v>8</v>
      </c>
      <c r="K229" s="238">
        <v>67072</v>
      </c>
      <c r="L229" s="238">
        <v>0.88952547677780425</v>
      </c>
      <c r="M229" s="238">
        <v>8384</v>
      </c>
      <c r="N229" s="238">
        <v>4</v>
      </c>
      <c r="O229" s="238">
        <v>33536</v>
      </c>
      <c r="P229" s="682">
        <v>0.44476273838890212</v>
      </c>
      <c r="Q229" s="713">
        <v>8384</v>
      </c>
    </row>
    <row r="230" spans="1:17" ht="14.4" customHeight="1" x14ac:dyDescent="0.3">
      <c r="A230" s="680" t="s">
        <v>5407</v>
      </c>
      <c r="B230" s="671" t="s">
        <v>5408</v>
      </c>
      <c r="C230" s="671" t="s">
        <v>4604</v>
      </c>
      <c r="D230" s="671" t="s">
        <v>5409</v>
      </c>
      <c r="E230" s="671" t="s">
        <v>5410</v>
      </c>
      <c r="F230" s="238">
        <v>21</v>
      </c>
      <c r="G230" s="238">
        <v>4242</v>
      </c>
      <c r="H230" s="238">
        <v>1</v>
      </c>
      <c r="I230" s="238">
        <v>202</v>
      </c>
      <c r="J230" s="238">
        <v>32</v>
      </c>
      <c r="K230" s="238">
        <v>6496</v>
      </c>
      <c r="L230" s="238">
        <v>1.5313531353135315</v>
      </c>
      <c r="M230" s="238">
        <v>203</v>
      </c>
      <c r="N230" s="238">
        <v>25</v>
      </c>
      <c r="O230" s="238">
        <v>5075</v>
      </c>
      <c r="P230" s="682">
        <v>1.1963696369636965</v>
      </c>
      <c r="Q230" s="713">
        <v>203</v>
      </c>
    </row>
    <row r="231" spans="1:17" ht="14.4" customHeight="1" x14ac:dyDescent="0.3">
      <c r="A231" s="680" t="s">
        <v>5407</v>
      </c>
      <c r="B231" s="671" t="s">
        <v>5408</v>
      </c>
      <c r="C231" s="671" t="s">
        <v>4604</v>
      </c>
      <c r="D231" s="671" t="s">
        <v>5411</v>
      </c>
      <c r="E231" s="671" t="s">
        <v>5410</v>
      </c>
      <c r="F231" s="238"/>
      <c r="G231" s="238"/>
      <c r="H231" s="238"/>
      <c r="I231" s="238"/>
      <c r="J231" s="238"/>
      <c r="K231" s="238"/>
      <c r="L231" s="238"/>
      <c r="M231" s="238"/>
      <c r="N231" s="238">
        <v>22</v>
      </c>
      <c r="O231" s="238">
        <v>1848</v>
      </c>
      <c r="P231" s="682"/>
      <c r="Q231" s="713">
        <v>84</v>
      </c>
    </row>
    <row r="232" spans="1:17" ht="14.4" customHeight="1" x14ac:dyDescent="0.3">
      <c r="A232" s="680" t="s">
        <v>5407</v>
      </c>
      <c r="B232" s="671" t="s">
        <v>5408</v>
      </c>
      <c r="C232" s="671" t="s">
        <v>4604</v>
      </c>
      <c r="D232" s="671" t="s">
        <v>5412</v>
      </c>
      <c r="E232" s="671" t="s">
        <v>5413</v>
      </c>
      <c r="F232" s="238">
        <v>426</v>
      </c>
      <c r="G232" s="238">
        <v>123966</v>
      </c>
      <c r="H232" s="238">
        <v>1</v>
      </c>
      <c r="I232" s="238">
        <v>291</v>
      </c>
      <c r="J232" s="238">
        <v>329</v>
      </c>
      <c r="K232" s="238">
        <v>96068</v>
      </c>
      <c r="L232" s="238">
        <v>0.77495442298694805</v>
      </c>
      <c r="M232" s="238">
        <v>292</v>
      </c>
      <c r="N232" s="238">
        <v>389</v>
      </c>
      <c r="O232" s="238">
        <v>113588</v>
      </c>
      <c r="P232" s="682">
        <v>0.91628349708791124</v>
      </c>
      <c r="Q232" s="713">
        <v>292</v>
      </c>
    </row>
    <row r="233" spans="1:17" ht="14.4" customHeight="1" x14ac:dyDescent="0.3">
      <c r="A233" s="680" t="s">
        <v>5407</v>
      </c>
      <c r="B233" s="671" t="s">
        <v>5408</v>
      </c>
      <c r="C233" s="671" t="s">
        <v>4604</v>
      </c>
      <c r="D233" s="671" t="s">
        <v>5414</v>
      </c>
      <c r="E233" s="671" t="s">
        <v>5415</v>
      </c>
      <c r="F233" s="238">
        <v>12</v>
      </c>
      <c r="G233" s="238">
        <v>1104</v>
      </c>
      <c r="H233" s="238">
        <v>1</v>
      </c>
      <c r="I233" s="238">
        <v>92</v>
      </c>
      <c r="J233" s="238">
        <v>12</v>
      </c>
      <c r="K233" s="238">
        <v>1116</v>
      </c>
      <c r="L233" s="238">
        <v>1.0108695652173914</v>
      </c>
      <c r="M233" s="238">
        <v>93</v>
      </c>
      <c r="N233" s="238">
        <v>21</v>
      </c>
      <c r="O233" s="238">
        <v>1953</v>
      </c>
      <c r="P233" s="682">
        <v>1.7690217391304348</v>
      </c>
      <c r="Q233" s="713">
        <v>93</v>
      </c>
    </row>
    <row r="234" spans="1:17" ht="14.4" customHeight="1" x14ac:dyDescent="0.3">
      <c r="A234" s="680" t="s">
        <v>5407</v>
      </c>
      <c r="B234" s="671" t="s">
        <v>5408</v>
      </c>
      <c r="C234" s="671" t="s">
        <v>4604</v>
      </c>
      <c r="D234" s="671" t="s">
        <v>5416</v>
      </c>
      <c r="E234" s="671" t="s">
        <v>5417</v>
      </c>
      <c r="F234" s="238">
        <v>4</v>
      </c>
      <c r="G234" s="238">
        <v>876</v>
      </c>
      <c r="H234" s="238">
        <v>1</v>
      </c>
      <c r="I234" s="238">
        <v>219</v>
      </c>
      <c r="J234" s="238">
        <v>12</v>
      </c>
      <c r="K234" s="238">
        <v>2640</v>
      </c>
      <c r="L234" s="238">
        <v>3.0136986301369864</v>
      </c>
      <c r="M234" s="238">
        <v>220</v>
      </c>
      <c r="N234" s="238">
        <v>3</v>
      </c>
      <c r="O234" s="238">
        <v>660</v>
      </c>
      <c r="P234" s="682">
        <v>0.75342465753424659</v>
      </c>
      <c r="Q234" s="713">
        <v>220</v>
      </c>
    </row>
    <row r="235" spans="1:17" ht="14.4" customHeight="1" x14ac:dyDescent="0.3">
      <c r="A235" s="680" t="s">
        <v>5407</v>
      </c>
      <c r="B235" s="671" t="s">
        <v>5408</v>
      </c>
      <c r="C235" s="671" t="s">
        <v>4604</v>
      </c>
      <c r="D235" s="671" t="s">
        <v>5418</v>
      </c>
      <c r="E235" s="671" t="s">
        <v>5419</v>
      </c>
      <c r="F235" s="238">
        <v>186</v>
      </c>
      <c r="G235" s="238">
        <v>24738</v>
      </c>
      <c r="H235" s="238">
        <v>1</v>
      </c>
      <c r="I235" s="238">
        <v>133</v>
      </c>
      <c r="J235" s="238">
        <v>192</v>
      </c>
      <c r="K235" s="238">
        <v>25728</v>
      </c>
      <c r="L235" s="238">
        <v>1.0400194033470773</v>
      </c>
      <c r="M235" s="238">
        <v>134</v>
      </c>
      <c r="N235" s="238">
        <v>183</v>
      </c>
      <c r="O235" s="238">
        <v>24522</v>
      </c>
      <c r="P235" s="682">
        <v>0.99126849381518312</v>
      </c>
      <c r="Q235" s="713">
        <v>134</v>
      </c>
    </row>
    <row r="236" spans="1:17" ht="14.4" customHeight="1" x14ac:dyDescent="0.3">
      <c r="A236" s="680" t="s">
        <v>5407</v>
      </c>
      <c r="B236" s="671" t="s">
        <v>5408</v>
      </c>
      <c r="C236" s="671" t="s">
        <v>4604</v>
      </c>
      <c r="D236" s="671" t="s">
        <v>5420</v>
      </c>
      <c r="E236" s="671" t="s">
        <v>5419</v>
      </c>
      <c r="F236" s="238">
        <v>12</v>
      </c>
      <c r="G236" s="238">
        <v>2088</v>
      </c>
      <c r="H236" s="238">
        <v>1</v>
      </c>
      <c r="I236" s="238">
        <v>174</v>
      </c>
      <c r="J236" s="238">
        <v>13</v>
      </c>
      <c r="K236" s="238">
        <v>2275</v>
      </c>
      <c r="L236" s="238">
        <v>1.0895593869731801</v>
      </c>
      <c r="M236" s="238">
        <v>175</v>
      </c>
      <c r="N236" s="238">
        <v>22</v>
      </c>
      <c r="O236" s="238">
        <v>3850</v>
      </c>
      <c r="P236" s="682">
        <v>1.8438697318007662</v>
      </c>
      <c r="Q236" s="713">
        <v>175</v>
      </c>
    </row>
    <row r="237" spans="1:17" ht="14.4" customHeight="1" x14ac:dyDescent="0.3">
      <c r="A237" s="680" t="s">
        <v>5407</v>
      </c>
      <c r="B237" s="671" t="s">
        <v>5408</v>
      </c>
      <c r="C237" s="671" t="s">
        <v>4604</v>
      </c>
      <c r="D237" s="671" t="s">
        <v>5421</v>
      </c>
      <c r="E237" s="671" t="s">
        <v>5422</v>
      </c>
      <c r="F237" s="238">
        <v>1</v>
      </c>
      <c r="G237" s="238">
        <v>609</v>
      </c>
      <c r="H237" s="238">
        <v>1</v>
      </c>
      <c r="I237" s="238">
        <v>609</v>
      </c>
      <c r="J237" s="238"/>
      <c r="K237" s="238"/>
      <c r="L237" s="238"/>
      <c r="M237" s="238"/>
      <c r="N237" s="238">
        <v>2</v>
      </c>
      <c r="O237" s="238">
        <v>1224</v>
      </c>
      <c r="P237" s="682">
        <v>2.0098522167487687</v>
      </c>
      <c r="Q237" s="713">
        <v>612</v>
      </c>
    </row>
    <row r="238" spans="1:17" ht="14.4" customHeight="1" x14ac:dyDescent="0.3">
      <c r="A238" s="680" t="s">
        <v>5407</v>
      </c>
      <c r="B238" s="671" t="s">
        <v>5408</v>
      </c>
      <c r="C238" s="671" t="s">
        <v>4604</v>
      </c>
      <c r="D238" s="671" t="s">
        <v>5423</v>
      </c>
      <c r="E238" s="671" t="s">
        <v>5424</v>
      </c>
      <c r="F238" s="238"/>
      <c r="G238" s="238"/>
      <c r="H238" s="238"/>
      <c r="I238" s="238"/>
      <c r="J238" s="238"/>
      <c r="K238" s="238"/>
      <c r="L238" s="238"/>
      <c r="M238" s="238"/>
      <c r="N238" s="238">
        <v>2</v>
      </c>
      <c r="O238" s="238">
        <v>1170</v>
      </c>
      <c r="P238" s="682"/>
      <c r="Q238" s="713">
        <v>585</v>
      </c>
    </row>
    <row r="239" spans="1:17" ht="14.4" customHeight="1" x14ac:dyDescent="0.3">
      <c r="A239" s="680" t="s">
        <v>5407</v>
      </c>
      <c r="B239" s="671" t="s">
        <v>5408</v>
      </c>
      <c r="C239" s="671" t="s">
        <v>4604</v>
      </c>
      <c r="D239" s="671" t="s">
        <v>5425</v>
      </c>
      <c r="E239" s="671" t="s">
        <v>5426</v>
      </c>
      <c r="F239" s="238">
        <v>21</v>
      </c>
      <c r="G239" s="238">
        <v>3318</v>
      </c>
      <c r="H239" s="238">
        <v>1</v>
      </c>
      <c r="I239" s="238">
        <v>158</v>
      </c>
      <c r="J239" s="238">
        <v>26</v>
      </c>
      <c r="K239" s="238">
        <v>4134</v>
      </c>
      <c r="L239" s="238">
        <v>1.2459312839059675</v>
      </c>
      <c r="M239" s="238">
        <v>159</v>
      </c>
      <c r="N239" s="238">
        <v>25</v>
      </c>
      <c r="O239" s="238">
        <v>3975</v>
      </c>
      <c r="P239" s="682">
        <v>1.1980108499095841</v>
      </c>
      <c r="Q239" s="713">
        <v>159</v>
      </c>
    </row>
    <row r="240" spans="1:17" ht="14.4" customHeight="1" x14ac:dyDescent="0.3">
      <c r="A240" s="680" t="s">
        <v>5407</v>
      </c>
      <c r="B240" s="671" t="s">
        <v>5408</v>
      </c>
      <c r="C240" s="671" t="s">
        <v>4604</v>
      </c>
      <c r="D240" s="671" t="s">
        <v>5427</v>
      </c>
      <c r="E240" s="671" t="s">
        <v>5428</v>
      </c>
      <c r="F240" s="238">
        <v>9</v>
      </c>
      <c r="G240" s="238">
        <v>3438</v>
      </c>
      <c r="H240" s="238">
        <v>1</v>
      </c>
      <c r="I240" s="238">
        <v>382</v>
      </c>
      <c r="J240" s="238">
        <v>7</v>
      </c>
      <c r="K240" s="238">
        <v>2674</v>
      </c>
      <c r="L240" s="238">
        <v>0.77777777777777779</v>
      </c>
      <c r="M240" s="238">
        <v>382</v>
      </c>
      <c r="N240" s="238">
        <v>11</v>
      </c>
      <c r="O240" s="238">
        <v>4202</v>
      </c>
      <c r="P240" s="682">
        <v>1.2222222222222223</v>
      </c>
      <c r="Q240" s="713">
        <v>382</v>
      </c>
    </row>
    <row r="241" spans="1:17" ht="14.4" customHeight="1" x14ac:dyDescent="0.3">
      <c r="A241" s="680" t="s">
        <v>5407</v>
      </c>
      <c r="B241" s="671" t="s">
        <v>5408</v>
      </c>
      <c r="C241" s="671" t="s">
        <v>4604</v>
      </c>
      <c r="D241" s="671" t="s">
        <v>5429</v>
      </c>
      <c r="E241" s="671" t="s">
        <v>5430</v>
      </c>
      <c r="F241" s="238">
        <v>7</v>
      </c>
      <c r="G241" s="238">
        <v>1827</v>
      </c>
      <c r="H241" s="238">
        <v>1</v>
      </c>
      <c r="I241" s="238">
        <v>261</v>
      </c>
      <c r="J241" s="238">
        <v>18</v>
      </c>
      <c r="K241" s="238">
        <v>4716</v>
      </c>
      <c r="L241" s="238">
        <v>2.5812807881773399</v>
      </c>
      <c r="M241" s="238">
        <v>262</v>
      </c>
      <c r="N241" s="238">
        <v>12</v>
      </c>
      <c r="O241" s="238">
        <v>3144</v>
      </c>
      <c r="P241" s="682">
        <v>1.7208538587848932</v>
      </c>
      <c r="Q241" s="713">
        <v>262</v>
      </c>
    </row>
    <row r="242" spans="1:17" ht="14.4" customHeight="1" x14ac:dyDescent="0.3">
      <c r="A242" s="680" t="s">
        <v>5407</v>
      </c>
      <c r="B242" s="671" t="s">
        <v>5408</v>
      </c>
      <c r="C242" s="671" t="s">
        <v>4604</v>
      </c>
      <c r="D242" s="671" t="s">
        <v>5431</v>
      </c>
      <c r="E242" s="671" t="s">
        <v>5432</v>
      </c>
      <c r="F242" s="238">
        <v>13</v>
      </c>
      <c r="G242" s="238">
        <v>1820</v>
      </c>
      <c r="H242" s="238">
        <v>1</v>
      </c>
      <c r="I242" s="238">
        <v>140</v>
      </c>
      <c r="J242" s="238">
        <v>18</v>
      </c>
      <c r="K242" s="238">
        <v>2538</v>
      </c>
      <c r="L242" s="238">
        <v>1.3945054945054944</v>
      </c>
      <c r="M242" s="238">
        <v>141</v>
      </c>
      <c r="N242" s="238">
        <v>8</v>
      </c>
      <c r="O242" s="238">
        <v>1128</v>
      </c>
      <c r="P242" s="682">
        <v>0.6197802197802198</v>
      </c>
      <c r="Q242" s="713">
        <v>141</v>
      </c>
    </row>
    <row r="243" spans="1:17" ht="14.4" customHeight="1" x14ac:dyDescent="0.3">
      <c r="A243" s="680" t="s">
        <v>5407</v>
      </c>
      <c r="B243" s="671" t="s">
        <v>5408</v>
      </c>
      <c r="C243" s="671" t="s">
        <v>4604</v>
      </c>
      <c r="D243" s="671" t="s">
        <v>5433</v>
      </c>
      <c r="E243" s="671" t="s">
        <v>5432</v>
      </c>
      <c r="F243" s="238">
        <v>182</v>
      </c>
      <c r="G243" s="238">
        <v>14196</v>
      </c>
      <c r="H243" s="238">
        <v>1</v>
      </c>
      <c r="I243" s="238">
        <v>78</v>
      </c>
      <c r="J243" s="238">
        <v>192</v>
      </c>
      <c r="K243" s="238">
        <v>14976</v>
      </c>
      <c r="L243" s="238">
        <v>1.054945054945055</v>
      </c>
      <c r="M243" s="238">
        <v>78</v>
      </c>
      <c r="N243" s="238">
        <v>183</v>
      </c>
      <c r="O243" s="238">
        <v>14274</v>
      </c>
      <c r="P243" s="682">
        <v>1.0054945054945055</v>
      </c>
      <c r="Q243" s="713">
        <v>78</v>
      </c>
    </row>
    <row r="244" spans="1:17" ht="14.4" customHeight="1" x14ac:dyDescent="0.3">
      <c r="A244" s="680" t="s">
        <v>5407</v>
      </c>
      <c r="B244" s="671" t="s">
        <v>5408</v>
      </c>
      <c r="C244" s="671" t="s">
        <v>4604</v>
      </c>
      <c r="D244" s="671" t="s">
        <v>5434</v>
      </c>
      <c r="E244" s="671" t="s">
        <v>5435</v>
      </c>
      <c r="F244" s="238">
        <v>13</v>
      </c>
      <c r="G244" s="238">
        <v>3926</v>
      </c>
      <c r="H244" s="238">
        <v>1</v>
      </c>
      <c r="I244" s="238">
        <v>302</v>
      </c>
      <c r="J244" s="238">
        <v>18</v>
      </c>
      <c r="K244" s="238">
        <v>5454</v>
      </c>
      <c r="L244" s="238">
        <v>1.3892002037697402</v>
      </c>
      <c r="M244" s="238">
        <v>303</v>
      </c>
      <c r="N244" s="238">
        <v>8</v>
      </c>
      <c r="O244" s="238">
        <v>2424</v>
      </c>
      <c r="P244" s="682">
        <v>0.61742231278655124</v>
      </c>
      <c r="Q244" s="713">
        <v>303</v>
      </c>
    </row>
    <row r="245" spans="1:17" ht="14.4" customHeight="1" x14ac:dyDescent="0.3">
      <c r="A245" s="680" t="s">
        <v>5407</v>
      </c>
      <c r="B245" s="671" t="s">
        <v>5408</v>
      </c>
      <c r="C245" s="671" t="s">
        <v>4604</v>
      </c>
      <c r="D245" s="671" t="s">
        <v>5436</v>
      </c>
      <c r="E245" s="671" t="s">
        <v>5437</v>
      </c>
      <c r="F245" s="238">
        <v>9</v>
      </c>
      <c r="G245" s="238">
        <v>4374</v>
      </c>
      <c r="H245" s="238">
        <v>1</v>
      </c>
      <c r="I245" s="238">
        <v>486</v>
      </c>
      <c r="J245" s="238">
        <v>7</v>
      </c>
      <c r="K245" s="238">
        <v>3402</v>
      </c>
      <c r="L245" s="238">
        <v>0.77777777777777779</v>
      </c>
      <c r="M245" s="238">
        <v>486</v>
      </c>
      <c r="N245" s="238">
        <v>11</v>
      </c>
      <c r="O245" s="238">
        <v>5346</v>
      </c>
      <c r="P245" s="682">
        <v>1.2222222222222223</v>
      </c>
      <c r="Q245" s="713">
        <v>486</v>
      </c>
    </row>
    <row r="246" spans="1:17" ht="14.4" customHeight="1" x14ac:dyDescent="0.3">
      <c r="A246" s="680" t="s">
        <v>5407</v>
      </c>
      <c r="B246" s="671" t="s">
        <v>5408</v>
      </c>
      <c r="C246" s="671" t="s">
        <v>4604</v>
      </c>
      <c r="D246" s="671" t="s">
        <v>5438</v>
      </c>
      <c r="E246" s="671" t="s">
        <v>5439</v>
      </c>
      <c r="F246" s="238">
        <v>58</v>
      </c>
      <c r="G246" s="238">
        <v>9222</v>
      </c>
      <c r="H246" s="238">
        <v>1</v>
      </c>
      <c r="I246" s="238">
        <v>159</v>
      </c>
      <c r="J246" s="238">
        <v>54</v>
      </c>
      <c r="K246" s="238">
        <v>8640</v>
      </c>
      <c r="L246" s="238">
        <v>0.93689004554326605</v>
      </c>
      <c r="M246" s="238">
        <v>160</v>
      </c>
      <c r="N246" s="238">
        <v>49</v>
      </c>
      <c r="O246" s="238">
        <v>7840</v>
      </c>
      <c r="P246" s="682">
        <v>0.85014096725222299</v>
      </c>
      <c r="Q246" s="713">
        <v>160</v>
      </c>
    </row>
    <row r="247" spans="1:17" ht="14.4" customHeight="1" x14ac:dyDescent="0.3">
      <c r="A247" s="680" t="s">
        <v>5407</v>
      </c>
      <c r="B247" s="671" t="s">
        <v>5408</v>
      </c>
      <c r="C247" s="671" t="s">
        <v>4604</v>
      </c>
      <c r="D247" s="671" t="s">
        <v>5440</v>
      </c>
      <c r="E247" s="671" t="s">
        <v>5410</v>
      </c>
      <c r="F247" s="238">
        <v>248</v>
      </c>
      <c r="G247" s="238">
        <v>17360</v>
      </c>
      <c r="H247" s="238">
        <v>1</v>
      </c>
      <c r="I247" s="238">
        <v>70</v>
      </c>
      <c r="J247" s="238">
        <v>269</v>
      </c>
      <c r="K247" s="238">
        <v>18830</v>
      </c>
      <c r="L247" s="238">
        <v>1.0846774193548387</v>
      </c>
      <c r="M247" s="238">
        <v>70</v>
      </c>
      <c r="N247" s="238">
        <v>275</v>
      </c>
      <c r="O247" s="238">
        <v>19250</v>
      </c>
      <c r="P247" s="682">
        <v>1.1088709677419355</v>
      </c>
      <c r="Q247" s="713">
        <v>70</v>
      </c>
    </row>
    <row r="248" spans="1:17" ht="14.4" customHeight="1" x14ac:dyDescent="0.3">
      <c r="A248" s="680" t="s">
        <v>5407</v>
      </c>
      <c r="B248" s="671" t="s">
        <v>5408</v>
      </c>
      <c r="C248" s="671" t="s">
        <v>4604</v>
      </c>
      <c r="D248" s="671" t="s">
        <v>5441</v>
      </c>
      <c r="E248" s="671" t="s">
        <v>5442</v>
      </c>
      <c r="F248" s="238">
        <v>17</v>
      </c>
      <c r="G248" s="238">
        <v>3655</v>
      </c>
      <c r="H248" s="238">
        <v>1</v>
      </c>
      <c r="I248" s="238">
        <v>215</v>
      </c>
      <c r="J248" s="238">
        <v>25</v>
      </c>
      <c r="K248" s="238">
        <v>5400</v>
      </c>
      <c r="L248" s="238">
        <v>1.4774281805745555</v>
      </c>
      <c r="M248" s="238">
        <v>216</v>
      </c>
      <c r="N248" s="238">
        <v>22</v>
      </c>
      <c r="O248" s="238">
        <v>4752</v>
      </c>
      <c r="P248" s="682">
        <v>1.3001367989056087</v>
      </c>
      <c r="Q248" s="713">
        <v>216</v>
      </c>
    </row>
    <row r="249" spans="1:17" ht="14.4" customHeight="1" x14ac:dyDescent="0.3">
      <c r="A249" s="680" t="s">
        <v>5407</v>
      </c>
      <c r="B249" s="671" t="s">
        <v>5408</v>
      </c>
      <c r="C249" s="671" t="s">
        <v>4604</v>
      </c>
      <c r="D249" s="671" t="s">
        <v>5443</v>
      </c>
      <c r="E249" s="671" t="s">
        <v>5444</v>
      </c>
      <c r="F249" s="238">
        <v>7</v>
      </c>
      <c r="G249" s="238">
        <v>8302</v>
      </c>
      <c r="H249" s="238">
        <v>1</v>
      </c>
      <c r="I249" s="238">
        <v>1186</v>
      </c>
      <c r="J249" s="238">
        <v>5</v>
      </c>
      <c r="K249" s="238">
        <v>5945</v>
      </c>
      <c r="L249" s="238">
        <v>0.71609250782943867</v>
      </c>
      <c r="M249" s="238">
        <v>1189</v>
      </c>
      <c r="N249" s="238">
        <v>12</v>
      </c>
      <c r="O249" s="238">
        <v>14268</v>
      </c>
      <c r="P249" s="682">
        <v>1.7186220187906529</v>
      </c>
      <c r="Q249" s="713">
        <v>1189</v>
      </c>
    </row>
    <row r="250" spans="1:17" ht="14.4" customHeight="1" x14ac:dyDescent="0.3">
      <c r="A250" s="680" t="s">
        <v>5407</v>
      </c>
      <c r="B250" s="671" t="s">
        <v>5408</v>
      </c>
      <c r="C250" s="671" t="s">
        <v>4604</v>
      </c>
      <c r="D250" s="671" t="s">
        <v>5445</v>
      </c>
      <c r="E250" s="671" t="s">
        <v>5446</v>
      </c>
      <c r="F250" s="238">
        <v>21</v>
      </c>
      <c r="G250" s="238">
        <v>2247</v>
      </c>
      <c r="H250" s="238">
        <v>1</v>
      </c>
      <c r="I250" s="238">
        <v>107</v>
      </c>
      <c r="J250" s="238">
        <v>31</v>
      </c>
      <c r="K250" s="238">
        <v>3348</v>
      </c>
      <c r="L250" s="238">
        <v>1.4899866488651536</v>
      </c>
      <c r="M250" s="238">
        <v>108</v>
      </c>
      <c r="N250" s="238">
        <v>25</v>
      </c>
      <c r="O250" s="238">
        <v>2700</v>
      </c>
      <c r="P250" s="682">
        <v>1.2016021361815754</v>
      </c>
      <c r="Q250" s="713">
        <v>108</v>
      </c>
    </row>
    <row r="251" spans="1:17" ht="14.4" customHeight="1" x14ac:dyDescent="0.3">
      <c r="A251" s="680" t="s">
        <v>5407</v>
      </c>
      <c r="B251" s="671" t="s">
        <v>5408</v>
      </c>
      <c r="C251" s="671" t="s">
        <v>4604</v>
      </c>
      <c r="D251" s="671" t="s">
        <v>5447</v>
      </c>
      <c r="E251" s="671" t="s">
        <v>5448</v>
      </c>
      <c r="F251" s="238">
        <v>5</v>
      </c>
      <c r="G251" s="238">
        <v>1590</v>
      </c>
      <c r="H251" s="238">
        <v>1</v>
      </c>
      <c r="I251" s="238">
        <v>318</v>
      </c>
      <c r="J251" s="238">
        <v>12</v>
      </c>
      <c r="K251" s="238">
        <v>3828</v>
      </c>
      <c r="L251" s="238">
        <v>2.4075471698113207</v>
      </c>
      <c r="M251" s="238">
        <v>319</v>
      </c>
      <c r="N251" s="238">
        <v>3</v>
      </c>
      <c r="O251" s="238">
        <v>957</v>
      </c>
      <c r="P251" s="682">
        <v>0.60188679245283017</v>
      </c>
      <c r="Q251" s="713">
        <v>319</v>
      </c>
    </row>
    <row r="252" spans="1:17" ht="14.4" customHeight="1" x14ac:dyDescent="0.3">
      <c r="A252" s="680" t="s">
        <v>5407</v>
      </c>
      <c r="B252" s="671" t="s">
        <v>5408</v>
      </c>
      <c r="C252" s="671" t="s">
        <v>4604</v>
      </c>
      <c r="D252" s="671" t="s">
        <v>5449</v>
      </c>
      <c r="E252" s="671" t="s">
        <v>5450</v>
      </c>
      <c r="F252" s="238">
        <v>2</v>
      </c>
      <c r="G252" s="238">
        <v>2030</v>
      </c>
      <c r="H252" s="238">
        <v>1</v>
      </c>
      <c r="I252" s="238">
        <v>1015</v>
      </c>
      <c r="J252" s="238"/>
      <c r="K252" s="238"/>
      <c r="L252" s="238"/>
      <c r="M252" s="238"/>
      <c r="N252" s="238">
        <v>2</v>
      </c>
      <c r="O252" s="238">
        <v>2040</v>
      </c>
      <c r="P252" s="682">
        <v>1.0049261083743843</v>
      </c>
      <c r="Q252" s="713">
        <v>1020</v>
      </c>
    </row>
    <row r="253" spans="1:17" ht="14.4" customHeight="1" x14ac:dyDescent="0.3">
      <c r="A253" s="680" t="s">
        <v>5407</v>
      </c>
      <c r="B253" s="671" t="s">
        <v>5408</v>
      </c>
      <c r="C253" s="671" t="s">
        <v>4604</v>
      </c>
      <c r="D253" s="671" t="s">
        <v>5451</v>
      </c>
      <c r="E253" s="671" t="s">
        <v>5452</v>
      </c>
      <c r="F253" s="238">
        <v>2</v>
      </c>
      <c r="G253" s="238">
        <v>580</v>
      </c>
      <c r="H253" s="238">
        <v>1</v>
      </c>
      <c r="I253" s="238">
        <v>290</v>
      </c>
      <c r="J253" s="238"/>
      <c r="K253" s="238"/>
      <c r="L253" s="238"/>
      <c r="M253" s="238"/>
      <c r="N253" s="238">
        <v>3</v>
      </c>
      <c r="O253" s="238">
        <v>873</v>
      </c>
      <c r="P253" s="682">
        <v>1.5051724137931035</v>
      </c>
      <c r="Q253" s="713">
        <v>291</v>
      </c>
    </row>
    <row r="254" spans="1:17" ht="14.4" customHeight="1" x14ac:dyDescent="0.3">
      <c r="A254" s="680" t="s">
        <v>5453</v>
      </c>
      <c r="B254" s="671" t="s">
        <v>5454</v>
      </c>
      <c r="C254" s="671" t="s">
        <v>4604</v>
      </c>
      <c r="D254" s="671" t="s">
        <v>5455</v>
      </c>
      <c r="E254" s="671" t="s">
        <v>5456</v>
      </c>
      <c r="F254" s="238">
        <v>16</v>
      </c>
      <c r="G254" s="238">
        <v>848</v>
      </c>
      <c r="H254" s="238">
        <v>1</v>
      </c>
      <c r="I254" s="238">
        <v>53</v>
      </c>
      <c r="J254" s="238">
        <v>22</v>
      </c>
      <c r="K254" s="238">
        <v>1166</v>
      </c>
      <c r="L254" s="238">
        <v>1.375</v>
      </c>
      <c r="M254" s="238">
        <v>53</v>
      </c>
      <c r="N254" s="238">
        <v>24</v>
      </c>
      <c r="O254" s="238">
        <v>1272</v>
      </c>
      <c r="P254" s="682">
        <v>1.5</v>
      </c>
      <c r="Q254" s="713">
        <v>53</v>
      </c>
    </row>
    <row r="255" spans="1:17" ht="14.4" customHeight="1" x14ac:dyDescent="0.3">
      <c r="A255" s="680" t="s">
        <v>5453</v>
      </c>
      <c r="B255" s="671" t="s">
        <v>5454</v>
      </c>
      <c r="C255" s="671" t="s">
        <v>4604</v>
      </c>
      <c r="D255" s="671" t="s">
        <v>5457</v>
      </c>
      <c r="E255" s="671" t="s">
        <v>5458</v>
      </c>
      <c r="F255" s="238">
        <v>6</v>
      </c>
      <c r="G255" s="238">
        <v>720</v>
      </c>
      <c r="H255" s="238">
        <v>1</v>
      </c>
      <c r="I255" s="238">
        <v>120</v>
      </c>
      <c r="J255" s="238">
        <v>2</v>
      </c>
      <c r="K255" s="238">
        <v>242</v>
      </c>
      <c r="L255" s="238">
        <v>0.33611111111111114</v>
      </c>
      <c r="M255" s="238">
        <v>121</v>
      </c>
      <c r="N255" s="238"/>
      <c r="O255" s="238"/>
      <c r="P255" s="682"/>
      <c r="Q255" s="713"/>
    </row>
    <row r="256" spans="1:17" ht="14.4" customHeight="1" x14ac:dyDescent="0.3">
      <c r="A256" s="680" t="s">
        <v>5453</v>
      </c>
      <c r="B256" s="671" t="s">
        <v>5454</v>
      </c>
      <c r="C256" s="671" t="s">
        <v>4604</v>
      </c>
      <c r="D256" s="671" t="s">
        <v>5459</v>
      </c>
      <c r="E256" s="671" t="s">
        <v>5460</v>
      </c>
      <c r="F256" s="238">
        <v>3</v>
      </c>
      <c r="G256" s="238">
        <v>501</v>
      </c>
      <c r="H256" s="238">
        <v>1</v>
      </c>
      <c r="I256" s="238">
        <v>167</v>
      </c>
      <c r="J256" s="238">
        <v>5</v>
      </c>
      <c r="K256" s="238">
        <v>840</v>
      </c>
      <c r="L256" s="238">
        <v>1.6766467065868262</v>
      </c>
      <c r="M256" s="238">
        <v>168</v>
      </c>
      <c r="N256" s="238">
        <v>13</v>
      </c>
      <c r="O256" s="238">
        <v>2184</v>
      </c>
      <c r="P256" s="682">
        <v>4.3592814371257482</v>
      </c>
      <c r="Q256" s="713">
        <v>168</v>
      </c>
    </row>
    <row r="257" spans="1:17" ht="14.4" customHeight="1" x14ac:dyDescent="0.3">
      <c r="A257" s="680" t="s">
        <v>5453</v>
      </c>
      <c r="B257" s="671" t="s">
        <v>5454</v>
      </c>
      <c r="C257" s="671" t="s">
        <v>4604</v>
      </c>
      <c r="D257" s="671" t="s">
        <v>5461</v>
      </c>
      <c r="E257" s="671" t="s">
        <v>5462</v>
      </c>
      <c r="F257" s="238">
        <v>7</v>
      </c>
      <c r="G257" s="238">
        <v>2191</v>
      </c>
      <c r="H257" s="238">
        <v>1</v>
      </c>
      <c r="I257" s="238">
        <v>313</v>
      </c>
      <c r="J257" s="238">
        <v>21</v>
      </c>
      <c r="K257" s="238">
        <v>6636</v>
      </c>
      <c r="L257" s="238">
        <v>3.0287539936102235</v>
      </c>
      <c r="M257" s="238">
        <v>316</v>
      </c>
      <c r="N257" s="238">
        <v>18</v>
      </c>
      <c r="O257" s="238">
        <v>5688</v>
      </c>
      <c r="P257" s="682">
        <v>2.596074851665906</v>
      </c>
      <c r="Q257" s="713">
        <v>316</v>
      </c>
    </row>
    <row r="258" spans="1:17" ht="14.4" customHeight="1" x14ac:dyDescent="0.3">
      <c r="A258" s="680" t="s">
        <v>5453</v>
      </c>
      <c r="B258" s="671" t="s">
        <v>5454</v>
      </c>
      <c r="C258" s="671" t="s">
        <v>4604</v>
      </c>
      <c r="D258" s="671" t="s">
        <v>5463</v>
      </c>
      <c r="E258" s="671" t="s">
        <v>5464</v>
      </c>
      <c r="F258" s="238">
        <v>2</v>
      </c>
      <c r="G258" s="238">
        <v>868</v>
      </c>
      <c r="H258" s="238">
        <v>1</v>
      </c>
      <c r="I258" s="238">
        <v>434</v>
      </c>
      <c r="J258" s="238">
        <v>10</v>
      </c>
      <c r="K258" s="238">
        <v>4350</v>
      </c>
      <c r="L258" s="238">
        <v>5.0115207373271886</v>
      </c>
      <c r="M258" s="238">
        <v>435</v>
      </c>
      <c r="N258" s="238">
        <v>9</v>
      </c>
      <c r="O258" s="238">
        <v>3915</v>
      </c>
      <c r="P258" s="682">
        <v>4.5103686635944698</v>
      </c>
      <c r="Q258" s="713">
        <v>435</v>
      </c>
    </row>
    <row r="259" spans="1:17" ht="14.4" customHeight="1" x14ac:dyDescent="0.3">
      <c r="A259" s="680" t="s">
        <v>5453</v>
      </c>
      <c r="B259" s="671" t="s">
        <v>5454</v>
      </c>
      <c r="C259" s="671" t="s">
        <v>4604</v>
      </c>
      <c r="D259" s="671" t="s">
        <v>5465</v>
      </c>
      <c r="E259" s="671" t="s">
        <v>5466</v>
      </c>
      <c r="F259" s="238">
        <v>93</v>
      </c>
      <c r="G259" s="238">
        <v>31341</v>
      </c>
      <c r="H259" s="238">
        <v>1</v>
      </c>
      <c r="I259" s="238">
        <v>337</v>
      </c>
      <c r="J259" s="238">
        <v>73</v>
      </c>
      <c r="K259" s="238">
        <v>24674</v>
      </c>
      <c r="L259" s="238">
        <v>0.78727545387830633</v>
      </c>
      <c r="M259" s="238">
        <v>338</v>
      </c>
      <c r="N259" s="238">
        <v>134</v>
      </c>
      <c r="O259" s="238">
        <v>45292</v>
      </c>
      <c r="P259" s="682">
        <v>1.4451357646533296</v>
      </c>
      <c r="Q259" s="713">
        <v>338</v>
      </c>
    </row>
    <row r="260" spans="1:17" ht="14.4" customHeight="1" x14ac:dyDescent="0.3">
      <c r="A260" s="680" t="s">
        <v>5453</v>
      </c>
      <c r="B260" s="671" t="s">
        <v>5454</v>
      </c>
      <c r="C260" s="671" t="s">
        <v>4604</v>
      </c>
      <c r="D260" s="671" t="s">
        <v>5467</v>
      </c>
      <c r="E260" s="671" t="s">
        <v>5468</v>
      </c>
      <c r="F260" s="238">
        <v>2</v>
      </c>
      <c r="G260" s="238">
        <v>722</v>
      </c>
      <c r="H260" s="238">
        <v>1</v>
      </c>
      <c r="I260" s="238">
        <v>361</v>
      </c>
      <c r="J260" s="238">
        <v>1</v>
      </c>
      <c r="K260" s="238">
        <v>365</v>
      </c>
      <c r="L260" s="238">
        <v>0.5055401662049861</v>
      </c>
      <c r="M260" s="238">
        <v>365</v>
      </c>
      <c r="N260" s="238"/>
      <c r="O260" s="238"/>
      <c r="P260" s="682"/>
      <c r="Q260" s="713"/>
    </row>
    <row r="261" spans="1:17" ht="14.4" customHeight="1" x14ac:dyDescent="0.3">
      <c r="A261" s="680" t="s">
        <v>5453</v>
      </c>
      <c r="B261" s="671" t="s">
        <v>5454</v>
      </c>
      <c r="C261" s="671" t="s">
        <v>4604</v>
      </c>
      <c r="D261" s="671" t="s">
        <v>5188</v>
      </c>
      <c r="E261" s="671" t="s">
        <v>5189</v>
      </c>
      <c r="F261" s="238">
        <v>1</v>
      </c>
      <c r="G261" s="238">
        <v>36</v>
      </c>
      <c r="H261" s="238">
        <v>1</v>
      </c>
      <c r="I261" s="238">
        <v>36</v>
      </c>
      <c r="J261" s="238">
        <v>1</v>
      </c>
      <c r="K261" s="238">
        <v>37</v>
      </c>
      <c r="L261" s="238">
        <v>1.0277777777777777</v>
      </c>
      <c r="M261" s="238">
        <v>37</v>
      </c>
      <c r="N261" s="238"/>
      <c r="O261" s="238"/>
      <c r="P261" s="682"/>
      <c r="Q261" s="713"/>
    </row>
    <row r="262" spans="1:17" ht="14.4" customHeight="1" x14ac:dyDescent="0.3">
      <c r="A262" s="680" t="s">
        <v>5453</v>
      </c>
      <c r="B262" s="671" t="s">
        <v>5454</v>
      </c>
      <c r="C262" s="671" t="s">
        <v>4604</v>
      </c>
      <c r="D262" s="671" t="s">
        <v>5093</v>
      </c>
      <c r="E262" s="671" t="s">
        <v>5094</v>
      </c>
      <c r="F262" s="238">
        <v>5</v>
      </c>
      <c r="G262" s="238">
        <v>3300</v>
      </c>
      <c r="H262" s="238">
        <v>1</v>
      </c>
      <c r="I262" s="238">
        <v>660</v>
      </c>
      <c r="J262" s="238">
        <v>1</v>
      </c>
      <c r="K262" s="238">
        <v>664</v>
      </c>
      <c r="L262" s="238">
        <v>0.2012121212121212</v>
      </c>
      <c r="M262" s="238">
        <v>664</v>
      </c>
      <c r="N262" s="238">
        <v>3</v>
      </c>
      <c r="O262" s="238">
        <v>1992</v>
      </c>
      <c r="P262" s="682">
        <v>0.60363636363636364</v>
      </c>
      <c r="Q262" s="713">
        <v>664</v>
      </c>
    </row>
    <row r="263" spans="1:17" ht="14.4" customHeight="1" x14ac:dyDescent="0.3">
      <c r="A263" s="680" t="s">
        <v>5453</v>
      </c>
      <c r="B263" s="671" t="s">
        <v>5454</v>
      </c>
      <c r="C263" s="671" t="s">
        <v>4604</v>
      </c>
      <c r="D263" s="671" t="s">
        <v>5469</v>
      </c>
      <c r="E263" s="671" t="s">
        <v>5470</v>
      </c>
      <c r="F263" s="238">
        <v>1</v>
      </c>
      <c r="G263" s="238">
        <v>135</v>
      </c>
      <c r="H263" s="238">
        <v>1</v>
      </c>
      <c r="I263" s="238">
        <v>135</v>
      </c>
      <c r="J263" s="238"/>
      <c r="K263" s="238"/>
      <c r="L263" s="238"/>
      <c r="M263" s="238"/>
      <c r="N263" s="238"/>
      <c r="O263" s="238"/>
      <c r="P263" s="682"/>
      <c r="Q263" s="713"/>
    </row>
    <row r="264" spans="1:17" ht="14.4" customHeight="1" x14ac:dyDescent="0.3">
      <c r="A264" s="680" t="s">
        <v>5453</v>
      </c>
      <c r="B264" s="671" t="s">
        <v>5454</v>
      </c>
      <c r="C264" s="671" t="s">
        <v>4604</v>
      </c>
      <c r="D264" s="671" t="s">
        <v>5471</v>
      </c>
      <c r="E264" s="671" t="s">
        <v>5472</v>
      </c>
      <c r="F264" s="238">
        <v>2</v>
      </c>
      <c r="G264" s="238">
        <v>560</v>
      </c>
      <c r="H264" s="238">
        <v>1</v>
      </c>
      <c r="I264" s="238">
        <v>280</v>
      </c>
      <c r="J264" s="238">
        <v>1</v>
      </c>
      <c r="K264" s="238">
        <v>281</v>
      </c>
      <c r="L264" s="238">
        <v>0.50178571428571428</v>
      </c>
      <c r="M264" s="238">
        <v>281</v>
      </c>
      <c r="N264" s="238">
        <v>2</v>
      </c>
      <c r="O264" s="238">
        <v>562</v>
      </c>
      <c r="P264" s="682">
        <v>1.0035714285714286</v>
      </c>
      <c r="Q264" s="713">
        <v>281</v>
      </c>
    </row>
    <row r="265" spans="1:17" ht="14.4" customHeight="1" x14ac:dyDescent="0.3">
      <c r="A265" s="680" t="s">
        <v>5453</v>
      </c>
      <c r="B265" s="671" t="s">
        <v>5454</v>
      </c>
      <c r="C265" s="671" t="s">
        <v>4604</v>
      </c>
      <c r="D265" s="671" t="s">
        <v>5473</v>
      </c>
      <c r="E265" s="671" t="s">
        <v>5474</v>
      </c>
      <c r="F265" s="238">
        <v>13</v>
      </c>
      <c r="G265" s="238">
        <v>5889</v>
      </c>
      <c r="H265" s="238">
        <v>1</v>
      </c>
      <c r="I265" s="238">
        <v>453</v>
      </c>
      <c r="J265" s="238">
        <v>14</v>
      </c>
      <c r="K265" s="238">
        <v>6384</v>
      </c>
      <c r="L265" s="238">
        <v>1.0840550178298523</v>
      </c>
      <c r="M265" s="238">
        <v>456</v>
      </c>
      <c r="N265" s="238">
        <v>14</v>
      </c>
      <c r="O265" s="238">
        <v>6384</v>
      </c>
      <c r="P265" s="682">
        <v>1.0840550178298523</v>
      </c>
      <c r="Q265" s="713">
        <v>456</v>
      </c>
    </row>
    <row r="266" spans="1:17" ht="14.4" customHeight="1" x14ac:dyDescent="0.3">
      <c r="A266" s="680" t="s">
        <v>5453</v>
      </c>
      <c r="B266" s="671" t="s">
        <v>5454</v>
      </c>
      <c r="C266" s="671" t="s">
        <v>4604</v>
      </c>
      <c r="D266" s="671" t="s">
        <v>5475</v>
      </c>
      <c r="E266" s="671" t="s">
        <v>5476</v>
      </c>
      <c r="F266" s="238">
        <v>15</v>
      </c>
      <c r="G266" s="238">
        <v>5175</v>
      </c>
      <c r="H266" s="238">
        <v>1</v>
      </c>
      <c r="I266" s="238">
        <v>345</v>
      </c>
      <c r="J266" s="238">
        <v>15</v>
      </c>
      <c r="K266" s="238">
        <v>5220</v>
      </c>
      <c r="L266" s="238">
        <v>1.008695652173913</v>
      </c>
      <c r="M266" s="238">
        <v>348</v>
      </c>
      <c r="N266" s="238">
        <v>17</v>
      </c>
      <c r="O266" s="238">
        <v>5916</v>
      </c>
      <c r="P266" s="682">
        <v>1.1431884057971013</v>
      </c>
      <c r="Q266" s="713">
        <v>348</v>
      </c>
    </row>
    <row r="267" spans="1:17" ht="14.4" customHeight="1" x14ac:dyDescent="0.3">
      <c r="A267" s="680" t="s">
        <v>5453</v>
      </c>
      <c r="B267" s="671" t="s">
        <v>5454</v>
      </c>
      <c r="C267" s="671" t="s">
        <v>4604</v>
      </c>
      <c r="D267" s="671" t="s">
        <v>5477</v>
      </c>
      <c r="E267" s="671" t="s">
        <v>5478</v>
      </c>
      <c r="F267" s="238"/>
      <c r="G267" s="238"/>
      <c r="H267" s="238"/>
      <c r="I267" s="238"/>
      <c r="J267" s="238">
        <v>1</v>
      </c>
      <c r="K267" s="238">
        <v>2886</v>
      </c>
      <c r="L267" s="238"/>
      <c r="M267" s="238">
        <v>2886</v>
      </c>
      <c r="N267" s="238">
        <v>2</v>
      </c>
      <c r="O267" s="238">
        <v>5772</v>
      </c>
      <c r="P267" s="682"/>
      <c r="Q267" s="713">
        <v>2886</v>
      </c>
    </row>
    <row r="268" spans="1:17" ht="14.4" customHeight="1" x14ac:dyDescent="0.3">
      <c r="A268" s="680" t="s">
        <v>5453</v>
      </c>
      <c r="B268" s="671" t="s">
        <v>5454</v>
      </c>
      <c r="C268" s="671" t="s">
        <v>4604</v>
      </c>
      <c r="D268" s="671" t="s">
        <v>5479</v>
      </c>
      <c r="E268" s="671" t="s">
        <v>5480</v>
      </c>
      <c r="F268" s="238">
        <v>6</v>
      </c>
      <c r="G268" s="238">
        <v>612</v>
      </c>
      <c r="H268" s="238">
        <v>1</v>
      </c>
      <c r="I268" s="238">
        <v>102</v>
      </c>
      <c r="J268" s="238">
        <v>2</v>
      </c>
      <c r="K268" s="238">
        <v>206</v>
      </c>
      <c r="L268" s="238">
        <v>0.33660130718954251</v>
      </c>
      <c r="M268" s="238">
        <v>103</v>
      </c>
      <c r="N268" s="238"/>
      <c r="O268" s="238"/>
      <c r="P268" s="682"/>
      <c r="Q268" s="713"/>
    </row>
    <row r="269" spans="1:17" ht="14.4" customHeight="1" x14ac:dyDescent="0.3">
      <c r="A269" s="680" t="s">
        <v>5453</v>
      </c>
      <c r="B269" s="671" t="s">
        <v>5454</v>
      </c>
      <c r="C269" s="671" t="s">
        <v>4604</v>
      </c>
      <c r="D269" s="671" t="s">
        <v>5095</v>
      </c>
      <c r="E269" s="671" t="s">
        <v>5096</v>
      </c>
      <c r="F269" s="238">
        <v>1</v>
      </c>
      <c r="G269" s="238">
        <v>454</v>
      </c>
      <c r="H269" s="238">
        <v>1</v>
      </c>
      <c r="I269" s="238">
        <v>454</v>
      </c>
      <c r="J269" s="238"/>
      <c r="K269" s="238"/>
      <c r="L269" s="238"/>
      <c r="M269" s="238"/>
      <c r="N269" s="238">
        <v>1</v>
      </c>
      <c r="O269" s="238">
        <v>457</v>
      </c>
      <c r="P269" s="682">
        <v>1.0066079295154184</v>
      </c>
      <c r="Q269" s="713">
        <v>457</v>
      </c>
    </row>
    <row r="270" spans="1:17" ht="14.4" customHeight="1" x14ac:dyDescent="0.3">
      <c r="A270" s="680" t="s">
        <v>5453</v>
      </c>
      <c r="B270" s="671" t="s">
        <v>5454</v>
      </c>
      <c r="C270" s="671" t="s">
        <v>4604</v>
      </c>
      <c r="D270" s="671" t="s">
        <v>4668</v>
      </c>
      <c r="E270" s="671" t="s">
        <v>4669</v>
      </c>
      <c r="F270" s="238">
        <v>2</v>
      </c>
      <c r="G270" s="238">
        <v>2472</v>
      </c>
      <c r="H270" s="238">
        <v>1</v>
      </c>
      <c r="I270" s="238">
        <v>1236</v>
      </c>
      <c r="J270" s="238"/>
      <c r="K270" s="238"/>
      <c r="L270" s="238"/>
      <c r="M270" s="238"/>
      <c r="N270" s="238"/>
      <c r="O270" s="238"/>
      <c r="P270" s="682"/>
      <c r="Q270" s="713"/>
    </row>
    <row r="271" spans="1:17" ht="14.4" customHeight="1" x14ac:dyDescent="0.3">
      <c r="A271" s="680" t="s">
        <v>5453</v>
      </c>
      <c r="B271" s="671" t="s">
        <v>5454</v>
      </c>
      <c r="C271" s="671" t="s">
        <v>4604</v>
      </c>
      <c r="D271" s="671" t="s">
        <v>5481</v>
      </c>
      <c r="E271" s="671" t="s">
        <v>5482</v>
      </c>
      <c r="F271" s="238">
        <v>12</v>
      </c>
      <c r="G271" s="238">
        <v>5100</v>
      </c>
      <c r="H271" s="238">
        <v>1</v>
      </c>
      <c r="I271" s="238">
        <v>425</v>
      </c>
      <c r="J271" s="238">
        <v>23</v>
      </c>
      <c r="K271" s="238">
        <v>9867</v>
      </c>
      <c r="L271" s="238">
        <v>1.9347058823529413</v>
      </c>
      <c r="M271" s="238">
        <v>429</v>
      </c>
      <c r="N271" s="238">
        <v>21</v>
      </c>
      <c r="O271" s="238">
        <v>9009</v>
      </c>
      <c r="P271" s="682">
        <v>1.766470588235294</v>
      </c>
      <c r="Q271" s="713">
        <v>429</v>
      </c>
    </row>
    <row r="272" spans="1:17" ht="14.4" customHeight="1" x14ac:dyDescent="0.3">
      <c r="A272" s="680" t="s">
        <v>5453</v>
      </c>
      <c r="B272" s="671" t="s">
        <v>5454</v>
      </c>
      <c r="C272" s="671" t="s">
        <v>4604</v>
      </c>
      <c r="D272" s="671" t="s">
        <v>5483</v>
      </c>
      <c r="E272" s="671" t="s">
        <v>5484</v>
      </c>
      <c r="F272" s="238">
        <v>10</v>
      </c>
      <c r="G272" s="238">
        <v>530</v>
      </c>
      <c r="H272" s="238">
        <v>1</v>
      </c>
      <c r="I272" s="238">
        <v>53</v>
      </c>
      <c r="J272" s="238">
        <v>12</v>
      </c>
      <c r="K272" s="238">
        <v>636</v>
      </c>
      <c r="L272" s="238">
        <v>1.2</v>
      </c>
      <c r="M272" s="238">
        <v>53</v>
      </c>
      <c r="N272" s="238">
        <v>10</v>
      </c>
      <c r="O272" s="238">
        <v>530</v>
      </c>
      <c r="P272" s="682">
        <v>1</v>
      </c>
      <c r="Q272" s="713">
        <v>53</v>
      </c>
    </row>
    <row r="273" spans="1:17" ht="14.4" customHeight="1" x14ac:dyDescent="0.3">
      <c r="A273" s="680" t="s">
        <v>5453</v>
      </c>
      <c r="B273" s="671" t="s">
        <v>5454</v>
      </c>
      <c r="C273" s="671" t="s">
        <v>4604</v>
      </c>
      <c r="D273" s="671" t="s">
        <v>5485</v>
      </c>
      <c r="E273" s="671" t="s">
        <v>5486</v>
      </c>
      <c r="F273" s="238">
        <v>5</v>
      </c>
      <c r="G273" s="238">
        <v>820</v>
      </c>
      <c r="H273" s="238">
        <v>1</v>
      </c>
      <c r="I273" s="238">
        <v>164</v>
      </c>
      <c r="J273" s="238">
        <v>2</v>
      </c>
      <c r="K273" s="238">
        <v>330</v>
      </c>
      <c r="L273" s="238">
        <v>0.40243902439024393</v>
      </c>
      <c r="M273" s="238">
        <v>165</v>
      </c>
      <c r="N273" s="238">
        <v>10</v>
      </c>
      <c r="O273" s="238">
        <v>1650</v>
      </c>
      <c r="P273" s="682">
        <v>2.0121951219512195</v>
      </c>
      <c r="Q273" s="713">
        <v>165</v>
      </c>
    </row>
    <row r="274" spans="1:17" ht="14.4" customHeight="1" x14ac:dyDescent="0.3">
      <c r="A274" s="680" t="s">
        <v>5453</v>
      </c>
      <c r="B274" s="671" t="s">
        <v>5454</v>
      </c>
      <c r="C274" s="671" t="s">
        <v>4604</v>
      </c>
      <c r="D274" s="671" t="s">
        <v>5487</v>
      </c>
      <c r="E274" s="671" t="s">
        <v>5488</v>
      </c>
      <c r="F274" s="238">
        <v>11</v>
      </c>
      <c r="G274" s="238">
        <v>858</v>
      </c>
      <c r="H274" s="238">
        <v>1</v>
      </c>
      <c r="I274" s="238">
        <v>78</v>
      </c>
      <c r="J274" s="238">
        <v>4</v>
      </c>
      <c r="K274" s="238">
        <v>316</v>
      </c>
      <c r="L274" s="238">
        <v>0.36829836829836832</v>
      </c>
      <c r="M274" s="238">
        <v>79</v>
      </c>
      <c r="N274" s="238">
        <v>8</v>
      </c>
      <c r="O274" s="238">
        <v>632</v>
      </c>
      <c r="P274" s="682">
        <v>0.73659673659673663</v>
      </c>
      <c r="Q274" s="713">
        <v>79</v>
      </c>
    </row>
    <row r="275" spans="1:17" ht="14.4" customHeight="1" x14ac:dyDescent="0.3">
      <c r="A275" s="680" t="s">
        <v>5453</v>
      </c>
      <c r="B275" s="671" t="s">
        <v>5454</v>
      </c>
      <c r="C275" s="671" t="s">
        <v>4604</v>
      </c>
      <c r="D275" s="671" t="s">
        <v>5489</v>
      </c>
      <c r="E275" s="671" t="s">
        <v>5490</v>
      </c>
      <c r="F275" s="238">
        <v>2</v>
      </c>
      <c r="G275" s="238">
        <v>318</v>
      </c>
      <c r="H275" s="238">
        <v>1</v>
      </c>
      <c r="I275" s="238">
        <v>159</v>
      </c>
      <c r="J275" s="238">
        <v>10</v>
      </c>
      <c r="K275" s="238">
        <v>1600</v>
      </c>
      <c r="L275" s="238">
        <v>5.0314465408805029</v>
      </c>
      <c r="M275" s="238">
        <v>160</v>
      </c>
      <c r="N275" s="238">
        <v>9</v>
      </c>
      <c r="O275" s="238">
        <v>1440</v>
      </c>
      <c r="P275" s="682">
        <v>4.5283018867924527</v>
      </c>
      <c r="Q275" s="713">
        <v>160</v>
      </c>
    </row>
    <row r="276" spans="1:17" ht="14.4" customHeight="1" x14ac:dyDescent="0.3">
      <c r="A276" s="680" t="s">
        <v>5453</v>
      </c>
      <c r="B276" s="671" t="s">
        <v>5454</v>
      </c>
      <c r="C276" s="671" t="s">
        <v>4604</v>
      </c>
      <c r="D276" s="671" t="s">
        <v>5491</v>
      </c>
      <c r="E276" s="671" t="s">
        <v>5492</v>
      </c>
      <c r="F276" s="238"/>
      <c r="G276" s="238"/>
      <c r="H276" s="238"/>
      <c r="I276" s="238"/>
      <c r="J276" s="238"/>
      <c r="K276" s="238"/>
      <c r="L276" s="238"/>
      <c r="M276" s="238"/>
      <c r="N276" s="238">
        <v>1</v>
      </c>
      <c r="O276" s="238">
        <v>27</v>
      </c>
      <c r="P276" s="682"/>
      <c r="Q276" s="713">
        <v>27</v>
      </c>
    </row>
    <row r="277" spans="1:17" ht="14.4" customHeight="1" x14ac:dyDescent="0.3">
      <c r="A277" s="680" t="s">
        <v>5453</v>
      </c>
      <c r="B277" s="671" t="s">
        <v>5454</v>
      </c>
      <c r="C277" s="671" t="s">
        <v>4604</v>
      </c>
      <c r="D277" s="671" t="s">
        <v>4678</v>
      </c>
      <c r="E277" s="671" t="s">
        <v>4679</v>
      </c>
      <c r="F277" s="238">
        <v>15</v>
      </c>
      <c r="G277" s="238">
        <v>15000</v>
      </c>
      <c r="H277" s="238">
        <v>1</v>
      </c>
      <c r="I277" s="238">
        <v>1000</v>
      </c>
      <c r="J277" s="238"/>
      <c r="K277" s="238"/>
      <c r="L277" s="238"/>
      <c r="M277" s="238"/>
      <c r="N277" s="238"/>
      <c r="O277" s="238"/>
      <c r="P277" s="682"/>
      <c r="Q277" s="713"/>
    </row>
    <row r="278" spans="1:17" ht="14.4" customHeight="1" x14ac:dyDescent="0.3">
      <c r="A278" s="680" t="s">
        <v>5453</v>
      </c>
      <c r="B278" s="671" t="s">
        <v>5454</v>
      </c>
      <c r="C278" s="671" t="s">
        <v>4604</v>
      </c>
      <c r="D278" s="671" t="s">
        <v>4680</v>
      </c>
      <c r="E278" s="671" t="s">
        <v>4681</v>
      </c>
      <c r="F278" s="238">
        <v>15</v>
      </c>
      <c r="G278" s="238">
        <v>33315</v>
      </c>
      <c r="H278" s="238">
        <v>1</v>
      </c>
      <c r="I278" s="238">
        <v>2221</v>
      </c>
      <c r="J278" s="238"/>
      <c r="K278" s="238"/>
      <c r="L278" s="238"/>
      <c r="M278" s="238"/>
      <c r="N278" s="238"/>
      <c r="O278" s="238"/>
      <c r="P278" s="682"/>
      <c r="Q278" s="713"/>
    </row>
    <row r="279" spans="1:17" ht="14.4" customHeight="1" x14ac:dyDescent="0.3">
      <c r="A279" s="680" t="s">
        <v>5453</v>
      </c>
      <c r="B279" s="671" t="s">
        <v>5454</v>
      </c>
      <c r="C279" s="671" t="s">
        <v>4604</v>
      </c>
      <c r="D279" s="671" t="s">
        <v>5493</v>
      </c>
      <c r="E279" s="671" t="s">
        <v>5494</v>
      </c>
      <c r="F279" s="238">
        <v>3</v>
      </c>
      <c r="G279" s="238">
        <v>726</v>
      </c>
      <c r="H279" s="238">
        <v>1</v>
      </c>
      <c r="I279" s="238">
        <v>242</v>
      </c>
      <c r="J279" s="238">
        <v>2</v>
      </c>
      <c r="K279" s="238">
        <v>486</v>
      </c>
      <c r="L279" s="238">
        <v>0.66942148760330578</v>
      </c>
      <c r="M279" s="238">
        <v>243</v>
      </c>
      <c r="N279" s="238">
        <v>3</v>
      </c>
      <c r="O279" s="238">
        <v>729</v>
      </c>
      <c r="P279" s="682">
        <v>1.0041322314049588</v>
      </c>
      <c r="Q279" s="713">
        <v>243</v>
      </c>
    </row>
    <row r="280" spans="1:17" ht="14.4" customHeight="1" x14ac:dyDescent="0.3">
      <c r="A280" s="680" t="s">
        <v>5453</v>
      </c>
      <c r="B280" s="671" t="s">
        <v>5454</v>
      </c>
      <c r="C280" s="671" t="s">
        <v>4604</v>
      </c>
      <c r="D280" s="671" t="s">
        <v>5495</v>
      </c>
      <c r="E280" s="671" t="s">
        <v>5496</v>
      </c>
      <c r="F280" s="238">
        <v>2</v>
      </c>
      <c r="G280" s="238">
        <v>3970</v>
      </c>
      <c r="H280" s="238">
        <v>1</v>
      </c>
      <c r="I280" s="238">
        <v>1985</v>
      </c>
      <c r="J280" s="238">
        <v>5</v>
      </c>
      <c r="K280" s="238">
        <v>9965</v>
      </c>
      <c r="L280" s="238">
        <v>2.5100755667506296</v>
      </c>
      <c r="M280" s="238">
        <v>1993</v>
      </c>
      <c r="N280" s="238">
        <v>2</v>
      </c>
      <c r="O280" s="238">
        <v>3986</v>
      </c>
      <c r="P280" s="682">
        <v>1.0040302267002519</v>
      </c>
      <c r="Q280" s="713">
        <v>1993</v>
      </c>
    </row>
    <row r="281" spans="1:17" ht="14.4" customHeight="1" x14ac:dyDescent="0.3">
      <c r="A281" s="680" t="s">
        <v>5453</v>
      </c>
      <c r="B281" s="671" t="s">
        <v>5454</v>
      </c>
      <c r="C281" s="671" t="s">
        <v>4604</v>
      </c>
      <c r="D281" s="671" t="s">
        <v>5497</v>
      </c>
      <c r="E281" s="671" t="s">
        <v>5498</v>
      </c>
      <c r="F281" s="238">
        <v>1</v>
      </c>
      <c r="G281" s="238">
        <v>265</v>
      </c>
      <c r="H281" s="238">
        <v>1</v>
      </c>
      <c r="I281" s="238">
        <v>265</v>
      </c>
      <c r="J281" s="238"/>
      <c r="K281" s="238"/>
      <c r="L281" s="238"/>
      <c r="M281" s="238"/>
      <c r="N281" s="238"/>
      <c r="O281" s="238"/>
      <c r="P281" s="682"/>
      <c r="Q281" s="713"/>
    </row>
    <row r="282" spans="1:17" ht="14.4" customHeight="1" x14ac:dyDescent="0.3">
      <c r="A282" s="680" t="s">
        <v>5499</v>
      </c>
      <c r="B282" s="671" t="s">
        <v>608</v>
      </c>
      <c r="C282" s="671" t="s">
        <v>4604</v>
      </c>
      <c r="D282" s="671" t="s">
        <v>5500</v>
      </c>
      <c r="E282" s="671" t="s">
        <v>5501</v>
      </c>
      <c r="F282" s="238">
        <v>197</v>
      </c>
      <c r="G282" s="238">
        <v>31126</v>
      </c>
      <c r="H282" s="238">
        <v>1</v>
      </c>
      <c r="I282" s="238">
        <v>158</v>
      </c>
      <c r="J282" s="238">
        <v>156</v>
      </c>
      <c r="K282" s="238">
        <v>24804</v>
      </c>
      <c r="L282" s="238">
        <v>0.79689005975711624</v>
      </c>
      <c r="M282" s="238">
        <v>159</v>
      </c>
      <c r="N282" s="238">
        <v>170</v>
      </c>
      <c r="O282" s="238">
        <v>27030</v>
      </c>
      <c r="P282" s="682">
        <v>0.86840583435070362</v>
      </c>
      <c r="Q282" s="713">
        <v>159</v>
      </c>
    </row>
    <row r="283" spans="1:17" ht="14.4" customHeight="1" x14ac:dyDescent="0.3">
      <c r="A283" s="680" t="s">
        <v>5499</v>
      </c>
      <c r="B283" s="671" t="s">
        <v>608</v>
      </c>
      <c r="C283" s="671" t="s">
        <v>4604</v>
      </c>
      <c r="D283" s="671" t="s">
        <v>5502</v>
      </c>
      <c r="E283" s="671" t="s">
        <v>5503</v>
      </c>
      <c r="F283" s="238">
        <v>16</v>
      </c>
      <c r="G283" s="238">
        <v>18624</v>
      </c>
      <c r="H283" s="238">
        <v>1</v>
      </c>
      <c r="I283" s="238">
        <v>1164</v>
      </c>
      <c r="J283" s="238">
        <v>9</v>
      </c>
      <c r="K283" s="238">
        <v>10485</v>
      </c>
      <c r="L283" s="238">
        <v>0.56298324742268047</v>
      </c>
      <c r="M283" s="238">
        <v>1165</v>
      </c>
      <c r="N283" s="238">
        <v>20</v>
      </c>
      <c r="O283" s="238">
        <v>23300</v>
      </c>
      <c r="P283" s="682">
        <v>1.251073883161512</v>
      </c>
      <c r="Q283" s="713">
        <v>1165</v>
      </c>
    </row>
    <row r="284" spans="1:17" ht="14.4" customHeight="1" x14ac:dyDescent="0.3">
      <c r="A284" s="680" t="s">
        <v>5499</v>
      </c>
      <c r="B284" s="671" t="s">
        <v>608</v>
      </c>
      <c r="C284" s="671" t="s">
        <v>4604</v>
      </c>
      <c r="D284" s="671" t="s">
        <v>5504</v>
      </c>
      <c r="E284" s="671" t="s">
        <v>5505</v>
      </c>
      <c r="F284" s="238">
        <v>862</v>
      </c>
      <c r="G284" s="238">
        <v>33618</v>
      </c>
      <c r="H284" s="238">
        <v>1</v>
      </c>
      <c r="I284" s="238">
        <v>39</v>
      </c>
      <c r="J284" s="238">
        <v>797</v>
      </c>
      <c r="K284" s="238">
        <v>31083</v>
      </c>
      <c r="L284" s="238">
        <v>0.92459396751740142</v>
      </c>
      <c r="M284" s="238">
        <v>39</v>
      </c>
      <c r="N284" s="238">
        <v>857</v>
      </c>
      <c r="O284" s="238">
        <v>33423</v>
      </c>
      <c r="P284" s="682">
        <v>0.99419953596287702</v>
      </c>
      <c r="Q284" s="713">
        <v>39</v>
      </c>
    </row>
    <row r="285" spans="1:17" ht="14.4" customHeight="1" x14ac:dyDescent="0.3">
      <c r="A285" s="680" t="s">
        <v>5499</v>
      </c>
      <c r="B285" s="671" t="s">
        <v>608</v>
      </c>
      <c r="C285" s="671" t="s">
        <v>4604</v>
      </c>
      <c r="D285" s="671" t="s">
        <v>5427</v>
      </c>
      <c r="E285" s="671" t="s">
        <v>5428</v>
      </c>
      <c r="F285" s="238">
        <v>55</v>
      </c>
      <c r="G285" s="238">
        <v>21010</v>
      </c>
      <c r="H285" s="238">
        <v>1</v>
      </c>
      <c r="I285" s="238">
        <v>382</v>
      </c>
      <c r="J285" s="238">
        <v>57</v>
      </c>
      <c r="K285" s="238">
        <v>21774</v>
      </c>
      <c r="L285" s="238">
        <v>1.0363636363636364</v>
      </c>
      <c r="M285" s="238">
        <v>382</v>
      </c>
      <c r="N285" s="238">
        <v>64</v>
      </c>
      <c r="O285" s="238">
        <v>24448</v>
      </c>
      <c r="P285" s="682">
        <v>1.1636363636363636</v>
      </c>
      <c r="Q285" s="713">
        <v>382</v>
      </c>
    </row>
    <row r="286" spans="1:17" ht="14.4" customHeight="1" x14ac:dyDescent="0.3">
      <c r="A286" s="680" t="s">
        <v>5499</v>
      </c>
      <c r="B286" s="671" t="s">
        <v>608</v>
      </c>
      <c r="C286" s="671" t="s">
        <v>4604</v>
      </c>
      <c r="D286" s="671" t="s">
        <v>5506</v>
      </c>
      <c r="E286" s="671" t="s">
        <v>5507</v>
      </c>
      <c r="F286" s="238"/>
      <c r="G286" s="238"/>
      <c r="H286" s="238"/>
      <c r="I286" s="238"/>
      <c r="J286" s="238">
        <v>5</v>
      </c>
      <c r="K286" s="238">
        <v>185</v>
      </c>
      <c r="L286" s="238"/>
      <c r="M286" s="238">
        <v>37</v>
      </c>
      <c r="N286" s="238">
        <v>1</v>
      </c>
      <c r="O286" s="238">
        <v>37</v>
      </c>
      <c r="P286" s="682"/>
      <c r="Q286" s="713">
        <v>37</v>
      </c>
    </row>
    <row r="287" spans="1:17" ht="14.4" customHeight="1" x14ac:dyDescent="0.3">
      <c r="A287" s="680" t="s">
        <v>5499</v>
      </c>
      <c r="B287" s="671" t="s">
        <v>608</v>
      </c>
      <c r="C287" s="671" t="s">
        <v>4604</v>
      </c>
      <c r="D287" s="671" t="s">
        <v>5508</v>
      </c>
      <c r="E287" s="671" t="s">
        <v>5509</v>
      </c>
      <c r="F287" s="238">
        <v>101</v>
      </c>
      <c r="G287" s="238">
        <v>44844</v>
      </c>
      <c r="H287" s="238">
        <v>1</v>
      </c>
      <c r="I287" s="238">
        <v>444</v>
      </c>
      <c r="J287" s="238">
        <v>85</v>
      </c>
      <c r="K287" s="238">
        <v>37740</v>
      </c>
      <c r="L287" s="238">
        <v>0.84158415841584155</v>
      </c>
      <c r="M287" s="238">
        <v>444</v>
      </c>
      <c r="N287" s="238">
        <v>106</v>
      </c>
      <c r="O287" s="238">
        <v>47064</v>
      </c>
      <c r="P287" s="682">
        <v>1.0495049504950495</v>
      </c>
      <c r="Q287" s="713">
        <v>444</v>
      </c>
    </row>
    <row r="288" spans="1:17" ht="14.4" customHeight="1" x14ac:dyDescent="0.3">
      <c r="A288" s="680" t="s">
        <v>5499</v>
      </c>
      <c r="B288" s="671" t="s">
        <v>608</v>
      </c>
      <c r="C288" s="671" t="s">
        <v>4604</v>
      </c>
      <c r="D288" s="671" t="s">
        <v>5510</v>
      </c>
      <c r="E288" s="671" t="s">
        <v>5511</v>
      </c>
      <c r="F288" s="238">
        <v>15</v>
      </c>
      <c r="G288" s="238">
        <v>600</v>
      </c>
      <c r="H288" s="238">
        <v>1</v>
      </c>
      <c r="I288" s="238">
        <v>40</v>
      </c>
      <c r="J288" s="238">
        <v>14</v>
      </c>
      <c r="K288" s="238">
        <v>574</v>
      </c>
      <c r="L288" s="238">
        <v>0.95666666666666667</v>
      </c>
      <c r="M288" s="238">
        <v>41</v>
      </c>
      <c r="N288" s="238">
        <v>18</v>
      </c>
      <c r="O288" s="238">
        <v>738</v>
      </c>
      <c r="P288" s="682">
        <v>1.23</v>
      </c>
      <c r="Q288" s="713">
        <v>41</v>
      </c>
    </row>
    <row r="289" spans="1:17" ht="14.4" customHeight="1" x14ac:dyDescent="0.3">
      <c r="A289" s="680" t="s">
        <v>5499</v>
      </c>
      <c r="B289" s="671" t="s">
        <v>608</v>
      </c>
      <c r="C289" s="671" t="s">
        <v>4604</v>
      </c>
      <c r="D289" s="671" t="s">
        <v>5512</v>
      </c>
      <c r="E289" s="671" t="s">
        <v>5513</v>
      </c>
      <c r="F289" s="238">
        <v>59</v>
      </c>
      <c r="G289" s="238">
        <v>28910</v>
      </c>
      <c r="H289" s="238">
        <v>1</v>
      </c>
      <c r="I289" s="238">
        <v>490</v>
      </c>
      <c r="J289" s="238">
        <v>47</v>
      </c>
      <c r="K289" s="238">
        <v>23030</v>
      </c>
      <c r="L289" s="238">
        <v>0.79661016949152541</v>
      </c>
      <c r="M289" s="238">
        <v>490</v>
      </c>
      <c r="N289" s="238">
        <v>41</v>
      </c>
      <c r="O289" s="238">
        <v>20090</v>
      </c>
      <c r="P289" s="682">
        <v>0.69491525423728817</v>
      </c>
      <c r="Q289" s="713">
        <v>490</v>
      </c>
    </row>
    <row r="290" spans="1:17" ht="14.4" customHeight="1" x14ac:dyDescent="0.3">
      <c r="A290" s="680" t="s">
        <v>5499</v>
      </c>
      <c r="B290" s="671" t="s">
        <v>608</v>
      </c>
      <c r="C290" s="671" t="s">
        <v>4604</v>
      </c>
      <c r="D290" s="671" t="s">
        <v>5514</v>
      </c>
      <c r="E290" s="671" t="s">
        <v>5515</v>
      </c>
      <c r="F290" s="238">
        <v>124</v>
      </c>
      <c r="G290" s="238">
        <v>3844</v>
      </c>
      <c r="H290" s="238">
        <v>1</v>
      </c>
      <c r="I290" s="238">
        <v>31</v>
      </c>
      <c r="J290" s="238">
        <v>115</v>
      </c>
      <c r="K290" s="238">
        <v>3565</v>
      </c>
      <c r="L290" s="238">
        <v>0.92741935483870963</v>
      </c>
      <c r="M290" s="238">
        <v>31</v>
      </c>
      <c r="N290" s="238">
        <v>107</v>
      </c>
      <c r="O290" s="238">
        <v>3317</v>
      </c>
      <c r="P290" s="682">
        <v>0.86290322580645162</v>
      </c>
      <c r="Q290" s="713">
        <v>31</v>
      </c>
    </row>
    <row r="291" spans="1:17" ht="14.4" customHeight="1" x14ac:dyDescent="0.3">
      <c r="A291" s="680" t="s">
        <v>5499</v>
      </c>
      <c r="B291" s="671" t="s">
        <v>608</v>
      </c>
      <c r="C291" s="671" t="s">
        <v>4604</v>
      </c>
      <c r="D291" s="671" t="s">
        <v>5516</v>
      </c>
      <c r="E291" s="671" t="s">
        <v>5517</v>
      </c>
      <c r="F291" s="238">
        <v>1</v>
      </c>
      <c r="G291" s="238">
        <v>204</v>
      </c>
      <c r="H291" s="238">
        <v>1</v>
      </c>
      <c r="I291" s="238">
        <v>204</v>
      </c>
      <c r="J291" s="238">
        <v>1</v>
      </c>
      <c r="K291" s="238">
        <v>205</v>
      </c>
      <c r="L291" s="238">
        <v>1.0049019607843137</v>
      </c>
      <c r="M291" s="238">
        <v>205</v>
      </c>
      <c r="N291" s="238">
        <v>3</v>
      </c>
      <c r="O291" s="238">
        <v>615</v>
      </c>
      <c r="P291" s="682">
        <v>3.0147058823529411</v>
      </c>
      <c r="Q291" s="713">
        <v>205</v>
      </c>
    </row>
    <row r="292" spans="1:17" ht="14.4" customHeight="1" x14ac:dyDescent="0.3">
      <c r="A292" s="680" t="s">
        <v>5499</v>
      </c>
      <c r="B292" s="671" t="s">
        <v>608</v>
      </c>
      <c r="C292" s="671" t="s">
        <v>4604</v>
      </c>
      <c r="D292" s="671" t="s">
        <v>5518</v>
      </c>
      <c r="E292" s="671" t="s">
        <v>5519</v>
      </c>
      <c r="F292" s="238">
        <v>2</v>
      </c>
      <c r="G292" s="238">
        <v>752</v>
      </c>
      <c r="H292" s="238">
        <v>1</v>
      </c>
      <c r="I292" s="238">
        <v>376</v>
      </c>
      <c r="J292" s="238"/>
      <c r="K292" s="238"/>
      <c r="L292" s="238"/>
      <c r="M292" s="238"/>
      <c r="N292" s="238">
        <v>4</v>
      </c>
      <c r="O292" s="238">
        <v>1508</v>
      </c>
      <c r="P292" s="682">
        <v>2.0053191489361701</v>
      </c>
      <c r="Q292" s="713">
        <v>377</v>
      </c>
    </row>
    <row r="293" spans="1:17" ht="14.4" customHeight="1" x14ac:dyDescent="0.3">
      <c r="A293" s="680" t="s">
        <v>5499</v>
      </c>
      <c r="B293" s="671" t="s">
        <v>608</v>
      </c>
      <c r="C293" s="671" t="s">
        <v>4604</v>
      </c>
      <c r="D293" s="671" t="s">
        <v>5520</v>
      </c>
      <c r="E293" s="671" t="s">
        <v>5521</v>
      </c>
      <c r="F293" s="238"/>
      <c r="G293" s="238"/>
      <c r="H293" s="238"/>
      <c r="I293" s="238"/>
      <c r="J293" s="238"/>
      <c r="K293" s="238"/>
      <c r="L293" s="238"/>
      <c r="M293" s="238"/>
      <c r="N293" s="238">
        <v>1</v>
      </c>
      <c r="O293" s="238">
        <v>231</v>
      </c>
      <c r="P293" s="682"/>
      <c r="Q293" s="713">
        <v>231</v>
      </c>
    </row>
    <row r="294" spans="1:17" ht="14.4" customHeight="1" x14ac:dyDescent="0.3">
      <c r="A294" s="680" t="s">
        <v>5499</v>
      </c>
      <c r="B294" s="671" t="s">
        <v>608</v>
      </c>
      <c r="C294" s="671" t="s">
        <v>4604</v>
      </c>
      <c r="D294" s="671" t="s">
        <v>5522</v>
      </c>
      <c r="E294" s="671" t="s">
        <v>5523</v>
      </c>
      <c r="F294" s="238">
        <v>245</v>
      </c>
      <c r="G294" s="238">
        <v>27440</v>
      </c>
      <c r="H294" s="238">
        <v>1</v>
      </c>
      <c r="I294" s="238">
        <v>112</v>
      </c>
      <c r="J294" s="238">
        <v>200</v>
      </c>
      <c r="K294" s="238">
        <v>22600</v>
      </c>
      <c r="L294" s="238">
        <v>0.82361516034985427</v>
      </c>
      <c r="M294" s="238">
        <v>113</v>
      </c>
      <c r="N294" s="238">
        <v>247</v>
      </c>
      <c r="O294" s="238">
        <v>27911</v>
      </c>
      <c r="P294" s="682">
        <v>1.01716472303207</v>
      </c>
      <c r="Q294" s="713">
        <v>113</v>
      </c>
    </row>
    <row r="295" spans="1:17" ht="14.4" customHeight="1" x14ac:dyDescent="0.3">
      <c r="A295" s="680" t="s">
        <v>5499</v>
      </c>
      <c r="B295" s="671" t="s">
        <v>608</v>
      </c>
      <c r="C295" s="671" t="s">
        <v>4604</v>
      </c>
      <c r="D295" s="671" t="s">
        <v>5524</v>
      </c>
      <c r="E295" s="671" t="s">
        <v>5525</v>
      </c>
      <c r="F295" s="238">
        <v>23</v>
      </c>
      <c r="G295" s="238">
        <v>1909</v>
      </c>
      <c r="H295" s="238">
        <v>1</v>
      </c>
      <c r="I295" s="238">
        <v>83</v>
      </c>
      <c r="J295" s="238">
        <v>19</v>
      </c>
      <c r="K295" s="238">
        <v>1596</v>
      </c>
      <c r="L295" s="238">
        <v>0.83603981141959138</v>
      </c>
      <c r="M295" s="238">
        <v>84</v>
      </c>
      <c r="N295" s="238">
        <v>40</v>
      </c>
      <c r="O295" s="238">
        <v>3360</v>
      </c>
      <c r="P295" s="682">
        <v>1.7600838135149293</v>
      </c>
      <c r="Q295" s="713">
        <v>84</v>
      </c>
    </row>
    <row r="296" spans="1:17" ht="14.4" customHeight="1" x14ac:dyDescent="0.3">
      <c r="A296" s="680" t="s">
        <v>5499</v>
      </c>
      <c r="B296" s="671" t="s">
        <v>608</v>
      </c>
      <c r="C296" s="671" t="s">
        <v>4604</v>
      </c>
      <c r="D296" s="671" t="s">
        <v>5526</v>
      </c>
      <c r="E296" s="671" t="s">
        <v>5527</v>
      </c>
      <c r="F296" s="238">
        <v>1</v>
      </c>
      <c r="G296" s="238">
        <v>95</v>
      </c>
      <c r="H296" s="238">
        <v>1</v>
      </c>
      <c r="I296" s="238">
        <v>95</v>
      </c>
      <c r="J296" s="238"/>
      <c r="K296" s="238"/>
      <c r="L296" s="238"/>
      <c r="M296" s="238"/>
      <c r="N296" s="238">
        <v>2</v>
      </c>
      <c r="O296" s="238">
        <v>192</v>
      </c>
      <c r="P296" s="682">
        <v>2.0210526315789474</v>
      </c>
      <c r="Q296" s="713">
        <v>96</v>
      </c>
    </row>
    <row r="297" spans="1:17" ht="14.4" customHeight="1" x14ac:dyDescent="0.3">
      <c r="A297" s="680" t="s">
        <v>5499</v>
      </c>
      <c r="B297" s="671" t="s">
        <v>608</v>
      </c>
      <c r="C297" s="671" t="s">
        <v>4604</v>
      </c>
      <c r="D297" s="671" t="s">
        <v>5528</v>
      </c>
      <c r="E297" s="671" t="s">
        <v>5529</v>
      </c>
      <c r="F297" s="238">
        <v>58</v>
      </c>
      <c r="G297" s="238">
        <v>1218</v>
      </c>
      <c r="H297" s="238">
        <v>1</v>
      </c>
      <c r="I297" s="238">
        <v>21</v>
      </c>
      <c r="J297" s="238">
        <v>8</v>
      </c>
      <c r="K297" s="238">
        <v>168</v>
      </c>
      <c r="L297" s="238">
        <v>0.13793103448275862</v>
      </c>
      <c r="M297" s="238">
        <v>21</v>
      </c>
      <c r="N297" s="238">
        <v>21</v>
      </c>
      <c r="O297" s="238">
        <v>441</v>
      </c>
      <c r="P297" s="682">
        <v>0.36206896551724138</v>
      </c>
      <c r="Q297" s="713">
        <v>21</v>
      </c>
    </row>
    <row r="298" spans="1:17" ht="14.4" customHeight="1" x14ac:dyDescent="0.3">
      <c r="A298" s="680" t="s">
        <v>5499</v>
      </c>
      <c r="B298" s="671" t="s">
        <v>608</v>
      </c>
      <c r="C298" s="671" t="s">
        <v>4604</v>
      </c>
      <c r="D298" s="671" t="s">
        <v>5436</v>
      </c>
      <c r="E298" s="671" t="s">
        <v>5437</v>
      </c>
      <c r="F298" s="238">
        <v>346</v>
      </c>
      <c r="G298" s="238">
        <v>168156</v>
      </c>
      <c r="H298" s="238">
        <v>1</v>
      </c>
      <c r="I298" s="238">
        <v>486</v>
      </c>
      <c r="J298" s="238">
        <v>239</v>
      </c>
      <c r="K298" s="238">
        <v>116154</v>
      </c>
      <c r="L298" s="238">
        <v>0.69075144508670516</v>
      </c>
      <c r="M298" s="238">
        <v>486</v>
      </c>
      <c r="N298" s="238">
        <v>321</v>
      </c>
      <c r="O298" s="238">
        <v>156006</v>
      </c>
      <c r="P298" s="682">
        <v>0.9277456647398844</v>
      </c>
      <c r="Q298" s="713">
        <v>486</v>
      </c>
    </row>
    <row r="299" spans="1:17" ht="14.4" customHeight="1" x14ac:dyDescent="0.3">
      <c r="A299" s="680" t="s">
        <v>5499</v>
      </c>
      <c r="B299" s="671" t="s">
        <v>608</v>
      </c>
      <c r="C299" s="671" t="s">
        <v>4604</v>
      </c>
      <c r="D299" s="671" t="s">
        <v>5530</v>
      </c>
      <c r="E299" s="671" t="s">
        <v>5531</v>
      </c>
      <c r="F299" s="238">
        <v>60</v>
      </c>
      <c r="G299" s="238">
        <v>2400</v>
      </c>
      <c r="H299" s="238">
        <v>1</v>
      </c>
      <c r="I299" s="238">
        <v>40</v>
      </c>
      <c r="J299" s="238">
        <v>47</v>
      </c>
      <c r="K299" s="238">
        <v>1880</v>
      </c>
      <c r="L299" s="238">
        <v>0.78333333333333333</v>
      </c>
      <c r="M299" s="238">
        <v>40</v>
      </c>
      <c r="N299" s="238">
        <v>93</v>
      </c>
      <c r="O299" s="238">
        <v>3720</v>
      </c>
      <c r="P299" s="682">
        <v>1.55</v>
      </c>
      <c r="Q299" s="713">
        <v>40</v>
      </c>
    </row>
    <row r="300" spans="1:17" ht="14.4" customHeight="1" x14ac:dyDescent="0.3">
      <c r="A300" s="680" t="s">
        <v>5499</v>
      </c>
      <c r="B300" s="671" t="s">
        <v>608</v>
      </c>
      <c r="C300" s="671" t="s">
        <v>4604</v>
      </c>
      <c r="D300" s="671" t="s">
        <v>5532</v>
      </c>
      <c r="E300" s="671" t="s">
        <v>5533</v>
      </c>
      <c r="F300" s="238">
        <v>5</v>
      </c>
      <c r="G300" s="238">
        <v>3805</v>
      </c>
      <c r="H300" s="238">
        <v>1</v>
      </c>
      <c r="I300" s="238">
        <v>761</v>
      </c>
      <c r="J300" s="238">
        <v>2</v>
      </c>
      <c r="K300" s="238">
        <v>1522</v>
      </c>
      <c r="L300" s="238">
        <v>0.4</v>
      </c>
      <c r="M300" s="238">
        <v>761</v>
      </c>
      <c r="N300" s="238">
        <v>7</v>
      </c>
      <c r="O300" s="238">
        <v>5327</v>
      </c>
      <c r="P300" s="682">
        <v>1.4</v>
      </c>
      <c r="Q300" s="713">
        <v>761</v>
      </c>
    </row>
    <row r="301" spans="1:17" ht="14.4" customHeight="1" x14ac:dyDescent="0.3">
      <c r="A301" s="680" t="s">
        <v>5499</v>
      </c>
      <c r="B301" s="671" t="s">
        <v>608</v>
      </c>
      <c r="C301" s="671" t="s">
        <v>4604</v>
      </c>
      <c r="D301" s="671" t="s">
        <v>5534</v>
      </c>
      <c r="E301" s="671" t="s">
        <v>5535</v>
      </c>
      <c r="F301" s="238">
        <v>6</v>
      </c>
      <c r="G301" s="238">
        <v>12078</v>
      </c>
      <c r="H301" s="238">
        <v>1</v>
      </c>
      <c r="I301" s="238">
        <v>2013</v>
      </c>
      <c r="J301" s="238">
        <v>1</v>
      </c>
      <c r="K301" s="238">
        <v>2029</v>
      </c>
      <c r="L301" s="238">
        <v>0.16799138930286472</v>
      </c>
      <c r="M301" s="238">
        <v>2029</v>
      </c>
      <c r="N301" s="238">
        <v>3</v>
      </c>
      <c r="O301" s="238">
        <v>6087</v>
      </c>
      <c r="P301" s="682">
        <v>0.50397416790859417</v>
      </c>
      <c r="Q301" s="713">
        <v>2029</v>
      </c>
    </row>
    <row r="302" spans="1:17" ht="14.4" customHeight="1" x14ac:dyDescent="0.3">
      <c r="A302" s="680" t="s">
        <v>5499</v>
      </c>
      <c r="B302" s="671" t="s">
        <v>608</v>
      </c>
      <c r="C302" s="671" t="s">
        <v>4604</v>
      </c>
      <c r="D302" s="671" t="s">
        <v>5536</v>
      </c>
      <c r="E302" s="671" t="s">
        <v>5537</v>
      </c>
      <c r="F302" s="238">
        <v>22</v>
      </c>
      <c r="G302" s="238">
        <v>13266</v>
      </c>
      <c r="H302" s="238">
        <v>1</v>
      </c>
      <c r="I302" s="238">
        <v>603</v>
      </c>
      <c r="J302" s="238">
        <v>22</v>
      </c>
      <c r="K302" s="238">
        <v>13288</v>
      </c>
      <c r="L302" s="238">
        <v>1.0016583747927033</v>
      </c>
      <c r="M302" s="238">
        <v>604</v>
      </c>
      <c r="N302" s="238">
        <v>43</v>
      </c>
      <c r="O302" s="238">
        <v>25972</v>
      </c>
      <c r="P302" s="682">
        <v>1.9577868234584652</v>
      </c>
      <c r="Q302" s="713">
        <v>604</v>
      </c>
    </row>
    <row r="303" spans="1:17" ht="14.4" customHeight="1" x14ac:dyDescent="0.3">
      <c r="A303" s="680" t="s">
        <v>5499</v>
      </c>
      <c r="B303" s="671" t="s">
        <v>608</v>
      </c>
      <c r="C303" s="671" t="s">
        <v>4604</v>
      </c>
      <c r="D303" s="671" t="s">
        <v>5538</v>
      </c>
      <c r="E303" s="671" t="s">
        <v>5539</v>
      </c>
      <c r="F303" s="238">
        <v>8</v>
      </c>
      <c r="G303" s="238">
        <v>7688</v>
      </c>
      <c r="H303" s="238">
        <v>1</v>
      </c>
      <c r="I303" s="238">
        <v>961</v>
      </c>
      <c r="J303" s="238"/>
      <c r="K303" s="238"/>
      <c r="L303" s="238"/>
      <c r="M303" s="238"/>
      <c r="N303" s="238"/>
      <c r="O303" s="238"/>
      <c r="P303" s="682"/>
      <c r="Q303" s="713"/>
    </row>
    <row r="304" spans="1:17" ht="14.4" customHeight="1" x14ac:dyDescent="0.3">
      <c r="A304" s="680" t="s">
        <v>5499</v>
      </c>
      <c r="B304" s="671" t="s">
        <v>608</v>
      </c>
      <c r="C304" s="671" t="s">
        <v>4604</v>
      </c>
      <c r="D304" s="671" t="s">
        <v>5540</v>
      </c>
      <c r="E304" s="671" t="s">
        <v>5541</v>
      </c>
      <c r="F304" s="238">
        <v>5</v>
      </c>
      <c r="G304" s="238">
        <v>990</v>
      </c>
      <c r="H304" s="238">
        <v>1</v>
      </c>
      <c r="I304" s="238">
        <v>198</v>
      </c>
      <c r="J304" s="238"/>
      <c r="K304" s="238"/>
      <c r="L304" s="238"/>
      <c r="M304" s="238"/>
      <c r="N304" s="238"/>
      <c r="O304" s="238"/>
      <c r="P304" s="682"/>
      <c r="Q304" s="713"/>
    </row>
    <row r="305" spans="1:17" ht="14.4" customHeight="1" x14ac:dyDescent="0.3">
      <c r="A305" s="680" t="s">
        <v>5499</v>
      </c>
      <c r="B305" s="671" t="s">
        <v>608</v>
      </c>
      <c r="C305" s="671" t="s">
        <v>4604</v>
      </c>
      <c r="D305" s="671" t="s">
        <v>5542</v>
      </c>
      <c r="E305" s="671" t="s">
        <v>5543</v>
      </c>
      <c r="F305" s="238">
        <v>3</v>
      </c>
      <c r="G305" s="238">
        <v>1458</v>
      </c>
      <c r="H305" s="238">
        <v>1</v>
      </c>
      <c r="I305" s="238">
        <v>486</v>
      </c>
      <c r="J305" s="238"/>
      <c r="K305" s="238"/>
      <c r="L305" s="238"/>
      <c r="M305" s="238"/>
      <c r="N305" s="238"/>
      <c r="O305" s="238"/>
      <c r="P305" s="682"/>
      <c r="Q305" s="713"/>
    </row>
    <row r="306" spans="1:17" ht="14.4" customHeight="1" x14ac:dyDescent="0.3">
      <c r="A306" s="680" t="s">
        <v>5499</v>
      </c>
      <c r="B306" s="671" t="s">
        <v>608</v>
      </c>
      <c r="C306" s="671" t="s">
        <v>4604</v>
      </c>
      <c r="D306" s="671" t="s">
        <v>5544</v>
      </c>
      <c r="E306" s="671" t="s">
        <v>5545</v>
      </c>
      <c r="F306" s="238"/>
      <c r="G306" s="238"/>
      <c r="H306" s="238"/>
      <c r="I306" s="238"/>
      <c r="J306" s="238"/>
      <c r="K306" s="238"/>
      <c r="L306" s="238"/>
      <c r="M306" s="238"/>
      <c r="N306" s="238">
        <v>1</v>
      </c>
      <c r="O306" s="238">
        <v>245</v>
      </c>
      <c r="P306" s="682"/>
      <c r="Q306" s="713">
        <v>245</v>
      </c>
    </row>
    <row r="307" spans="1:17" ht="14.4" customHeight="1" x14ac:dyDescent="0.3">
      <c r="A307" s="680" t="s">
        <v>5499</v>
      </c>
      <c r="B307" s="671" t="s">
        <v>608</v>
      </c>
      <c r="C307" s="671" t="s">
        <v>4604</v>
      </c>
      <c r="D307" s="671" t="s">
        <v>5546</v>
      </c>
      <c r="E307" s="671" t="s">
        <v>5547</v>
      </c>
      <c r="F307" s="238">
        <v>10</v>
      </c>
      <c r="G307" s="238">
        <v>1510</v>
      </c>
      <c r="H307" s="238">
        <v>1</v>
      </c>
      <c r="I307" s="238">
        <v>151</v>
      </c>
      <c r="J307" s="238">
        <v>4</v>
      </c>
      <c r="K307" s="238">
        <v>608</v>
      </c>
      <c r="L307" s="238">
        <v>0.40264900662251657</v>
      </c>
      <c r="M307" s="238">
        <v>152</v>
      </c>
      <c r="N307" s="238">
        <v>32</v>
      </c>
      <c r="O307" s="238">
        <v>4864</v>
      </c>
      <c r="P307" s="682">
        <v>3.2211920529801326</v>
      </c>
      <c r="Q307" s="713">
        <v>152</v>
      </c>
    </row>
    <row r="308" spans="1:17" ht="14.4" customHeight="1" x14ac:dyDescent="0.3">
      <c r="A308" s="680" t="s">
        <v>5499</v>
      </c>
      <c r="B308" s="671" t="s">
        <v>608</v>
      </c>
      <c r="C308" s="671" t="s">
        <v>4604</v>
      </c>
      <c r="D308" s="671" t="s">
        <v>5548</v>
      </c>
      <c r="E308" s="671" t="s">
        <v>5549</v>
      </c>
      <c r="F308" s="238"/>
      <c r="G308" s="238"/>
      <c r="H308" s="238"/>
      <c r="I308" s="238"/>
      <c r="J308" s="238">
        <v>2</v>
      </c>
      <c r="K308" s="238">
        <v>54</v>
      </c>
      <c r="L308" s="238"/>
      <c r="M308" s="238">
        <v>27</v>
      </c>
      <c r="N308" s="238"/>
      <c r="O308" s="238"/>
      <c r="P308" s="682"/>
      <c r="Q308" s="713"/>
    </row>
    <row r="309" spans="1:17" ht="14.4" customHeight="1" x14ac:dyDescent="0.3">
      <c r="A309" s="680" t="s">
        <v>5499</v>
      </c>
      <c r="B309" s="671" t="s">
        <v>608</v>
      </c>
      <c r="C309" s="671" t="s">
        <v>4604</v>
      </c>
      <c r="D309" s="671" t="s">
        <v>5550</v>
      </c>
      <c r="E309" s="671" t="s">
        <v>5551</v>
      </c>
      <c r="F309" s="238">
        <v>2</v>
      </c>
      <c r="G309" s="238">
        <v>654</v>
      </c>
      <c r="H309" s="238">
        <v>1</v>
      </c>
      <c r="I309" s="238">
        <v>327</v>
      </c>
      <c r="J309" s="238"/>
      <c r="K309" s="238"/>
      <c r="L309" s="238"/>
      <c r="M309" s="238"/>
      <c r="N309" s="238">
        <v>1</v>
      </c>
      <c r="O309" s="238">
        <v>327</v>
      </c>
      <c r="P309" s="682">
        <v>0.5</v>
      </c>
      <c r="Q309" s="713">
        <v>327</v>
      </c>
    </row>
    <row r="310" spans="1:17" ht="14.4" customHeight="1" x14ac:dyDescent="0.3">
      <c r="A310" s="680" t="s">
        <v>5552</v>
      </c>
      <c r="B310" s="671" t="s">
        <v>5348</v>
      </c>
      <c r="C310" s="671" t="s">
        <v>4604</v>
      </c>
      <c r="D310" s="671" t="s">
        <v>5553</v>
      </c>
      <c r="E310" s="671" t="s">
        <v>5554</v>
      </c>
      <c r="F310" s="238">
        <v>1</v>
      </c>
      <c r="G310" s="238">
        <v>1178</v>
      </c>
      <c r="H310" s="238">
        <v>1</v>
      </c>
      <c r="I310" s="238">
        <v>1178</v>
      </c>
      <c r="J310" s="238">
        <v>2</v>
      </c>
      <c r="K310" s="238">
        <v>2360</v>
      </c>
      <c r="L310" s="238">
        <v>2.0033955857385397</v>
      </c>
      <c r="M310" s="238">
        <v>1180</v>
      </c>
      <c r="N310" s="238">
        <v>1</v>
      </c>
      <c r="O310" s="238">
        <v>1180</v>
      </c>
      <c r="P310" s="682">
        <v>1.0016977928692699</v>
      </c>
      <c r="Q310" s="713">
        <v>1180</v>
      </c>
    </row>
    <row r="311" spans="1:17" ht="14.4" customHeight="1" x14ac:dyDescent="0.3">
      <c r="A311" s="680" t="s">
        <v>5552</v>
      </c>
      <c r="B311" s="671" t="s">
        <v>5348</v>
      </c>
      <c r="C311" s="671" t="s">
        <v>4604</v>
      </c>
      <c r="D311" s="671" t="s">
        <v>5555</v>
      </c>
      <c r="E311" s="671" t="s">
        <v>5556</v>
      </c>
      <c r="F311" s="238">
        <v>13</v>
      </c>
      <c r="G311" s="238">
        <v>50154</v>
      </c>
      <c r="H311" s="238">
        <v>1</v>
      </c>
      <c r="I311" s="238">
        <v>3858</v>
      </c>
      <c r="J311" s="238">
        <v>5</v>
      </c>
      <c r="K311" s="238">
        <v>19320</v>
      </c>
      <c r="L311" s="238">
        <v>0.38521354228974758</v>
      </c>
      <c r="M311" s="238">
        <v>3864</v>
      </c>
      <c r="N311" s="238">
        <v>33</v>
      </c>
      <c r="O311" s="238">
        <v>127512</v>
      </c>
      <c r="P311" s="682">
        <v>2.5424093791123341</v>
      </c>
      <c r="Q311" s="713">
        <v>3864</v>
      </c>
    </row>
    <row r="312" spans="1:17" ht="14.4" customHeight="1" x14ac:dyDescent="0.3">
      <c r="A312" s="680" t="s">
        <v>5552</v>
      </c>
      <c r="B312" s="671" t="s">
        <v>5348</v>
      </c>
      <c r="C312" s="671" t="s">
        <v>4604</v>
      </c>
      <c r="D312" s="671" t="s">
        <v>5557</v>
      </c>
      <c r="E312" s="671" t="s">
        <v>5558</v>
      </c>
      <c r="F312" s="238"/>
      <c r="G312" s="238"/>
      <c r="H312" s="238"/>
      <c r="I312" s="238"/>
      <c r="J312" s="238"/>
      <c r="K312" s="238"/>
      <c r="L312" s="238"/>
      <c r="M312" s="238"/>
      <c r="N312" s="238">
        <v>2</v>
      </c>
      <c r="O312" s="238">
        <v>620</v>
      </c>
      <c r="P312" s="682"/>
      <c r="Q312" s="713">
        <v>310</v>
      </c>
    </row>
    <row r="313" spans="1:17" ht="14.4" customHeight="1" x14ac:dyDescent="0.3">
      <c r="A313" s="680" t="s">
        <v>5552</v>
      </c>
      <c r="B313" s="671" t="s">
        <v>5348</v>
      </c>
      <c r="C313" s="671" t="s">
        <v>4604</v>
      </c>
      <c r="D313" s="671" t="s">
        <v>5559</v>
      </c>
      <c r="E313" s="671" t="s">
        <v>5560</v>
      </c>
      <c r="F313" s="238">
        <v>4</v>
      </c>
      <c r="G313" s="238">
        <v>3916</v>
      </c>
      <c r="H313" s="238">
        <v>1</v>
      </c>
      <c r="I313" s="238">
        <v>979</v>
      </c>
      <c r="J313" s="238"/>
      <c r="K313" s="238"/>
      <c r="L313" s="238"/>
      <c r="M313" s="238"/>
      <c r="N313" s="238">
        <v>2</v>
      </c>
      <c r="O313" s="238">
        <v>1978</v>
      </c>
      <c r="P313" s="682">
        <v>0.50510725229826359</v>
      </c>
      <c r="Q313" s="713">
        <v>989</v>
      </c>
    </row>
    <row r="314" spans="1:17" ht="14.4" customHeight="1" x14ac:dyDescent="0.3">
      <c r="A314" s="680" t="s">
        <v>5552</v>
      </c>
      <c r="B314" s="671" t="s">
        <v>5348</v>
      </c>
      <c r="C314" s="671" t="s">
        <v>4604</v>
      </c>
      <c r="D314" s="671" t="s">
        <v>5561</v>
      </c>
      <c r="E314" s="671" t="s">
        <v>5562</v>
      </c>
      <c r="F314" s="238"/>
      <c r="G314" s="238"/>
      <c r="H314" s="238"/>
      <c r="I314" s="238"/>
      <c r="J314" s="238">
        <v>1</v>
      </c>
      <c r="K314" s="238">
        <v>349</v>
      </c>
      <c r="L314" s="238"/>
      <c r="M314" s="238">
        <v>349</v>
      </c>
      <c r="N314" s="238">
        <v>1</v>
      </c>
      <c r="O314" s="238">
        <v>349</v>
      </c>
      <c r="P314" s="682"/>
      <c r="Q314" s="713">
        <v>349</v>
      </c>
    </row>
    <row r="315" spans="1:17" ht="14.4" customHeight="1" x14ac:dyDescent="0.3">
      <c r="A315" s="680" t="s">
        <v>5552</v>
      </c>
      <c r="B315" s="671" t="s">
        <v>5348</v>
      </c>
      <c r="C315" s="671" t="s">
        <v>4604</v>
      </c>
      <c r="D315" s="671" t="s">
        <v>5563</v>
      </c>
      <c r="E315" s="671" t="s">
        <v>5564</v>
      </c>
      <c r="F315" s="238"/>
      <c r="G315" s="238"/>
      <c r="H315" s="238"/>
      <c r="I315" s="238"/>
      <c r="J315" s="238"/>
      <c r="K315" s="238"/>
      <c r="L315" s="238"/>
      <c r="M315" s="238"/>
      <c r="N315" s="238">
        <v>1</v>
      </c>
      <c r="O315" s="238">
        <v>188</v>
      </c>
      <c r="P315" s="682"/>
      <c r="Q315" s="713">
        <v>188</v>
      </c>
    </row>
    <row r="316" spans="1:17" ht="14.4" customHeight="1" x14ac:dyDescent="0.3">
      <c r="A316" s="680" t="s">
        <v>5552</v>
      </c>
      <c r="B316" s="671" t="s">
        <v>5348</v>
      </c>
      <c r="C316" s="671" t="s">
        <v>4604</v>
      </c>
      <c r="D316" s="671" t="s">
        <v>5565</v>
      </c>
      <c r="E316" s="671" t="s">
        <v>5566</v>
      </c>
      <c r="F316" s="238">
        <v>4</v>
      </c>
      <c r="G316" s="238">
        <v>2176</v>
      </c>
      <c r="H316" s="238">
        <v>1</v>
      </c>
      <c r="I316" s="238">
        <v>544</v>
      </c>
      <c r="J316" s="238">
        <v>2</v>
      </c>
      <c r="K316" s="238">
        <v>1090</v>
      </c>
      <c r="L316" s="238">
        <v>0.50091911764705888</v>
      </c>
      <c r="M316" s="238">
        <v>545</v>
      </c>
      <c r="N316" s="238">
        <v>1</v>
      </c>
      <c r="O316" s="238">
        <v>545</v>
      </c>
      <c r="P316" s="682">
        <v>0.25045955882352944</v>
      </c>
      <c r="Q316" s="713">
        <v>545</v>
      </c>
    </row>
    <row r="317" spans="1:17" ht="14.4" customHeight="1" x14ac:dyDescent="0.3">
      <c r="A317" s="680" t="s">
        <v>5552</v>
      </c>
      <c r="B317" s="671" t="s">
        <v>5348</v>
      </c>
      <c r="C317" s="671" t="s">
        <v>4604</v>
      </c>
      <c r="D317" s="671" t="s">
        <v>5567</v>
      </c>
      <c r="E317" s="671" t="s">
        <v>5568</v>
      </c>
      <c r="F317" s="238">
        <v>1</v>
      </c>
      <c r="G317" s="238">
        <v>673</v>
      </c>
      <c r="H317" s="238">
        <v>1</v>
      </c>
      <c r="I317" s="238">
        <v>673</v>
      </c>
      <c r="J317" s="238">
        <v>2</v>
      </c>
      <c r="K317" s="238">
        <v>1348</v>
      </c>
      <c r="L317" s="238">
        <v>2.0029717682020802</v>
      </c>
      <c r="M317" s="238">
        <v>674</v>
      </c>
      <c r="N317" s="238">
        <v>1</v>
      </c>
      <c r="O317" s="238">
        <v>674</v>
      </c>
      <c r="P317" s="682">
        <v>1.0014858841010401</v>
      </c>
      <c r="Q317" s="713">
        <v>674</v>
      </c>
    </row>
    <row r="318" spans="1:17" ht="14.4" customHeight="1" x14ac:dyDescent="0.3">
      <c r="A318" s="680" t="s">
        <v>5552</v>
      </c>
      <c r="B318" s="671" t="s">
        <v>5348</v>
      </c>
      <c r="C318" s="671" t="s">
        <v>4604</v>
      </c>
      <c r="D318" s="671" t="s">
        <v>5569</v>
      </c>
      <c r="E318" s="671" t="s">
        <v>5570</v>
      </c>
      <c r="F318" s="238">
        <v>2</v>
      </c>
      <c r="G318" s="238">
        <v>1016</v>
      </c>
      <c r="H318" s="238">
        <v>1</v>
      </c>
      <c r="I318" s="238">
        <v>508</v>
      </c>
      <c r="J318" s="238"/>
      <c r="K318" s="238"/>
      <c r="L318" s="238"/>
      <c r="M318" s="238"/>
      <c r="N318" s="238"/>
      <c r="O318" s="238"/>
      <c r="P318" s="682"/>
      <c r="Q318" s="713"/>
    </row>
    <row r="319" spans="1:17" ht="14.4" customHeight="1" x14ac:dyDescent="0.3">
      <c r="A319" s="680" t="s">
        <v>5552</v>
      </c>
      <c r="B319" s="671" t="s">
        <v>5348</v>
      </c>
      <c r="C319" s="671" t="s">
        <v>4604</v>
      </c>
      <c r="D319" s="671" t="s">
        <v>5571</v>
      </c>
      <c r="E319" s="671" t="s">
        <v>5572</v>
      </c>
      <c r="F319" s="238">
        <v>2</v>
      </c>
      <c r="G319" s="238">
        <v>836</v>
      </c>
      <c r="H319" s="238">
        <v>1</v>
      </c>
      <c r="I319" s="238">
        <v>418</v>
      </c>
      <c r="J319" s="238"/>
      <c r="K319" s="238"/>
      <c r="L319" s="238"/>
      <c r="M319" s="238"/>
      <c r="N319" s="238"/>
      <c r="O319" s="238"/>
      <c r="P319" s="682"/>
      <c r="Q319" s="713"/>
    </row>
    <row r="320" spans="1:17" ht="14.4" customHeight="1" x14ac:dyDescent="0.3">
      <c r="A320" s="680" t="s">
        <v>5552</v>
      </c>
      <c r="B320" s="671" t="s">
        <v>5348</v>
      </c>
      <c r="C320" s="671" t="s">
        <v>4604</v>
      </c>
      <c r="D320" s="671" t="s">
        <v>5573</v>
      </c>
      <c r="E320" s="671" t="s">
        <v>5574</v>
      </c>
      <c r="F320" s="238">
        <v>4</v>
      </c>
      <c r="G320" s="238">
        <v>1372</v>
      </c>
      <c r="H320" s="238">
        <v>1</v>
      </c>
      <c r="I320" s="238">
        <v>343</v>
      </c>
      <c r="J320" s="238">
        <v>2</v>
      </c>
      <c r="K320" s="238">
        <v>688</v>
      </c>
      <c r="L320" s="238">
        <v>0.50145772594752192</v>
      </c>
      <c r="M320" s="238">
        <v>344</v>
      </c>
      <c r="N320" s="238">
        <v>1</v>
      </c>
      <c r="O320" s="238">
        <v>344</v>
      </c>
      <c r="P320" s="682">
        <v>0.25072886297376096</v>
      </c>
      <c r="Q320" s="713">
        <v>344</v>
      </c>
    </row>
    <row r="321" spans="1:17" ht="14.4" customHeight="1" x14ac:dyDescent="0.3">
      <c r="A321" s="680" t="s">
        <v>5552</v>
      </c>
      <c r="B321" s="671" t="s">
        <v>5348</v>
      </c>
      <c r="C321" s="671" t="s">
        <v>4604</v>
      </c>
      <c r="D321" s="671" t="s">
        <v>4687</v>
      </c>
      <c r="E321" s="671" t="s">
        <v>4688</v>
      </c>
      <c r="F321" s="238">
        <v>12</v>
      </c>
      <c r="G321" s="238">
        <v>2592</v>
      </c>
      <c r="H321" s="238">
        <v>1</v>
      </c>
      <c r="I321" s="238">
        <v>216</v>
      </c>
      <c r="J321" s="238">
        <v>4</v>
      </c>
      <c r="K321" s="238">
        <v>868</v>
      </c>
      <c r="L321" s="238">
        <v>0.33487654320987653</v>
      </c>
      <c r="M321" s="238">
        <v>217</v>
      </c>
      <c r="N321" s="238">
        <v>31</v>
      </c>
      <c r="O321" s="238">
        <v>6727</v>
      </c>
      <c r="P321" s="682">
        <v>2.5952932098765431</v>
      </c>
      <c r="Q321" s="713">
        <v>217</v>
      </c>
    </row>
    <row r="322" spans="1:17" ht="14.4" customHeight="1" x14ac:dyDescent="0.3">
      <c r="A322" s="680" t="s">
        <v>5552</v>
      </c>
      <c r="B322" s="671" t="s">
        <v>5348</v>
      </c>
      <c r="C322" s="671" t="s">
        <v>4604</v>
      </c>
      <c r="D322" s="671" t="s">
        <v>5575</v>
      </c>
      <c r="E322" s="671" t="s">
        <v>5576</v>
      </c>
      <c r="F322" s="238"/>
      <c r="G322" s="238"/>
      <c r="H322" s="238"/>
      <c r="I322" s="238"/>
      <c r="J322" s="238"/>
      <c r="K322" s="238"/>
      <c r="L322" s="238"/>
      <c r="M322" s="238"/>
      <c r="N322" s="238">
        <v>1</v>
      </c>
      <c r="O322" s="238">
        <v>237</v>
      </c>
      <c r="P322" s="682"/>
      <c r="Q322" s="713">
        <v>237</v>
      </c>
    </row>
    <row r="323" spans="1:17" ht="14.4" customHeight="1" x14ac:dyDescent="0.3">
      <c r="A323" s="680" t="s">
        <v>5552</v>
      </c>
      <c r="B323" s="671" t="s">
        <v>5348</v>
      </c>
      <c r="C323" s="671" t="s">
        <v>4604</v>
      </c>
      <c r="D323" s="671" t="s">
        <v>5577</v>
      </c>
      <c r="E323" s="671" t="s">
        <v>5578</v>
      </c>
      <c r="F323" s="238">
        <v>3</v>
      </c>
      <c r="G323" s="238">
        <v>330</v>
      </c>
      <c r="H323" s="238">
        <v>1</v>
      </c>
      <c r="I323" s="238">
        <v>110</v>
      </c>
      <c r="J323" s="238">
        <v>2</v>
      </c>
      <c r="K323" s="238">
        <v>220</v>
      </c>
      <c r="L323" s="238">
        <v>0.66666666666666663</v>
      </c>
      <c r="M323" s="238">
        <v>110</v>
      </c>
      <c r="N323" s="238">
        <v>2</v>
      </c>
      <c r="O323" s="238">
        <v>220</v>
      </c>
      <c r="P323" s="682">
        <v>0.66666666666666663</v>
      </c>
      <c r="Q323" s="713">
        <v>110</v>
      </c>
    </row>
    <row r="324" spans="1:17" ht="14.4" customHeight="1" x14ac:dyDescent="0.3">
      <c r="A324" s="680" t="s">
        <v>5552</v>
      </c>
      <c r="B324" s="671" t="s">
        <v>5348</v>
      </c>
      <c r="C324" s="671" t="s">
        <v>4604</v>
      </c>
      <c r="D324" s="671" t="s">
        <v>5579</v>
      </c>
      <c r="E324" s="671" t="s">
        <v>5580</v>
      </c>
      <c r="F324" s="238">
        <v>2</v>
      </c>
      <c r="G324" s="238">
        <v>620</v>
      </c>
      <c r="H324" s="238">
        <v>1</v>
      </c>
      <c r="I324" s="238">
        <v>310</v>
      </c>
      <c r="J324" s="238"/>
      <c r="K324" s="238"/>
      <c r="L324" s="238"/>
      <c r="M324" s="238"/>
      <c r="N324" s="238"/>
      <c r="O324" s="238"/>
      <c r="P324" s="682"/>
      <c r="Q324" s="713"/>
    </row>
    <row r="325" spans="1:17" ht="14.4" customHeight="1" x14ac:dyDescent="0.3">
      <c r="A325" s="680" t="s">
        <v>5552</v>
      </c>
      <c r="B325" s="671" t="s">
        <v>5348</v>
      </c>
      <c r="C325" s="671" t="s">
        <v>4604</v>
      </c>
      <c r="D325" s="671" t="s">
        <v>4666</v>
      </c>
      <c r="E325" s="671" t="s">
        <v>4667</v>
      </c>
      <c r="F325" s="238">
        <v>44</v>
      </c>
      <c r="G325" s="238">
        <v>1012</v>
      </c>
      <c r="H325" s="238">
        <v>1</v>
      </c>
      <c r="I325" s="238">
        <v>23</v>
      </c>
      <c r="J325" s="238">
        <v>23</v>
      </c>
      <c r="K325" s="238">
        <v>529</v>
      </c>
      <c r="L325" s="238">
        <v>0.52272727272727271</v>
      </c>
      <c r="M325" s="238">
        <v>23</v>
      </c>
      <c r="N325" s="238">
        <v>104</v>
      </c>
      <c r="O325" s="238">
        <v>2392</v>
      </c>
      <c r="P325" s="682">
        <v>2.3636363636363638</v>
      </c>
      <c r="Q325" s="713">
        <v>23</v>
      </c>
    </row>
    <row r="326" spans="1:17" ht="14.4" customHeight="1" x14ac:dyDescent="0.3">
      <c r="A326" s="680" t="s">
        <v>5552</v>
      </c>
      <c r="B326" s="671" t="s">
        <v>5348</v>
      </c>
      <c r="C326" s="671" t="s">
        <v>4604</v>
      </c>
      <c r="D326" s="671" t="s">
        <v>4668</v>
      </c>
      <c r="E326" s="671" t="s">
        <v>4669</v>
      </c>
      <c r="F326" s="238">
        <v>17</v>
      </c>
      <c r="G326" s="238">
        <v>21012</v>
      </c>
      <c r="H326" s="238">
        <v>1</v>
      </c>
      <c r="I326" s="238">
        <v>1236</v>
      </c>
      <c r="J326" s="238">
        <v>8</v>
      </c>
      <c r="K326" s="238">
        <v>9960</v>
      </c>
      <c r="L326" s="238">
        <v>0.47401484865790977</v>
      </c>
      <c r="M326" s="238">
        <v>1245</v>
      </c>
      <c r="N326" s="238">
        <v>38</v>
      </c>
      <c r="O326" s="238">
        <v>47310</v>
      </c>
      <c r="P326" s="682">
        <v>2.2515705311250716</v>
      </c>
      <c r="Q326" s="713">
        <v>1245</v>
      </c>
    </row>
    <row r="327" spans="1:17" ht="14.4" customHeight="1" x14ac:dyDescent="0.3">
      <c r="A327" s="680" t="s">
        <v>5552</v>
      </c>
      <c r="B327" s="671" t="s">
        <v>5348</v>
      </c>
      <c r="C327" s="671" t="s">
        <v>4604</v>
      </c>
      <c r="D327" s="671" t="s">
        <v>5234</v>
      </c>
      <c r="E327" s="671" t="s">
        <v>5235</v>
      </c>
      <c r="F327" s="238">
        <v>1</v>
      </c>
      <c r="G327" s="238">
        <v>147</v>
      </c>
      <c r="H327" s="238">
        <v>1</v>
      </c>
      <c r="I327" s="238">
        <v>147</v>
      </c>
      <c r="J327" s="238"/>
      <c r="K327" s="238"/>
      <c r="L327" s="238"/>
      <c r="M327" s="238"/>
      <c r="N327" s="238"/>
      <c r="O327" s="238"/>
      <c r="P327" s="682"/>
      <c r="Q327" s="713"/>
    </row>
    <row r="328" spans="1:17" ht="14.4" customHeight="1" x14ac:dyDescent="0.3">
      <c r="A328" s="680" t="s">
        <v>5552</v>
      </c>
      <c r="B328" s="671" t="s">
        <v>5348</v>
      </c>
      <c r="C328" s="671" t="s">
        <v>4604</v>
      </c>
      <c r="D328" s="671" t="s">
        <v>5581</v>
      </c>
      <c r="E328" s="671" t="s">
        <v>5582</v>
      </c>
      <c r="F328" s="238"/>
      <c r="G328" s="238"/>
      <c r="H328" s="238"/>
      <c r="I328" s="238"/>
      <c r="J328" s="238"/>
      <c r="K328" s="238"/>
      <c r="L328" s="238"/>
      <c r="M328" s="238"/>
      <c r="N328" s="238">
        <v>1</v>
      </c>
      <c r="O328" s="238">
        <v>293</v>
      </c>
      <c r="P328" s="682"/>
      <c r="Q328" s="713">
        <v>293</v>
      </c>
    </row>
    <row r="329" spans="1:17" ht="14.4" customHeight="1" x14ac:dyDescent="0.3">
      <c r="A329" s="680" t="s">
        <v>5552</v>
      </c>
      <c r="B329" s="671" t="s">
        <v>5348</v>
      </c>
      <c r="C329" s="671" t="s">
        <v>4604</v>
      </c>
      <c r="D329" s="671" t="s">
        <v>5583</v>
      </c>
      <c r="E329" s="671" t="s">
        <v>5584</v>
      </c>
      <c r="F329" s="238">
        <v>5</v>
      </c>
      <c r="G329" s="238">
        <v>1015</v>
      </c>
      <c r="H329" s="238">
        <v>1</v>
      </c>
      <c r="I329" s="238">
        <v>203</v>
      </c>
      <c r="J329" s="238">
        <v>2</v>
      </c>
      <c r="K329" s="238">
        <v>408</v>
      </c>
      <c r="L329" s="238">
        <v>0.40197044334975368</v>
      </c>
      <c r="M329" s="238">
        <v>204</v>
      </c>
      <c r="N329" s="238">
        <v>1</v>
      </c>
      <c r="O329" s="238">
        <v>204</v>
      </c>
      <c r="P329" s="682">
        <v>0.20098522167487684</v>
      </c>
      <c r="Q329" s="713">
        <v>204</v>
      </c>
    </row>
    <row r="330" spans="1:17" ht="14.4" customHeight="1" x14ac:dyDescent="0.3">
      <c r="A330" s="680" t="s">
        <v>5552</v>
      </c>
      <c r="B330" s="671" t="s">
        <v>5348</v>
      </c>
      <c r="C330" s="671" t="s">
        <v>4604</v>
      </c>
      <c r="D330" s="671" t="s">
        <v>5585</v>
      </c>
      <c r="E330" s="671" t="s">
        <v>5586</v>
      </c>
      <c r="F330" s="238">
        <v>2</v>
      </c>
      <c r="G330" s="238">
        <v>76</v>
      </c>
      <c r="H330" s="238">
        <v>1</v>
      </c>
      <c r="I330" s="238">
        <v>38</v>
      </c>
      <c r="J330" s="238">
        <v>2</v>
      </c>
      <c r="K330" s="238">
        <v>76</v>
      </c>
      <c r="L330" s="238">
        <v>1</v>
      </c>
      <c r="M330" s="238">
        <v>38</v>
      </c>
      <c r="N330" s="238"/>
      <c r="O330" s="238"/>
      <c r="P330" s="682"/>
      <c r="Q330" s="713"/>
    </row>
    <row r="331" spans="1:17" ht="14.4" customHeight="1" x14ac:dyDescent="0.3">
      <c r="A331" s="680" t="s">
        <v>5552</v>
      </c>
      <c r="B331" s="671" t="s">
        <v>5348</v>
      </c>
      <c r="C331" s="671" t="s">
        <v>4604</v>
      </c>
      <c r="D331" s="671" t="s">
        <v>5587</v>
      </c>
      <c r="E331" s="671" t="s">
        <v>5588</v>
      </c>
      <c r="F331" s="238">
        <v>6</v>
      </c>
      <c r="G331" s="238">
        <v>29940</v>
      </c>
      <c r="H331" s="238">
        <v>1</v>
      </c>
      <c r="I331" s="238">
        <v>4990</v>
      </c>
      <c r="J331" s="238">
        <v>2</v>
      </c>
      <c r="K331" s="238">
        <v>9986</v>
      </c>
      <c r="L331" s="238">
        <v>0.33353373413493653</v>
      </c>
      <c r="M331" s="238">
        <v>4993</v>
      </c>
      <c r="N331" s="238">
        <v>2</v>
      </c>
      <c r="O331" s="238">
        <v>9986</v>
      </c>
      <c r="P331" s="682">
        <v>0.33353373413493653</v>
      </c>
      <c r="Q331" s="713">
        <v>4993</v>
      </c>
    </row>
    <row r="332" spans="1:17" ht="14.4" customHeight="1" x14ac:dyDescent="0.3">
      <c r="A332" s="680" t="s">
        <v>5552</v>
      </c>
      <c r="B332" s="671" t="s">
        <v>5348</v>
      </c>
      <c r="C332" s="671" t="s">
        <v>4604</v>
      </c>
      <c r="D332" s="671" t="s">
        <v>4674</v>
      </c>
      <c r="E332" s="671" t="s">
        <v>4675</v>
      </c>
      <c r="F332" s="238">
        <v>459</v>
      </c>
      <c r="G332" s="238">
        <v>193698</v>
      </c>
      <c r="H332" s="238">
        <v>1</v>
      </c>
      <c r="I332" s="238">
        <v>422</v>
      </c>
      <c r="J332" s="238">
        <v>295</v>
      </c>
      <c r="K332" s="238">
        <v>125080</v>
      </c>
      <c r="L332" s="238">
        <v>0.6457475038461935</v>
      </c>
      <c r="M332" s="238">
        <v>424</v>
      </c>
      <c r="N332" s="238">
        <v>1526</v>
      </c>
      <c r="O332" s="238">
        <v>647024</v>
      </c>
      <c r="P332" s="682">
        <v>3.3403752232857333</v>
      </c>
      <c r="Q332" s="713">
        <v>424</v>
      </c>
    </row>
    <row r="333" spans="1:17" ht="14.4" customHeight="1" x14ac:dyDescent="0.3">
      <c r="A333" s="680" t="s">
        <v>5552</v>
      </c>
      <c r="B333" s="671" t="s">
        <v>5348</v>
      </c>
      <c r="C333" s="671" t="s">
        <v>4604</v>
      </c>
      <c r="D333" s="671" t="s">
        <v>5589</v>
      </c>
      <c r="E333" s="671" t="s">
        <v>5590</v>
      </c>
      <c r="F333" s="238">
        <v>1</v>
      </c>
      <c r="G333" s="238">
        <v>673</v>
      </c>
      <c r="H333" s="238">
        <v>1</v>
      </c>
      <c r="I333" s="238">
        <v>673</v>
      </c>
      <c r="J333" s="238">
        <v>2</v>
      </c>
      <c r="K333" s="238">
        <v>1348</v>
      </c>
      <c r="L333" s="238">
        <v>2.0029717682020802</v>
      </c>
      <c r="M333" s="238">
        <v>674</v>
      </c>
      <c r="N333" s="238">
        <v>1</v>
      </c>
      <c r="O333" s="238">
        <v>674</v>
      </c>
      <c r="P333" s="682">
        <v>1.0014858841010401</v>
      </c>
      <c r="Q333" s="713">
        <v>674</v>
      </c>
    </row>
    <row r="334" spans="1:17" ht="14.4" customHeight="1" x14ac:dyDescent="0.3">
      <c r="A334" s="680" t="s">
        <v>5552</v>
      </c>
      <c r="B334" s="671" t="s">
        <v>5348</v>
      </c>
      <c r="C334" s="671" t="s">
        <v>4604</v>
      </c>
      <c r="D334" s="671" t="s">
        <v>5591</v>
      </c>
      <c r="E334" s="671" t="s">
        <v>5592</v>
      </c>
      <c r="F334" s="238">
        <v>3</v>
      </c>
      <c r="G334" s="238">
        <v>1416</v>
      </c>
      <c r="H334" s="238">
        <v>1</v>
      </c>
      <c r="I334" s="238">
        <v>472</v>
      </c>
      <c r="J334" s="238">
        <v>2</v>
      </c>
      <c r="K334" s="238">
        <v>946</v>
      </c>
      <c r="L334" s="238">
        <v>0.66807909604519777</v>
      </c>
      <c r="M334" s="238">
        <v>473</v>
      </c>
      <c r="N334" s="238">
        <v>1</v>
      </c>
      <c r="O334" s="238">
        <v>473</v>
      </c>
      <c r="P334" s="682">
        <v>0.33403954802259889</v>
      </c>
      <c r="Q334" s="713">
        <v>473</v>
      </c>
    </row>
    <row r="335" spans="1:17" ht="14.4" customHeight="1" x14ac:dyDescent="0.3">
      <c r="A335" s="680" t="s">
        <v>5552</v>
      </c>
      <c r="B335" s="671" t="s">
        <v>5348</v>
      </c>
      <c r="C335" s="671" t="s">
        <v>4604</v>
      </c>
      <c r="D335" s="671" t="s">
        <v>5593</v>
      </c>
      <c r="E335" s="671" t="s">
        <v>5594</v>
      </c>
      <c r="F335" s="238">
        <v>2</v>
      </c>
      <c r="G335" s="238">
        <v>572</v>
      </c>
      <c r="H335" s="238">
        <v>1</v>
      </c>
      <c r="I335" s="238">
        <v>286</v>
      </c>
      <c r="J335" s="238"/>
      <c r="K335" s="238"/>
      <c r="L335" s="238"/>
      <c r="M335" s="238"/>
      <c r="N335" s="238"/>
      <c r="O335" s="238"/>
      <c r="P335" s="682"/>
      <c r="Q335" s="713"/>
    </row>
    <row r="336" spans="1:17" ht="14.4" customHeight="1" x14ac:dyDescent="0.3">
      <c r="A336" s="680" t="s">
        <v>5552</v>
      </c>
      <c r="B336" s="671" t="s">
        <v>5348</v>
      </c>
      <c r="C336" s="671" t="s">
        <v>4604</v>
      </c>
      <c r="D336" s="671" t="s">
        <v>4678</v>
      </c>
      <c r="E336" s="671" t="s">
        <v>4679</v>
      </c>
      <c r="F336" s="238">
        <v>480</v>
      </c>
      <c r="G336" s="238">
        <v>480000</v>
      </c>
      <c r="H336" s="238">
        <v>1</v>
      </c>
      <c r="I336" s="238">
        <v>1000</v>
      </c>
      <c r="J336" s="238">
        <v>390</v>
      </c>
      <c r="K336" s="238">
        <v>390780</v>
      </c>
      <c r="L336" s="238">
        <v>0.81412499999999999</v>
      </c>
      <c r="M336" s="238">
        <v>1002</v>
      </c>
      <c r="N336" s="238">
        <v>1677</v>
      </c>
      <c r="O336" s="238">
        <v>1680354</v>
      </c>
      <c r="P336" s="682">
        <v>3.5007375000000001</v>
      </c>
      <c r="Q336" s="713">
        <v>1002</v>
      </c>
    </row>
    <row r="337" spans="1:17" ht="14.4" customHeight="1" x14ac:dyDescent="0.3">
      <c r="A337" s="680" t="s">
        <v>5552</v>
      </c>
      <c r="B337" s="671" t="s">
        <v>5348</v>
      </c>
      <c r="C337" s="671" t="s">
        <v>4604</v>
      </c>
      <c r="D337" s="671" t="s">
        <v>5595</v>
      </c>
      <c r="E337" s="671" t="s">
        <v>5596</v>
      </c>
      <c r="F337" s="238"/>
      <c r="G337" s="238"/>
      <c r="H337" s="238"/>
      <c r="I337" s="238"/>
      <c r="J337" s="238"/>
      <c r="K337" s="238"/>
      <c r="L337" s="238"/>
      <c r="M337" s="238"/>
      <c r="N337" s="238">
        <v>1</v>
      </c>
      <c r="O337" s="238">
        <v>185</v>
      </c>
      <c r="P337" s="682"/>
      <c r="Q337" s="713">
        <v>185</v>
      </c>
    </row>
    <row r="338" spans="1:17" ht="14.4" customHeight="1" thickBot="1" x14ac:dyDescent="0.35">
      <c r="A338" s="637" t="s">
        <v>5552</v>
      </c>
      <c r="B338" s="673" t="s">
        <v>5348</v>
      </c>
      <c r="C338" s="673" t="s">
        <v>4604</v>
      </c>
      <c r="D338" s="673" t="s">
        <v>5597</v>
      </c>
      <c r="E338" s="673" t="s">
        <v>5598</v>
      </c>
      <c r="F338" s="674"/>
      <c r="G338" s="674"/>
      <c r="H338" s="674"/>
      <c r="I338" s="674"/>
      <c r="J338" s="674">
        <v>1</v>
      </c>
      <c r="K338" s="674">
        <v>1016</v>
      </c>
      <c r="L338" s="674"/>
      <c r="M338" s="674">
        <v>1016</v>
      </c>
      <c r="N338" s="674"/>
      <c r="O338" s="674"/>
      <c r="P338" s="683"/>
      <c r="Q338" s="71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9" t="s">
        <v>185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2" spans="1:14" ht="14.4" customHeight="1" thickBot="1" x14ac:dyDescent="0.35">
      <c r="A2" s="389" t="s">
        <v>298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163</v>
      </c>
      <c r="C3" s="196">
        <f>SUBTOTAL(9,C6:C1048576)</f>
        <v>1318</v>
      </c>
      <c r="D3" s="197">
        <f>SUBTOTAL(9,D6:D1048576)</f>
        <v>1308</v>
      </c>
      <c r="E3" s="197">
        <f>SUBTOTAL(9,E6:E1048576)</f>
        <v>1432</v>
      </c>
      <c r="F3" s="198">
        <f>IF(OR(E3=0,C3=0),"",E3/C3)</f>
        <v>1.0864946889226099</v>
      </c>
      <c r="G3" s="199">
        <f>SUBTOTAL(9,G6:G1048576)</f>
        <v>3439770</v>
      </c>
      <c r="H3" s="200">
        <f>SUBTOTAL(9,H6:H1048576)</f>
        <v>3376457</v>
      </c>
      <c r="I3" s="200">
        <f>SUBTOTAL(9,I6:I1048576)</f>
        <v>3596918</v>
      </c>
      <c r="J3" s="198">
        <f>IF(OR(I3=0,G3=0),"",I3/G3)</f>
        <v>1.0456856127008491</v>
      </c>
      <c r="K3" s="199">
        <f>SUBTOTAL(9,K6:K1048576)</f>
        <v>391400</v>
      </c>
      <c r="L3" s="200">
        <f>SUBTOTAL(9,L6:L1048576)</f>
        <v>369580</v>
      </c>
      <c r="M3" s="200">
        <f>SUBTOTAL(9,M6:M1048576)</f>
        <v>403400</v>
      </c>
      <c r="N3" s="201">
        <f>IF(OR(M3=0,E3=0),"",M3/E3)</f>
        <v>281.70391061452511</v>
      </c>
    </row>
    <row r="4" spans="1:14" ht="14.4" customHeight="1" x14ac:dyDescent="0.3">
      <c r="A4" s="581" t="s">
        <v>93</v>
      </c>
      <c r="B4" s="582" t="s">
        <v>14</v>
      </c>
      <c r="C4" s="583" t="s">
        <v>94</v>
      </c>
      <c r="D4" s="583"/>
      <c r="E4" s="583"/>
      <c r="F4" s="584"/>
      <c r="G4" s="585" t="s">
        <v>17</v>
      </c>
      <c r="H4" s="583"/>
      <c r="I4" s="583"/>
      <c r="J4" s="584"/>
      <c r="K4" s="585" t="s">
        <v>95</v>
      </c>
      <c r="L4" s="583"/>
      <c r="M4" s="583"/>
      <c r="N4" s="586"/>
    </row>
    <row r="5" spans="1:14" ht="14.4" customHeight="1" thickBot="1" x14ac:dyDescent="0.35">
      <c r="A5" s="842"/>
      <c r="B5" s="843"/>
      <c r="C5" s="850">
        <v>2012</v>
      </c>
      <c r="D5" s="850">
        <v>2013</v>
      </c>
      <c r="E5" s="850">
        <v>2014</v>
      </c>
      <c r="F5" s="851" t="s">
        <v>5</v>
      </c>
      <c r="G5" s="861">
        <v>2012</v>
      </c>
      <c r="H5" s="850">
        <v>2013</v>
      </c>
      <c r="I5" s="850">
        <v>2014</v>
      </c>
      <c r="J5" s="851" t="s">
        <v>5</v>
      </c>
      <c r="K5" s="861">
        <v>2012</v>
      </c>
      <c r="L5" s="850">
        <v>2013</v>
      </c>
      <c r="M5" s="850">
        <v>2014</v>
      </c>
      <c r="N5" s="868" t="s">
        <v>96</v>
      </c>
    </row>
    <row r="6" spans="1:14" ht="14.4" customHeight="1" x14ac:dyDescent="0.3">
      <c r="A6" s="844" t="s">
        <v>4966</v>
      </c>
      <c r="B6" s="847" t="s">
        <v>5600</v>
      </c>
      <c r="C6" s="852">
        <v>805</v>
      </c>
      <c r="D6" s="853">
        <v>801</v>
      </c>
      <c r="E6" s="853">
        <v>880</v>
      </c>
      <c r="F6" s="858">
        <v>1.0931677018633541</v>
      </c>
      <c r="G6" s="862">
        <v>763839</v>
      </c>
      <c r="H6" s="863">
        <v>765729</v>
      </c>
      <c r="I6" s="863">
        <v>753322</v>
      </c>
      <c r="J6" s="858">
        <v>0.98623139169379936</v>
      </c>
      <c r="K6" s="862">
        <v>64400</v>
      </c>
      <c r="L6" s="863">
        <v>64080</v>
      </c>
      <c r="M6" s="863">
        <v>70400</v>
      </c>
      <c r="N6" s="869">
        <v>80</v>
      </c>
    </row>
    <row r="7" spans="1:14" ht="14.4" customHeight="1" x14ac:dyDescent="0.3">
      <c r="A7" s="845" t="s">
        <v>4999</v>
      </c>
      <c r="B7" s="848" t="s">
        <v>5601</v>
      </c>
      <c r="C7" s="854">
        <v>141</v>
      </c>
      <c r="D7" s="855">
        <v>104</v>
      </c>
      <c r="E7" s="855">
        <v>114</v>
      </c>
      <c r="F7" s="859">
        <v>0.80851063829787229</v>
      </c>
      <c r="G7" s="864">
        <v>845915</v>
      </c>
      <c r="H7" s="865">
        <v>624803</v>
      </c>
      <c r="I7" s="865">
        <v>684957</v>
      </c>
      <c r="J7" s="859">
        <v>0.80972319913939339</v>
      </c>
      <c r="K7" s="864">
        <v>141000</v>
      </c>
      <c r="L7" s="865">
        <v>104000</v>
      </c>
      <c r="M7" s="865">
        <v>114000</v>
      </c>
      <c r="N7" s="870">
        <v>1000</v>
      </c>
    </row>
    <row r="8" spans="1:14" ht="14.4" customHeight="1" thickBot="1" x14ac:dyDescent="0.35">
      <c r="A8" s="846" t="s">
        <v>4997</v>
      </c>
      <c r="B8" s="849" t="s">
        <v>5601</v>
      </c>
      <c r="C8" s="856">
        <v>372</v>
      </c>
      <c r="D8" s="857">
        <v>403</v>
      </c>
      <c r="E8" s="857">
        <v>438</v>
      </c>
      <c r="F8" s="860">
        <v>1.1774193548387097</v>
      </c>
      <c r="G8" s="866">
        <v>1830016</v>
      </c>
      <c r="H8" s="867">
        <v>1985925</v>
      </c>
      <c r="I8" s="867">
        <v>2158639</v>
      </c>
      <c r="J8" s="860">
        <v>1.1795738397915647</v>
      </c>
      <c r="K8" s="866">
        <v>186000</v>
      </c>
      <c r="L8" s="867">
        <v>201500</v>
      </c>
      <c r="M8" s="867">
        <v>219000</v>
      </c>
      <c r="N8" s="87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2014-03-27T10:28:55Z</dcterms:modified>
</cp:coreProperties>
</file>