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ON Výkaz" sheetId="369" r:id="rId18"/>
    <sheet name="ON Hodiny" sheetId="368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ZV Vyžád." sheetId="342" r:id="rId24"/>
    <sheet name="ZV Vyžád. Detail" sheetId="343" r:id="rId25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3" hidden="1">'ZV Vyžád.'!$A$5:$M$5</definedName>
    <definedName name="_xlnm._FilterDatabase" localSheetId="24" hidden="1">'ZV Vyžád.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A27" i="368" l="1"/>
  <c r="AI27" i="368" s="1"/>
  <c r="AE27" i="368" s="1"/>
  <c r="AA26" i="368"/>
  <c r="AI26" i="368" s="1"/>
  <c r="AA25" i="368"/>
  <c r="AI25" i="368" s="1"/>
  <c r="AE25" i="368" s="1"/>
  <c r="AA24" i="368"/>
  <c r="AI24" i="368" s="1"/>
  <c r="AI23" i="368"/>
  <c r="AE23" i="368" s="1"/>
  <c r="AA23" i="368"/>
  <c r="AI22" i="368"/>
  <c r="AE22" i="368" s="1"/>
  <c r="AA22" i="368"/>
  <c r="AI21" i="368"/>
  <c r="AE21" i="368"/>
  <c r="AC21" i="368"/>
  <c r="AB21" i="368"/>
  <c r="AA21" i="368"/>
  <c r="J13" i="368"/>
  <c r="AA10" i="368"/>
  <c r="AI10" i="368" s="1"/>
  <c r="AE10" i="368" s="1"/>
  <c r="AA9" i="368"/>
  <c r="AB9" i="368" s="1"/>
  <c r="AA8" i="368"/>
  <c r="AI8" i="368" s="1"/>
  <c r="AE8" i="368" s="1"/>
  <c r="AA7" i="368"/>
  <c r="AI7" i="368" s="1"/>
  <c r="AI6" i="368"/>
  <c r="AE6" i="368" s="1"/>
  <c r="AA6" i="368"/>
  <c r="AI5" i="368"/>
  <c r="AE5" i="368" s="1"/>
  <c r="AA5" i="368"/>
  <c r="AI4" i="368"/>
  <c r="AE4" i="368"/>
  <c r="AC4" i="368"/>
  <c r="AB4" i="368"/>
  <c r="AA4" i="368"/>
  <c r="F36" i="369"/>
  <c r="H36" i="369" s="1"/>
  <c r="J35" i="369"/>
  <c r="H35" i="369"/>
  <c r="J34" i="369"/>
  <c r="H34" i="369"/>
  <c r="I27" i="369"/>
  <c r="G27" i="369"/>
  <c r="I19" i="369"/>
  <c r="G19" i="369"/>
  <c r="I11" i="369"/>
  <c r="G11" i="369"/>
  <c r="G9" i="369" s="1"/>
  <c r="H9" i="369" s="1"/>
  <c r="I10" i="369"/>
  <c r="G10" i="369"/>
  <c r="I9" i="369"/>
  <c r="J9" i="369" s="1"/>
  <c r="AE24" i="368" l="1"/>
  <c r="AJ21" i="368"/>
  <c r="AE26" i="368"/>
  <c r="AF26" i="368" s="1"/>
  <c r="AJ26" i="368"/>
  <c r="AK21" i="368"/>
  <c r="AB26" i="368"/>
  <c r="AF21" i="368"/>
  <c r="AE7" i="368"/>
  <c r="AJ4" i="368"/>
  <c r="AI9" i="368"/>
  <c r="AK4" i="368" s="1"/>
  <c r="AG21" i="368" l="1"/>
  <c r="AJ9" i="368"/>
  <c r="AE9" i="368"/>
  <c r="AF9" i="368" s="1"/>
  <c r="AF4" i="368"/>
  <c r="AG4" i="368" l="1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3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20" i="414" s="1"/>
  <c r="A23" i="414"/>
  <c r="A21" i="414"/>
  <c r="A20" i="414"/>
  <c r="A16" i="414"/>
  <c r="A14" i="414"/>
  <c r="A11" i="414"/>
  <c r="A10" i="414"/>
  <c r="A8" i="414"/>
  <c r="A7" i="414"/>
  <c r="A22" i="414"/>
  <c r="A19" i="414"/>
  <c r="A15" i="414"/>
  <c r="A18" i="414"/>
  <c r="A4" i="414"/>
  <c r="D15" i="414"/>
  <c r="C15" i="414"/>
  <c r="E15" i="414" l="1"/>
  <c r="A15" i="339" l="1"/>
  <c r="A12" i="339"/>
  <c r="A11" i="339"/>
  <c r="A7" i="339"/>
  <c r="A6" i="339"/>
  <c r="A5" i="339"/>
  <c r="C16" i="414" l="1"/>
  <c r="D11" i="414" l="1"/>
  <c r="D8" i="414"/>
  <c r="D16" i="414" l="1"/>
  <c r="D14" i="414" l="1"/>
  <c r="C14" i="414"/>
  <c r="D7" i="414"/>
  <c r="C7" i="414"/>
  <c r="D10" i="414" l="1"/>
  <c r="E10" i="414" s="1"/>
  <c r="E21" i="414"/>
  <c r="E20" i="414"/>
  <c r="E16" i="414"/>
  <c r="E14" i="414"/>
  <c r="E7" i="414"/>
  <c r="E11" i="414"/>
  <c r="E8" i="414"/>
  <c r="C4" i="414"/>
  <c r="D4" i="414"/>
  <c r="C23" i="414" l="1"/>
  <c r="E23" i="414" s="1"/>
  <c r="E4" i="414"/>
  <c r="A16" i="383"/>
  <c r="A19" i="383" l="1"/>
  <c r="A14" i="383" l="1"/>
  <c r="D19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22" i="414"/>
  <c r="K3" i="403" l="1"/>
  <c r="J3" i="403"/>
  <c r="I3" i="403" s="1"/>
  <c r="M3" i="220" l="1"/>
  <c r="O3" i="343" l="1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H3" i="390" l="1"/>
  <c r="Q3" i="347"/>
  <c r="S3" i="347"/>
  <c r="U3" i="347"/>
  <c r="K3" i="390"/>
  <c r="G5" i="339"/>
  <c r="G6" i="339"/>
  <c r="G7" i="339"/>
  <c r="G8" i="339"/>
  <c r="G9" i="339"/>
  <c r="A11" i="383"/>
  <c r="A4" i="383"/>
  <c r="A31" i="383"/>
  <c r="A30" i="383"/>
  <c r="A29" i="383"/>
  <c r="A28" i="383"/>
  <c r="A27" i="383"/>
  <c r="A26" i="383"/>
  <c r="A23" i="383"/>
  <c r="A22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Q3" i="343"/>
  <c r="P3" i="343"/>
  <c r="D13" i="339"/>
  <c r="D15" i="339" s="1"/>
  <c r="C13" i="339"/>
  <c r="C15" i="339" s="1"/>
  <c r="B13" i="339"/>
  <c r="B15" i="339" s="1"/>
  <c r="C22" i="414"/>
  <c r="C19" i="414"/>
  <c r="D18" i="414"/>
  <c r="E22" i="414" l="1"/>
  <c r="E19" i="414"/>
  <c r="G11" i="339"/>
  <c r="C6" i="340"/>
  <c r="C4" i="340" s="1"/>
  <c r="B4" i="340"/>
  <c r="F13" i="339"/>
  <c r="F15" i="339" s="1"/>
  <c r="G12" i="339"/>
  <c r="C18" i="414"/>
  <c r="B13" i="340" l="1"/>
  <c r="B12" i="340"/>
  <c r="D6" i="340"/>
  <c r="E18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<sst xmlns="http://schemas.openxmlformats.org/spreadsheetml/2006/main" count="19223" uniqueCount="2688">
  <si>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</si>
  <si>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</si>
  <si>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</si>
  <si>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</si>
  <si>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</si>
  <si>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</si>
  <si>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</si>
  <si>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</si>
  <si>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</si>
  <si>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</si>
  <si>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</si>
  <si>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</si>
  <si>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</si>
  <si>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</si>
  <si>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</si>
  <si>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</si>
  <si>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</si>
  <si>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</si>
  <si>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</si>
  <si>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</si>
  <si>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</si>
  <si>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</si>
  <si>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</si>
  <si>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</si>
  <si>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</si>
  <si>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</si>
  <si>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</si>
  <si>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</si>
  <si>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</si>
  <si>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</si>
  <si>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</si>
  <si>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</si>
  <si>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</si>
  <si>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</si>
  <si>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</si>
  <si>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</si>
  <si>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</si>
  <si>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</si>
  <si>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</si>
  <si>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</si>
  <si>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</si>
  <si>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</si>
  <si>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</si>
  <si>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</si>
  <si>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</si>
  <si>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</si>
  <si>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</si>
  <si>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</si>
  <si>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</si>
  <si>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</si>
  <si>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</si>
  <si>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</si>
  <si>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</si>
  <si>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</si>
  <si>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</si>
  <si>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</si>
  <si>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</si>
  <si>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</si>
  <si>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</si>
  <si>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</si>
  <si>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</si>
  <si>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</si>
  <si>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</si>
  <si>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</si>
  <si>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</si>
  <si>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</si>
  <si>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</si>
  <si>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</si>
  <si>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</si>
  <si>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</si>
  <si>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</si>
  <si>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</si>
  <si>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</si>
  <si>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</si>
  <si>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</si>
  <si>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</si>
  <si>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</si>
  <si>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</si>
  <si>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</si>
  <si>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</si>
  <si>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</si>
  <si>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</si>
  <si>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</si>
  <si>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</si>
  <si>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</si>
  <si>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</si>
  <si>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</si>
  <si>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</si>
  <si>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</si>
  <si>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</si>
  <si>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</si>
  <si>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týden</t>
  </si>
  <si>
    <t>měsíc</t>
  </si>
  <si>
    <t>rok</t>
  </si>
  <si>
    <t>Pondělí</t>
  </si>
  <si>
    <t>Úterý</t>
  </si>
  <si>
    <t>Středa</t>
  </si>
  <si>
    <t>Čtvrtek</t>
  </si>
  <si>
    <t>Pátek</t>
  </si>
  <si>
    <t>Sobota</t>
  </si>
  <si>
    <t>Neděle</t>
  </si>
  <si>
    <t>součet lékařských úvazků na pracovišti</t>
  </si>
  <si>
    <t xml:space="preserve">počet lékařů </t>
  </si>
  <si>
    <t>s úvazkem</t>
  </si>
  <si>
    <t>DPČ</t>
  </si>
  <si>
    <r>
      <t>Týdenní plán lékařských pracovních hodin nutný k zajištění provozu pracoviště - POHOTOVOST</t>
    </r>
    <r>
      <rPr>
        <u/>
        <sz val="11"/>
        <color indexed="30"/>
        <rFont val="Calibri"/>
        <family val="2"/>
        <charset val="238"/>
      </rPr>
      <t xml:space="preserve"> (pohotovost mimo pracoviště - čekání, hodiny ve sloupcích 6,7)</t>
    </r>
    <r>
      <rPr>
        <b/>
        <u/>
        <sz val="11"/>
        <color indexed="8"/>
        <rFont val="Calibri"/>
        <family val="2"/>
      </rPr>
      <t xml:space="preserve"> </t>
    </r>
  </si>
  <si>
    <t>Plán / ref. hodnoty</t>
  </si>
  <si>
    <t>Plnění měsíční</t>
  </si>
  <si>
    <t>Plnění celkem</t>
  </si>
  <si>
    <t>Rok</t>
  </si>
  <si>
    <t>Měsíc</t>
  </si>
  <si>
    <t>Rozdíl</t>
  </si>
  <si>
    <t>počet lékařů</t>
  </si>
  <si>
    <t>Odpracované hodiny</t>
  </si>
  <si>
    <t>z toho So + Ne + státní svátek</t>
  </si>
  <si>
    <t>v rámci úvazku (norma hodin v měsíci)</t>
  </si>
  <si>
    <t>ŘD - řádná dovolená</t>
  </si>
  <si>
    <t>v časové mzdě</t>
  </si>
  <si>
    <t>PPV - placené pracovní volno</t>
  </si>
  <si>
    <t>PVP - překážky v práci</t>
  </si>
  <si>
    <t>NV - neplacené volno</t>
  </si>
  <si>
    <t>PN - pracovní neschopnost</t>
  </si>
  <si>
    <t>OČR - ošetřování člena rodiny</t>
  </si>
  <si>
    <t>nad rámec úvazku</t>
  </si>
  <si>
    <t>do úvazku  1.0</t>
  </si>
  <si>
    <t>přesčas 1-34 hodin v měsíci</t>
  </si>
  <si>
    <t>počet hodin práce přesčas s příplatkem 25 % VŠ, SV</t>
  </si>
  <si>
    <t>počet hodin práce přesčas s příplatkem 50 % SO,NE</t>
  </si>
  <si>
    <t>přesčas 34-68 hodin v měsíci</t>
  </si>
  <si>
    <t xml:space="preserve">další dohodnutá práce přesčas s příplatkem 25 % </t>
  </si>
  <si>
    <t xml:space="preserve">další dohodnutá práce přesčas s příplatkem 50 % </t>
  </si>
  <si>
    <t>DPČ, DPP</t>
  </si>
  <si>
    <t>všední den (PDČ)</t>
  </si>
  <si>
    <t>So + Ne + státní svátek (DPČ)</t>
  </si>
  <si>
    <t>DPP</t>
  </si>
  <si>
    <t>Příplatek za noční práci</t>
  </si>
  <si>
    <t>Příplatek za So+Ne</t>
  </si>
  <si>
    <t>Příplatek za státní svátek</t>
  </si>
  <si>
    <t>Pohotovost mimo pracoviště</t>
  </si>
  <si>
    <t>Hrubá mzda [kč]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</si>
  <si>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</si>
  <si>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</si>
  <si>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</si>
  <si>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</si>
  <si>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</si>
  <si>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</si>
  <si>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</si>
  <si>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</si>
  <si>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</si>
  <si>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</si>
  <si>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</si>
  <si>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</si>
  <si>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</si>
  <si>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</si>
  <si>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</si>
  <si>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</si>
  <si>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</si>
  <si>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</si>
  <si>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</si>
  <si>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</si>
  <si>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</si>
  <si>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</si>
  <si>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</si>
  <si>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</si>
  <si>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</si>
  <si>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</si>
  <si>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</si>
  <si>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</si>
  <si>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</si>
  <si>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</si>
  <si>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</si>
  <si>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</si>
  <si>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</si>
  <si>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</si>
  <si>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</si>
  <si>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</si>
  <si>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</si>
  <si>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</si>
  <si>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</si>
  <si>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Lékaři</t>
  </si>
  <si>
    <t>Hospodářský index (Výnosy / Náklady) - vývoj</t>
  </si>
  <si>
    <t>Zdravotnické pracoviště vyžadující zdravotní výkon</t>
  </si>
  <si>
    <t>Plán</t>
  </si>
  <si>
    <t>Osobní náklady - výkaz mzdových nároků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</si>
  <si>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</si>
  <si>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</si>
  <si>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</si>
  <si>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</si>
  <si>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</si>
  <si>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</si>
  <si>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</si>
  <si>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</si>
  <si>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</si>
  <si>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</si>
  <si>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</si>
  <si>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</si>
  <si>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ON Výkaz</t>
  </si>
  <si>
    <t>ON Hodiny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</si>
  <si>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</si>
  <si>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</si>
  <si>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</si>
  <si>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</si>
  <si>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</si>
  <si>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</si>
  <si>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</si>
  <si>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</si>
  <si>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</si>
  <si>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</si>
  <si>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</si>
  <si>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</si>
  <si>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</si>
  <si>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</si>
  <si>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</si>
  <si>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</si>
  <si>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</si>
  <si>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</si>
  <si>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</si>
  <si>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</si>
  <si>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</si>
  <si>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</si>
  <si>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</si>
  <si>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</si>
  <si>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</si>
  <si>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</si>
  <si>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</si>
  <si>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</si>
  <si>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</si>
  <si>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</si>
  <si>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</si>
  <si>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</si>
  <si>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</si>
  <si>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</si>
  <si>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</si>
  <si>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</si>
  <si>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</si>
  <si>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</si>
  <si>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</si>
  <si>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</si>
  <si>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</si>
  <si>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</si>
  <si>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</si>
  <si>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</si>
  <si>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</si>
  <si>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</si>
  <si>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</si>
  <si>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</si>
  <si>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</si>
  <si>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</si>
  <si>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</si>
  <si>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</si>
  <si>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Radiologická klinika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</si>
  <si>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</si>
  <si>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</si>
  <si>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</si>
  <si>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</si>
  <si>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</si>
  <si>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</si>
  <si>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</si>
  <si>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</si>
  <si>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</si>
  <si>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</si>
  <si>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</si>
  <si>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50113012     léky - trombolýza (LEK)</t>
  </si>
  <si>
    <t>50113013     léky (paušál) - antibiotika (LEK)</t>
  </si>
  <si>
    <t>50113190     medicinální plyny</t>
  </si>
  <si>
    <t>50115     Zdravotnické prostředky</t>
  </si>
  <si>
    <t>50115004     implant.umělé těl.náhr.-ostat.nákl.PZT(s.Z_506)</t>
  </si>
  <si>
    <t>50115010     RTG materiál, filmy a chemikálie (sk.Z_504)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</si>
  <si>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</si>
  <si>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</si>
  <si>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</si>
  <si>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</si>
  <si>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</si>
  <si>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</si>
  <si>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</si>
  <si>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</si>
  <si>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</si>
  <si>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50116099     nápoje - horké dny (daň.neúčinné)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</si>
  <si>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</si>
  <si>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</si>
  <si>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</si>
  <si>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</si>
  <si>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</si>
  <si>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</si>
  <si>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</si>
  <si>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SZM (sk.Z21)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</si>
  <si>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</si>
  <si>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</si>
  <si>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</si>
  <si>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</si>
  <si>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</si>
  <si>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</si>
  <si>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</si>
  <si>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</si>
  <si>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</si>
  <si>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</si>
  <si>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</si>
  <si>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</si>
  <si>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</si>
  <si>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</si>
  <si>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</si>
  <si>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</si>
  <si>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</si>
  <si>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</si>
  <si>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</si>
  <si>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</si>
  <si>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</si>
  <si>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</si>
  <si>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</si>
  <si>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</si>
  <si>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51101     Budovy</t>
  </si>
  <si>
    <t>51101025     opravy budov - správa budov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</si>
  <si>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</si>
  <si>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</si>
  <si>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</si>
  <si>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</si>
  <si>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</si>
  <si>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</si>
  <si>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</si>
  <si>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</si>
  <si>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</si>
  <si>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</si>
  <si>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</si>
  <si>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51203001     cestovné zahr. - ucto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</si>
  <si>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</si>
  <si>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</si>
  <si>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</si>
  <si>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</si>
  <si>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</si>
  <si>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</si>
  <si>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</si>
  <si>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</si>
  <si>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</si>
  <si>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</si>
  <si>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</si>
  <si>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</si>
  <si>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</si>
  <si>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</si>
  <si>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</si>
  <si>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</si>
  <si>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</si>
  <si>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</si>
  <si>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</si>
  <si>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</si>
  <si>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</si>
  <si>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</si>
  <si>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51874001     ostatní služby - provozní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</si>
  <si>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</si>
  <si>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</si>
  <si>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</si>
  <si>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</si>
  <si>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</si>
  <si>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</si>
  <si>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</si>
  <si>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</si>
  <si>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</si>
  <si>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</si>
  <si>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</si>
  <si>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</si>
  <si>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</si>
  <si>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</si>
  <si>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</si>
  <si>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</si>
  <si>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</si>
  <si>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</si>
  <si>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</si>
  <si>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</si>
  <si>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</si>
  <si>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54925     Ostatní výplaty fyzickým osobám(PaM)</t>
  </si>
  <si>
    <t>54925000     odškodn.-náhr.mzdy zam.(PaM)</t>
  </si>
  <si>
    <t>54972     Školení - lékaři (pouze PaM)</t>
  </si>
  <si>
    <t>54972000     školení - lékaři(pouze PaM)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</si>
  <si>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</si>
  <si>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</si>
  <si>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</si>
  <si>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</si>
  <si>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</si>
  <si>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</si>
  <si>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</si>
  <si>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</si>
  <si>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</si>
  <si>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</si>
  <si>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</si>
  <si>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</si>
  <si>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</si>
  <si>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</si>
  <si>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</si>
  <si>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</si>
  <si>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</si>
  <si>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</si>
  <si>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</si>
  <si>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55802080     DDHM - provozní (věcné dary)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</si>
  <si>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</si>
  <si>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</si>
  <si>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</si>
  <si>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</si>
  <si>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</si>
  <si>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</si>
  <si>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</si>
  <si>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</si>
  <si>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</si>
  <si>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</si>
  <si>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</si>
  <si>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</si>
  <si>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</si>
  <si>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</si>
  <si>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</si>
  <si>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</si>
  <si>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</si>
  <si>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</si>
  <si>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</si>
  <si>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</si>
  <si>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</si>
  <si>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</si>
  <si>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</si>
  <si>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</si>
  <si>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60229243     výkony mamografie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</si>
  <si>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</si>
  <si>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</si>
  <si>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</si>
  <si>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</si>
  <si>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</si>
  <si>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</si>
  <si>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</si>
  <si>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</si>
  <si>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</si>
  <si>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</si>
  <si>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644     Výnosy z prodeje materiálu</t>
  </si>
  <si>
    <t>64423     Výnosy z prodeje materiálu</t>
  </si>
  <si>
    <t>64423509     prodej movitého majetku DDM</t>
  </si>
  <si>
    <t>648     Čerpání fondů</t>
  </si>
  <si>
    <t>64804     Čerpání FRM</t>
  </si>
  <si>
    <t>64804000     čerpání FRM - na opravy a udržování</t>
  </si>
  <si>
    <t>64804125     čerp. FRM - opravy budov OSB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</si>
  <si>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</si>
  <si>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</si>
  <si>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</si>
  <si>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</si>
  <si>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</si>
  <si>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</si>
  <si>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</si>
  <si>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</si>
  <si>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</si>
  <si>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64924439     klinické hodnocení - tuzemci (81xx)</t>
  </si>
  <si>
    <t>64924440     klinické hodnocení - EU (81xx)</t>
  </si>
  <si>
    <t>64924441     klinické hodnocení - 3.země (81xx)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</si>
  <si>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</si>
  <si>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</si>
  <si>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</si>
  <si>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</si>
  <si>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</si>
  <si>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</si>
  <si>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</si>
  <si>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</si>
  <si>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</si>
  <si>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</si>
  <si>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</si>
  <si>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</si>
  <si>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</si>
  <si>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</si>
  <si>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</si>
  <si>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</si>
  <si>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</si>
  <si>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</si>
  <si>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</si>
  <si>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</si>
  <si>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</si>
  <si>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79920004     převody - klinické studie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</si>
  <si>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</si>
  <si>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</si>
  <si>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</si>
  <si>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</si>
  <si>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</si>
  <si>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</si>
  <si>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</si>
  <si>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</si>
  <si>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34</t>
  </si>
  <si>
    <t/>
  </si>
  <si>
    <t>Radiologická klinika</t>
  </si>
  <si>
    <t>50113001</t>
  </si>
  <si>
    <t>Lékárna - léčiva</t>
  </si>
  <si>
    <t>50113009</t>
  </si>
  <si>
    <t>Lékárna - RTG diagnostika</t>
  </si>
  <si>
    <t>SumaKL</t>
  </si>
  <si>
    <t>3451</t>
  </si>
  <si>
    <t>Radiologická klinika, přístr. pracoviště -SVLS + m</t>
  </si>
  <si>
    <t>SumaNS</t>
  </si>
  <si>
    <t>mezeraNS</t>
  </si>
  <si>
    <t>3471</t>
  </si>
  <si>
    <t>Radiologická klinika, intervenční radiol. + katetr</t>
  </si>
  <si>
    <t>LACTULOSA BIOMEDICA</t>
  </si>
  <si>
    <t>POR SIR 500ML 50%</t>
  </si>
  <si>
    <t>MIDAZOLAM TORREX 5MG/ML</t>
  </si>
  <si>
    <t>INJ 10X1ML/5MG</t>
  </si>
  <si>
    <t>O</t>
  </si>
  <si>
    <t>GLUKÓZA 10 BRAUN</t>
  </si>
  <si>
    <t>INF SOL 10X500ML-PE</t>
  </si>
  <si>
    <t>CHLORID SODNÝ 0,9% BRAUN</t>
  </si>
  <si>
    <t>INF SOL 20X100MLPELAH</t>
  </si>
  <si>
    <t>INF SOL 10X250MLPELAH</t>
  </si>
  <si>
    <t>INF SOL 10X500MLPELAH</t>
  </si>
  <si>
    <t>ADRENALIN LECIVA</t>
  </si>
  <si>
    <t>INJ 5X1ML/1MG</t>
  </si>
  <si>
    <t>MESOCAIN</t>
  </si>
  <si>
    <t>INJ 10X10ML 1%</t>
  </si>
  <si>
    <t>SYNTOPHYLLIN</t>
  </si>
  <si>
    <t>INJ 5X10ML/240MG</t>
  </si>
  <si>
    <t>OPHTHALMO-SEPTONEX</t>
  </si>
  <si>
    <t>GTT OPH 1X10ML</t>
  </si>
  <si>
    <t>UNG OPH 1X5GM</t>
  </si>
  <si>
    <t>FUROSEMID BIOTIKA</t>
  </si>
  <si>
    <t>INJ 5X2ML/20MG</t>
  </si>
  <si>
    <t>MARCAINE 0.5%</t>
  </si>
  <si>
    <t>INJ SOL5X20ML/100MG</t>
  </si>
  <si>
    <t>GEL 1X20GM</t>
  </si>
  <si>
    <t>DITHIADEN</t>
  </si>
  <si>
    <t>INJ 10X2ML</t>
  </si>
  <si>
    <t>SONOVUE</t>
  </si>
  <si>
    <t>INJPSULQF1+5MLSOL</t>
  </si>
  <si>
    <t>FORTRANS</t>
  </si>
  <si>
    <t>PLV 1X4(SACKY)</t>
  </si>
  <si>
    <t>BETADINE</t>
  </si>
  <si>
    <t>LIQ 1X1000ML</t>
  </si>
  <si>
    <t>BEROTEC N 100 MCG</t>
  </si>
  <si>
    <t>INH SOL PSS200 DAV</t>
  </si>
  <si>
    <t>ARDEANUTRISOL G 40</t>
  </si>
  <si>
    <t>INF 1X80ML</t>
  </si>
  <si>
    <t>ARDEAOSMOSOL MA 15 (Mannitol)</t>
  </si>
  <si>
    <t>INF 1X200ML</t>
  </si>
  <si>
    <t>SEPTONEX</t>
  </si>
  <si>
    <t>SPR 1X45ML</t>
  </si>
  <si>
    <t>0.9% W/V SODIUM CHLORIDE I.V. REF.3500390</t>
  </si>
  <si>
    <t>INF 1X500ML(PE)</t>
  </si>
  <si>
    <t>0.9% W/V SODIUM CHLORIDE I.V.</t>
  </si>
  <si>
    <t>INJ 20X10ML</t>
  </si>
  <si>
    <t>INJ 20X20ML</t>
  </si>
  <si>
    <t>CHLORID SODNY 0.9% BRAUN, REF.3500381</t>
  </si>
  <si>
    <t>INFSOL1X250ML-PELAH</t>
  </si>
  <si>
    <t>BUSCOPAN</t>
  </si>
  <si>
    <t>INJ 5X1ML/20MG</t>
  </si>
  <si>
    <t>OBINADLO HYDROFILNI PLETENE STE</t>
  </si>
  <si>
    <t>RILNI 8X 5</t>
  </si>
  <si>
    <t>DZ SOFTASEPT N BEZBARVÝ 250 ml</t>
  </si>
  <si>
    <t>IR  INFUSIO MANNITOLI 15% 250 ml</t>
  </si>
  <si>
    <t>INF 30x250 ml vak viaflo</t>
  </si>
  <si>
    <t>Rouška z plic do plic resuscitační</t>
  </si>
  <si>
    <t>Obvaz hotový Economy č.2 malý</t>
  </si>
  <si>
    <t>Obvaz hotový Economy č.3 střední</t>
  </si>
  <si>
    <t>Chránič sluchu E.A.R.</t>
  </si>
  <si>
    <t>PARALEN 500</t>
  </si>
  <si>
    <t>POR TBL NOB 12X500MG</t>
  </si>
  <si>
    <t>Esmocard HCL 100mg/10ml inj.5 x 100mg/10ml</t>
  </si>
  <si>
    <t>KL PRIPRAVEK</t>
  </si>
  <si>
    <t>KL SOL.FORMALDEHYDI 10%,100G</t>
  </si>
  <si>
    <t>KL SOL.FORMALDEHYDI 10%,500G</t>
  </si>
  <si>
    <t>KL SOL.FORMALDEHYDI 10%,250G</t>
  </si>
  <si>
    <t>IR SUSP.CARBO ADSORB.4%</t>
  </si>
  <si>
    <t>IR 2 ml</t>
  </si>
  <si>
    <t>DZ OCTENISEPT 250 ml</t>
  </si>
  <si>
    <t>DPH 15%</t>
  </si>
  <si>
    <t>KL ETHANOL.C.BENZINO 250G</t>
  </si>
  <si>
    <t>KL CONTRATIN  1KS</t>
  </si>
  <si>
    <t>KL ETHANOL.C.BENZINO 400G</t>
  </si>
  <si>
    <t>KL VASELINUM ALBUM, 20G</t>
  </si>
  <si>
    <t>P</t>
  </si>
  <si>
    <t>SOLU-MEDROL</t>
  </si>
  <si>
    <t>INJ SIC 1X40MG+1ML</t>
  </si>
  <si>
    <t>LACTULOSE AL SIRUP</t>
  </si>
  <si>
    <t>POR SIR 1X500ML</t>
  </si>
  <si>
    <t>MULTIHANCE</t>
  </si>
  <si>
    <t>INJ SOL 1X10ML</t>
  </si>
  <si>
    <t>VISIPAQUE 320 MG I/ML</t>
  </si>
  <si>
    <t>INJ SOL 10X50ML-PP</t>
  </si>
  <si>
    <t>DOTAREM</t>
  </si>
  <si>
    <t>INJ SOL 1X20ML</t>
  </si>
  <si>
    <t>GADOVIST 1.0 MMOL/ML</t>
  </si>
  <si>
    <t>INJ SOL 1X15ML</t>
  </si>
  <si>
    <t>INJ SOL 5X7.5ML+STŘ</t>
  </si>
  <si>
    <t>IOMERON 400</t>
  </si>
  <si>
    <t>INJ SOL 1X100ML</t>
  </si>
  <si>
    <t>INJ SOL 10X100ML-PP</t>
  </si>
  <si>
    <t>TELEBRIX GASTRO</t>
  </si>
  <si>
    <t>POR+RCT SOL 1X100ML/30GM I</t>
  </si>
  <si>
    <t>INJ 1X10ML(LAHV.)</t>
  </si>
  <si>
    <t>MICROPAQUE</t>
  </si>
  <si>
    <t>SUS 1X2000ML</t>
  </si>
  <si>
    <t>MICROPAQUE CT</t>
  </si>
  <si>
    <t>SUS 1X2000ML/100GM</t>
  </si>
  <si>
    <t>ULTRAVIST-370</t>
  </si>
  <si>
    <t>INJ 10X50ML</t>
  </si>
  <si>
    <t>INJ 10X100ML</t>
  </si>
  <si>
    <t>ULTRAVIST-300</t>
  </si>
  <si>
    <t>INJ 10X20ML</t>
  </si>
  <si>
    <t>GLUKÓZA 5 BRAUN</t>
  </si>
  <si>
    <t>INF SOL 20X100ML-PE</t>
  </si>
  <si>
    <t>NOVALGIN</t>
  </si>
  <si>
    <t>INJ 10X2ML/1000MG</t>
  </si>
  <si>
    <t>PERLINGANIT ROZTOK</t>
  </si>
  <si>
    <t>INF SOL10X10ML AMP</t>
  </si>
  <si>
    <t>LIPIODOL ULTRA-FLUID</t>
  </si>
  <si>
    <t>INJ 1X10ML/4.8GM I</t>
  </si>
  <si>
    <t>ARDEANUTRISOL G 5</t>
  </si>
  <si>
    <t>HEPARIN LECIVA</t>
  </si>
  <si>
    <t>INJ 1X10ML/50KU</t>
  </si>
  <si>
    <t>FYZIOLOGICKÝ ROZTOK VIAFLO</t>
  </si>
  <si>
    <t>INF SOL 30X250ML</t>
  </si>
  <si>
    <t>INF SOL 20X500ML</t>
  </si>
  <si>
    <t>KL MS HYDROG.PEROX. 3% 1000g</t>
  </si>
  <si>
    <t>Tisseel Lyo 4 ml</t>
  </si>
  <si>
    <t>KL SOL.HYD.PEROX.3% 1000G</t>
  </si>
  <si>
    <t>IR ETHANOLUM 96% 10ML</t>
  </si>
  <si>
    <t>IR 10ml</t>
  </si>
  <si>
    <t>DZ BRAUNOL 1 L</t>
  </si>
  <si>
    <t>INTEGRILIN 0.75MG/ML</t>
  </si>
  <si>
    <t>INF SOL1X100ML/75MG</t>
  </si>
  <si>
    <t>INTEGRILIN 2MG/ML</t>
  </si>
  <si>
    <t>INJ SOL 1X10ML/20MG</t>
  </si>
  <si>
    <t>APO-AMLO 5</t>
  </si>
  <si>
    <t>POR TBL NOB 100X5MG</t>
  </si>
  <si>
    <t>APO-AMLO 10</t>
  </si>
  <si>
    <t>POR TBL NOB 100X10MG</t>
  </si>
  <si>
    <t>VISIPAQUE 270 MG I/ML</t>
  </si>
  <si>
    <t>3451 - Radiologická klinika, přístr. pracoviště -SVLS + m</t>
  </si>
  <si>
    <t>3471 - Radiologická klinika, intervenční radiol. + katetr</t>
  </si>
  <si>
    <t>Přehled plnění PL - Spotřeba léčivých přípravků dle objemu Kč mimo PL</t>
  </si>
  <si>
    <t>A06AD11 - Laktulóza</t>
  </si>
  <si>
    <t>N05CD08 - Midazolam</t>
  </si>
  <si>
    <t>H02AB04 - Methylprednisolon</t>
  </si>
  <si>
    <t>B01AC16 - Eptifibatid</t>
  </si>
  <si>
    <t>V08AB05 - Jopromid</t>
  </si>
  <si>
    <t>C08CA01 - Amlodipin</t>
  </si>
  <si>
    <t>A06AD11</t>
  </si>
  <si>
    <t>17191</t>
  </si>
  <si>
    <t>POR SIR 1X500ML 50%</t>
  </si>
  <si>
    <t>42547</t>
  </si>
  <si>
    <t>H02AB04</t>
  </si>
  <si>
    <t>9709</t>
  </si>
  <si>
    <t>SOLU-MEDROL 40 MG/ML</t>
  </si>
  <si>
    <t>INJ PSO LQF 40MG+1ML</t>
  </si>
  <si>
    <t>N05CD08</t>
  </si>
  <si>
    <t>30187</t>
  </si>
  <si>
    <t>MIDAZOLAM TORREX 5 MG/ML</t>
  </si>
  <si>
    <t>INJ SOL 10X1ML/5MG</t>
  </si>
  <si>
    <t>V08AB05</t>
  </si>
  <si>
    <t>77018</t>
  </si>
  <si>
    <t>ULTRAVIST 370</t>
  </si>
  <si>
    <t>INJ SOL 10X50ML</t>
  </si>
  <si>
    <t>77019</t>
  </si>
  <si>
    <t>INJ SOL 10X100ML</t>
  </si>
  <si>
    <t>77024</t>
  </si>
  <si>
    <t>ULTRAVIST 300</t>
  </si>
  <si>
    <t>INJ SOL 10X20ML</t>
  </si>
  <si>
    <t>B01AC16</t>
  </si>
  <si>
    <t>25744</t>
  </si>
  <si>
    <t>INTEGRILIN 0,75 MG/ML</t>
  </si>
  <si>
    <t>INF SOL 1X100ML/75MG</t>
  </si>
  <si>
    <t>25745</t>
  </si>
  <si>
    <t>INTEGRILIN 2 MG/ML</t>
  </si>
  <si>
    <t>C08CA01</t>
  </si>
  <si>
    <t>125053</t>
  </si>
  <si>
    <t>125066</t>
  </si>
  <si>
    <t>HVLP</t>
  </si>
  <si>
    <t>3452</t>
  </si>
  <si>
    <t>3452 Celkem</t>
  </si>
  <si>
    <t>89301345</t>
  </si>
  <si>
    <t>Pracoviště radiologie Celkem</t>
  </si>
  <si>
    <t>Radiologická klinika Celkem</t>
  </si>
  <si>
    <t>Benýšek Vladimír</t>
  </si>
  <si>
    <t>Buřval Stanislav</t>
  </si>
  <si>
    <t>Čecháková Eva</t>
  </si>
  <si>
    <t>Černá Marie</t>
  </si>
  <si>
    <t>Čtvrtlík Filip</t>
  </si>
  <si>
    <t>Hallamová Lucie</t>
  </si>
  <si>
    <t>Heřman Miroslav</t>
  </si>
  <si>
    <t>Hrbek Jan</t>
  </si>
  <si>
    <t>Kovář Radim</t>
  </si>
  <si>
    <t>Müllerová Irena</t>
  </si>
  <si>
    <t>Prášil Vojtěch</t>
  </si>
  <si>
    <t>Remeníková Barbora</t>
  </si>
  <si>
    <t>Spáčilová Kateřina</t>
  </si>
  <si>
    <t>Šišola Ivan</t>
  </si>
  <si>
    <t>Travěncová Irena</t>
  </si>
  <si>
    <t>Veverková Lucia</t>
  </si>
  <si>
    <t>Vomáčka Jaroslav</t>
  </si>
  <si>
    <t>Amoxicilin a enzymový inhibitor</t>
  </si>
  <si>
    <t>94933</t>
  </si>
  <si>
    <t>AUGMENTIN 1 G</t>
  </si>
  <si>
    <t>POR TBL FLM 14X1GM</t>
  </si>
  <si>
    <t>Cefprozil</t>
  </si>
  <si>
    <t>53132</t>
  </si>
  <si>
    <t>CEFZIL 500 MG</t>
  </si>
  <si>
    <t>POR TBL FLM 10X500MG</t>
  </si>
  <si>
    <t>Drospirenon a ethinylestradiol</t>
  </si>
  <si>
    <t>175973</t>
  </si>
  <si>
    <t>SYLVIANE 0,03 MG/3 MG POTAHOVANE TABLETY</t>
  </si>
  <si>
    <t>POR TBL FLM 63</t>
  </si>
  <si>
    <t>Drotaverin</t>
  </si>
  <si>
    <t>192729</t>
  </si>
  <si>
    <t>NO-SPA</t>
  </si>
  <si>
    <t>POR TBL NOB 24X40MG</t>
  </si>
  <si>
    <t>Jiná antihistaminika pro systémovou aplikaci</t>
  </si>
  <si>
    <t>2479</t>
  </si>
  <si>
    <t>POR TBL NOB 20X2MG</t>
  </si>
  <si>
    <t>Klotrimazol</t>
  </si>
  <si>
    <t>13342</t>
  </si>
  <si>
    <t>CANESTEN 6 VAGINÁLNÍ KRÉM</t>
  </si>
  <si>
    <t>CRM VAG 1X35GM+APL</t>
  </si>
  <si>
    <t>Levocetirizin</t>
  </si>
  <si>
    <t>32719</t>
  </si>
  <si>
    <t>XYZAL</t>
  </si>
  <si>
    <t>POR TBL FLM 30X5MG</t>
  </si>
  <si>
    <t>Levothyroxin, sodná sůl</t>
  </si>
  <si>
    <t>184245</t>
  </si>
  <si>
    <t>LETROX 75</t>
  </si>
  <si>
    <t>POR TBL NOB 100X75MCG II</t>
  </si>
  <si>
    <t>Nifuratel</t>
  </si>
  <si>
    <t>70498</t>
  </si>
  <si>
    <t>MACMIROR</t>
  </si>
  <si>
    <t>POR TBL OBD 20X200MG</t>
  </si>
  <si>
    <t>Pseudoefedrin, kombinace</t>
  </si>
  <si>
    <t>83059</t>
  </si>
  <si>
    <t>CLARINASE REPETABS</t>
  </si>
  <si>
    <t>POR TBL RET 14</t>
  </si>
  <si>
    <t>Ciklopirox</t>
  </si>
  <si>
    <t>76152</t>
  </si>
  <si>
    <t>BATRAFEN ROZTOK</t>
  </si>
  <si>
    <t>DRM SOL 1X20ML</t>
  </si>
  <si>
    <t>Chondroitin-sulfát</t>
  </si>
  <si>
    <t>14821</t>
  </si>
  <si>
    <t>CONDROSULF 800</t>
  </si>
  <si>
    <t>POR TBL OBD 30X800MG</t>
  </si>
  <si>
    <t>Nitrofurantoin</t>
  </si>
  <si>
    <t>154748</t>
  </si>
  <si>
    <t>NITROFURANTOIN - RATIOPHARM 100 MG</t>
  </si>
  <si>
    <t>POR CPS PRO 50X100MG</t>
  </si>
  <si>
    <t>Pentoxifylin</t>
  </si>
  <si>
    <t>97698</t>
  </si>
  <si>
    <t>PENTOMER RETARD 400 MG</t>
  </si>
  <si>
    <t>POR TBL PRO 20X400MG</t>
  </si>
  <si>
    <t>Piracetam</t>
  </si>
  <si>
    <t>11242</t>
  </si>
  <si>
    <t>GERATAM 1200 MG</t>
  </si>
  <si>
    <t>POR TBL FLM 60X1200MG</t>
  </si>
  <si>
    <t>Pitofenon a analgetika</t>
  </si>
  <si>
    <t>50335</t>
  </si>
  <si>
    <t>ALGIFEN NEO</t>
  </si>
  <si>
    <t>POR GTT SOL 1X25ML</t>
  </si>
  <si>
    <t>Tiklopidin</t>
  </si>
  <si>
    <t>125521</t>
  </si>
  <si>
    <t>APO-TIC</t>
  </si>
  <si>
    <t>POR TBL FLM 100X250MG</t>
  </si>
  <si>
    <t>Trandolapril a verapamil</t>
  </si>
  <si>
    <t>14695</t>
  </si>
  <si>
    <t>TARKA 180/2 MG TBL.</t>
  </si>
  <si>
    <t>POR TBL RET 98</t>
  </si>
  <si>
    <t>Amlodipin</t>
  </si>
  <si>
    <t>125045</t>
  </si>
  <si>
    <t>POR TBL NOB 30X10MG</t>
  </si>
  <si>
    <t>125059</t>
  </si>
  <si>
    <t>POR TBL NOB 30X5MG</t>
  </si>
  <si>
    <t>125060</t>
  </si>
  <si>
    <t>2945</t>
  </si>
  <si>
    <t>AGEN 5</t>
  </si>
  <si>
    <t>Cefuroxim</t>
  </si>
  <si>
    <t>192354</t>
  </si>
  <si>
    <t>ZINNAT 500 MG</t>
  </si>
  <si>
    <t>Fosinopril</t>
  </si>
  <si>
    <t>84530</t>
  </si>
  <si>
    <t>MONOPRIL 20 MG</t>
  </si>
  <si>
    <t>POR TBL NOB 28X20MG</t>
  </si>
  <si>
    <t>86397</t>
  </si>
  <si>
    <t>CLOTRIMAZOL AL 1%</t>
  </si>
  <si>
    <t>DRM CRM 1X50GM 1%</t>
  </si>
  <si>
    <t>Pefloxacin</t>
  </si>
  <si>
    <t>94156</t>
  </si>
  <si>
    <t>ABAKTAL 400 MG TABLETY</t>
  </si>
  <si>
    <t>POR TBL FLM 10X400MG</t>
  </si>
  <si>
    <t>10032</t>
  </si>
  <si>
    <t>PIRACETAM AL 800</t>
  </si>
  <si>
    <t>POR TBL FLM 60X800MG</t>
  </si>
  <si>
    <t>6265</t>
  </si>
  <si>
    <t>GERATAM 800 MG</t>
  </si>
  <si>
    <t>POR TBL FLM 100X800MG</t>
  </si>
  <si>
    <t>66648</t>
  </si>
  <si>
    <t>Měkký parafin a tukové produkty</t>
  </si>
  <si>
    <t>89997</t>
  </si>
  <si>
    <t>LINOLA-FETT ÖLBAD</t>
  </si>
  <si>
    <t>DRM BAL 1X400ML</t>
  </si>
  <si>
    <t>Urea</t>
  </si>
  <si>
    <t>16462</t>
  </si>
  <si>
    <t>EXCIPIAL U LIPOLOTIO</t>
  </si>
  <si>
    <t>DRM EML 1X200ML</t>
  </si>
  <si>
    <t>47727</t>
  </si>
  <si>
    <t>Jiná antibiotika pro lokální aplikaci</t>
  </si>
  <si>
    <t>55759</t>
  </si>
  <si>
    <t>PAMYCON NA PŘÍPRAVU KAPEK</t>
  </si>
  <si>
    <t>DRM PLV SOL 1X1LAH</t>
  </si>
  <si>
    <t>Loratadin</t>
  </si>
  <si>
    <t>191999</t>
  </si>
  <si>
    <t>CLARITINE</t>
  </si>
  <si>
    <t>POR TBL NOB 60X10MG</t>
  </si>
  <si>
    <t>57580</t>
  </si>
  <si>
    <t>Cholekalciferol</t>
  </si>
  <si>
    <t>12023</t>
  </si>
  <si>
    <t>VIGANTOL</t>
  </si>
  <si>
    <t>POR GTT SOL 1X10ML</t>
  </si>
  <si>
    <t>14822</t>
  </si>
  <si>
    <t>POR TBL OBD 90X800MG</t>
  </si>
  <si>
    <t>Piroxikam</t>
  </si>
  <si>
    <t>49522</t>
  </si>
  <si>
    <t>FLAMEXIN</t>
  </si>
  <si>
    <t>POR TBL NOB 30X20MG</t>
  </si>
  <si>
    <t>176954</t>
  </si>
  <si>
    <t>POR GTT SOL 1X50ML</t>
  </si>
  <si>
    <t>Zolpidem</t>
  </si>
  <si>
    <t>47460</t>
  </si>
  <si>
    <t>STILNOX</t>
  </si>
  <si>
    <t>POR TBL FLM 20X10MG</t>
  </si>
  <si>
    <t>Dexamethason a antiinfektiva</t>
  </si>
  <si>
    <t>57866</t>
  </si>
  <si>
    <t>TOBRADEX</t>
  </si>
  <si>
    <t>OPH GTT SUS 1X5ML</t>
  </si>
  <si>
    <t>Enalapril</t>
  </si>
  <si>
    <t>45274</t>
  </si>
  <si>
    <t>ENAP 10 MG</t>
  </si>
  <si>
    <t>Furosemid</t>
  </si>
  <si>
    <t>98219</t>
  </si>
  <si>
    <t>FURON 40 MG</t>
  </si>
  <si>
    <t>POR TBL NOB 50X40MG</t>
  </si>
  <si>
    <t>Hořčík (různé sole v kombinaci)</t>
  </si>
  <si>
    <t>66555</t>
  </si>
  <si>
    <t>MAGNOSOLV</t>
  </si>
  <si>
    <t>POR GRA SOL 30</t>
  </si>
  <si>
    <t>Jodová terapie</t>
  </si>
  <si>
    <t>61158</t>
  </si>
  <si>
    <t>JODID 100</t>
  </si>
  <si>
    <t>POR TBL NOB 100</t>
  </si>
  <si>
    <t>62863</t>
  </si>
  <si>
    <t>CANDIBENE 200 MG</t>
  </si>
  <si>
    <t>TBL VAG 3X200MG</t>
  </si>
  <si>
    <t>145175</t>
  </si>
  <si>
    <t>ZENARO 5 MG</t>
  </si>
  <si>
    <t>POR TBL FLM 90X5MG I</t>
  </si>
  <si>
    <t>30021</t>
  </si>
  <si>
    <t>LETROX 125</t>
  </si>
  <si>
    <t>POR TBL NOB 100X125MCG</t>
  </si>
  <si>
    <t>Natamycin</t>
  </si>
  <si>
    <t>78213</t>
  </si>
  <si>
    <t>PIMAFUCIN</t>
  </si>
  <si>
    <t>VAG GLB 3X100MG</t>
  </si>
  <si>
    <t>Nimesulid</t>
  </si>
  <si>
    <t>198804</t>
  </si>
  <si>
    <t>AULIN</t>
  </si>
  <si>
    <t>POR GRA SUS 30SÁČ II</t>
  </si>
  <si>
    <t>Rabeprazol</t>
  </si>
  <si>
    <t>157142</t>
  </si>
  <si>
    <t>ZULBEX 20 MG</t>
  </si>
  <si>
    <t>POR TBL ENT 60X20MG</t>
  </si>
  <si>
    <t>Síran hořečnatý</t>
  </si>
  <si>
    <t>499</t>
  </si>
  <si>
    <t>MAGNESIUM SULFURICUM BIOTIKA 20%</t>
  </si>
  <si>
    <t>INJ SOL 5X10ML 20%</t>
  </si>
  <si>
    <t>Azithromycin</t>
  </si>
  <si>
    <t>45010</t>
  </si>
  <si>
    <t>AZITROMYCIN SANDOZ 500 MG</t>
  </si>
  <si>
    <t>POR TBL FLM 3X500MG</t>
  </si>
  <si>
    <t>Fenoxymethylpenicilin</t>
  </si>
  <si>
    <t>45998</t>
  </si>
  <si>
    <t>OSPEN 1500</t>
  </si>
  <si>
    <t>POR TBL FLM 30X1500KU</t>
  </si>
  <si>
    <t>47141</t>
  </si>
  <si>
    <t>LETROX 50</t>
  </si>
  <si>
    <t>POR TBL NOB 100X50RG I</t>
  </si>
  <si>
    <t>69191</t>
  </si>
  <si>
    <t>EUTHYROX 150 MIKROGRAMU</t>
  </si>
  <si>
    <t>POR TBL NOB 100X150RG</t>
  </si>
  <si>
    <t>EUTHYROX 150 MIKROGRAMŮ</t>
  </si>
  <si>
    <t>Trazodon</t>
  </si>
  <si>
    <t>46444</t>
  </si>
  <si>
    <t>TRITTICO AC 150</t>
  </si>
  <si>
    <t>POR TBL RET 60X150MG</t>
  </si>
  <si>
    <t>135900</t>
  </si>
  <si>
    <t>ZOLPIDEM ORION 10 MG</t>
  </si>
  <si>
    <t>POR TBL FLM 100X10MG</t>
  </si>
  <si>
    <t>Indometacin</t>
  </si>
  <si>
    <t>93724</t>
  </si>
  <si>
    <t>INDOMETACIN 100 BERLIN-CHEMIE</t>
  </si>
  <si>
    <t>RCT SUP 10X100MG</t>
  </si>
  <si>
    <t>Kodein</t>
  </si>
  <si>
    <t>56992</t>
  </si>
  <si>
    <t>CODEIN SLOVAKOFARMA 15 MG</t>
  </si>
  <si>
    <t>POR TBL NOB 10X15MG</t>
  </si>
  <si>
    <t>Nifuroxazid</t>
  </si>
  <si>
    <t>46405</t>
  </si>
  <si>
    <t>ERCEFURYL 200 MG CPS.</t>
  </si>
  <si>
    <t>POR CPS DUR 14X200MG</t>
  </si>
  <si>
    <t>16285</t>
  </si>
  <si>
    <t>POR TBL FLM 10X10MG</t>
  </si>
  <si>
    <t>15512</t>
  </si>
  <si>
    <t>SPERSADEX COMP.</t>
  </si>
  <si>
    <t>OPH GTT SOL 1X5ML</t>
  </si>
  <si>
    <t>Klenbuterol</t>
  </si>
  <si>
    <t>13359</t>
  </si>
  <si>
    <t>SPIROPENT</t>
  </si>
  <si>
    <t>POR TBL NOB 20X0.02MG</t>
  </si>
  <si>
    <t>Přípravky pro léčbu bradavic a kuřích ok</t>
  </si>
  <si>
    <t>60890</t>
  </si>
  <si>
    <t>VERRUMAL</t>
  </si>
  <si>
    <t>DRM SOL 1X13ML</t>
  </si>
  <si>
    <t>Sulfamethoxazol a trimethoprim</t>
  </si>
  <si>
    <t>3377</t>
  </si>
  <si>
    <t>BISEPTOL 480</t>
  </si>
  <si>
    <t>POR TBL NOB 20X480MG</t>
  </si>
  <si>
    <t>75023</t>
  </si>
  <si>
    <t>COTRIMOXAZOL AL FORTE</t>
  </si>
  <si>
    <t>POR TBL NOB 20X960MG</t>
  </si>
  <si>
    <t>94744</t>
  </si>
  <si>
    <t>ZOLPINOX</t>
  </si>
  <si>
    <t>Antibiotika v kombinaci s ostatními léčivy</t>
  </si>
  <si>
    <t>1077</t>
  </si>
  <si>
    <t>OPHTHALMO-FRAMYKOIN COMP.</t>
  </si>
  <si>
    <t>Escitalopram</t>
  </si>
  <si>
    <t>135928</t>
  </si>
  <si>
    <t>ESOPREX 10 MG</t>
  </si>
  <si>
    <t>POR TBL FLM 30X10MG</t>
  </si>
  <si>
    <t>Flutikason-furoát</t>
  </si>
  <si>
    <t>29816</t>
  </si>
  <si>
    <t>AVAMYS</t>
  </si>
  <si>
    <t>NAS SPR SUS 120X27.5RG</t>
  </si>
  <si>
    <t>Jiná imunostimulancia</t>
  </si>
  <si>
    <t>17802</t>
  </si>
  <si>
    <t>BRONCHO-VAXOM PRO ADULTIS</t>
  </si>
  <si>
    <t>POR CPS DUR 30X7MG</t>
  </si>
  <si>
    <t>Klíšťová encefalitida, inaktivovaný celý virus</t>
  </si>
  <si>
    <t>55111</t>
  </si>
  <si>
    <t>FSME-IMMUN 0,5 ML BAXTER</t>
  </si>
  <si>
    <t>INJ SUS ISP 1X0.5ML/DÁV</t>
  </si>
  <si>
    <t>Mefenoxalon</t>
  </si>
  <si>
    <t>85656</t>
  </si>
  <si>
    <t>DORSIFLEX 200 MG</t>
  </si>
  <si>
    <t>POR TBL NOB 30X200MG</t>
  </si>
  <si>
    <t>Nystatin, kombinace</t>
  </si>
  <si>
    <t>92490</t>
  </si>
  <si>
    <t>MACMIROR COMPLEX 500</t>
  </si>
  <si>
    <t>VAG GLB 8</t>
  </si>
  <si>
    <t>Ofloxacin</t>
  </si>
  <si>
    <t>87225</t>
  </si>
  <si>
    <t>OFLOXIN 200</t>
  </si>
  <si>
    <t>POR TBL FLM 20X200MG</t>
  </si>
  <si>
    <t>Sertralin</t>
  </si>
  <si>
    <t>53950</t>
  </si>
  <si>
    <t>ZOLOFT 50 MG</t>
  </si>
  <si>
    <t>POR TBL FLM 28X50MG</t>
  </si>
  <si>
    <t>163146</t>
  </si>
  <si>
    <t>HYPNOGEN</t>
  </si>
  <si>
    <t>94292</t>
  </si>
  <si>
    <t>ZOLPIDEM-RATIOPHARM 10 MG</t>
  </si>
  <si>
    <t>44793</t>
  </si>
  <si>
    <t>AUGMENTIN DUO</t>
  </si>
  <si>
    <t>POR PLV SUS 1X140ML</t>
  </si>
  <si>
    <t>Cetirizin</t>
  </si>
  <si>
    <t>66263</t>
  </si>
  <si>
    <t>ZYRTEC</t>
  </si>
  <si>
    <t>POR TBL FLM 90X10MG</t>
  </si>
  <si>
    <t>Cinarizin</t>
  </si>
  <si>
    <t>99884</t>
  </si>
  <si>
    <t>CINARIZIN LEK 75 MG</t>
  </si>
  <si>
    <t>POR TBL NOB 50X75MG</t>
  </si>
  <si>
    <t>Ekonazol</t>
  </si>
  <si>
    <t>146804</t>
  </si>
  <si>
    <t>GYNO-PEVARYL 150 COMBIPACK</t>
  </si>
  <si>
    <t>VAG GLB 3+DRM CRM 15GM</t>
  </si>
  <si>
    <t>Itrakonazol</t>
  </si>
  <si>
    <t>50347</t>
  </si>
  <si>
    <t>PROKANAZOL</t>
  </si>
  <si>
    <t>POR CPS DUR 4X100MG</t>
  </si>
  <si>
    <t>85143</t>
  </si>
  <si>
    <t>POR TBL FLM 100X5MG</t>
  </si>
  <si>
    <t>12892</t>
  </si>
  <si>
    <t>POR TBL NOB 30X100MG</t>
  </si>
  <si>
    <t>12893</t>
  </si>
  <si>
    <t>POR TBL NOB 60X100MG</t>
  </si>
  <si>
    <t>Rosuvastatin</t>
  </si>
  <si>
    <t>148074</t>
  </si>
  <si>
    <t>ROSUCARD 20 MG POTAHOVANÉ TABLETY</t>
  </si>
  <si>
    <t>POR TBL FLM 90X20MG</t>
  </si>
  <si>
    <t>Tetryzolin, kombinace</t>
  </si>
  <si>
    <t>15518</t>
  </si>
  <si>
    <t>SPERSALLERG</t>
  </si>
  <si>
    <t>OPH GTT SOL 1X10ML</t>
  </si>
  <si>
    <t>Tobramycin</t>
  </si>
  <si>
    <t>86264</t>
  </si>
  <si>
    <t>TOBREX</t>
  </si>
  <si>
    <t>OPH GTT SOL 1X5ML/15MG</t>
  </si>
  <si>
    <t>85524</t>
  </si>
  <si>
    <t>AMOKSIKLAV 375 MG</t>
  </si>
  <si>
    <t>POR TBL FLM 21X375MG</t>
  </si>
  <si>
    <t>89852</t>
  </si>
  <si>
    <t>AUGMENTIN 625 MG</t>
  </si>
  <si>
    <t>POR TBL FLM 21X625MG</t>
  </si>
  <si>
    <t>92206</t>
  </si>
  <si>
    <t>AUGMENTIN 600 MG</t>
  </si>
  <si>
    <t>INJ PLV SOL 10X600MG</t>
  </si>
  <si>
    <t>Theofylin</t>
  </si>
  <si>
    <t>44305</t>
  </si>
  <si>
    <t>EUPHYLLIN CR N 200</t>
  </si>
  <si>
    <t>POR CPS PRO 50X200MG</t>
  </si>
  <si>
    <t>Betaxolol</t>
  </si>
  <si>
    <t>49910</t>
  </si>
  <si>
    <t>LOKREN 20 MG</t>
  </si>
  <si>
    <t>POR TBL FLM 98X20MG</t>
  </si>
  <si>
    <t>Bromazepam</t>
  </si>
  <si>
    <t>88219</t>
  </si>
  <si>
    <t>LEXAURIN 3</t>
  </si>
  <si>
    <t>POR TBL NOB 30X3MG</t>
  </si>
  <si>
    <t>Erdostein</t>
  </si>
  <si>
    <t>87076</t>
  </si>
  <si>
    <t>ERDOMED</t>
  </si>
  <si>
    <t>POR CPS DUR 20X300MG</t>
  </si>
  <si>
    <t>Inzulin aspart</t>
  </si>
  <si>
    <t>26786</t>
  </si>
  <si>
    <t>NOVORAPID 100 U/ML</t>
  </si>
  <si>
    <t>26787</t>
  </si>
  <si>
    <t>INJ SOL 5X10ML</t>
  </si>
  <si>
    <t>Ketoprofen</t>
  </si>
  <si>
    <t>16287</t>
  </si>
  <si>
    <t>FASTUM GEL</t>
  </si>
  <si>
    <t>DRM GEL 1X100GM</t>
  </si>
  <si>
    <t>Meloxikam</t>
  </si>
  <si>
    <t>59072</t>
  </si>
  <si>
    <t>MOVALIS 15 MG</t>
  </si>
  <si>
    <t>POR TBL NOB 20X15MG</t>
  </si>
  <si>
    <t>47085</t>
  </si>
  <si>
    <t>POR TBL PRO 100X400MG</t>
  </si>
  <si>
    <t>59718</t>
  </si>
  <si>
    <t>PENTOMER RETARD 600 MG</t>
  </si>
  <si>
    <t>POR TBL PRO 100X600MG</t>
  </si>
  <si>
    <t>191901</t>
  </si>
  <si>
    <t>ZOLOFT 100 MG</t>
  </si>
  <si>
    <t>POR TBL FLM 100X100MG</t>
  </si>
  <si>
    <t>Trandolapril</t>
  </si>
  <si>
    <t>45875</t>
  </si>
  <si>
    <t>GOPTEN 2 MG</t>
  </si>
  <si>
    <t>POR CPS DUR 98X2MG</t>
  </si>
  <si>
    <t>Aciklovir</t>
  </si>
  <si>
    <t>84127</t>
  </si>
  <si>
    <t>HERPESIN 200</t>
  </si>
  <si>
    <t>POR TBL NOB 25X200MG</t>
  </si>
  <si>
    <t>66030</t>
  </si>
  <si>
    <t>ZODAC</t>
  </si>
  <si>
    <t>Diosmin, kombinace</t>
  </si>
  <si>
    <t>14075</t>
  </si>
  <si>
    <t>DETRALEX</t>
  </si>
  <si>
    <t>POR TBL FLM 60X500MG</t>
  </si>
  <si>
    <t>SYLVIANE 0,03 MG/3 MG POTAHOVANÉ TABLETY</t>
  </si>
  <si>
    <t>Erythromycin</t>
  </si>
  <si>
    <t>98204</t>
  </si>
  <si>
    <t>ERYFLUID</t>
  </si>
  <si>
    <t>DRM SOL 1X30ML</t>
  </si>
  <si>
    <t>Jiná kapiláry stabilizující látky</t>
  </si>
  <si>
    <t>107806</t>
  </si>
  <si>
    <t>AESCIN-TEVA</t>
  </si>
  <si>
    <t>POR TBL FLM 30X20MG</t>
  </si>
  <si>
    <t>Klindamycin</t>
  </si>
  <si>
    <t>1629</t>
  </si>
  <si>
    <t>DALACIN T</t>
  </si>
  <si>
    <t>Kyselina acetylsalicylová</t>
  </si>
  <si>
    <t>46217</t>
  </si>
  <si>
    <t>ASPIRIN</t>
  </si>
  <si>
    <t>POR TBL NOB 50X500MG</t>
  </si>
  <si>
    <t>124346</t>
  </si>
  <si>
    <t>CEZERA 5 MG</t>
  </si>
  <si>
    <t>POR TBL FLM 90X5MG</t>
  </si>
  <si>
    <t>Magnesium-laktát</t>
  </si>
  <si>
    <t>96635</t>
  </si>
  <si>
    <t>MAGNE B6</t>
  </si>
  <si>
    <t>POR TBL OBD 50</t>
  </si>
  <si>
    <t>Omeprazol</t>
  </si>
  <si>
    <t>25362</t>
  </si>
  <si>
    <t>HELICID 10 ZENTIVA</t>
  </si>
  <si>
    <t>POR CPS ETD 28X10MG</t>
  </si>
  <si>
    <t>3378</t>
  </si>
  <si>
    <t>BISEPTOL 120</t>
  </si>
  <si>
    <t>POR TBL NOB 20X120MG</t>
  </si>
  <si>
    <t>1066</t>
  </si>
  <si>
    <t>FRAMYKOIN</t>
  </si>
  <si>
    <t>DRM UNG 1X10GM</t>
  </si>
  <si>
    <t>Kombinace různých antibiotik</t>
  </si>
  <si>
    <t>1076</t>
  </si>
  <si>
    <t>OPHTHALMO-FRAMYKOIN</t>
  </si>
  <si>
    <t>OPH UNG 1X5GM</t>
  </si>
  <si>
    <t>Pracoviště radiologie</t>
  </si>
  <si>
    <t>Přehled plnění PL - Preskripce léčivých přípravků dle objemu Kč mimo PL</t>
  </si>
  <si>
    <t>J01CR02 - Amoxicilin a enzymový inhibitor</t>
  </si>
  <si>
    <t>R06AX13 - Loratadin</t>
  </si>
  <si>
    <t>R06AE07 - Cetirizin</t>
  </si>
  <si>
    <t>J01DC02 - Cefuroxim</t>
  </si>
  <si>
    <t>H03AA01 - Levothyroxin, sodná sůl</t>
  </si>
  <si>
    <t>M01AC06 - Meloxikam</t>
  </si>
  <si>
    <t>C09AA02 - Enalapril</t>
  </si>
  <si>
    <t>M01AX17 - Nimesulid</t>
  </si>
  <si>
    <t>N06AB10 - Escitalopram</t>
  </si>
  <si>
    <t>C10AA07 - Rosuvastatin</t>
  </si>
  <si>
    <t>C09AA10 - Trandolapril</t>
  </si>
  <si>
    <t>J01MA01 - Ofloxacin</t>
  </si>
  <si>
    <t>R06AE09 - Levocetirizin</t>
  </si>
  <si>
    <t>N06AB06 - Sertralin</t>
  </si>
  <si>
    <t>B01AC05 - Tiklopidin</t>
  </si>
  <si>
    <t>A10AB05 - Inzulin aspart</t>
  </si>
  <si>
    <t>C07AB05 - Betaxolol</t>
  </si>
  <si>
    <t>J01FA10 - Azithromycin</t>
  </si>
  <si>
    <t>A02BC04 - Rabeprazol</t>
  </si>
  <si>
    <t>A02BC01 - Omeprazol</t>
  </si>
  <si>
    <t>B01AC05</t>
  </si>
  <si>
    <t>J01DC02</t>
  </si>
  <si>
    <t>R06AX13</t>
  </si>
  <si>
    <t>A02BC04</t>
  </si>
  <si>
    <t>C09AA02</t>
  </si>
  <si>
    <t>H03AA01</t>
  </si>
  <si>
    <t>M01AX17</t>
  </si>
  <si>
    <t>R06AE09</t>
  </si>
  <si>
    <t>J01FA10</t>
  </si>
  <si>
    <t>J01CR02</t>
  </si>
  <si>
    <t>POR TBL FLM 14X1GM+SÁČ</t>
  </si>
  <si>
    <t>J01MA01</t>
  </si>
  <si>
    <t>N06AB06</t>
  </si>
  <si>
    <t>N06AB10</t>
  </si>
  <si>
    <t>C10AA07</t>
  </si>
  <si>
    <t>POR PLV SUS 1X140ML+ ODM</t>
  </si>
  <si>
    <t>R06AE07</t>
  </si>
  <si>
    <t>A10AB05</t>
  </si>
  <si>
    <t>C07AB05</t>
  </si>
  <si>
    <t>C09AA10</t>
  </si>
  <si>
    <t>M01AC06</t>
  </si>
  <si>
    <t>A02BC01</t>
  </si>
  <si>
    <t>50115050</t>
  </si>
  <si>
    <t>502 SZM obvazový (112 02 040)</t>
  </si>
  <si>
    <t>50115060</t>
  </si>
  <si>
    <t>503 SZM ostatní zdravotnický (112 02 100)</t>
  </si>
  <si>
    <t>50115010</t>
  </si>
  <si>
    <t>504 SZM rentgenový (112 02 010)</t>
  </si>
  <si>
    <t>50115040</t>
  </si>
  <si>
    <t>505 SZM laboratorní sklo a materiál (112 02 140)</t>
  </si>
  <si>
    <t>50115004</t>
  </si>
  <si>
    <t>506 SZM umělé tělní náhrady (112 02 030)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</si>
  <si>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</si>
  <si>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</si>
  <si>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</si>
  <si>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</si>
  <si>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</si>
  <si>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</si>
  <si>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</si>
  <si>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</si>
  <si>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</si>
  <si>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</si>
  <si>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Radiologická klinika, přístr. pracoviště -detašová</t>
  </si>
  <si>
    <t>ZA090</t>
  </si>
  <si>
    <t>Vata buničitá přířezy 37 x 57 cm 273015</t>
  </si>
  <si>
    <t>ZA446</t>
  </si>
  <si>
    <t>Vata buničitá přířezy 20 x 30 cm 1230200129</t>
  </si>
  <si>
    <t>ZA518</t>
  </si>
  <si>
    <t>Kompresa NT 7,5 x 7,5 cm nesterilní 06102</t>
  </si>
  <si>
    <t>ZA593</t>
  </si>
  <si>
    <t>Tampon 20 x 20 cm sterilní stáčený  / 5 ks 28003</t>
  </si>
  <si>
    <t>ZB084</t>
  </si>
  <si>
    <t>Náplast transpore 2,5   x 9,14 1527-1</t>
  </si>
  <si>
    <t>ZC100</t>
  </si>
  <si>
    <t>Vata buničitá dělená 2 role / 500 ks 40 x 50 mm 1230200310</t>
  </si>
  <si>
    <t>ZD102</t>
  </si>
  <si>
    <t>Náplast cosmos strip 6 cm x 2 cm  (náhrada za náplast curity) 5302951</t>
  </si>
  <si>
    <t>ZD104</t>
  </si>
  <si>
    <t>Náplast omniplast 10,0 cm x 10,0 m 900535</t>
  </si>
  <si>
    <t>ZD668</t>
  </si>
  <si>
    <t>Kompresa gáza 10 x 10 cm / 5 ks sterilní bal. á 650 ks 1325019275</t>
  </si>
  <si>
    <t>ZD740</t>
  </si>
  <si>
    <t>Kompresa gáza 7,5 x 7,5 cm / 5 ks sterilní 1325019265</t>
  </si>
  <si>
    <t>ZF076</t>
  </si>
  <si>
    <t>Tampon 19 x 20 cm / 3 ks sterilní stáčený 0444</t>
  </si>
  <si>
    <t>ZH012</t>
  </si>
  <si>
    <t>Náplast micropore 2,50 cm x 9,15 m 7600-1</t>
  </si>
  <si>
    <t>ZL684</t>
  </si>
  <si>
    <t>Náplast santiband standard poinjekční jednotl. bal. 19 mm x 72 mm 652</t>
  </si>
  <si>
    <t>ZA210</t>
  </si>
  <si>
    <t>Cévka vyživovací CV-01 GAM646957</t>
  </si>
  <si>
    <t>ZA737</t>
  </si>
  <si>
    <t>Filtr mini spike modrý 4550234</t>
  </si>
  <si>
    <t>ZA738</t>
  </si>
  <si>
    <t>Filtr mini spike zelený 4550242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</si>
  <si>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</si>
  <si>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</si>
  <si>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</si>
  <si>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</si>
  <si>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</si>
  <si>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</si>
  <si>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</si>
  <si>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</si>
  <si>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ZA791</t>
  </si>
  <si>
    <t>Stříkačka janett 140-160 ml MED114408</t>
  </si>
  <si>
    <t>ZA808</t>
  </si>
  <si>
    <t>Kanyla venofix safety 23G modrá 4056353</t>
  </si>
  <si>
    <t>ZA817</t>
  </si>
  <si>
    <t>Zkumavka PS 10 ml sterilní 400914</t>
  </si>
  <si>
    <t>ZA831</t>
  </si>
  <si>
    <t>Rourka rektální CH20, délka 40 cm 19-20.100</t>
  </si>
  <si>
    <t>ZA883</t>
  </si>
  <si>
    <t>Rourka rektální CH18, délka 40 cm 19-18.100</t>
  </si>
  <si>
    <t>ZB006</t>
  </si>
  <si>
    <t>Teploměr digitální thermoval basic 9250391</t>
  </si>
  <si>
    <t>ZB173</t>
  </si>
  <si>
    <t>Maska kyslíková dospělá s hadičkou H-103013</t>
  </si>
  <si>
    <t>ZB289</t>
  </si>
  <si>
    <t>Válec tlak.stříkačky Medrad SDS-CTP-QFT 1H07169</t>
  </si>
  <si>
    <t>ZB424</t>
  </si>
  <si>
    <t>Elektroda EKG H34SG 31.1946.21</t>
  </si>
  <si>
    <t>ZC648</t>
  </si>
  <si>
    <t>Elektroda EKG s gelem ovál 51 x 33 mm pro dospělé H-108006</t>
  </si>
  <si>
    <t>ZC732</t>
  </si>
  <si>
    <t>Vzduchovod ústní guedell   70 mm 24104</t>
  </si>
  <si>
    <t>ZC733</t>
  </si>
  <si>
    <t>Vzduchovod ústní guedell   80 mm 24105</t>
  </si>
  <si>
    <t>ZC735</t>
  </si>
  <si>
    <t>Vzduchovod ústní guedell 100 mm 24107</t>
  </si>
  <si>
    <t>ZC751</t>
  </si>
  <si>
    <t>Čepelka skalpelová 11 BB511</t>
  </si>
  <si>
    <t>ZC769</t>
  </si>
  <si>
    <t>Hadička spojovací HS 1,8 x 450LL 606301</t>
  </si>
  <si>
    <t>ZC906</t>
  </si>
  <si>
    <t>Škrtidlo se sponou KVS25500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</si>
  <si>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</si>
  <si>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</si>
  <si>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</si>
  <si>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</si>
  <si>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</si>
  <si>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</si>
  <si>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ZE159</t>
  </si>
  <si>
    <t>Nádoba na kontam.odpad 2 l 15-0003</t>
  </si>
  <si>
    <t>ZE310</t>
  </si>
  <si>
    <t>Nádoba na kontaminovaný odpad CS 6 l 077802300</t>
  </si>
  <si>
    <t>ZF159</t>
  </si>
  <si>
    <t>Nádoba na kontam.odpad 1 l 15-0002</t>
  </si>
  <si>
    <t>ZH817</t>
  </si>
  <si>
    <t>Katetr močový foley CH18 180605-000180</t>
  </si>
  <si>
    <t>ZJ310</t>
  </si>
  <si>
    <t>Katetr močový foley CH12 180605-000120</t>
  </si>
  <si>
    <t>ZJ431</t>
  </si>
  <si>
    <t>Náústek pro endoskopii MA-392 028304</t>
  </si>
  <si>
    <t>ZK798</t>
  </si>
  <si>
    <t xml:space="preserve">Zátka combi modrá 4495152 </t>
  </si>
  <si>
    <t>ZK884</t>
  </si>
  <si>
    <t>Kohout trojcestný discofix modrý 4095111</t>
  </si>
  <si>
    <t>ZK978</t>
  </si>
  <si>
    <t>Cévka odsávací CH16 s přerušovačem sání P01175a</t>
  </si>
  <si>
    <t>ZC734</t>
  </si>
  <si>
    <t>Vzduchovod ústní guedell   90 mm 24106</t>
  </si>
  <si>
    <t>ZC828</t>
  </si>
  <si>
    <t>Válec do tlak. stříkačky SQK 65VS</t>
  </si>
  <si>
    <t>ZE832</t>
  </si>
  <si>
    <t>Balónek k tonometru s ventilem KVS B50EK</t>
  </si>
  <si>
    <t>ZH317</t>
  </si>
  <si>
    <t>Hadička k injektoru stellant á 50 ks D SSS-LP-60-T</t>
  </si>
  <si>
    <t>ZK432</t>
  </si>
  <si>
    <t>Rourka rektální s balonkem 200089</t>
  </si>
  <si>
    <t>ZG892</t>
  </si>
  <si>
    <t>Sklo podložní sysmex microscope slides bal. á 50 ks 37001300T</t>
  </si>
  <si>
    <t>ZA715</t>
  </si>
  <si>
    <t>Set infuzní intrafix 4062957</t>
  </si>
  <si>
    <t>ZA833</t>
  </si>
  <si>
    <t>Jehla injekční 0,8 x   40 mm zelená 4657527</t>
  </si>
  <si>
    <t>ZA834</t>
  </si>
  <si>
    <t>Jehla injekční 0,7 x   40 mm černá 4660021</t>
  </si>
  <si>
    <t>ZB556</t>
  </si>
  <si>
    <t>Jehla injekční 1,2 x   40 mm růžová 4665120</t>
  </si>
  <si>
    <t>ZD370</t>
  </si>
  <si>
    <t>Rukavice nitril promedica bez p.M á 100 ks 98897</t>
  </si>
  <si>
    <t>ZI759</t>
  </si>
  <si>
    <t>Rukavice vinyl bez p. L á 100 ks EFEKTVR04</t>
  </si>
  <si>
    <t>ZK475</t>
  </si>
  <si>
    <t>Rukavice operační latexové s pudrem ansell medigrip plus vel. 7,0 302924</t>
  </si>
  <si>
    <t>ZK477</t>
  </si>
  <si>
    <t>Rukavice operační latexové s pudrem ansell medigrip plus vel. 8,0 302926</t>
  </si>
  <si>
    <t>ZL131</t>
  </si>
  <si>
    <t>Rukavice nitril promedica bez p.L á 100 ks 98898</t>
  </si>
  <si>
    <t>ZA450</t>
  </si>
  <si>
    <t>Náplast omniplast hospital 1,25 cm x 9,1 m 9004520</t>
  </si>
  <si>
    <t>ZH011</t>
  </si>
  <si>
    <t>Náplast micropore 1,25 cm x 9,15 m 1530-0</t>
  </si>
  <si>
    <t>ZA602</t>
  </si>
  <si>
    <t>Kompresa gáza 5 x 5 cm / 2 ks sterilní karton á 1000 ks 26001</t>
  </si>
  <si>
    <t>ZA674</t>
  </si>
  <si>
    <t>Cévka CN-01 646959</t>
  </si>
  <si>
    <t>ZA763</t>
  </si>
  <si>
    <t>Pohár na moč 250 ml UH 712253</t>
  </si>
  <si>
    <t>ZB103</t>
  </si>
  <si>
    <t>Láhev k odsávačce flovac 2l hadice 1,8 m 000-036-021</t>
  </si>
  <si>
    <t>ZC768</t>
  </si>
  <si>
    <t>Zkumavka 10 ml sterilní bal. á 1250 ks 1009/TE/SG</t>
  </si>
  <si>
    <t>ZF778</t>
  </si>
  <si>
    <t>Válec odměrný 500 ml 632432151343</t>
  </si>
  <si>
    <t>ZA068</t>
  </si>
  <si>
    <t>Mammotome ST11 Gauge Probe MST11B</t>
  </si>
  <si>
    <t>ZB028</t>
  </si>
  <si>
    <t>Aplikační univerzální systém V-MARK Site Marker 14 G 7669 14 100 STT</t>
  </si>
  <si>
    <t>ZB535</t>
  </si>
  <si>
    <t>Mammotome vacuum set MVAC1</t>
  </si>
  <si>
    <t>ZE040</t>
  </si>
  <si>
    <t xml:space="preserve">Držák jehly pro vakuovou biopsii 11 F 04003097 </t>
  </si>
  <si>
    <t>ZE295</t>
  </si>
  <si>
    <t xml:space="preserve">Svorka inkontinenční malá obvod penisu 3 - 5 cm          </t>
  </si>
  <si>
    <t>ZI964</t>
  </si>
  <si>
    <t>Folie RTG  CR General 35x43 cm EJYU3</t>
  </si>
  <si>
    <t>ZI965</t>
  </si>
  <si>
    <t>Folie RTG  CR General 35x35 cm EJYV5</t>
  </si>
  <si>
    <t>ZI966</t>
  </si>
  <si>
    <t>Folie RTG  CR General 24x30 cm EJYW7</t>
  </si>
  <si>
    <t>ZI967</t>
  </si>
  <si>
    <t>Folie RTG  CR General 18x24 cm EJYXA</t>
  </si>
  <si>
    <t>ZD738</t>
  </si>
  <si>
    <t>Klip mammo mark (tvar X) 11G bal. á 10 ks MAM3001</t>
  </si>
  <si>
    <t>ZJ180</t>
  </si>
  <si>
    <t>Jehla bioptická UP14100-01</t>
  </si>
  <si>
    <t>ZJ717</t>
  </si>
  <si>
    <t xml:space="preserve">Jehla lokalizační prsní hawkins III 20G x 10 cm 253 100 </t>
  </si>
  <si>
    <t>ZI758</t>
  </si>
  <si>
    <t>Rukavice vinyl bez p. M á 100 ks EFEKTVR03</t>
  </si>
  <si>
    <t>ZK474</t>
  </si>
  <si>
    <t>Rukavice operační latexové s pudrem ansell medigrip plus vel. 6,5 302923</t>
  </si>
  <si>
    <t>ZL388</t>
  </si>
  <si>
    <t>Rukavice nitril promedica bez p.S á 100 ks 98896</t>
  </si>
  <si>
    <t>ZA321</t>
  </si>
  <si>
    <t>Kompresa gáza 7,5 cm x 7,5 cm / 100 ks 17 nití, 8 vrstev 06002</t>
  </si>
  <si>
    <t>ZA544</t>
  </si>
  <si>
    <t>Krytí inadine nepřilnavé 5,0 x 5,0 cm 1/10 SYS01481EE</t>
  </si>
  <si>
    <t>ZA557</t>
  </si>
  <si>
    <t>Kompresa gáza 10 x 20 cm / 5 ks ster.26013</t>
  </si>
  <si>
    <t>ZA562</t>
  </si>
  <si>
    <t>Náplast cosmopor i. v. 6 x 8 cm 9008054</t>
  </si>
  <si>
    <t>ZC885</t>
  </si>
  <si>
    <t>Náplast omnifix E 10 cm x 10 m 900650</t>
  </si>
  <si>
    <t>ZI601</t>
  </si>
  <si>
    <t>Náplast curapor 10 x 20 cm 22123 ( náhrada za cosmopor )</t>
  </si>
  <si>
    <t>ZK405</t>
  </si>
  <si>
    <t>Gelitaspon standard 80 x 50 mm x 10 mm bal. á 10 ks 2107861</t>
  </si>
  <si>
    <t>ZK759</t>
  </si>
  <si>
    <t>Náplast water resistant cosmos bal. á 20 ks (10+10) 535123</t>
  </si>
  <si>
    <t>ZC585</t>
  </si>
  <si>
    <t>Krytí i.v.kanyl fixační transafix 6 x 8 cm, bal.á 200 ks, 8900 001</t>
  </si>
  <si>
    <t>ZE505</t>
  </si>
  <si>
    <t>Krytí hydrofilm 12 x 25 cm, á 25 ks, 6857640</t>
  </si>
  <si>
    <t>ZI555</t>
  </si>
  <si>
    <t>Náplast cosmopor antibacterial 10,0 x 8 cm á 25 ks 0082185</t>
  </si>
  <si>
    <t>KA036</t>
  </si>
  <si>
    <t>jehla čiba DCHN-22-20.0</t>
  </si>
  <si>
    <t>KA037</t>
  </si>
  <si>
    <t>MDC-12</t>
  </si>
  <si>
    <t>KA038</t>
  </si>
  <si>
    <t>jehla SDN-18-7,0</t>
  </si>
  <si>
    <t>KA044</t>
  </si>
  <si>
    <t>jehla bioptická magnum MN1610</t>
  </si>
  <si>
    <t>KA046</t>
  </si>
  <si>
    <t>kohout flowswitch (box 24) M001442011</t>
  </si>
  <si>
    <t>KC082</t>
  </si>
  <si>
    <t>stříkačka inflační PTCA 622510</t>
  </si>
  <si>
    <t>KD429</t>
  </si>
  <si>
    <t>jehla SDN-21-4,0</t>
  </si>
  <si>
    <t>KG950</t>
  </si>
  <si>
    <t>odpoutávač coilů ev3 ID-1-5/1</t>
  </si>
  <si>
    <t>ZA713</t>
  </si>
  <si>
    <t>Měřič žilního tlaku 01 646992</t>
  </si>
  <si>
    <t>ZA746</t>
  </si>
  <si>
    <t>Stříkačka omnifix 1 ml 9161406V</t>
  </si>
  <si>
    <t>ZA749</t>
  </si>
  <si>
    <t>Stříkačka omnifix 50 ml 4617509F</t>
  </si>
  <si>
    <t>ZA750</t>
  </si>
  <si>
    <t>Kanyla venofix 21G zelená ( malé křidýlko ) 4056337</t>
  </si>
  <si>
    <t>ZB249</t>
  </si>
  <si>
    <t>Sáček močový 2000 ml s kříž.výpustí, sterilní A-TNU201601</t>
  </si>
  <si>
    <t>ZB384</t>
  </si>
  <si>
    <t>Stříkačka omnifix 20 ml 4617207V</t>
  </si>
  <si>
    <t>ZC752</t>
  </si>
  <si>
    <t>Čepelka skalpelová 15 BB515</t>
  </si>
  <si>
    <t>ZE308</t>
  </si>
  <si>
    <t>Stříkačka omnifix 5 ml 4617053V</t>
  </si>
  <si>
    <t>ZJ568</t>
  </si>
  <si>
    <t>Roztok Accu-Check senzor komfort Pro Control 1+2 level 03513670</t>
  </si>
  <si>
    <t>ZJ569</t>
  </si>
  <si>
    <t>Proužky Accu-Check senzor komfort Pro Control á 50 ks</t>
  </si>
  <si>
    <t>ZK574</t>
  </si>
  <si>
    <t>Set I. nevaskulární 42001558</t>
  </si>
  <si>
    <t>ZK575</t>
  </si>
  <si>
    <t>Set II. vaskulární 42001559</t>
  </si>
  <si>
    <t>ZK799</t>
  </si>
  <si>
    <t>Zátka combi červená 4495101</t>
  </si>
  <si>
    <t>ZK994</t>
  </si>
  <si>
    <t>Kanyla Plexufix bal. á 50 ks 4891562</t>
  </si>
  <si>
    <t>KA040</t>
  </si>
  <si>
    <t>POWS-FLL-MLL</t>
  </si>
  <si>
    <t>KC270</t>
  </si>
  <si>
    <t>kabel k odpoutávači synerg connect. M00345110240</t>
  </si>
  <si>
    <t>KD909</t>
  </si>
  <si>
    <t>chlopeň na cévku CFM-100</t>
  </si>
  <si>
    <t>KE514</t>
  </si>
  <si>
    <t>MDC-10</t>
  </si>
  <si>
    <t>KG797</t>
  </si>
  <si>
    <t>odpoutávač coilů inzone M00345100940</t>
  </si>
  <si>
    <t>KG798</t>
  </si>
  <si>
    <t>kabel k odpoutávači inzone M00345110250</t>
  </si>
  <si>
    <t>KH831</t>
  </si>
  <si>
    <t>jehla SDN-21-7.0</t>
  </si>
  <si>
    <t>KH832</t>
  </si>
  <si>
    <t>jehla SDN-21-9.0</t>
  </si>
  <si>
    <t>ZA851</t>
  </si>
  <si>
    <t>Lepidlo tkáňové histoacryl bal. á 5 ks 1050052</t>
  </si>
  <si>
    <t>ZB991</t>
  </si>
  <si>
    <t>Válec do tlak. stříkačky 1H071111F</t>
  </si>
  <si>
    <t>ZC126</t>
  </si>
  <si>
    <t>Drát vodící Astato 30 300cm bal. á 5 ks PAGH18M371</t>
  </si>
  <si>
    <t>ZD835</t>
  </si>
  <si>
    <t>Stříkačka plastipak 3-dílná 1 ml LL se závitem bal. á 100 ks 309628</t>
  </si>
  <si>
    <t>ZI424</t>
  </si>
  <si>
    <t>Drát vodící Astato 30 180cm bal. á 5 ks PAGH18M071</t>
  </si>
  <si>
    <t>ZJ366</t>
  </si>
  <si>
    <t>Válec do tlakové stříkačky Medrad 150-FT-Q</t>
  </si>
  <si>
    <t>ZK816</t>
  </si>
  <si>
    <t>Stříkačka injekční omnifix 2-dílná 10 ml 4606728V</t>
  </si>
  <si>
    <t>KD218</t>
  </si>
  <si>
    <t>jehla bioptická magmun MN1616</t>
  </si>
  <si>
    <t>KF139</t>
  </si>
  <si>
    <t>kabel k odpalovači NCS-2,75-1</t>
  </si>
  <si>
    <t>ZL688</t>
  </si>
  <si>
    <t>Proužky Accu-Check Inform IIStrip 50 EU1 á 50 ks 05942861</t>
  </si>
  <si>
    <t>ZL689</t>
  </si>
  <si>
    <t>Roztok Accu-Check Performa Int´l Controls 1+2 level 04861736</t>
  </si>
  <si>
    <t>KA001</t>
  </si>
  <si>
    <t>P8,3G-38-50-P-32S-RING</t>
  </si>
  <si>
    <t>KB873</t>
  </si>
  <si>
    <t>balon LONV 8.5-38-100-20-8.0</t>
  </si>
  <si>
    <t>KB879</t>
  </si>
  <si>
    <t>P5.0-35-50-P-NS-0</t>
  </si>
  <si>
    <t>KB884</t>
  </si>
  <si>
    <t>cévka HNB5,0-38-100-P-NS-SIM2</t>
  </si>
  <si>
    <t>KB895</t>
  </si>
  <si>
    <t>jehla punkční MPIS-401-NT</t>
  </si>
  <si>
    <t>KB906</t>
  </si>
  <si>
    <t>drát vodící THSCF-35-260-3-AUS1</t>
  </si>
  <si>
    <t>KB916</t>
  </si>
  <si>
    <t>zavaděč KCFW-6.0-38-40-RB-BLKN</t>
  </si>
  <si>
    <t>KB921</t>
  </si>
  <si>
    <t>MWCE-35-5/3-TORNÁDO</t>
  </si>
  <si>
    <t>KB923</t>
  </si>
  <si>
    <t>MWCE-35-10/5-TORNÁDO</t>
  </si>
  <si>
    <t>KB928</t>
  </si>
  <si>
    <t>MWCE-35-14-6-NESTER</t>
  </si>
  <si>
    <t>KB929</t>
  </si>
  <si>
    <t>MWCE-35-14-8-NESTER</t>
  </si>
  <si>
    <t>KB930</t>
  </si>
  <si>
    <t>MWCE-35-14-10-NESTER</t>
  </si>
  <si>
    <t>KB946</t>
  </si>
  <si>
    <t>drát vodící TSMG-35-260-LES</t>
  </si>
  <si>
    <t>KB948</t>
  </si>
  <si>
    <t>MWCE-18S-3/2-TORNÁDO</t>
  </si>
  <si>
    <t>KB950</t>
  </si>
  <si>
    <t>cévka HNB5,0-38-100-P-NS-H1</t>
  </si>
  <si>
    <t>KB955</t>
  </si>
  <si>
    <t>ULT10.2-38-40-P-32S-CLB-RH</t>
  </si>
  <si>
    <t>KB958</t>
  </si>
  <si>
    <t>ULT12.0-38-40-P-32S CLB-RH</t>
  </si>
  <si>
    <t>KB959</t>
  </si>
  <si>
    <t>ULT14.0-38-40-P-32S-CLB-RH</t>
  </si>
  <si>
    <t>KB960</t>
  </si>
  <si>
    <t>IGTCFS-65-UNI IGTCFS-65-UNI</t>
  </si>
  <si>
    <t>KB962</t>
  </si>
  <si>
    <t>IMWCE-35-20-10</t>
  </si>
  <si>
    <t>KB976</t>
  </si>
  <si>
    <t>pouzdro zaváděcí B50N10MQ</t>
  </si>
  <si>
    <t>KB977</t>
  </si>
  <si>
    <t>pouzdro zaváděcí B60N10MQ</t>
  </si>
  <si>
    <t>KB979</t>
  </si>
  <si>
    <t>pouzdro zaváděcí B80N10MQ</t>
  </si>
  <si>
    <t>KB980</t>
  </si>
  <si>
    <t>pouzdro zaváděcí B90N10MQ</t>
  </si>
  <si>
    <t>KB981</t>
  </si>
  <si>
    <t>pouzdro zaváděcí B70N25AQ</t>
  </si>
  <si>
    <t>KB982</t>
  </si>
  <si>
    <t>pouzdro zaváděcí B80N25AQ</t>
  </si>
  <si>
    <t>KB983</t>
  </si>
  <si>
    <t>drát vodící PA35183M</t>
  </si>
  <si>
    <t>KB984</t>
  </si>
  <si>
    <t>drát vodící PA35263M</t>
  </si>
  <si>
    <t>KB985</t>
  </si>
  <si>
    <t>drát vodící GA35183M</t>
  </si>
  <si>
    <t>KB990</t>
  </si>
  <si>
    <t>katetr ZM74110M</t>
  </si>
  <si>
    <t>KB991</t>
  </si>
  <si>
    <t>pouzdro zaváděcí B60N25AQ</t>
  </si>
  <si>
    <t>KB996</t>
  </si>
  <si>
    <t xml:space="preserve">částice embolizační EB2S507 </t>
  </si>
  <si>
    <t>KB997</t>
  </si>
  <si>
    <t>mikrokatetr Progreat MC-PP27131</t>
  </si>
  <si>
    <t>KB998</t>
  </si>
  <si>
    <t>pouzdro zaváděcí RSR13</t>
  </si>
  <si>
    <t>KC083</t>
  </si>
  <si>
    <t>drát vodící J3 5050200</t>
  </si>
  <si>
    <t>KC087</t>
  </si>
  <si>
    <t>katetr st 035F5 65 LINDH SR2948</t>
  </si>
  <si>
    <t>KC089</t>
  </si>
  <si>
    <t>katetr st 035F5 100 LIND SRD5553</t>
  </si>
  <si>
    <t>KC092</t>
  </si>
  <si>
    <t>katetr tempo-5 038   65 ber-2 451515V0</t>
  </si>
  <si>
    <t>KC136</t>
  </si>
  <si>
    <t>katetr tempo-4 038   65 ber-2 451415V0</t>
  </si>
  <si>
    <t>KC171</t>
  </si>
  <si>
    <t>drát vodící Nitrex N141802</t>
  </si>
  <si>
    <t>KC267</t>
  </si>
  <si>
    <t>katetr vodící STXF 6F 90 cm H965100500</t>
  </si>
  <si>
    <t>KC289</t>
  </si>
  <si>
    <t>kohout Model-medi Gateway 10PK M001153223</t>
  </si>
  <si>
    <t>KC290</t>
  </si>
  <si>
    <t>coil GDC-10 Ultrasoft 3 x 4 M0033433040</t>
  </si>
  <si>
    <t>KC294</t>
  </si>
  <si>
    <t>katetr vodící STXF 8F 90 cm H965100520</t>
  </si>
  <si>
    <t>KC312</t>
  </si>
  <si>
    <t>mikrokatetr Excelsior SL-10 150 M0031681890</t>
  </si>
  <si>
    <t>KC342</t>
  </si>
  <si>
    <t>katetr vodící ST XF 5F   90 cm M003100640</t>
  </si>
  <si>
    <t>KC377</t>
  </si>
  <si>
    <t>drát vodící Synchro 014 GW 35 M00313010</t>
  </si>
  <si>
    <t>KC379</t>
  </si>
  <si>
    <t>drát vodící Synchro 010-200 cm M00316310</t>
  </si>
  <si>
    <t>KC380</t>
  </si>
  <si>
    <t>drát vodící Synchro 010-300 cm M00316330</t>
  </si>
  <si>
    <t>KC435</t>
  </si>
  <si>
    <t>coil GDS-10-360 6 x 11 M003346611SR0</t>
  </si>
  <si>
    <t>KC439</t>
  </si>
  <si>
    <t>coil GDS-10-360 4 x 8 M003347408SR0</t>
  </si>
  <si>
    <t>KC440</t>
  </si>
  <si>
    <t>coil GDS-10-360 3 x 6 M003347306SR0</t>
  </si>
  <si>
    <t>KC445</t>
  </si>
  <si>
    <t>balón Maverick H7493892830300</t>
  </si>
  <si>
    <t>KD358</t>
  </si>
  <si>
    <t>cévka HNBR5,0-vanschie3</t>
  </si>
  <si>
    <t>KD432</t>
  </si>
  <si>
    <t>katetr VERT RF-WH14110M</t>
  </si>
  <si>
    <t>KD686</t>
  </si>
  <si>
    <t>stent biodegr.Ella 019-IU-..DV 019-10-31,25....</t>
  </si>
  <si>
    <t>KD689</t>
  </si>
  <si>
    <t>SCBR5.5-35-125-P-SIM2-SHTL SCBR5,0-35-125-P-SIM</t>
  </si>
  <si>
    <t>KD694</t>
  </si>
  <si>
    <t>stentgraft zenith flex AAA endovascular with Z-track introduction TFFB-</t>
  </si>
  <si>
    <t>KD700</t>
  </si>
  <si>
    <t>balón mars   5 x   4 OPT 1750-0504</t>
  </si>
  <si>
    <t>KD701</t>
  </si>
  <si>
    <t>balón mars   5 x 10 OPT 1750-0510</t>
  </si>
  <si>
    <t>KD702</t>
  </si>
  <si>
    <t>balón mars   6 x   4 OPT 1750-0604</t>
  </si>
  <si>
    <t>KD703</t>
  </si>
  <si>
    <t>balón mars   6 x 10 OPT 1750-0610</t>
  </si>
  <si>
    <t>KD893</t>
  </si>
  <si>
    <t>balón mars   7 x   4 OPT 1750-0704</t>
  </si>
  <si>
    <t>KD895</t>
  </si>
  <si>
    <t>balón mars   9 x   4 OPT 1750-0904</t>
  </si>
  <si>
    <t>KD900</t>
  </si>
  <si>
    <t>cévka diagnostická HNBR4,1-35-65-P-NS-RC2</t>
  </si>
  <si>
    <t>KD903</t>
  </si>
  <si>
    <t>cévka HNR4,0-35-65-P-8S-VCF</t>
  </si>
  <si>
    <t>KD911</t>
  </si>
  <si>
    <t>cévka HNB5,0-35-65-P-NS-TIPS</t>
  </si>
  <si>
    <t>KD913</t>
  </si>
  <si>
    <t>balón wanda 3.0-40 H965SCH505250</t>
  </si>
  <si>
    <t>KD972</t>
  </si>
  <si>
    <t>cévka HNBR5,0-38-80-P-NS-VS3</t>
  </si>
  <si>
    <t>KE302</t>
  </si>
  <si>
    <t>cévka HNR5,0-35-100-P-10S-PIG</t>
  </si>
  <si>
    <t>KE353</t>
  </si>
  <si>
    <t>onyx 18 AVM syst. 105-7000-060</t>
  </si>
  <si>
    <t>KE354</t>
  </si>
  <si>
    <t>drát vodící Mirage 103-0608</t>
  </si>
  <si>
    <t>KE355</t>
  </si>
  <si>
    <t>mikrokatetr Marathon 105-5055</t>
  </si>
  <si>
    <t>KE503</t>
  </si>
  <si>
    <t>katetr vodící ST XF 6F 100 cm M003101500</t>
  </si>
  <si>
    <t>KE759</t>
  </si>
  <si>
    <t>stent luminex ZVM12040</t>
  </si>
  <si>
    <t>KE760</t>
  </si>
  <si>
    <t>stent luminex ZVM12060</t>
  </si>
  <si>
    <t>KE767</t>
  </si>
  <si>
    <t>katetr pig. BTQ BT-PD1-1230-W</t>
  </si>
  <si>
    <t>KE944</t>
  </si>
  <si>
    <t>Zavaděč bodák KSAW-6,0-18/38-55-RB-ANL2-HC</t>
  </si>
  <si>
    <t>KE973</t>
  </si>
  <si>
    <t>ULT12,0-38-25-P-6S-CLM-RH</t>
  </si>
  <si>
    <t>KE978</t>
  </si>
  <si>
    <t>SCBR5,5-35-125-P-NS-H1-SHTL</t>
  </si>
  <si>
    <t>KE981</t>
  </si>
  <si>
    <t>drát vodící sel. NiTi/W NE18060280NW-SL</t>
  </si>
  <si>
    <t>KE995</t>
  </si>
  <si>
    <t>katetr pig. BTQ BT-PD1-1430-W</t>
  </si>
  <si>
    <t>KF043</t>
  </si>
  <si>
    <t>stent solitaire SAB-4-20</t>
  </si>
  <si>
    <t>KF057</t>
  </si>
  <si>
    <t>steh starclosse 14679-02</t>
  </si>
  <si>
    <t>KF135</t>
  </si>
  <si>
    <t>drát vodící TSMG-35-180-7-LES</t>
  </si>
  <si>
    <t>KF190</t>
  </si>
  <si>
    <t>stent biliární ZIB6-40-10-8,0</t>
  </si>
  <si>
    <t>KF568</t>
  </si>
  <si>
    <t>stent viatorry N-PT106275</t>
  </si>
  <si>
    <t>KG549</t>
  </si>
  <si>
    <t>balón wanda 6.0-40, 80 H965SCH505100</t>
  </si>
  <si>
    <t>KG550</t>
  </si>
  <si>
    <t>balón wanda 7.0-40, 80 H965SCH505130</t>
  </si>
  <si>
    <t>KG551</t>
  </si>
  <si>
    <t>balón wanda 8.0-40, 80 H965SCH505160</t>
  </si>
  <si>
    <t>KG552</t>
  </si>
  <si>
    <t>balón wanda 10.0-40, 80 H965SCH505210</t>
  </si>
  <si>
    <t>KG559</t>
  </si>
  <si>
    <t>stentgraft hrudní valiant 28-150 VAMF2828C150TE</t>
  </si>
  <si>
    <t>KG574</t>
  </si>
  <si>
    <t>stent jícen 014-01N-20-120-L</t>
  </si>
  <si>
    <t>KG610</t>
  </si>
  <si>
    <t>balón wanda 4.0-40, 80 H965SCH505040</t>
  </si>
  <si>
    <t>KG840</t>
  </si>
  <si>
    <t>stent omnilink elite .035 10 x 39 mm x   80 11006-39</t>
  </si>
  <si>
    <t>KG918</t>
  </si>
  <si>
    <t>stent pulsar -18 6/200/135 366842</t>
  </si>
  <si>
    <t>KG937</t>
  </si>
  <si>
    <t>stentgraft zenith lliac leg ZSLE</t>
  </si>
  <si>
    <t>KG949</t>
  </si>
  <si>
    <t>katetr tempo-4.038 100 BER-2 451415h0</t>
  </si>
  <si>
    <t>KG984</t>
  </si>
  <si>
    <t>stent jícnový 014-04N-20-150-L</t>
  </si>
  <si>
    <t>KH276</t>
  </si>
  <si>
    <t>stent Scuba SCA080030130</t>
  </si>
  <si>
    <t>KH291</t>
  </si>
  <si>
    <t>stentgraft zenith low-profil Iliac leg ZALL ZALL-x-x</t>
  </si>
  <si>
    <t>KH292</t>
  </si>
  <si>
    <t>stentgraft zenith low-profil Main body ZALB ZALB-x-x</t>
  </si>
  <si>
    <t>KH467</t>
  </si>
  <si>
    <t>katetr tempo4 65 COBRAII 2SH 451443V2</t>
  </si>
  <si>
    <t>KH481</t>
  </si>
  <si>
    <t>stent astron 7/80/70 343776</t>
  </si>
  <si>
    <t>KH483</t>
  </si>
  <si>
    <t>balón wanda 3.0-40, 80 H965SCH505010</t>
  </si>
  <si>
    <t>KH533</t>
  </si>
  <si>
    <t>stent Hippocampus IHP050200080</t>
  </si>
  <si>
    <t>KB877</t>
  </si>
  <si>
    <t>T5,0-35-100-P-NS-VAD2</t>
  </si>
  <si>
    <t>KB882</t>
  </si>
  <si>
    <t>jehla bioptická LABS-100</t>
  </si>
  <si>
    <t>KB885</t>
  </si>
  <si>
    <t>drát vodící THSCF-35-145-3-AUS1</t>
  </si>
  <si>
    <t>KB890</t>
  </si>
  <si>
    <t>cévka HNB5,0-38-100-P-NS-SIM 1</t>
  </si>
  <si>
    <t>KB899</t>
  </si>
  <si>
    <t>dilatátor JCD 5.0-35-20</t>
  </si>
  <si>
    <t>KB910</t>
  </si>
  <si>
    <t>XLCFW-20.-38-30-ENDOSTENT</t>
  </si>
  <si>
    <t>KB915</t>
  </si>
  <si>
    <t>KSAW-6.0-38-90-RB-SHTL-HC</t>
  </si>
  <si>
    <t>KB920</t>
  </si>
  <si>
    <t>MWCE-18S-4/2-TORNÁDO</t>
  </si>
  <si>
    <t>KB927</t>
  </si>
  <si>
    <t>MWCE-18S-1,0-0-HILAL</t>
  </si>
  <si>
    <t>KB947</t>
  </si>
  <si>
    <t>PTWS-2FLL-MLL-R</t>
  </si>
  <si>
    <t>KB953</t>
  </si>
  <si>
    <t>ULT14.0-38-25-P-6S-CLM-RH</t>
  </si>
  <si>
    <t>KB956</t>
  </si>
  <si>
    <t>cévka HNR5,0-35-100-P-10S-CFP</t>
  </si>
  <si>
    <t>KB961</t>
  </si>
  <si>
    <t>cévka HNBR5,0-38-100-P-NS-VERT</t>
  </si>
  <si>
    <t>KB967</t>
  </si>
  <si>
    <t>cévka HNBR5,0-vanschie2</t>
  </si>
  <si>
    <t>KB972</t>
  </si>
  <si>
    <t>cévka HNBR5,0-vanschie1</t>
  </si>
  <si>
    <t>KB978</t>
  </si>
  <si>
    <t>pouzdro zaváděcí B70N10MQ</t>
  </si>
  <si>
    <t>KB986</t>
  </si>
  <si>
    <t>drát vodící GA35263M</t>
  </si>
  <si>
    <t>KB989</t>
  </si>
  <si>
    <t>katetr ZW34110M</t>
  </si>
  <si>
    <t>KC003</t>
  </si>
  <si>
    <t>stentgraft bifurkační Ella 001-08-24,26,32....</t>
  </si>
  <si>
    <t>KC013</t>
  </si>
  <si>
    <t>balon viatrac 1008193-20</t>
  </si>
  <si>
    <t>KC030</t>
  </si>
  <si>
    <t>coil GDC-10-360 12 x 30 M0033461230SR0</t>
  </si>
  <si>
    <t>KC078</t>
  </si>
  <si>
    <t>hadička angio 5011531</t>
  </si>
  <si>
    <t>KC084</t>
  </si>
  <si>
    <t>drát vodící J3 5050359</t>
  </si>
  <si>
    <t>KC085</t>
  </si>
  <si>
    <t>drát vodící 5050243</t>
  </si>
  <si>
    <t>KC090</t>
  </si>
  <si>
    <t>katetr st 035F4 65 LINDH SRD5355</t>
  </si>
  <si>
    <t>KC115</t>
  </si>
  <si>
    <t>dilatátor vessel F4-17 504404X</t>
  </si>
  <si>
    <t>KC122</t>
  </si>
  <si>
    <t>katetr tempo-5 038 100 ber-2 451515H0</t>
  </si>
  <si>
    <t>KC144</t>
  </si>
  <si>
    <t>katetr st 035F4 65 cobra-III 532444</t>
  </si>
  <si>
    <t>KC192</t>
  </si>
  <si>
    <t>drát vodící Prostream MSH 175 41278-01</t>
  </si>
  <si>
    <t>KC264</t>
  </si>
  <si>
    <t>mikrokatetr Excelsior 150 M0031441890</t>
  </si>
  <si>
    <t>KC272</t>
  </si>
  <si>
    <t>pouzdro zaváděcí Accustick II M001207050</t>
  </si>
  <si>
    <t>KC291</t>
  </si>
  <si>
    <t>coil GDC-10 Ultrasoft 3 x 8 M0033433080</t>
  </si>
  <si>
    <t>KC292</t>
  </si>
  <si>
    <t>coil GDC-10 Ultrasoft 3 x 6 M0033433060</t>
  </si>
  <si>
    <t>KC295</t>
  </si>
  <si>
    <t>balón 14515 XXL/14-120 M001145150</t>
  </si>
  <si>
    <t>KC303</t>
  </si>
  <si>
    <t>coil GDC-10 Ultrasoft 2 x 6 M0033432060</t>
  </si>
  <si>
    <t>KC306</t>
  </si>
  <si>
    <t>coil GDC-10 soft 2D 4 x 8 M003344408SR40</t>
  </si>
  <si>
    <t>KC307</t>
  </si>
  <si>
    <t>coil GDC-10 soft 2DSR 5 x 10 M003344510SR40</t>
  </si>
  <si>
    <t>KC309</t>
  </si>
  <si>
    <t>coil GDC-10 SOFT 2D 7 x 10 M003344710SR4</t>
  </si>
  <si>
    <t>KC356</t>
  </si>
  <si>
    <t>coil GDC-10 Ultrasoft 2 x 1 M0033432010</t>
  </si>
  <si>
    <t>KC357</t>
  </si>
  <si>
    <t>coil GDC-10 Ultrasoft 2 x 2 M0033432020</t>
  </si>
  <si>
    <t>KC381</t>
  </si>
  <si>
    <t>balón 14553 XXL/16-120 M001145530</t>
  </si>
  <si>
    <t>KC387</t>
  </si>
  <si>
    <t>coil GDC-10-360 5 x 9 M003346509SR0</t>
  </si>
  <si>
    <t>KC392</t>
  </si>
  <si>
    <t>coil GDS-10 Ultrasoft 2 x 3 M0033432030</t>
  </si>
  <si>
    <t>KC393</t>
  </si>
  <si>
    <t>coil GDS-10 Ultrasoft 2 x 4 M0033432040</t>
  </si>
  <si>
    <t>KC426</t>
  </si>
  <si>
    <t>coil GDC-10-360 4 x 7 M003346407SR0</t>
  </si>
  <si>
    <t>KC428</t>
  </si>
  <si>
    <t>stent Wallstent uni 18 x 90 x 100 M001731580</t>
  </si>
  <si>
    <t>KC436</t>
  </si>
  <si>
    <t>coil GDS-10-360 6 x 15 M003346615SR0</t>
  </si>
  <si>
    <t>KC437</t>
  </si>
  <si>
    <t>coil GDS-10-360 6 x 11 M003347611SR0</t>
  </si>
  <si>
    <t>KC438</t>
  </si>
  <si>
    <t>coil GDS-10-360 5 x 9 M003347509SR0</t>
  </si>
  <si>
    <t>KC441</t>
  </si>
  <si>
    <t>coil GDC-10 Ultrasoft 4 x 8 M0033434080</t>
  </si>
  <si>
    <t>KC444</t>
  </si>
  <si>
    <t>balón Maverick H7493892820300</t>
  </si>
  <si>
    <t>KD213</t>
  </si>
  <si>
    <t>drát vodící Nitrex N181805</t>
  </si>
  <si>
    <t>KD359</t>
  </si>
  <si>
    <t>SCBR4,0-38-100-P-NS-SIM2</t>
  </si>
  <si>
    <t>KD433</t>
  </si>
  <si>
    <t>katetr VERT RF-WH14112M</t>
  </si>
  <si>
    <t>KD553</t>
  </si>
  <si>
    <t>cévka HNBR5,0-35-100-P-NS-C2</t>
  </si>
  <si>
    <t>KD562</t>
  </si>
  <si>
    <t>coil GDC-10-360 8 x 15 M003346815SR0</t>
  </si>
  <si>
    <t>KD563</t>
  </si>
  <si>
    <t>coil GDC-10-360 8 x 20 M003346820SR0</t>
  </si>
  <si>
    <t>KD579</t>
  </si>
  <si>
    <t>drát vodící Nitrex N143001</t>
  </si>
  <si>
    <t>KD580</t>
  </si>
  <si>
    <t>zavaděč KCFW-7,0-38-40-RB-BLKN</t>
  </si>
  <si>
    <t>KD581</t>
  </si>
  <si>
    <t>set k TIPSu RUPS-100</t>
  </si>
  <si>
    <t>KD688</t>
  </si>
  <si>
    <t>MWCE-18S-4/3-TORNÁDO</t>
  </si>
  <si>
    <t>KD827</t>
  </si>
  <si>
    <t>coil GDC-10SR 5 x 15 M003346515SR0</t>
  </si>
  <si>
    <t>KD830</t>
  </si>
  <si>
    <t>coil GDC-SR 10 x 30 M0033461030SR0</t>
  </si>
  <si>
    <t>KD837</t>
  </si>
  <si>
    <t>stentgraft zenit fenestrated AAA endovascular ZFEN-P/D/-zenit ZCMD-</t>
  </si>
  <si>
    <t>KD894</t>
  </si>
  <si>
    <t>balón mars   8 x   4 OPT 1750-0804</t>
  </si>
  <si>
    <t>KD896</t>
  </si>
  <si>
    <t>balón mars 10 x   4 OPT 1750-1004</t>
  </si>
  <si>
    <t>KD914</t>
  </si>
  <si>
    <t>balón wanda 4.0-40 H965SCH505280</t>
  </si>
  <si>
    <t>KD970</t>
  </si>
  <si>
    <t>cévka HNBR5,0-35-65-P-NS-RDC</t>
  </si>
  <si>
    <t>KD993</t>
  </si>
  <si>
    <t>KSAW-7,0-38-90-RB-SHTL-HC KSAW-7.0-38-90-</t>
  </si>
  <si>
    <t>KE265</t>
  </si>
  <si>
    <t>MWCE-35-14-12-NESTER</t>
  </si>
  <si>
    <t>KE323</t>
  </si>
  <si>
    <t>katetr značený OPT1080-4000</t>
  </si>
  <si>
    <t>KE345</t>
  </si>
  <si>
    <t>MWCE-35-14-4-NESTER MWCE-35-14-4</t>
  </si>
  <si>
    <t>KE764</t>
  </si>
  <si>
    <t>drát vodící renal 503452</t>
  </si>
  <si>
    <t>KE766</t>
  </si>
  <si>
    <t>katetr pig. BTQ BT-PD1-1030-W</t>
  </si>
  <si>
    <t>KE817</t>
  </si>
  <si>
    <t>cévka HNBR5,0-38-80-P-NS-CHG-A</t>
  </si>
  <si>
    <t>KE852</t>
  </si>
  <si>
    <t>katetr outlook RQ-5BHA4102M</t>
  </si>
  <si>
    <t>KE966</t>
  </si>
  <si>
    <t>stent luminex ZVM 14060</t>
  </si>
  <si>
    <t>KE974</t>
  </si>
  <si>
    <t>ULT10,2-38-25-P-6S-CLM-RH</t>
  </si>
  <si>
    <t>KF056</t>
  </si>
  <si>
    <t>stent solitaire SAB-6-20</t>
  </si>
  <si>
    <t>KF151</t>
  </si>
  <si>
    <t>katetr Cragg-McNamara 41039-01</t>
  </si>
  <si>
    <t>KF307</t>
  </si>
  <si>
    <t xml:space="preserve">stentgraft Zenith TX2 TAA proximal comp.  ZTEG-2P-x-x-PF </t>
  </si>
  <si>
    <t>KF405</t>
  </si>
  <si>
    <t>pouzdro zaváděcí 4F.035 402604A</t>
  </si>
  <si>
    <t>KF570</t>
  </si>
  <si>
    <t>stent viatorry N-PT108275</t>
  </si>
  <si>
    <t>KF698</t>
  </si>
  <si>
    <t>cévka vodící DAC 057/125 cm W-90131</t>
  </si>
  <si>
    <t>KF733</t>
  </si>
  <si>
    <t>stent astron 7/60/70 343775</t>
  </si>
  <si>
    <t>KF734</t>
  </si>
  <si>
    <t>stent astron 7/40/70 343774</t>
  </si>
  <si>
    <t>KF735</t>
  </si>
  <si>
    <t>stent astron 8/40/70 343778</t>
  </si>
  <si>
    <t>KF736</t>
  </si>
  <si>
    <t>stent astron 8/60/70 343779</t>
  </si>
  <si>
    <t>KF737</t>
  </si>
  <si>
    <t>stent astron 10/40/70 349214</t>
  </si>
  <si>
    <t>KF738</t>
  </si>
  <si>
    <t>stent astron 10/60/70 349215</t>
  </si>
  <si>
    <t>KF850</t>
  </si>
  <si>
    <t>stent jícen 014-02N-20-150-L</t>
  </si>
  <si>
    <t>KG546</t>
  </si>
  <si>
    <t>balón wanda 4.0-20, 80 H965SCH505030</t>
  </si>
  <si>
    <t>KG547</t>
  </si>
  <si>
    <t>balón wanda 5.0-20, 80 H965SCH505060</t>
  </si>
  <si>
    <t>KG548</t>
  </si>
  <si>
    <t>balón wanda 5.0-40, 80 H965SCH505070</t>
  </si>
  <si>
    <t>KG553</t>
  </si>
  <si>
    <t>balón wanda 5.0-40, 135 H965SCH505310</t>
  </si>
  <si>
    <t>KG554</t>
  </si>
  <si>
    <t>balón wanda 6.0-40, 135 H965SCH505340</t>
  </si>
  <si>
    <t>KG558</t>
  </si>
  <si>
    <t>stent jícen 014-04N-20-120-L</t>
  </si>
  <si>
    <t>KG632</t>
  </si>
  <si>
    <t>mikrokatetr kantata MCS-2.8-NT-150-15-HP</t>
  </si>
  <si>
    <t>KG799</t>
  </si>
  <si>
    <t>coil target 360 standard 6 mm x 15 cm M0035466150</t>
  </si>
  <si>
    <t>KG800</t>
  </si>
  <si>
    <t>coil target 360 standard 7 mm x 20 cm M0035467200</t>
  </si>
  <si>
    <t>KG801</t>
  </si>
  <si>
    <t>coil target 360 soft 3 mm x   6 cm M0035473060</t>
  </si>
  <si>
    <t>KG802</t>
  </si>
  <si>
    <t>coil target 360 soft 5 mm x 10 cm M0035475100</t>
  </si>
  <si>
    <t>KG803</t>
  </si>
  <si>
    <t>coil target 360 soft 6 mm x 15 cm M0035476150</t>
  </si>
  <si>
    <t>KG870</t>
  </si>
  <si>
    <t>stent pulsar-18 7/200/135 366847</t>
  </si>
  <si>
    <t>KG922</t>
  </si>
  <si>
    <t>stent pulsar -18 7/150/135 366845</t>
  </si>
  <si>
    <t>KG924</t>
  </si>
  <si>
    <t>balón coda-2-10,0-35-120-32</t>
  </si>
  <si>
    <t>KG936</t>
  </si>
  <si>
    <t>stentgraft zenith aortouni-iliac ZAUI</t>
  </si>
  <si>
    <t>KG998</t>
  </si>
  <si>
    <t xml:space="preserve">katetr ST F6 pig flush 65 cm 455610T </t>
  </si>
  <si>
    <t>KH001</t>
  </si>
  <si>
    <t xml:space="preserve">steh proglide 12673-05 </t>
  </si>
  <si>
    <t>KH007</t>
  </si>
  <si>
    <t>balón Mustang 10.0-40, 135 H74939171100410</t>
  </si>
  <si>
    <t>KH173</t>
  </si>
  <si>
    <t>port Chronoflex 6.0F 0607173CE</t>
  </si>
  <si>
    <t>KH178</t>
  </si>
  <si>
    <t>balón Mustang 10.0x60, 75cm H74939171100670</t>
  </si>
  <si>
    <t>KH195</t>
  </si>
  <si>
    <t>stent jícen 014-02N-20-135-L</t>
  </si>
  <si>
    <t>KH252</t>
  </si>
  <si>
    <t>stentgraft Viabahn 7 x 250 120 cm PAH072502</t>
  </si>
  <si>
    <t>KH277</t>
  </si>
  <si>
    <t>stent Scuba SCA090030130</t>
  </si>
  <si>
    <t>KH297</t>
  </si>
  <si>
    <t>drát vodící ChoICE 0.014x300  5 ks H7491211901J2</t>
  </si>
  <si>
    <t>KH298</t>
  </si>
  <si>
    <t>balón Mustang 5.0x40, 135cm H74939171050410</t>
  </si>
  <si>
    <t>KH299</t>
  </si>
  <si>
    <t>stent herculink elite 1011533-18 1011533-18</t>
  </si>
  <si>
    <t>KH354</t>
  </si>
  <si>
    <t>stentgraft fluency FVL12080</t>
  </si>
  <si>
    <t>KH457</t>
  </si>
  <si>
    <t>balón Mustang 12.0x60 75cm H74939171120670</t>
  </si>
  <si>
    <t>KH478</t>
  </si>
  <si>
    <t>pouzdro zaváděcí KCFW-6.0-35-55-RB-HFANL1-HC</t>
  </si>
  <si>
    <t>KH482</t>
  </si>
  <si>
    <t>stent astron 8/80/70 343780</t>
  </si>
  <si>
    <t>KH527</t>
  </si>
  <si>
    <t>stent Scuba SCA070030130</t>
  </si>
  <si>
    <t>KH531</t>
  </si>
  <si>
    <t>stent Scuba SCA090018130</t>
  </si>
  <si>
    <t>KH532</t>
  </si>
  <si>
    <t>stent Hippocampus IHP040200080</t>
  </si>
  <si>
    <t>KH534</t>
  </si>
  <si>
    <t>stent Hippocampus IHP060200080</t>
  </si>
  <si>
    <t>KH536</t>
  </si>
  <si>
    <t>stent Scuba SCA060018080</t>
  </si>
  <si>
    <t>KH563</t>
  </si>
  <si>
    <t xml:space="preserve">stent Zilver ZFV6-80-10-10.0 </t>
  </si>
  <si>
    <t>KH571</t>
  </si>
  <si>
    <t>balón Mustang 10.0x20 75cm H74939171100270</t>
  </si>
  <si>
    <t>KH572</t>
  </si>
  <si>
    <t>balón Mustang 12.0x40 135cm H74939171120410</t>
  </si>
  <si>
    <t>KH573</t>
  </si>
  <si>
    <t xml:space="preserve">mikrokatetr Progreat MC-PP28131ZB </t>
  </si>
  <si>
    <t>KH600</t>
  </si>
  <si>
    <t xml:space="preserve">cévka SCBR5.0-38-100-P-NS-C2 </t>
  </si>
  <si>
    <t>KH648</t>
  </si>
  <si>
    <t>stent luminexx ZVM14100</t>
  </si>
  <si>
    <t>KH661</t>
  </si>
  <si>
    <t>katetr Cragg-McNamara 41054-01 41054-01</t>
  </si>
  <si>
    <t>KH704</t>
  </si>
  <si>
    <t>stent Epic 6x80 120cm H74939054068020</t>
  </si>
  <si>
    <t>KH705</t>
  </si>
  <si>
    <t>stent Epic 7x41 120cm H74939054074020</t>
  </si>
  <si>
    <t>KH708</t>
  </si>
  <si>
    <t>stent Epic 7x118 120cm H74939054071220</t>
  </si>
  <si>
    <t>KH711</t>
  </si>
  <si>
    <t>stent Epic 8x120 120cm H74939054081220</t>
  </si>
  <si>
    <t>KH712</t>
  </si>
  <si>
    <t>stent Epic 10x80 120cm H74939054108020</t>
  </si>
  <si>
    <t>KH812</t>
  </si>
  <si>
    <t>stent Scuba SCA050018080</t>
  </si>
  <si>
    <t>KH825</t>
  </si>
  <si>
    <t>coil Nester 18-5-2 MWCE-18-5-2-NESTER</t>
  </si>
  <si>
    <t>KH828</t>
  </si>
  <si>
    <t>coil Nester 18-7-3 MWCE-18-7-3-NESTER</t>
  </si>
  <si>
    <t>KH829</t>
  </si>
  <si>
    <t>coil Nester 18-7-4 MWCE-18-7-4-NESTER</t>
  </si>
  <si>
    <t>ZL288</t>
  </si>
  <si>
    <t>Stentgraft Advanta V12 6 x 22 mm 17.1947</t>
  </si>
  <si>
    <t>KC175</t>
  </si>
  <si>
    <t>spider FX 90-SPD2-060-190</t>
  </si>
  <si>
    <t>KC443</t>
  </si>
  <si>
    <t>balón Maverick H7493892820250</t>
  </si>
  <si>
    <t>KD424</t>
  </si>
  <si>
    <t>cévka HNBR5,0-35-100-P-NS-C1</t>
  </si>
  <si>
    <t>KE850</t>
  </si>
  <si>
    <t>drát vodící HR35183M</t>
  </si>
  <si>
    <t>KH813</t>
  </si>
  <si>
    <t>balón Senri 3x60 mm BD-S3060L</t>
  </si>
  <si>
    <t>KH823</t>
  </si>
  <si>
    <t>coil Nester 18-3-2 MWCE-18-3-2-NESTER</t>
  </si>
  <si>
    <t>KH826</t>
  </si>
  <si>
    <t>coil Nester 18-5-3 MWCE-18-5-3-NESTER</t>
  </si>
  <si>
    <t>KH827</t>
  </si>
  <si>
    <t>coil Nester 18-7-2 MWCE-18-7-2-NESTER</t>
  </si>
  <si>
    <t>ZB215</t>
  </si>
  <si>
    <t>Šití safil fialový 3/0 bal. á 36 ks C1048041</t>
  </si>
  <si>
    <t>ZD423</t>
  </si>
  <si>
    <t>Šití silon monofil 4/0 EP 1,5 blue bal. á 24 ks SM 2061</t>
  </si>
  <si>
    <t>ZA832</t>
  </si>
  <si>
    <t>Jehla injekční 0,9 x   40 mm žlutá 4657519</t>
  </si>
  <si>
    <t>ZB479</t>
  </si>
  <si>
    <t>Jehla chirurgická B12</t>
  </si>
  <si>
    <t>ZH201</t>
  </si>
  <si>
    <t>Jehla injekční 0,8 x 120 mm zelená 4665643</t>
  </si>
  <si>
    <t>ZI757</t>
  </si>
  <si>
    <t>Rukavice vinyl bez p. S á 100 ks EFEKTVR02</t>
  </si>
  <si>
    <t>ZK476</t>
  </si>
  <si>
    <t>Rukavice operační latexové s pudrem ansell medigrip plus vel. 7,5 302925</t>
  </si>
  <si>
    <t>ZL071</t>
  </si>
  <si>
    <t>Rukavice operační gammex bez pudru PF EnLite vel. 6,5 353383</t>
  </si>
  <si>
    <t>Návrh</t>
  </si>
  <si>
    <t xml:space="preserve">Týdenní plán lékařských pracovních hodin nutný k zajištění provozu pracoviště - VÝKON (zůčtované hodiny v rámci úvazku + nad rámec úvazku ve sloupcích 8,9) </t>
  </si>
  <si>
    <t>806 - Pracoviště s osvědčením pro provádění screeningu n</t>
  </si>
  <si>
    <t>809 - Pracoviště radiodiagnostiky</t>
  </si>
  <si>
    <t>806</t>
  </si>
  <si>
    <t>3</t>
  </si>
  <si>
    <t>0075319</t>
  </si>
  <si>
    <t xml:space="preserve">JEHLA BIOPTICKÁ MN1413                            </t>
  </si>
  <si>
    <t>0151445</t>
  </si>
  <si>
    <t xml:space="preserve">JEHLA BIOPTICKÁ - MĚKKÉ TKÁNĚ - AUTOMAT. CAESAR   </t>
  </si>
  <si>
    <t>0151449</t>
  </si>
  <si>
    <t>JEHLA BIOPTICKÁ DO DĚLA (BARD MAGNUM)  UNIVERSAL P</t>
  </si>
  <si>
    <t>V</t>
  </si>
  <si>
    <t>09137</t>
  </si>
  <si>
    <t>UZ VYŠETŘENÍ DVOU ORGÁNŮ V NĚKOLIKA ROVINÁCH</t>
  </si>
  <si>
    <t>51881</t>
  </si>
  <si>
    <t>MULTIDISCIPLINÁRNÍ INDIKAČNÍ SEMINÁŘ K URČENÍ OPTI</t>
  </si>
  <si>
    <t>68002</t>
  </si>
  <si>
    <t>mamografickÚ vyÜet°enÝ pro ZP 207</t>
  </si>
  <si>
    <t>68003</t>
  </si>
  <si>
    <t>vyÜet°enÝ ultrazvukem pro ZP 207</t>
  </si>
  <si>
    <t>68004</t>
  </si>
  <si>
    <t>zhodnocenÝ nßlezu - normßlnÝ nßlez pro ZP 207</t>
  </si>
  <si>
    <t>89178</t>
  </si>
  <si>
    <t>(VZP) SCREENINGOVÁ MAMOGRAFIE - V DISPENZÁRNÍ PÉČI</t>
  </si>
  <si>
    <t>89221</t>
  </si>
  <si>
    <t>SCREENINGOVÁ MAMOGRAFIE (OBĚ STRANY, KAŽDÁ VE DVOU</t>
  </si>
  <si>
    <t>89222</t>
  </si>
  <si>
    <t>DOPLŇUJÍCÍ MAMOGRAFIE KE SCREENINGOVÉ MAMOGRAFII</t>
  </si>
  <si>
    <t>89314</t>
  </si>
  <si>
    <t>PERKUTÁNNÍ PUNKCE NEBO BIOPSIE PRSU ŘÍZENÁ RDG MET</t>
  </si>
  <si>
    <t>89510</t>
  </si>
  <si>
    <t>UZ PRSŮ JAKO DOPLNĚK SCREENINGOVÉ MAMOGRAFIE (VČET</t>
  </si>
  <si>
    <t>89813</t>
  </si>
  <si>
    <t>KONZULTACE NÁLEZU RENTGENOLOGEM CÍLENÁ</t>
  </si>
  <si>
    <t>89814</t>
  </si>
  <si>
    <t>DRUHÉ ČTENÍ MAMOGRAFICKÝCH SNÍMKŮ VE SCREENINGU</t>
  </si>
  <si>
    <t>809</t>
  </si>
  <si>
    <t>1</t>
  </si>
  <si>
    <t>0001732</t>
  </si>
  <si>
    <t xml:space="preserve">XENETIX 300                                       </t>
  </si>
  <si>
    <t>0001733</t>
  </si>
  <si>
    <t>0002918</t>
  </si>
  <si>
    <t xml:space="preserve">MULTIHANCE                                        </t>
  </si>
  <si>
    <t>0002920</t>
  </si>
  <si>
    <t>0003132</t>
  </si>
  <si>
    <t xml:space="preserve">GADOVIST 1,0 MMOL/ML                              </t>
  </si>
  <si>
    <t>0003134</t>
  </si>
  <si>
    <t>0003135</t>
  </si>
  <si>
    <t>0017038</t>
  </si>
  <si>
    <t xml:space="preserve">VISIPAQUE 270 MG I/ML                             </t>
  </si>
  <si>
    <t>0021973</t>
  </si>
  <si>
    <t xml:space="preserve">IOMERON 150                                       </t>
  </si>
  <si>
    <t>0022008</t>
  </si>
  <si>
    <t xml:space="preserve">IOMERON 200                                       </t>
  </si>
  <si>
    <t>0022032</t>
  </si>
  <si>
    <t xml:space="preserve">IOMERON 250                                       </t>
  </si>
  <si>
    <t>0022075</t>
  </si>
  <si>
    <t xml:space="preserve">IOMERON 400                                       </t>
  </si>
  <si>
    <t>0022077</t>
  </si>
  <si>
    <t>0042411</t>
  </si>
  <si>
    <t>0042433</t>
  </si>
  <si>
    <t xml:space="preserve">VISIPAQUE 320 MG I/ML                             </t>
  </si>
  <si>
    <t>0042439</t>
  </si>
  <si>
    <t>0042443</t>
  </si>
  <si>
    <t>0044487</t>
  </si>
  <si>
    <t xml:space="preserve">MAGNEVIST                                         </t>
  </si>
  <si>
    <t>0045119</t>
  </si>
  <si>
    <t>0045123</t>
  </si>
  <si>
    <t>0045124</t>
  </si>
  <si>
    <t>0059496</t>
  </si>
  <si>
    <t xml:space="preserve">TELEBRIX GASTRO                                   </t>
  </si>
  <si>
    <t>0065978</t>
  </si>
  <si>
    <t xml:space="preserve">DOTAREM                                           </t>
  </si>
  <si>
    <t>0065980</t>
  </si>
  <si>
    <t>0077015</t>
  </si>
  <si>
    <t xml:space="preserve">ULTRAVIST 240                                     </t>
  </si>
  <si>
    <t>0077016</t>
  </si>
  <si>
    <t xml:space="preserve">ULTRAVIST 300                                     </t>
  </si>
  <si>
    <t>0077017</t>
  </si>
  <si>
    <t>0077018</t>
  </si>
  <si>
    <t xml:space="preserve">ULTRAVIST 370                                     </t>
  </si>
  <si>
    <t>0077019</t>
  </si>
  <si>
    <t>0077024</t>
  </si>
  <si>
    <t>0093625</t>
  </si>
  <si>
    <t>0095607</t>
  </si>
  <si>
    <t xml:space="preserve">MICROPAQUE                                        </t>
  </si>
  <si>
    <t>0095608</t>
  </si>
  <si>
    <t xml:space="preserve">MICROPAQUE CT                                     </t>
  </si>
  <si>
    <t>0095609</t>
  </si>
  <si>
    <t>0001735</t>
  </si>
  <si>
    <t>0042413</t>
  </si>
  <si>
    <t>0032932</t>
  </si>
  <si>
    <t xml:space="preserve">TELEBRIX 30 MEGLUMINE                             </t>
  </si>
  <si>
    <t>0022040</t>
  </si>
  <si>
    <t xml:space="preserve">IOMERON 300                                       </t>
  </si>
  <si>
    <t>0022017</t>
  </si>
  <si>
    <t>0065979</t>
  </si>
  <si>
    <t>0006707</t>
  </si>
  <si>
    <t xml:space="preserve">JEHLA BIOPTICKÁ K SYSTÉMU MAMMOTOME               </t>
  </si>
  <si>
    <t>0030303</t>
  </si>
  <si>
    <t xml:space="preserve">LOKALIZÁTOR PRSNÍCH LÉZÍ,  MICROMARK              </t>
  </si>
  <si>
    <t>0034038</t>
  </si>
  <si>
    <t xml:space="preserve">JEHLA BIOPTICKÁ ASPIRAČNÍ, CHIBA,ECHOTIP          </t>
  </si>
  <si>
    <t>0037821</t>
  </si>
  <si>
    <t xml:space="preserve">VODIČ ANGIOGRAFICKÝ                               </t>
  </si>
  <si>
    <t>0038462</t>
  </si>
  <si>
    <t xml:space="preserve">DRÁT VODÍCÍ GUIDE WIRE M                          </t>
  </si>
  <si>
    <t>0038482</t>
  </si>
  <si>
    <t>0038483</t>
  </si>
  <si>
    <t>0038498</t>
  </si>
  <si>
    <t xml:space="preserve">KATETR ANGIOGRAFICKÝ GLIDECATH                    </t>
  </si>
  <si>
    <t>0038503</t>
  </si>
  <si>
    <t xml:space="preserve">SOUPRAVA ZAVÁDĚCÍ INTRODUCER                      </t>
  </si>
  <si>
    <t>0038505</t>
  </si>
  <si>
    <t>0046507</t>
  </si>
  <si>
    <t xml:space="preserve">SOUPRAVA K INVAZIVNÍMU MĚŘENÍ 1 TLAKU             </t>
  </si>
  <si>
    <t>0047480</t>
  </si>
  <si>
    <t xml:space="preserve">KATETR DILATAČNÍ PTCA                             </t>
  </si>
  <si>
    <t>0047648</t>
  </si>
  <si>
    <t xml:space="preserve">KATETR ANGIOGRAFICKÝ OUTLOOK RQ-4                 </t>
  </si>
  <si>
    <t>0048264</t>
  </si>
  <si>
    <t xml:space="preserve">DRÁT NEUROINTERVENČNÍ                             </t>
  </si>
  <si>
    <t>0048523</t>
  </si>
  <si>
    <t xml:space="preserve">VODIČ INTERVENČNÍ SELECTIVA DO 145CM              </t>
  </si>
  <si>
    <t>0048668</t>
  </si>
  <si>
    <t xml:space="preserve">DRÁT VODÍCÍ NITINOL                               </t>
  </si>
  <si>
    <t>0048713</t>
  </si>
  <si>
    <t>EXTRAKTOR - KATETR SE SMYČKOU - ANDRA SNARE - MULT</t>
  </si>
  <si>
    <t>0048828</t>
  </si>
  <si>
    <t xml:space="preserve">STENT JÍCNOVÝ FERX-ELLA-BOUBELLA-E                </t>
  </si>
  <si>
    <t>0049919</t>
  </si>
  <si>
    <t xml:space="preserve">KATETR BALÓNKOVÝ PTCA - POWERSAIL, TREK, MINITREK </t>
  </si>
  <si>
    <t>0049926</t>
  </si>
  <si>
    <t>STENT BILIÁRNÍ-PERIFERNÍ ABSOLUTE .035;PRO.035;PRO</t>
  </si>
  <si>
    <t>0051591</t>
  </si>
  <si>
    <t>0052130</t>
  </si>
  <si>
    <t xml:space="preserve">STENT PERIFERNÍ CARBOSTENT VŠECHNY TYPY ICVXXXX   </t>
  </si>
  <si>
    <t>0052140</t>
  </si>
  <si>
    <t xml:space="preserve">KATETR DILATAČNÍ PTA WANDA, SMASH                 </t>
  </si>
  <si>
    <t>0052399</t>
  </si>
  <si>
    <t xml:space="preserve">KATETR DRENÁŽNÍ BILIÁRNÍ                          </t>
  </si>
  <si>
    <t>0052704</t>
  </si>
  <si>
    <t xml:space="preserve">KATETR DRENÁŽNÍ                                   </t>
  </si>
  <si>
    <t>0053358</t>
  </si>
  <si>
    <t xml:space="preserve">KATETR ANGIOGRAFICKÝ SLIP-CATH HYDROFILNÍ         </t>
  </si>
  <si>
    <t>0053374</t>
  </si>
  <si>
    <t xml:space="preserve">KATETR ANGIOPLASTICKÝ LARGE OMEGA, PRŮMĚR 7 - 8.5 </t>
  </si>
  <si>
    <t>0053563</t>
  </si>
  <si>
    <t xml:space="preserve">KATETR DIAGNOSTICKÝ TEMPO4F,5F                    </t>
  </si>
  <si>
    <t>0053643</t>
  </si>
  <si>
    <t xml:space="preserve">KATETR BALONKOVÝ PTA QUADRIMATRIX/MARS            </t>
  </si>
  <si>
    <t>0053905</t>
  </si>
  <si>
    <t xml:space="preserve">KATETR DILATAČNÍ XXL                 14-5XX       </t>
  </si>
  <si>
    <t>0053921</t>
  </si>
  <si>
    <t xml:space="preserve">KATETR PRO DRENÁŽ ŽLUČNÍKU VAN SONNENBERG 20-8XX  </t>
  </si>
  <si>
    <t>0053925</t>
  </si>
  <si>
    <t xml:space="preserve">KATETR BALÓNKOVÝ PTA SYMMETRY, MUSTANG            </t>
  </si>
  <si>
    <t>0053927</t>
  </si>
  <si>
    <t>KATETR PTA ULTRA-THIN DIAMOND W.GLIDEX 16-8X-16-9X</t>
  </si>
  <si>
    <t>0053934</t>
  </si>
  <si>
    <t xml:space="preserve">SYSTÉM ZAVÁDĚCÍ ACCUSTICK II 20-702,20-703        </t>
  </si>
  <si>
    <t>0053936</t>
  </si>
  <si>
    <t xml:space="preserve">SYSTÉM ZAVÁDĚCÍ ACCUSTICK II 20-705               </t>
  </si>
  <si>
    <t>0054358</t>
  </si>
  <si>
    <t xml:space="preserve">KATETR DIAGNOSTICKÝ SUPER TORQUE 5F,6F 533525-686 </t>
  </si>
  <si>
    <t>0054475</t>
  </si>
  <si>
    <t>STENT BILIÁRNÍ ZILVER 635,SAMOEXPANDIBILNÍ,NITINOL</t>
  </si>
  <si>
    <t>0056016</t>
  </si>
  <si>
    <t>SET PRO ENTEROKLÝZU - SONDA DUODENÁLNÍ GUERBET 815</t>
  </si>
  <si>
    <t>0056021</t>
  </si>
  <si>
    <t>SET PRO ENTEROKLÝZU- HADIČKA K OMEZOVAČI TLAKU 834</t>
  </si>
  <si>
    <t>0056023</t>
  </si>
  <si>
    <t>REDUKCE NA TROKAR UNIVERZÁLNÍ 5MM, K JEDNORÁZOVÉMU</t>
  </si>
  <si>
    <t>0056025</t>
  </si>
  <si>
    <t xml:space="preserve">SET PRO ENTEROKLÝZU - VAK NÁLEVOVÝ 857            </t>
  </si>
  <si>
    <t>0056030</t>
  </si>
  <si>
    <t xml:space="preserve">SET PRO ENTEROKLÝZU - MEZISPOJKA Y 879            </t>
  </si>
  <si>
    <t>0056218</t>
  </si>
  <si>
    <t xml:space="preserve">ADAPTER                                           </t>
  </si>
  <si>
    <t>0056358</t>
  </si>
  <si>
    <t xml:space="preserve">ZAVADĚČ FLEXOR BALKIN RADIOOPÁKNÍ ZNAČKA          </t>
  </si>
  <si>
    <t>0056361</t>
  </si>
  <si>
    <t>0056364</t>
  </si>
  <si>
    <t xml:space="preserve">ZAVADĚČ MIKROPUNKČNÍ                              </t>
  </si>
  <si>
    <t>0056365</t>
  </si>
  <si>
    <t xml:space="preserve">ZAVADĚČ MIKROPUNKČNÍ, NITINOLOVÝ VODIČ            </t>
  </si>
  <si>
    <t>0057150</t>
  </si>
  <si>
    <t xml:space="preserve">KATETR BALÓNKOVÝ PTA - OPTI-PLAST SHAFT 75-135CM  </t>
  </si>
  <si>
    <t>0057769</t>
  </si>
  <si>
    <t xml:space="preserve">DILATÁTOR COPE-SADDEKNI SFA ACCESS                </t>
  </si>
  <si>
    <t>0057775</t>
  </si>
  <si>
    <t xml:space="preserve">KATETR MICROFERRET                                </t>
  </si>
  <si>
    <t>0057788</t>
  </si>
  <si>
    <t xml:space="preserve">SET TRANSJUGULÁRNÍ PŘÍSTUPOVÝ/BIOPTICKÝ           </t>
  </si>
  <si>
    <t>0057823</t>
  </si>
  <si>
    <t>KATETR ANGIOGRAFICKÝ TORCON,PRŮMĚR 4.1 AŽ 7 FRENCH</t>
  </si>
  <si>
    <t>0057824</t>
  </si>
  <si>
    <t>0057827</t>
  </si>
  <si>
    <t xml:space="preserve">KATETR ANGIOGRAFICKÝ VYSOKOTLAKÝ, PRŮMĚR 4 A 5 FR </t>
  </si>
  <si>
    <t>0057832</t>
  </si>
  <si>
    <t xml:space="preserve">KATETR ANGIOGRAFICKÝ TFE,PRŮMĚR 3 AŽ 7 FRENCH     </t>
  </si>
  <si>
    <t>0057844</t>
  </si>
  <si>
    <t xml:space="preserve">TĚLÍSKO EMBOLIZAČNÍ TORNADO                       </t>
  </si>
  <si>
    <t>0058000</t>
  </si>
  <si>
    <t xml:space="preserve">DRÁT VODÍCÍ JINDO PRO PTA           503451-503657 </t>
  </si>
  <si>
    <t>0058013</t>
  </si>
  <si>
    <t>0058462</t>
  </si>
  <si>
    <t xml:space="preserve">VODIČ DRÁTĚNÝ LUNDERQUIST EXTRA STIFF, ZAHNUTÝ    </t>
  </si>
  <si>
    <t>0058463</t>
  </si>
  <si>
    <t xml:space="preserve">VODIČ DRÁTĚNÝ LUNDERQUIST EXTRA STIFF             </t>
  </si>
  <si>
    <t>0058503</t>
  </si>
  <si>
    <t xml:space="preserve">KATETR PERIFERNĺ DILATAČNĺ VIATRAC - PTA          </t>
  </si>
  <si>
    <t>0059345</t>
  </si>
  <si>
    <t xml:space="preserve">INDEFLÁTOR 622510                                 </t>
  </si>
  <si>
    <t>0059795</t>
  </si>
  <si>
    <t xml:space="preserve">DRÁT VODÍCÍ ANGIODYN J3 FC-FS 150-0,35            </t>
  </si>
  <si>
    <t>0070325</t>
  </si>
  <si>
    <t xml:space="preserve">JEHLA BIOPTICKÁ                                   </t>
  </si>
  <si>
    <t>0075248</t>
  </si>
  <si>
    <t xml:space="preserve">JEHLA BIOPTICKÁ 16150040,.60,.70,.90              </t>
  </si>
  <si>
    <t>0075301</t>
  </si>
  <si>
    <t xml:space="preserve">JEHLA BIOPTICKÁ 17900050,.70                      </t>
  </si>
  <si>
    <t>0075314</t>
  </si>
  <si>
    <t xml:space="preserve">JEHLA BIOPTICKÁ MN1610                            </t>
  </si>
  <si>
    <t>0075316</t>
  </si>
  <si>
    <t xml:space="preserve">JEHLA BIOPTICKÁ MN1616                            </t>
  </si>
  <si>
    <t>0075318</t>
  </si>
  <si>
    <t xml:space="preserve">JEHLA BIOPTICKÁ MN1410                            </t>
  </si>
  <si>
    <t>0077226</t>
  </si>
  <si>
    <t xml:space="preserve">JEHLA STERNÁLNÍ MIELO-CAN, 18G - 1,2MMX4,8CM      </t>
  </si>
  <si>
    <t>0092121</t>
  </si>
  <si>
    <t xml:space="preserve">VODÍCÍ DRÁT GT HYDROPHILIC MICROGUIDE WIRE        </t>
  </si>
  <si>
    <t>0092125</t>
  </si>
  <si>
    <t xml:space="preserve">MIKROKATETR PROGREAT PC2411-2813, PP27111-27131   </t>
  </si>
  <si>
    <t>0092127</t>
  </si>
  <si>
    <t xml:space="preserve">ČÁSTICE EMBOLIZAČNÍ - EMBOSFÉRY EB2S103-912       </t>
  </si>
  <si>
    <t>0092128</t>
  </si>
  <si>
    <t xml:space="preserve">ZAVADĚČ DESTINATION RSR01 - 16                    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</si>
  <si>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</si>
  <si>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</si>
  <si>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</si>
  <si>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</si>
  <si>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</si>
  <si>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 xml:space="preserve">SADA DRENÁŽNÍ                                     </t>
  </si>
  <si>
    <t>0098951</t>
  </si>
  <si>
    <t xml:space="preserve">LOKALIZÁTOR PRSNÍCH LÉZÍ V-MARK, PRO MAMMOTOM,11G </t>
  </si>
  <si>
    <t>0098953</t>
  </si>
  <si>
    <t xml:space="preserve">LOKALIZÁTOR PRSNÍCH LÉZÍ V-MARK, PRO V-CORE, 11 G </t>
  </si>
  <si>
    <t>0141311</t>
  </si>
  <si>
    <t>STENTGRAFT ABDOMINÁLNÍ ENDURANT CONTRALATERAL LIMB</t>
  </si>
  <si>
    <t>0141644</t>
  </si>
  <si>
    <t>STENT INTRAKRANIÁLNÍ SOLITAIRE AB,SAMOEXPANDIBILNÍ</t>
  </si>
  <si>
    <t>0141695</t>
  </si>
  <si>
    <t xml:space="preserve">STENT JÍCNOVÝ FERX-ELLA-BOUBELLA                  </t>
  </si>
  <si>
    <t>0151038</t>
  </si>
  <si>
    <t xml:space="preserve">FILTR VENAKAVÁLNÍ                                 </t>
  </si>
  <si>
    <t>0151381</t>
  </si>
  <si>
    <t xml:space="preserve">PTCA PŘÍSLUŠENSTVÍ PITION TRI-ADAPTER             </t>
  </si>
  <si>
    <t>0151457</t>
  </si>
  <si>
    <t xml:space="preserve">KATETR BALÓNKOVÝ PTA - PROFILER                   </t>
  </si>
  <si>
    <t>0192086</t>
  </si>
  <si>
    <t>STENT PERIFERNÍ ZILVER RX, ZILVER FLEX,SAMOEXPANDI</t>
  </si>
  <si>
    <t>0054420</t>
  </si>
  <si>
    <t xml:space="preserve">POUZDRO - SUPER SHEATH FEMORÁLNÍ                  </t>
  </si>
  <si>
    <t>09135</t>
  </si>
  <si>
    <t>UZ VYŠETŘENÍ POUZE JEDNOHO ORGÁNU V NĚKOLIKA ROVIN</t>
  </si>
  <si>
    <t>09139</t>
  </si>
  <si>
    <t>UZ VYŠETŘENÍ TŘÍ A VÍCE ORGÁNŮ V NĚKOLIKA ROVINÁCH</t>
  </si>
  <si>
    <t>89111</t>
  </si>
  <si>
    <t>RTG PRSTŮ A ZÁPRSTNÍCH KŮSTEK RUKY NEBO NOHY</t>
  </si>
  <si>
    <t>89113</t>
  </si>
  <si>
    <t>RTG LEBKY, CÍLENÉ SNÍMKY</t>
  </si>
  <si>
    <t>89115</t>
  </si>
  <si>
    <t>RTG LEBKY, PŘEHLEDNÉ SNÍMKY</t>
  </si>
  <si>
    <t>89117</t>
  </si>
  <si>
    <t>RTG KRKU A KRČNÍ PÁTEŘE</t>
  </si>
  <si>
    <t>89119</t>
  </si>
  <si>
    <t>RTG HRUDNÍ NEBO BEDERNÍ PÁTEŘE</t>
  </si>
  <si>
    <t>89121</t>
  </si>
  <si>
    <t>RTG KŘÍŽOVÉ KOSTI A SI KLOUBŮ</t>
  </si>
  <si>
    <t>89123</t>
  </si>
  <si>
    <t>RTG PÁNVE NEBO KYČELNÍHO KLOUBU</t>
  </si>
  <si>
    <t>89125</t>
  </si>
  <si>
    <t>RTG RAMENNÍHO KLOUBU</t>
  </si>
  <si>
    <t>89127</t>
  </si>
  <si>
    <t>RTG KOSTÍ A KLOUBŮ KONČETIN</t>
  </si>
  <si>
    <t>89129</t>
  </si>
  <si>
    <t>RTG ŽEBER A STERNA</t>
  </si>
  <si>
    <t>89131</t>
  </si>
  <si>
    <t>RTG HRUDNÍKU</t>
  </si>
  <si>
    <t>89135</t>
  </si>
  <si>
    <t>RENTGENOVÉ VYŠETŘENÍ CELÉ PÁTEŘE JEDNOU EXPOZICÍ</t>
  </si>
  <si>
    <t>89137</t>
  </si>
  <si>
    <t>RENTGENOVÉ VYŠETŘENÍ KLOUBU - DRŽENÉ SNÍMKY</t>
  </si>
  <si>
    <t>89141</t>
  </si>
  <si>
    <t>VYŠETŘENÍ DOLNÍCH KONČETIN VCELKU JEDNÍM RENTGENOV</t>
  </si>
  <si>
    <t>89143</t>
  </si>
  <si>
    <t>RTG BŘICHA</t>
  </si>
  <si>
    <t>89145</t>
  </si>
  <si>
    <t>RTG JÍCNU</t>
  </si>
  <si>
    <t>89147</t>
  </si>
  <si>
    <t>RTG ŽALUDKU A DUODENA</t>
  </si>
  <si>
    <t>89151</t>
  </si>
  <si>
    <t>PASÁŽ TRÁVICÍ TRUBICÍ</t>
  </si>
  <si>
    <t>89153</t>
  </si>
  <si>
    <t>ENTEROKLÝZA</t>
  </si>
  <si>
    <t>89155</t>
  </si>
  <si>
    <t>RTG VYŠETŘENÍ TLUSTÉHO STŘEVA</t>
  </si>
  <si>
    <t>89161</t>
  </si>
  <si>
    <t>CHOLANGIOGRAFIE PEROPERAČNÍ NEBO T-DRÉNEM</t>
  </si>
  <si>
    <t>89163</t>
  </si>
  <si>
    <t>VYLUČOVACÍ UROGRAFIE</t>
  </si>
  <si>
    <t>89167</t>
  </si>
  <si>
    <t>CYSTOGRAFIE</t>
  </si>
  <si>
    <t>89169</t>
  </si>
  <si>
    <t>CYSTOURETROGRAFIE</t>
  </si>
  <si>
    <t>89175</t>
  </si>
  <si>
    <t>DEFERENTOGRAFIE, CELÝ VÝKON</t>
  </si>
  <si>
    <t>89177</t>
  </si>
  <si>
    <t>HYSTEROSALPINGOGRAFIE</t>
  </si>
  <si>
    <t>89179</t>
  </si>
  <si>
    <t>DIAGNOSTICKÁ MAMOGRAFIE NEBO  DUKTOGRAFIE</t>
  </si>
  <si>
    <t>89189</t>
  </si>
  <si>
    <t>FISTULOGRAFIE</t>
  </si>
  <si>
    <t>89193</t>
  </si>
  <si>
    <t>SIALOGRAFIE - JEDNA ŽLÁZA</t>
  </si>
  <si>
    <t>89197</t>
  </si>
  <si>
    <t>KLASICKÁ (KONVENČNÍ) TOMOGRAFIE</t>
  </si>
  <si>
    <t>89198</t>
  </si>
  <si>
    <t>SKIASKOPIE</t>
  </si>
  <si>
    <t>89199</t>
  </si>
  <si>
    <t>SKIASKOPICKÁ KONTROLA DIAGNOSTICKÝCH A LÉČEBNÝCH V</t>
  </si>
  <si>
    <t>89201</t>
  </si>
  <si>
    <t>SKIASKOPIE NA OPERAČNÍM ČI ZÁKROKOVÉM SÁLE MOBILNÍ</t>
  </si>
  <si>
    <t>89311</t>
  </si>
  <si>
    <t xml:space="preserve">INTERVENČNÍ VÝKON ŘÍZENÝ RDG METODOU (SKIASKOPIE, </t>
  </si>
  <si>
    <t>89313</t>
  </si>
  <si>
    <t xml:space="preserve">PERKUTÁNNÍ PUNKCE NEBO BIOPSIE ŘÍZENÁ RDG METODOU </t>
  </si>
  <si>
    <t>89317</t>
  </si>
  <si>
    <t>SELEKTIVNÍ TROMBOLÝZA</t>
  </si>
  <si>
    <t>89319</t>
  </si>
  <si>
    <t>ZAVEDENÍ FILTRU DO DOLNÍ DUTÉ ŽÍLY</t>
  </si>
  <si>
    <t>89321</t>
  </si>
  <si>
    <t>EXTRAKCE CIZÍHO TĚLESA Z CÉVNÍHO ŘEČIŠTĚ</t>
  </si>
  <si>
    <t>89323</t>
  </si>
  <si>
    <t>TERAPEUTICKÁ EMBOLIZACE V CÉVNÍM ŘEČIŠTI</t>
  </si>
  <si>
    <t>89325</t>
  </si>
  <si>
    <t>PERKUTÁNNÍ DRENÁŽ ABSCESU, CYSTY EV. JINÉ DUTINY R</t>
  </si>
  <si>
    <t>89327</t>
  </si>
  <si>
    <t>KONTROLNÍ NÁSTŘIK DRENÁŽNÍHO KATÉTRU</t>
  </si>
  <si>
    <t>89331</t>
  </si>
  <si>
    <t>ZAVEDENÍ STENTU DO TEPENNÉHO ČI ŽILNÍHO ŘEČIŠTĚ</t>
  </si>
  <si>
    <t>89333</t>
  </si>
  <si>
    <t>PERKUTÁNNÍ DRENÁŽ ŽLUČOVÝCH CEST (EV. ZAVEDENÍ STE</t>
  </si>
  <si>
    <t>89335</t>
  </si>
  <si>
    <t xml:space="preserve">ZAVEDENÍ LOKALIZÁTORU K NEHMATNÝM LOŽISKŮM VČETNĚ </t>
  </si>
  <si>
    <t>89337</t>
  </si>
  <si>
    <t xml:space="preserve">DILATACE STENÓZ JÍCNU, GASTROINTESTINÁLNÍ TRUBICE </t>
  </si>
  <si>
    <t>89339</t>
  </si>
  <si>
    <t>STEREOTAKTICKÁ BIOPSIE NEBO  STEREOTAKTICKÁ LOKALI</t>
  </si>
  <si>
    <t>89343</t>
  </si>
  <si>
    <t>DIAGNOSTICKÁ MINIINVAZIVNÍ VAKUOVÁ BIOPSIE PRSU ZA</t>
  </si>
  <si>
    <t>89411</t>
  </si>
  <si>
    <t>PŘEHLEDNÁ  ČI SELEKTIVNÍ ANGIOGRAFIE</t>
  </si>
  <si>
    <t>89415</t>
  </si>
  <si>
    <t xml:space="preserve">PŘEHLEDNÁ ČI SELEKTIVNÍ ANGIOGRAFIE NAVAZUJÍCÍ NA </t>
  </si>
  <si>
    <t>89417</t>
  </si>
  <si>
    <t>89419</t>
  </si>
  <si>
    <t>PUNKČNÍ ANGIOGRAFIE</t>
  </si>
  <si>
    <t>89421</t>
  </si>
  <si>
    <t>MĚŘENÍ TLAKU PŘI ANGIOGRAFII</t>
  </si>
  <si>
    <t>89423</t>
  </si>
  <si>
    <t>PERKUTÁNNÍ TRANSLUMINÁLNÍ ANGIOPLASTIKA</t>
  </si>
  <si>
    <t>89441</t>
  </si>
  <si>
    <t>KATETRIZACE JATERNÍCH ŽIL</t>
  </si>
  <si>
    <t>89443</t>
  </si>
  <si>
    <t>ŽÍLY DOLNÍ KONČETINY - FLEBOGRAFIE PERIFERNÍ (ASCE</t>
  </si>
  <si>
    <t>89445</t>
  </si>
  <si>
    <t>ŽÍLY HORNÍ KONČETINY - FLEBOGRAFIE PERIFERNÍ, CELÝ</t>
  </si>
  <si>
    <t>89453</t>
  </si>
  <si>
    <t>PERKUTÁNNÍ TRANSHEPATÁLNÍ CHOLANGIOGRAFIE</t>
  </si>
  <si>
    <t>89511</t>
  </si>
  <si>
    <t>UZ INTRAKAVITÁLNÍ VYŠETŘENÍ</t>
  </si>
  <si>
    <t>89512</t>
  </si>
  <si>
    <t>UZ PRSŮ VČETNĚ SPÁDOVÝCH UZLIN</t>
  </si>
  <si>
    <t>89513</t>
  </si>
  <si>
    <t>UZ VYŠETŘENÍ HORNÍ POLOVINY BŘICHA</t>
  </si>
  <si>
    <t>89514</t>
  </si>
  <si>
    <t>UZ VYŠETŘENÍ DOLNÍ POLOVINY BŘICHA</t>
  </si>
  <si>
    <t>89515</t>
  </si>
  <si>
    <t>UZ DUPLEXNÍ VYŠETŘENÍ POUZE JEDNÉ CÉVY, T. J. MORF</t>
  </si>
  <si>
    <t>89517</t>
  </si>
  <si>
    <t>UZ DUPLEXNÍ VYŠETŘENÍ DVOU A VÍCE CÉV, T. J. MORFO</t>
  </si>
  <si>
    <t>89525</t>
  </si>
  <si>
    <t>DOPPLEROVSKÁ ULTRASONOGRAFIE TRANSKRANIÁLNÍ</t>
  </si>
  <si>
    <t>89611</t>
  </si>
  <si>
    <t>CT VYŠETŘENÍ HLAVY NEBO TĚLA NATIVNÍ A KONTRASTNÍ</t>
  </si>
  <si>
    <t>89613</t>
  </si>
  <si>
    <t>CT VYŠETŘENÍ BEZ POUŽITÍ KONTRASTNÍ LÁTKY DO 30 SK</t>
  </si>
  <si>
    <t>89615</t>
  </si>
  <si>
    <t>CT VYŠETŘENÍ S VĚTŠÍM POČTEM SKENŮ (NAD 30), BEZ P</t>
  </si>
  <si>
    <t>89617</t>
  </si>
  <si>
    <t>CT VYŠETŘENÍ KTERÉHOKOLIV ORGÁNU NEBO OBLASTI S AP</t>
  </si>
  <si>
    <t>89619</t>
  </si>
  <si>
    <t>CT VYŠETŘENÍ TĚLA S PODÁNÍM K. L. PER OS, EVENT. P</t>
  </si>
  <si>
    <t>89711</t>
  </si>
  <si>
    <t>MR SPEKTROSKOPIE VYBRANÉ OBLASTI (1H NEBO 31P)</t>
  </si>
  <si>
    <t>89713</t>
  </si>
  <si>
    <t>MR ZOBRAZENÍ HLAVY, KONČETIN, KLOUBU, JEDNOHO ÚSEK</t>
  </si>
  <si>
    <t>89715</t>
  </si>
  <si>
    <t>MR ZOBRAZENÍ KRKU, HRUDNÍKU, BŘICHA, PÁNVE (VČETNĚ</t>
  </si>
  <si>
    <t>89717</t>
  </si>
  <si>
    <t>MR ZOBRAZENÍ SRDCE</t>
  </si>
  <si>
    <t>89723</t>
  </si>
  <si>
    <t>MR ANGIOGRAFIE</t>
  </si>
  <si>
    <t>89725</t>
  </si>
  <si>
    <t>OPAKOVANÉ ČI DOPLŇUJÍCÍ VYŠETŘENÍ MR</t>
  </si>
  <si>
    <t>90933</t>
  </si>
  <si>
    <t>(DRG) ENDOVASKULÁRNÍ ZAVEDENÍ NEPOTAHOVANÉHO STENT</t>
  </si>
  <si>
    <t>99999</t>
  </si>
  <si>
    <t>Nespecifikovany vykon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</si>
  <si>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</si>
  <si>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</si>
  <si>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</si>
  <si>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</si>
  <si>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</si>
  <si>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</si>
  <si>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</si>
  <si>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</si>
  <si>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</si>
  <si>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</si>
  <si>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</si>
  <si>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</si>
  <si>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</si>
  <si>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</si>
  <si>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</si>
  <si>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</si>
  <si>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</si>
  <si>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</si>
  <si>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</si>
  <si>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</si>
  <si>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</si>
  <si>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</si>
  <si>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</si>
  <si>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</si>
  <si>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</si>
  <si>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</si>
  <si>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</si>
  <si>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34 - KLINIKA RADIOLOGICKÁ</t>
  </si>
  <si>
    <t>50 - KARDIOCHIRURGICKÁ KLINIKA</t>
  </si>
  <si>
    <t>59 - ODD. INTENZIVNÍ PÉČE CHIRURGICKÝCH OBORŮ</t>
  </si>
  <si>
    <t>01</t>
  </si>
  <si>
    <t>0046118</t>
  </si>
  <si>
    <t xml:space="preserve">KATETR ANGIOGRAFICKÝ IMAGER II                    </t>
  </si>
  <si>
    <t>0048344</t>
  </si>
  <si>
    <t>VODIČ SPIDER RX FX EMBOLIC PROTECTION SPD 030..070</t>
  </si>
  <si>
    <t>0049907</t>
  </si>
  <si>
    <t xml:space="preserve">STENT PERIFERNĺ - VASCULÁRNÍ HERCULINK ELITE      </t>
  </si>
  <si>
    <t>0049927</t>
  </si>
  <si>
    <t xml:space="preserve">STENT PERIFERNĺ - VASCULÁRNÍ HERCULINK PLUS       </t>
  </si>
  <si>
    <t>0050237</t>
  </si>
  <si>
    <t xml:space="preserve">DRÁT VODÍCÍ CHOICE PLUS                           </t>
  </si>
  <si>
    <t>0056503</t>
  </si>
  <si>
    <t xml:space="preserve">SPIRÁLA GDC VORTX 3530XX                          </t>
  </si>
  <si>
    <t>0057658</t>
  </si>
  <si>
    <t>DRÁT ZAVÁDĚCÍ SKIPPER ROVNÝ,J-TIP.RACE.014/195,175</t>
  </si>
  <si>
    <t>0058736</t>
  </si>
  <si>
    <t xml:space="preserve">TĚLÍSKO EMBOLIZAČNÍ NESTER                        </t>
  </si>
  <si>
    <t>0059797</t>
  </si>
  <si>
    <t xml:space="preserve">DRÁT VODÍCÍ ANGIODYN J3 MC-FS 200-0,35            </t>
  </si>
  <si>
    <t>0059982</t>
  </si>
  <si>
    <t xml:space="preserve">DRÁT ZAVÁDĚCÍ MIRAGE 103-0608-200                 </t>
  </si>
  <si>
    <t>0092129</t>
  </si>
  <si>
    <t xml:space="preserve">SOUPRAVA ZAVÁDĚCÍ DESTINATION                     </t>
  </si>
  <si>
    <t>0092893</t>
  </si>
  <si>
    <t>STENT PERIFERNÍ RENÁLNÍ HIPPOCAMPUS,BALONEXPANDIBI</t>
  </si>
  <si>
    <t>0141293</t>
  </si>
  <si>
    <t>PORT MRI S KATÉTREM CHRONOFLEX A ZAVADĚČEM 0607173</t>
  </si>
  <si>
    <t>0141815</t>
  </si>
  <si>
    <t xml:space="preserve">STENT PERIFERNĺ - OMNILINK ELITE PERIPHERAL STENT </t>
  </si>
  <si>
    <t>0141926</t>
  </si>
  <si>
    <t>STENT PERIFERNÍ PULSAR 18,FEMOR.,BÉREC,SAMOEXPANDI</t>
  </si>
  <si>
    <t>89409</t>
  </si>
  <si>
    <t>ZAVEDENÍ STENTGRAFTU DO NEKORONÁRNÍHO TEPENNÉHO NE</t>
  </si>
  <si>
    <t>90931</t>
  </si>
  <si>
    <t xml:space="preserve">(DRG) ENDOVASKULÁRNÍ ZAVEDENÍ POTAHOVANÉHO STENTU </t>
  </si>
  <si>
    <t>02</t>
  </si>
  <si>
    <t>0059494</t>
  </si>
  <si>
    <t xml:space="preserve">LIPIODOL ULTRA-FLUIDE                             </t>
  </si>
  <si>
    <t>0054419</t>
  </si>
  <si>
    <t>0056125</t>
  </si>
  <si>
    <t xml:space="preserve">KATETR ASPIRAČNÍ, KATETR MĚŘÍCÍ                   </t>
  </si>
  <si>
    <t>0057791</t>
  </si>
  <si>
    <t xml:space="preserve">SHUNT TRANSJUGULÁRNÍ TIPSI-100, SET               </t>
  </si>
  <si>
    <t>0057792</t>
  </si>
  <si>
    <t xml:space="preserve">SHUNT TRANSJUGULÁRNÍ RING-CS                      </t>
  </si>
  <si>
    <t>0059579</t>
  </si>
  <si>
    <t>STENT PERIFERNÍ HEPATICKÝ GORE VIATORR TIPS,SAMOEX</t>
  </si>
  <si>
    <t>0092054</t>
  </si>
  <si>
    <t xml:space="preserve">KATETR EXTRAKČNÍ KOŠÍK NTRAP                      </t>
  </si>
  <si>
    <t>0094542</t>
  </si>
  <si>
    <t xml:space="preserve">STENT JÍCNOVÝ SX-ELLA DEGRADABILNÍ BD (BD STENT)  </t>
  </si>
  <si>
    <t>0151632</t>
  </si>
  <si>
    <t>EXTRAKTOR - KOŠÍČEK-ERCP - 4(8) DRÁT-JEDNORÁZOVÝ S</t>
  </si>
  <si>
    <t>89329</t>
  </si>
  <si>
    <t>PERKUTÁNNÍ EXTRAKCE REZIDUÁLNÍCH KONKREMENTŮ ZE ŽL</t>
  </si>
  <si>
    <t>03</t>
  </si>
  <si>
    <t>0042435</t>
  </si>
  <si>
    <t>04</t>
  </si>
  <si>
    <t>0022064</t>
  </si>
  <si>
    <t xml:space="preserve">IOMERON 350                                       </t>
  </si>
  <si>
    <t>0045122</t>
  </si>
  <si>
    <t>0029900</t>
  </si>
  <si>
    <t xml:space="preserve">JEHLA  K BIOPSII                                  </t>
  </si>
  <si>
    <t>0034132</t>
  </si>
  <si>
    <t xml:space="preserve">JEHLA BIOPTICKÁ, TIP CUT,ECHOTIP                  </t>
  </si>
  <si>
    <t>0034146</t>
  </si>
  <si>
    <t xml:space="preserve">JEHLA ASPIRAČNÍ HOWELL,ECHOTIP                    </t>
  </si>
  <si>
    <t>0034215</t>
  </si>
  <si>
    <t xml:space="preserve">JEHLA K LOKALIZACI PRSNÍCH LÉZÍ,TIP B             </t>
  </si>
  <si>
    <t>0034283</t>
  </si>
  <si>
    <t xml:space="preserve">JEHLA K LOKALIZACI PRSNÍCH LÉZÍ, X-REIDY          </t>
  </si>
  <si>
    <t>0046109</t>
  </si>
  <si>
    <t xml:space="preserve">STENT ENDOVASKULÁRNÍ SX-ELLA-EXPANDELLA           </t>
  </si>
  <si>
    <t>0046273</t>
  </si>
  <si>
    <t>STENT JÍCNOVÝ,DUODENÁLNÍ,REKTÁLNÍ,BILIÁRNÍ BRONCHI</t>
  </si>
  <si>
    <t>0056301</t>
  </si>
  <si>
    <t xml:space="preserve">KATETR BALONKOVÝ FOGARTY TRU-LUMEN 12TLW805F      </t>
  </si>
  <si>
    <t>0056302</t>
  </si>
  <si>
    <t xml:space="preserve">KATETR BALONKOVÝ FOGARTY TRU-LUMEN 12TLW806F      </t>
  </si>
  <si>
    <t>0058743</t>
  </si>
  <si>
    <t xml:space="preserve">KOŠÍK EXTRAKČNÍ N-CIRCLE, RUKOJEŤ PLAST           </t>
  </si>
  <si>
    <t>0059568</t>
  </si>
  <si>
    <t xml:space="preserve">SPIRÁLA EMBOLIZAČNÍ                               </t>
  </si>
  <si>
    <t>0092014</t>
  </si>
  <si>
    <t xml:space="preserve">BUŽIE DILATAČNÍ JÍCNOVÁ                           </t>
  </si>
  <si>
    <t>0141907</t>
  </si>
  <si>
    <t>STENT JÍC.BILIÁRNÍ,KOLOREK.DUODEN.TRACH.BRONCH.SX-</t>
  </si>
  <si>
    <t>0034219</t>
  </si>
  <si>
    <t xml:space="preserve">JEHLA ASPIRAČNÍ CHIBA,TEFLONOVANÁ                 </t>
  </si>
  <si>
    <t>0034225</t>
  </si>
  <si>
    <t xml:space="preserve">JEHLA PUNKČNÍ TROKAR,TEFLONOVANÁ                  </t>
  </si>
  <si>
    <t>0034209</t>
  </si>
  <si>
    <t xml:space="preserve">JEHLA BIOPTICKÁ ASPIRAČNÍ, S TROCAR MANDRENEM     </t>
  </si>
  <si>
    <t>05</t>
  </si>
  <si>
    <t>0042431</t>
  </si>
  <si>
    <t>0038471</t>
  </si>
  <si>
    <t>0038478</t>
  </si>
  <si>
    <t>0038497</t>
  </si>
  <si>
    <t>0038502</t>
  </si>
  <si>
    <t>0047341</t>
  </si>
  <si>
    <t xml:space="preserve">KATETR BALÓNKOVÝ STENTGRAFTOVÝ RELIANT            </t>
  </si>
  <si>
    <t>0047408</t>
  </si>
  <si>
    <t xml:space="preserve">KATETR ANGIOGRAF.DIAGNOST.NEVYZT.VYZTUŽ.107XXXXX  </t>
  </si>
  <si>
    <t>0048307</t>
  </si>
  <si>
    <t>STENTGRAFT VASKULÁRNÍ FLUENCY,SAMOEXPANDIBILNÍ,NIT</t>
  </si>
  <si>
    <t>0048347</t>
  </si>
  <si>
    <t xml:space="preserve">KATETR INFUZNÍ CRAGG MAC NAMMARA                  </t>
  </si>
  <si>
    <t>0048349</t>
  </si>
  <si>
    <t xml:space="preserve">KATETR INFUZNÍ VODIČ PROSTREAM 41271..41278       </t>
  </si>
  <si>
    <t>0049005</t>
  </si>
  <si>
    <t>KATETR TROMBEKTOMICKÝ - ROTAREX-ANTEGRADNÍ(KATETR,</t>
  </si>
  <si>
    <t>0049439</t>
  </si>
  <si>
    <t xml:space="preserve">STENTGRAFT ZENITH TX2 ZTEG-2P                     </t>
  </si>
  <si>
    <t>0049440</t>
  </si>
  <si>
    <t xml:space="preserve">STENTGRAFT ZENITH TX2 ZTEG-2D                     </t>
  </si>
  <si>
    <t>0049928</t>
  </si>
  <si>
    <t xml:space="preserve">STENT PERIFERNĺ - VASCULÁRNÍ OMNILINK .018/.035   </t>
  </si>
  <si>
    <t>0051056</t>
  </si>
  <si>
    <t xml:space="preserve">SPIRÁLA EMBOLIZAČNÍ - AKTIVNÍ NEXUS, AXIUM        </t>
  </si>
  <si>
    <t>0051106</t>
  </si>
  <si>
    <t xml:space="preserve">SADA EMBOLIZAČNÍ - ODPOUTÁVAČ SPIRÁLY EMBOLIZAČNÍ </t>
  </si>
  <si>
    <t>0051593</t>
  </si>
  <si>
    <t>0052143</t>
  </si>
  <si>
    <t>EXTRAKTOR - AMPLATZ GOOSE NECK GNXXXX - PERIFERNÍ,</t>
  </si>
  <si>
    <t>0052367</t>
  </si>
  <si>
    <t xml:space="preserve">KATETR ANGIOGRAFICKÝ                              </t>
  </si>
  <si>
    <t>0054351</t>
  </si>
  <si>
    <t>KATETR ANGIOPL.SLALOM,AVIATOR+,SLEEK,SAVVY(LONG),P</t>
  </si>
  <si>
    <t>0054472</t>
  </si>
  <si>
    <t xml:space="preserve">KATETR BALÓNKOVÝ OKLUZNÍ PRO ZENITH               </t>
  </si>
  <si>
    <t>0054477</t>
  </si>
  <si>
    <t>STENTGRAFT AORTÁLNÍ ZENITH AAA AOUNI EMERGENCY,SAM</t>
  </si>
  <si>
    <t>0054478</t>
  </si>
  <si>
    <t>STENTGRAFT AORTÁLNÍ ZENITH FLEX AAA,SAMOEXPANDIBIL</t>
  </si>
  <si>
    <t>0056300</t>
  </si>
  <si>
    <t xml:space="preserve">KATETR BALONKOVÝ FOGARTY TRU-LUMEN 12TLW804F      </t>
  </si>
  <si>
    <t>0056357</t>
  </si>
  <si>
    <t xml:space="preserve">ZAVADĚČ FLEXOR CHECK-FLO II RADIOOP.ZNAČKA        </t>
  </si>
  <si>
    <t>0056362</t>
  </si>
  <si>
    <t>0056476</t>
  </si>
  <si>
    <t xml:space="preserve">STENTGRAFT KORONÁRNÍ JOSTENT GRAFTMASTER          </t>
  </si>
  <si>
    <t>0057060</t>
  </si>
  <si>
    <t xml:space="preserve">KATETR ANGIOGRAFICKÝ PTA XL,TRU-TRAC XLXXXX       </t>
  </si>
  <si>
    <t>0057233</t>
  </si>
  <si>
    <t xml:space="preserve">KATETR PERIFERNÍ VENOZNÍ PC-01351-TW              </t>
  </si>
  <si>
    <t>0057298</t>
  </si>
  <si>
    <t>STENT VASKULÁRNÍ E-LUMINEXX,SAMOEXPANDIBILNÍ,NITIN</t>
  </si>
  <si>
    <t>0057418</t>
  </si>
  <si>
    <t xml:space="preserve">DRÁT VODÍCÍ 300CM M001468XX0                      </t>
  </si>
  <si>
    <t>0057840</t>
  </si>
  <si>
    <t xml:space="preserve">TĚLÍSKO EMBOLIZAČNÍ IMWCE                         </t>
  </si>
  <si>
    <t>0057846</t>
  </si>
  <si>
    <t xml:space="preserve">TĚLÍSKO EMBOLIZAČNÍ HILAL                         </t>
  </si>
  <si>
    <t>0058504</t>
  </si>
  <si>
    <t>STENT VASKULÁRNÍ KAROTICKÝ SAMOEXPANDIBILNÍ ACCULI</t>
  </si>
  <si>
    <t>0058692</t>
  </si>
  <si>
    <t>STENTGRAFT AORTÁLNÍ ZENITH FLEX,SAMOEXPANDIBILNÍ,O</t>
  </si>
  <si>
    <t>0058693</t>
  </si>
  <si>
    <t xml:space="preserve">STENTGRAFT AORTÁLNÍ ZENITH FLEX,UZÁVĚR            </t>
  </si>
  <si>
    <t>0058694</t>
  </si>
  <si>
    <t xml:space="preserve">STENTGRAFT ENDOVASKULÁRNÍ ZENITH, SADA            </t>
  </si>
  <si>
    <t>0058751</t>
  </si>
  <si>
    <t xml:space="preserve">KATETR BALÓNKOVÝ OKLUZNÍ PRO ZENITH AAA           </t>
  </si>
  <si>
    <t>0058849</t>
  </si>
  <si>
    <t xml:space="preserve">SADA AG - ZAVADĚČ (SHEATH) PRO ZENITH AAA         </t>
  </si>
  <si>
    <t>0058948</t>
  </si>
  <si>
    <t>STENT PERIFERNÍ WALLSTENT UNI,SAMOEXPANDIBILNÍ,OCE</t>
  </si>
  <si>
    <t>0059024</t>
  </si>
  <si>
    <t xml:space="preserve">STENT GRAFT VASKULÁRNÍ ELLA                       </t>
  </si>
  <si>
    <t>0059025</t>
  </si>
  <si>
    <t>0094021</t>
  </si>
  <si>
    <t>EXTRAKTOR - KATETR SE SMYČKOU - EXPRO ELITE - PERI</t>
  </si>
  <si>
    <t>0094328</t>
  </si>
  <si>
    <t xml:space="preserve">STENT PERIFERNÍ SCUBA,BALONEXPANDIBILNÍ,COCR      </t>
  </si>
  <si>
    <t>0094736</t>
  </si>
  <si>
    <t xml:space="preserve">STENT PERIFERNÍ EPIC,SAMOEXPANDIBILNÍ,NITINOL     </t>
  </si>
  <si>
    <t>0141870</t>
  </si>
  <si>
    <t>STENTGRAFT PERIFERNÍ,SAMOEXPNADIBILNÍ,NITINOL,POTA</t>
  </si>
  <si>
    <t>0141906</t>
  </si>
  <si>
    <t>STENT JÍCNOVÝ,DUODENÁLNÍ,REKTÁLNÍ, BILIÁRNÍ, BRONC</t>
  </si>
  <si>
    <t>0151349</t>
  </si>
  <si>
    <t>KATETR PODPŮR.PRO MIKROKAT - SYSTÉM MERCI - MULTIF</t>
  </si>
  <si>
    <t>0151633</t>
  </si>
  <si>
    <t xml:space="preserve">SPIRÁLA EMBOLIZAČNÍ - PERIFERNÍ - AZUR - PUSHABLE </t>
  </si>
  <si>
    <t>0192087</t>
  </si>
  <si>
    <t>STENTGRAFT AORTÁLNÍ ZENITH FLEX AUI,SAMOEXPANDIBIL</t>
  </si>
  <si>
    <t>0192088</t>
  </si>
  <si>
    <t xml:space="preserve">STENTGRAFT AORTÁLNÍ ZENITH LP,RAMENO              </t>
  </si>
  <si>
    <t>0192089</t>
  </si>
  <si>
    <t xml:space="preserve">STENTGRAFT AORTÁLNÍ ZENITH LP,TĚLO                </t>
  </si>
  <si>
    <t>0193339</t>
  </si>
  <si>
    <t xml:space="preserve">STENTGRAFT AORTÁLNÍ ZENITH-NOHA SPIRÁLNÍ          </t>
  </si>
  <si>
    <t>0046386</t>
  </si>
  <si>
    <t xml:space="preserve">KATETR PTC SPECIAL 214967                         </t>
  </si>
  <si>
    <t>0151536</t>
  </si>
  <si>
    <t>DRÁT VODÍCÍ PTA - POD KOLENO - ASAHI -.014,.018/18</t>
  </si>
  <si>
    <t>0051237</t>
  </si>
  <si>
    <t xml:space="preserve">KATETR BALÓNKOVÝ PTA - STERLING OTW               </t>
  </si>
  <si>
    <t>0051244</t>
  </si>
  <si>
    <t xml:space="preserve">KATETR VODÍCÍ GUIDER                              </t>
  </si>
  <si>
    <t>06</t>
  </si>
  <si>
    <t>0046543</t>
  </si>
  <si>
    <t xml:space="preserve">KATETR NEUROINTERVENČNÍ                           </t>
  </si>
  <si>
    <t>0047748</t>
  </si>
  <si>
    <t xml:space="preserve">SADA EMBOLIZAČNÍ - KABEL PROPOJOVACÍ              </t>
  </si>
  <si>
    <t>0057999</t>
  </si>
  <si>
    <t xml:space="preserve">SPIRÁLA GDC                                       </t>
  </si>
  <si>
    <t>0058980</t>
  </si>
  <si>
    <t>0059569</t>
  </si>
  <si>
    <t>SPIRÁLA EMBOLIZAČNÍ - PERIFER.,INTRAKR.-DETECHABLE</t>
  </si>
  <si>
    <t>0059985</t>
  </si>
  <si>
    <t xml:space="preserve">MIKROKATETR ULTRAFLOW, NAUTICA, ECHELON, MARATHON </t>
  </si>
  <si>
    <t>0059987</t>
  </si>
  <si>
    <t xml:space="preserve">SYSTÉM EMBOLIC ONYX 105-7000, ONYX HD 500,500+    </t>
  </si>
  <si>
    <t>0094088</t>
  </si>
  <si>
    <t>DRÁT VODÍCÍ NEUROINTERVENČNÍ EMBOLIZAČNÍ SYNCHRO 2</t>
  </si>
  <si>
    <t>07</t>
  </si>
  <si>
    <t>0045120</t>
  </si>
  <si>
    <t>0092108</t>
  </si>
  <si>
    <t xml:space="preserve">STENTGRAFT AORTÁLNÍ HRUDNÍ VALIANT 10CM           </t>
  </si>
  <si>
    <t>89429</t>
  </si>
  <si>
    <t>SELEKTIVNÍ KORONAROGRAFIE OBOU VĚNČITÝCH TEPEN</t>
  </si>
  <si>
    <t>08</t>
  </si>
  <si>
    <t>09</t>
  </si>
  <si>
    <t>10</t>
  </si>
  <si>
    <t>0045125</t>
  </si>
  <si>
    <t>89173</t>
  </si>
  <si>
    <t>ANTEGRÁDNÍ PYELOGRAFIE JEDNOSTRANNÁ</t>
  </si>
  <si>
    <t>89181</t>
  </si>
  <si>
    <t>ARTROGRAFIE, TENOGRAFIE, BURSOGRAFIE</t>
  </si>
  <si>
    <t>11</t>
  </si>
  <si>
    <t>12</t>
  </si>
  <si>
    <t>13</t>
  </si>
  <si>
    <t>0059986</t>
  </si>
  <si>
    <t xml:space="preserve">SYSTÉM BALÓN UZÁVĚROVÝ EQUINOX 104-4011..104-4470 </t>
  </si>
  <si>
    <t>14</t>
  </si>
  <si>
    <t>16</t>
  </si>
  <si>
    <t>205</t>
  </si>
  <si>
    <t>17</t>
  </si>
  <si>
    <t>0059984</t>
  </si>
  <si>
    <t>MIKROKATETR - NEUROVASKULÁRNÍ - REBAR, APOLLO ONYX</t>
  </si>
  <si>
    <t>0049860</t>
  </si>
  <si>
    <t>STENT INTRAKRANIÁLNÍ GATEWAY,BALONEXPANDIBILNÍ,NIT</t>
  </si>
  <si>
    <t>0057776</t>
  </si>
  <si>
    <t xml:space="preserve">KATETR MICROFERRET, SET                           </t>
  </si>
  <si>
    <t>18</t>
  </si>
  <si>
    <t>19</t>
  </si>
  <si>
    <t>20</t>
  </si>
  <si>
    <t>21</t>
  </si>
  <si>
    <t>0022081</t>
  </si>
  <si>
    <t>22</t>
  </si>
  <si>
    <t>25</t>
  </si>
  <si>
    <t>26</t>
  </si>
  <si>
    <t>29</t>
  </si>
  <si>
    <t>0048606</t>
  </si>
  <si>
    <t xml:space="preserve">KATETR ABLAČNÍ ATS CRYOMAZE FROSTBYTE,60CM1       </t>
  </si>
  <si>
    <t>30</t>
  </si>
  <si>
    <t>31</t>
  </si>
  <si>
    <t>0141714</t>
  </si>
  <si>
    <t xml:space="preserve">OKLUDER AVP - AMPLATZER                           </t>
  </si>
  <si>
    <t>0192083</t>
  </si>
  <si>
    <t>32</t>
  </si>
  <si>
    <t>50</t>
  </si>
  <si>
    <t>0049983</t>
  </si>
  <si>
    <t xml:space="preserve">KATETR BALÓNKOVÝ ZELOS                            </t>
  </si>
  <si>
    <t>59</t>
  </si>
  <si>
    <t>0049857</t>
  </si>
  <si>
    <t xml:space="preserve">KATETR INTRACEREBRÁLNÍ SONIC                      </t>
  </si>
  <si>
    <t>0053397</t>
  </si>
  <si>
    <t xml:space="preserve">DRÁT VODÍCÍ MICRO SORCERER/STEEL                  </t>
  </si>
  <si>
    <t>0056428</t>
  </si>
  <si>
    <t xml:space="preserve">ZAVADĚČ PRO COOK Z-STENT TRACHEOBRONCHIÁLNÍ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</si>
</sst>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2" formatCode="0.000"/>
    <numFmt numFmtId="173" formatCode="#.##0"/>
    <numFmt numFmtId="174" formatCode="#,##0%"/>
  </numFmts>
  <fonts count="8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sz val="10"/>
      <color indexed="8"/>
      <name val="Calibri"/>
      <family val="2"/>
      <charset val="238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3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30"/>
      <name val="Calibri"/>
      <family val="2"/>
      <charset val="238"/>
    </font>
    <font>
      <sz val="10"/>
      <color indexed="30"/>
      <name val="Calibri"/>
      <family val="2"/>
      <charset val="238"/>
    </font>
    <font>
      <b/>
      <sz val="8"/>
      <name val="Arial CE"/>
      <charset val="238"/>
    </font>
    <font>
      <b/>
      <sz val="12"/>
      <name val="Calibri"/>
      <family val="2"/>
      <charset val="238"/>
    </font>
    <font>
      <b/>
      <sz val="11"/>
      <name val="Arial"/>
      <family val="2"/>
      <charset val="238"/>
    </font>
    <font>
      <b/>
      <i/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color indexed="12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indexed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30"/>
      <name val="Calibri"/>
      <family val="2"/>
    </font>
    <font>
      <sz val="10"/>
      <color indexed="30"/>
      <name val="Calibri"/>
      <family val="2"/>
    </font>
    <font>
      <b/>
      <i/>
      <sz val="10"/>
      <color indexed="8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7">
    <xf numFmtId="0" fontId="0" fillId="0" borderId="0"/>
    <xf numFmtId="0" fontId="45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42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28" fillId="0" borderId="0"/>
    <xf numFmtId="0" fontId="29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30" fillId="0" borderId="0"/>
    <xf numFmtId="0" fontId="28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28" fillId="0" borderId="0"/>
    <xf numFmtId="0" fontId="40" fillId="0" borderId="0"/>
    <xf numFmtId="0" fontId="41" fillId="0" borderId="0"/>
    <xf numFmtId="0" fontId="46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596">
    <xf numFmtId="0" fontId="0" fillId="0" borderId="0" xfId="0"/>
    <xf numFmtId="0" fontId="47" fillId="2" borderId="20" xfId="81" applyFont="1" applyFill="1" applyBorder="1"/>
    <xf numFmtId="0" fontId="48" fillId="2" borderId="21" xfId="81" applyFont="1" applyFill="1" applyBorder="1"/>
    <xf numFmtId="3" fontId="48" fillId="2" borderId="22" xfId="81" applyNumberFormat="1" applyFont="1" applyFill="1" applyBorder="1"/>
    <xf numFmtId="10" fontId="48" fillId="2" borderId="23" xfId="81" applyNumberFormat="1" applyFont="1" applyFill="1" applyBorder="1"/>
    <xf numFmtId="0" fontId="48" fillId="4" borderId="21" xfId="81" applyFont="1" applyFill="1" applyBorder="1"/>
    <xf numFmtId="3" fontId="48" fillId="4" borderId="22" xfId="81" applyNumberFormat="1" applyFont="1" applyFill="1" applyBorder="1"/>
    <xf numFmtId="10" fontId="48" fillId="4" borderId="23" xfId="81" applyNumberFormat="1" applyFont="1" applyFill="1" applyBorder="1"/>
    <xf numFmtId="172" fontId="48" fillId="3" borderId="22" xfId="81" applyNumberFormat="1" applyFont="1" applyFill="1" applyBorder="1"/>
    <xf numFmtId="10" fontId="48" fillId="3" borderId="23" xfId="81" applyNumberFormat="1" applyFont="1" applyFill="1" applyBorder="1" applyAlignment="1"/>
    <xf numFmtId="0" fontId="49" fillId="5" borderId="0" xfId="74" applyFont="1" applyFill="1"/>
    <xf numFmtId="0" fontId="51" fillId="5" borderId="0" xfId="74" applyFont="1" applyFill="1"/>
    <xf numFmtId="3" fontId="47" fillId="5" borderId="27" xfId="81" applyNumberFormat="1" applyFont="1" applyFill="1" applyBorder="1"/>
    <xf numFmtId="10" fontId="47" fillId="5" borderId="28" xfId="81" applyNumberFormat="1" applyFont="1" applyFill="1" applyBorder="1"/>
    <xf numFmtId="3" fontId="47" fillId="5" borderId="9" xfId="81" applyNumberFormat="1" applyFont="1" applyFill="1" applyBorder="1"/>
    <xf numFmtId="10" fontId="47" fillId="5" borderId="11" xfId="81" applyNumberFormat="1" applyFont="1" applyFill="1" applyBorder="1"/>
    <xf numFmtId="3" fontId="47" fillId="5" borderId="13" xfId="81" applyNumberFormat="1" applyFont="1" applyFill="1" applyBorder="1"/>
    <xf numFmtId="10" fontId="47" fillId="5" borderId="15" xfId="81" applyNumberFormat="1" applyFont="1" applyFill="1" applyBorder="1"/>
    <xf numFmtId="0" fontId="47" fillId="5" borderId="0" xfId="81" applyFont="1" applyFill="1"/>
    <xf numFmtId="10" fontId="47" fillId="5" borderId="0" xfId="81" applyNumberFormat="1" applyFont="1" applyFill="1"/>
    <xf numFmtId="0" fontId="56" fillId="2" borderId="36" xfId="0" applyFont="1" applyFill="1" applyBorder="1" applyAlignment="1">
      <alignment vertical="top"/>
    </xf>
    <xf numFmtId="0" fontId="56" fillId="2" borderId="37" xfId="0" applyFont="1" applyFill="1" applyBorder="1" applyAlignment="1">
      <alignment vertical="top"/>
    </xf>
    <xf numFmtId="0" fontId="53" fillId="2" borderId="37" xfId="0" applyFont="1" applyFill="1" applyBorder="1" applyAlignment="1">
      <alignment vertical="top"/>
    </xf>
    <xf numFmtId="0" fontId="57" fillId="2" borderId="37" xfId="0" applyFont="1" applyFill="1" applyBorder="1" applyAlignment="1">
      <alignment vertical="top"/>
    </xf>
    <xf numFmtId="0" fontId="55" fillId="2" borderId="37" xfId="0" applyFont="1" applyFill="1" applyBorder="1" applyAlignment="1">
      <alignment vertical="top"/>
    </xf>
    <xf numFmtId="0" fontId="53" fillId="2" borderId="38" xfId="0" applyFont="1" applyFill="1" applyBorder="1" applyAlignment="1">
      <alignment vertical="top"/>
    </xf>
    <xf numFmtId="0" fontId="56" fillId="2" borderId="9" xfId="0" applyFont="1" applyFill="1" applyBorder="1" applyAlignment="1">
      <alignment horizontal="center" vertical="center"/>
    </xf>
    <xf numFmtId="0" fontId="56" fillId="2" borderId="24" xfId="0" applyFont="1" applyFill="1" applyBorder="1" applyAlignment="1">
      <alignment horizontal="center" vertical="center"/>
    </xf>
    <xf numFmtId="0" fontId="56" fillId="2" borderId="26" xfId="0" applyFont="1" applyFill="1" applyBorder="1" applyAlignment="1">
      <alignment horizontal="center" vertical="center"/>
    </xf>
    <xf numFmtId="0" fontId="56" fillId="2" borderId="25" xfId="0" applyFont="1" applyFill="1" applyBorder="1" applyAlignment="1">
      <alignment horizontal="center" vertical="center"/>
    </xf>
    <xf numFmtId="0" fontId="57" fillId="2" borderId="24" xfId="0" applyFont="1" applyFill="1" applyBorder="1" applyAlignment="1">
      <alignment horizontal="center" vertical="center" wrapText="1"/>
    </xf>
    <xf numFmtId="0" fontId="57" fillId="2" borderId="26" xfId="0" applyFont="1" applyFill="1" applyBorder="1" applyAlignment="1">
      <alignment horizontal="center" vertical="center" wrapText="1"/>
    </xf>
    <xf numFmtId="0" fontId="55" fillId="2" borderId="26" xfId="0" applyFont="1" applyFill="1" applyBorder="1" applyAlignment="1">
      <alignment horizontal="center" vertical="center" wrapText="1"/>
    </xf>
    <xf numFmtId="3" fontId="47" fillId="5" borderId="4" xfId="81" applyNumberFormat="1" applyFont="1" applyFill="1" applyBorder="1"/>
    <xf numFmtId="3" fontId="47" fillId="5" borderId="32" xfId="81" applyNumberFormat="1" applyFont="1" applyFill="1" applyBorder="1"/>
    <xf numFmtId="3" fontId="47" fillId="5" borderId="28" xfId="81" applyNumberFormat="1" applyFont="1" applyFill="1" applyBorder="1"/>
    <xf numFmtId="3" fontId="47" fillId="5" borderId="10" xfId="81" applyNumberFormat="1" applyFont="1" applyFill="1" applyBorder="1"/>
    <xf numFmtId="3" fontId="47" fillId="5" borderId="11" xfId="81" applyNumberFormat="1" applyFont="1" applyFill="1" applyBorder="1"/>
    <xf numFmtId="3" fontId="47" fillId="5" borderId="14" xfId="81" applyNumberFormat="1" applyFont="1" applyFill="1" applyBorder="1"/>
    <xf numFmtId="3" fontId="47" fillId="5" borderId="15" xfId="81" applyNumberFormat="1" applyFont="1" applyFill="1" applyBorder="1"/>
    <xf numFmtId="3" fontId="48" fillId="2" borderId="30" xfId="81" applyNumberFormat="1" applyFont="1" applyFill="1" applyBorder="1"/>
    <xf numFmtId="3" fontId="48" fillId="2" borderId="23" xfId="81" applyNumberFormat="1" applyFont="1" applyFill="1" applyBorder="1"/>
    <xf numFmtId="3" fontId="48" fillId="4" borderId="30" xfId="81" applyNumberFormat="1" applyFont="1" applyFill="1" applyBorder="1"/>
    <xf numFmtId="3" fontId="48" fillId="4" borderId="23" xfId="81" applyNumberFormat="1" applyFont="1" applyFill="1" applyBorder="1"/>
    <xf numFmtId="172" fontId="48" fillId="3" borderId="30" xfId="81" applyNumberFormat="1" applyFont="1" applyFill="1" applyBorder="1"/>
    <xf numFmtId="172" fontId="48" fillId="3" borderId="23" xfId="81" applyNumberFormat="1" applyFont="1" applyFill="1" applyBorder="1"/>
    <xf numFmtId="0" fontId="50" fillId="2" borderId="26" xfId="74" applyFont="1" applyFill="1" applyBorder="1" applyAlignment="1">
      <alignment horizontal="center"/>
    </xf>
    <xf numFmtId="0" fontId="50" fillId="2" borderId="25" xfId="74" applyFont="1" applyFill="1" applyBorder="1" applyAlignment="1">
      <alignment horizontal="center"/>
    </xf>
    <xf numFmtId="0" fontId="50" fillId="2" borderId="27" xfId="81" applyFont="1" applyFill="1" applyBorder="1" applyAlignment="1">
      <alignment horizontal="center"/>
    </xf>
    <xf numFmtId="0" fontId="50" fillId="2" borderId="28" xfId="81" applyFont="1" applyFill="1" applyBorder="1" applyAlignment="1">
      <alignment horizontal="center"/>
    </xf>
    <xf numFmtId="0" fontId="58" fillId="0" borderId="2" xfId="0" applyFont="1" applyFill="1" applyBorder="1"/>
    <xf numFmtId="0" fontId="58" fillId="0" borderId="3" xfId="0" applyFont="1" applyFill="1" applyBorder="1"/>
    <xf numFmtId="3" fontId="48" fillId="0" borderId="30" xfId="78" applyNumberFormat="1" applyFont="1" applyFill="1" applyBorder="1" applyAlignment="1">
      <alignment horizontal="right"/>
    </xf>
    <xf numFmtId="9" fontId="48" fillId="0" borderId="30" xfId="78" applyNumberFormat="1" applyFont="1" applyFill="1" applyBorder="1" applyAlignment="1">
      <alignment horizontal="right"/>
    </xf>
    <xf numFmtId="3" fontId="48" fillId="0" borderId="23" xfId="78" applyNumberFormat="1" applyFont="1" applyFill="1" applyBorder="1" applyAlignment="1">
      <alignment horizontal="right"/>
    </xf>
    <xf numFmtId="0" fontId="50" fillId="2" borderId="24" xfId="81" applyFont="1" applyFill="1" applyBorder="1" applyAlignment="1">
      <alignment horizontal="center"/>
    </xf>
    <xf numFmtId="0" fontId="51" fillId="2" borderId="32" xfId="0" applyFont="1" applyFill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/>
    </xf>
    <xf numFmtId="0" fontId="51" fillId="2" borderId="28" xfId="0" applyFont="1" applyFill="1" applyBorder="1" applyAlignment="1">
      <alignment horizontal="center" vertical="center"/>
    </xf>
    <xf numFmtId="0" fontId="57" fillId="2" borderId="1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/>
    <xf numFmtId="0" fontId="51" fillId="0" borderId="0" xfId="0" applyFont="1" applyFill="1"/>
    <xf numFmtId="0" fontId="51" fillId="0" borderId="46" xfId="0" applyFont="1" applyFill="1" applyBorder="1" applyAlignment="1"/>
    <xf numFmtId="0" fontId="59" fillId="0" borderId="0" xfId="0" applyFont="1" applyFill="1" applyBorder="1" applyAlignment="1"/>
    <xf numFmtId="0" fontId="51" fillId="0" borderId="53" xfId="0" applyFont="1" applyFill="1" applyBorder="1"/>
    <xf numFmtId="0" fontId="0" fillId="0" borderId="0" xfId="0" applyFill="1"/>
    <xf numFmtId="0" fontId="0" fillId="0" borderId="53" xfId="0" applyFill="1" applyBorder="1" applyAlignment="1"/>
    <xf numFmtId="0" fontId="9" fillId="0" borderId="0" xfId="81" applyFill="1"/>
    <xf numFmtId="0" fontId="10" fillId="0" borderId="46" xfId="81" applyFont="1" applyFill="1" applyBorder="1" applyAlignment="1"/>
    <xf numFmtId="3" fontId="52" fillId="0" borderId="7" xfId="0" applyNumberFormat="1" applyFont="1" applyFill="1" applyBorder="1" applyAlignment="1">
      <alignment horizontal="right" vertical="top"/>
    </xf>
    <xf numFmtId="3" fontId="52" fillId="0" borderId="5" xfId="0" applyNumberFormat="1" applyFont="1" applyFill="1" applyBorder="1" applyAlignment="1">
      <alignment horizontal="right" vertical="top"/>
    </xf>
    <xf numFmtId="3" fontId="53" fillId="0" borderId="5" xfId="0" applyNumberFormat="1" applyFont="1" applyFill="1" applyBorder="1" applyAlignment="1">
      <alignment horizontal="right" vertical="top"/>
    </xf>
    <xf numFmtId="3" fontId="52" fillId="0" borderId="12" xfId="0" applyNumberFormat="1" applyFont="1" applyFill="1" applyBorder="1" applyAlignment="1">
      <alignment horizontal="right" vertical="top"/>
    </xf>
    <xf numFmtId="3" fontId="52" fillId="0" borderId="10" xfId="0" applyNumberFormat="1" applyFont="1" applyFill="1" applyBorder="1" applyAlignment="1">
      <alignment horizontal="right" vertical="top"/>
    </xf>
    <xf numFmtId="3" fontId="53" fillId="0" borderId="10" xfId="0" applyNumberFormat="1" applyFont="1" applyFill="1" applyBorder="1" applyAlignment="1">
      <alignment horizontal="right" vertical="top"/>
    </xf>
    <xf numFmtId="3" fontId="54" fillId="0" borderId="12" xfId="0" applyNumberFormat="1" applyFont="1" applyFill="1" applyBorder="1" applyAlignment="1">
      <alignment horizontal="right" vertical="top"/>
    </xf>
    <xf numFmtId="3" fontId="54" fillId="0" borderId="10" xfId="0" applyNumberFormat="1" applyFont="1" applyFill="1" applyBorder="1" applyAlignment="1">
      <alignment horizontal="right" vertical="top"/>
    </xf>
    <xf numFmtId="3" fontId="55" fillId="0" borderId="10" xfId="0" applyNumberFormat="1" applyFont="1" applyFill="1" applyBorder="1" applyAlignment="1">
      <alignment horizontal="right" vertical="top"/>
    </xf>
    <xf numFmtId="3" fontId="52" fillId="0" borderId="35" xfId="0" applyNumberFormat="1" applyFont="1" applyFill="1" applyBorder="1" applyAlignment="1">
      <alignment horizontal="right" vertical="top"/>
    </xf>
    <xf numFmtId="3" fontId="52" fillId="0" borderId="26" xfId="0" applyNumberFormat="1" applyFont="1" applyFill="1" applyBorder="1" applyAlignment="1">
      <alignment horizontal="right" vertical="top"/>
    </xf>
    <xf numFmtId="3" fontId="53" fillId="0" borderId="26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2" fillId="0" borderId="46" xfId="82" applyFont="1" applyFill="1" applyBorder="1" applyAlignment="1"/>
    <xf numFmtId="0" fontId="1" fillId="0" borderId="0" xfId="78" applyFill="1"/>
    <xf numFmtId="0" fontId="49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4" fillId="0" borderId="0" xfId="26" applyFill="1"/>
    <xf numFmtId="3" fontId="20" fillId="0" borderId="46" xfId="26" applyNumberFormat="1" applyFont="1" applyFill="1" applyBorder="1" applyAlignment="1"/>
    <xf numFmtId="0" fontId="22" fillId="0" borderId="0" xfId="26" applyFont="1" applyFill="1" applyAlignment="1">
      <alignment vertical="center"/>
    </xf>
    <xf numFmtId="0" fontId="4" fillId="0" borderId="0" xfId="26" applyFont="1" applyFill="1"/>
    <xf numFmtId="0" fontId="26" fillId="0" borderId="0" xfId="26" applyFont="1" applyFill="1"/>
    <xf numFmtId="0" fontId="27" fillId="0" borderId="0" xfId="26" applyFont="1" applyFill="1"/>
    <xf numFmtId="167" fontId="4" fillId="0" borderId="0" xfId="26" applyNumberFormat="1" applyFill="1"/>
    <xf numFmtId="168" fontId="4" fillId="0" borderId="0" xfId="26" applyNumberFormat="1" applyFill="1"/>
    <xf numFmtId="0" fontId="13" fillId="0" borderId="0" xfId="63" applyFill="1"/>
    <xf numFmtId="0" fontId="8" fillId="0" borderId="53" xfId="65" applyFont="1" applyFill="1" applyBorder="1" applyAlignment="1"/>
    <xf numFmtId="0" fontId="8" fillId="0" borderId="0" xfId="65" applyFont="1" applyFill="1"/>
    <xf numFmtId="0" fontId="8" fillId="0" borderId="0" xfId="65" applyFont="1" applyFill="1" applyAlignment="1">
      <alignment horizontal="left"/>
    </xf>
    <xf numFmtId="0" fontId="8" fillId="0" borderId="0" xfId="65" applyFont="1" applyFill="1" applyAlignment="1">
      <alignment horizontal="right"/>
    </xf>
    <xf numFmtId="167" fontId="11" fillId="0" borderId="0" xfId="65" applyNumberFormat="1" applyFont="1" applyFill="1" applyAlignment="1">
      <alignment horizontal="center"/>
    </xf>
    <xf numFmtId="0" fontId="11" fillId="0" borderId="0" xfId="65" applyFont="1" applyFill="1" applyAlignment="1">
      <alignment horizontal="center"/>
    </xf>
    <xf numFmtId="0" fontId="8" fillId="0" borderId="0" xfId="65" applyFont="1" applyFill="1" applyAlignment="1">
      <alignment horizontal="center"/>
    </xf>
    <xf numFmtId="1" fontId="11" fillId="0" borderId="0" xfId="65" applyNumberFormat="1" applyFont="1" applyFill="1"/>
    <xf numFmtId="1" fontId="16" fillId="0" borderId="0" xfId="65" applyNumberFormat="1" applyFont="1" applyFill="1"/>
    <xf numFmtId="167" fontId="16" fillId="0" borderId="0" xfId="65" applyNumberFormat="1" applyFont="1" applyFill="1"/>
    <xf numFmtId="0" fontId="17" fillId="0" borderId="0" xfId="65" applyFont="1" applyFill="1"/>
    <xf numFmtId="1" fontId="18" fillId="0" borderId="0" xfId="65" applyNumberFormat="1" applyFont="1" applyFill="1" applyBorder="1"/>
    <xf numFmtId="167" fontId="18" fillId="0" borderId="0" xfId="65" applyNumberFormat="1" applyFont="1" applyFill="1" applyBorder="1"/>
    <xf numFmtId="0" fontId="19" fillId="0" borderId="0" xfId="65" applyFont="1" applyFill="1"/>
    <xf numFmtId="167" fontId="11" fillId="0" borderId="0" xfId="65" applyNumberFormat="1" applyFont="1" applyFill="1"/>
    <xf numFmtId="0" fontId="61" fillId="0" borderId="53" xfId="0" applyFont="1" applyFill="1" applyBorder="1" applyAlignment="1"/>
    <xf numFmtId="165" fontId="3" fillId="0" borderId="78" xfId="53" applyNumberFormat="1" applyFont="1" applyFill="1" applyBorder="1"/>
    <xf numFmtId="9" fontId="3" fillId="0" borderId="78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61" fillId="0" borderId="0" xfId="0" applyFont="1" applyFill="1" applyBorder="1" applyAlignment="1"/>
    <xf numFmtId="3" fontId="0" fillId="0" borderId="0" xfId="0" applyNumberFormat="1" applyFill="1" applyBorder="1" applyAlignment="1"/>
    <xf numFmtId="0" fontId="51" fillId="0" borderId="33" xfId="0" applyFont="1" applyFill="1" applyBorder="1" applyAlignment="1"/>
    <xf numFmtId="0" fontId="51" fillId="0" borderId="34" xfId="0" applyFont="1" applyFill="1" applyBorder="1" applyAlignment="1"/>
    <xf numFmtId="0" fontId="51" fillId="0" borderId="70" xfId="0" applyFont="1" applyFill="1" applyBorder="1" applyAlignment="1"/>
    <xf numFmtId="0" fontId="48" fillId="2" borderId="29" xfId="78" applyFont="1" applyFill="1" applyBorder="1" applyAlignment="1">
      <alignment horizontal="right"/>
    </xf>
    <xf numFmtId="3" fontId="48" fillId="2" borderId="69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5" borderId="4" xfId="26" applyFont="1" applyFill="1" applyBorder="1"/>
    <xf numFmtId="0" fontId="5" fillId="5" borderId="5" xfId="26" applyFont="1" applyFill="1" applyBorder="1"/>
    <xf numFmtId="0" fontId="23" fillId="5" borderId="5" xfId="26" applyFont="1" applyFill="1" applyBorder="1"/>
    <xf numFmtId="0" fontId="3" fillId="5" borderId="9" xfId="26" applyFont="1" applyFill="1" applyBorder="1"/>
    <xf numFmtId="0" fontId="5" fillId="5" borderId="10" xfId="26" applyFont="1" applyFill="1" applyBorder="1"/>
    <xf numFmtId="0" fontId="23" fillId="5" borderId="10" xfId="26" applyFont="1" applyFill="1" applyBorder="1"/>
    <xf numFmtId="0" fontId="16" fillId="5" borderId="9" xfId="26" applyFont="1" applyFill="1" applyBorder="1"/>
    <xf numFmtId="0" fontId="5" fillId="5" borderId="0" xfId="26" applyFont="1" applyFill="1" applyBorder="1"/>
    <xf numFmtId="0" fontId="17" fillId="5" borderId="10" xfId="26" applyFont="1" applyFill="1" applyBorder="1"/>
    <xf numFmtId="0" fontId="25" fillId="5" borderId="10" xfId="26" applyFont="1" applyFill="1" applyBorder="1"/>
    <xf numFmtId="0" fontId="3" fillId="5" borderId="24" xfId="26" applyFont="1" applyFill="1" applyBorder="1"/>
    <xf numFmtId="0" fontId="5" fillId="5" borderId="48" xfId="26" applyFont="1" applyFill="1" applyBorder="1"/>
    <xf numFmtId="0" fontId="23" fillId="5" borderId="48" xfId="26" applyFont="1" applyFill="1" applyBorder="1"/>
    <xf numFmtId="0" fontId="11" fillId="5" borderId="0" xfId="65" applyFont="1" applyFill="1"/>
    <xf numFmtId="0" fontId="8" fillId="5" borderId="0" xfId="65" applyFont="1" applyFill="1"/>
    <xf numFmtId="0" fontId="8" fillId="5" borderId="0" xfId="65" applyFont="1" applyFill="1" applyAlignment="1">
      <alignment horizontal="center"/>
    </xf>
    <xf numFmtId="0" fontId="16" fillId="5" borderId="0" xfId="65" applyFont="1" applyFill="1"/>
    <xf numFmtId="167" fontId="8" fillId="5" borderId="0" xfId="65" applyNumberFormat="1" applyFont="1" applyFill="1"/>
    <xf numFmtId="0" fontId="8" fillId="5" borderId="0" xfId="65" applyFont="1" applyFill="1" applyAlignment="1">
      <alignment horizontal="left"/>
    </xf>
    <xf numFmtId="0" fontId="8" fillId="5" borderId="0" xfId="65" applyFont="1" applyFill="1" applyAlignment="1">
      <alignment horizontal="right"/>
    </xf>
    <xf numFmtId="167" fontId="11" fillId="5" borderId="0" xfId="65" applyNumberFormat="1" applyFont="1" applyFill="1" applyAlignment="1">
      <alignment horizontal="center"/>
    </xf>
    <xf numFmtId="0" fontId="11" fillId="5" borderId="0" xfId="65" applyFont="1" applyFill="1" applyAlignment="1">
      <alignment horizontal="center"/>
    </xf>
    <xf numFmtId="0" fontId="3" fillId="2" borderId="76" xfId="53" applyFont="1" applyFill="1" applyBorder="1" applyAlignment="1">
      <alignment horizontal="right"/>
    </xf>
    <xf numFmtId="9" fontId="3" fillId="0" borderId="77" xfId="53" applyNumberFormat="1" applyFont="1" applyFill="1" applyBorder="1"/>
    <xf numFmtId="0" fontId="45" fillId="3" borderId="9" xfId="1" applyFill="1" applyBorder="1"/>
    <xf numFmtId="0" fontId="51" fillId="0" borderId="28" xfId="0" applyFont="1" applyBorder="1" applyAlignment="1"/>
    <xf numFmtId="0" fontId="45" fillId="3" borderId="4" xfId="1" applyFill="1" applyBorder="1"/>
    <xf numFmtId="0" fontId="51" fillId="5" borderId="6" xfId="0" applyFont="1" applyFill="1" applyBorder="1"/>
    <xf numFmtId="0" fontId="45" fillId="6" borderId="4" xfId="1" applyFill="1" applyBorder="1"/>
    <xf numFmtId="0" fontId="51" fillId="5" borderId="11" xfId="0" applyFont="1" applyFill="1" applyBorder="1"/>
    <xf numFmtId="0" fontId="45" fillId="6" borderId="68" xfId="1" applyFill="1" applyBorder="1"/>
    <xf numFmtId="0" fontId="51" fillId="5" borderId="25" xfId="0" applyFont="1" applyFill="1" applyBorder="1"/>
    <xf numFmtId="0" fontId="51" fillId="5" borderId="46" xfId="0" applyFont="1" applyFill="1" applyBorder="1"/>
    <xf numFmtId="0" fontId="45" fillId="2" borderId="4" xfId="1" applyFill="1" applyBorder="1"/>
    <xf numFmtId="0" fontId="51" fillId="5" borderId="53" xfId="0" applyFont="1" applyFill="1" applyBorder="1"/>
    <xf numFmtId="0" fontId="45" fillId="4" borderId="4" xfId="1" applyFill="1" applyBorder="1"/>
    <xf numFmtId="9" fontId="53" fillId="0" borderId="6" xfId="0" applyNumberFormat="1" applyFont="1" applyFill="1" applyBorder="1" applyAlignment="1">
      <alignment horizontal="right" vertical="top"/>
    </xf>
    <xf numFmtId="9" fontId="53" fillId="0" borderId="11" xfId="0" applyNumberFormat="1" applyFont="1" applyFill="1" applyBorder="1" applyAlignment="1">
      <alignment horizontal="right" vertical="top"/>
    </xf>
    <xf numFmtId="9" fontId="55" fillId="0" borderId="11" xfId="0" applyNumberFormat="1" applyFont="1" applyFill="1" applyBorder="1" applyAlignment="1">
      <alignment horizontal="right" vertical="top"/>
    </xf>
    <xf numFmtId="9" fontId="53" fillId="0" borderId="25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0" fillId="0" borderId="0" xfId="0" applyAlignment="1"/>
    <xf numFmtId="0" fontId="3" fillId="2" borderId="30" xfId="79" applyFont="1" applyFill="1" applyBorder="1"/>
    <xf numFmtId="0" fontId="3" fillId="2" borderId="30" xfId="53" applyFont="1" applyFill="1" applyBorder="1" applyAlignment="1">
      <alignment horizontal="left"/>
    </xf>
    <xf numFmtId="3" fontId="3" fillId="2" borderId="23" xfId="53" applyNumberFormat="1" applyFont="1" applyFill="1" applyBorder="1" applyAlignment="1">
      <alignment horizontal="left"/>
    </xf>
    <xf numFmtId="165" fontId="60" fillId="0" borderId="0" xfId="78" applyNumberFormat="1" applyFont="1" applyFill="1" applyBorder="1" applyAlignment="1"/>
    <xf numFmtId="3" fontId="60" fillId="0" borderId="0" xfId="78" applyNumberFormat="1" applyFont="1" applyFill="1" applyBorder="1" applyAlignment="1"/>
    <xf numFmtId="3" fontId="50" fillId="0" borderId="32" xfId="53" applyNumberFormat="1" applyFont="1" applyFill="1" applyBorder="1"/>
    <xf numFmtId="3" fontId="50" fillId="0" borderId="28" xfId="53" applyNumberFormat="1" applyFont="1" applyFill="1" applyBorder="1"/>
    <xf numFmtId="0" fontId="0" fillId="0" borderId="0" xfId="0" applyBorder="1" applyAlignment="1"/>
    <xf numFmtId="165" fontId="50" fillId="2" borderId="27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53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48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50" fillId="2" borderId="53" xfId="0" applyFont="1" applyFill="1" applyBorder="1" applyAlignment="1">
      <alignment horizontal="center"/>
    </xf>
    <xf numFmtId="170" fontId="0" fillId="0" borderId="0" xfId="0" applyNumberFormat="1" applyFill="1"/>
    <xf numFmtId="3" fontId="61" fillId="0" borderId="53" xfId="0" applyNumberFormat="1" applyFont="1" applyFill="1" applyBorder="1" applyAlignment="1"/>
    <xf numFmtId="3" fontId="3" fillId="0" borderId="77" xfId="53" applyNumberFormat="1" applyFont="1" applyFill="1" applyBorder="1"/>
    <xf numFmtId="3" fontId="3" fillId="0" borderId="78" xfId="53" applyNumberFormat="1" applyFont="1" applyFill="1" applyBorder="1"/>
    <xf numFmtId="3" fontId="3" fillId="0" borderId="79" xfId="53" applyNumberFormat="1" applyFont="1" applyFill="1" applyBorder="1"/>
    <xf numFmtId="9" fontId="61" fillId="0" borderId="53" xfId="0" applyNumberFormat="1" applyFont="1" applyFill="1" applyBorder="1" applyAlignment="1"/>
    <xf numFmtId="0" fontId="50" fillId="2" borderId="53" xfId="0" applyNumberFormat="1" applyFont="1" applyFill="1" applyBorder="1" applyAlignment="1">
      <alignment horizontal="center"/>
    </xf>
    <xf numFmtId="3" fontId="3" fillId="0" borderId="80" xfId="53" applyNumberFormat="1" applyFont="1" applyFill="1" applyBorder="1"/>
    <xf numFmtId="3" fontId="3" fillId="0" borderId="81" xfId="53" applyNumberFormat="1" applyFont="1" applyFill="1" applyBorder="1"/>
    <xf numFmtId="0" fontId="51" fillId="0" borderId="0" xfId="0" applyFont="1" applyFill="1"/>
    <xf numFmtId="0" fontId="51" fillId="0" borderId="0" xfId="0" applyFont="1" applyFill="1"/>
    <xf numFmtId="3" fontId="0" fillId="0" borderId="0" xfId="0" applyNumberFormat="1"/>
    <xf numFmtId="9" fontId="0" fillId="0" borderId="0" xfId="0" applyNumberFormat="1"/>
    <xf numFmtId="0" fontId="51" fillId="0" borderId="0" xfId="0" applyFont="1" applyFill="1"/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44" fillId="2" borderId="56" xfId="0" applyNumberFormat="1" applyFont="1" applyFill="1" applyBorder="1"/>
    <xf numFmtId="3" fontId="44" fillId="2" borderId="58" xfId="0" applyNumberFormat="1" applyFont="1" applyFill="1" applyBorder="1"/>
    <xf numFmtId="9" fontId="44" fillId="2" borderId="69" xfId="0" applyNumberFormat="1" applyFont="1" applyFill="1" applyBorder="1"/>
    <xf numFmtId="0" fontId="44" fillId="0" borderId="0" xfId="0" applyFont="1" applyFill="1" applyBorder="1" applyAlignment="1"/>
    <xf numFmtId="0" fontId="0" fillId="0" borderId="7" xfId="0" applyBorder="1" applyAlignment="1"/>
    <xf numFmtId="0" fontId="0" fillId="0" borderId="12" xfId="0" applyBorder="1" applyAlignment="1"/>
    <xf numFmtId="0" fontId="0" fillId="0" borderId="35" xfId="0" applyBorder="1" applyAlignment="1"/>
    <xf numFmtId="0" fontId="0" fillId="4" borderId="31" xfId="0" applyFill="1" applyBorder="1" applyAlignment="1"/>
    <xf numFmtId="0" fontId="0" fillId="3" borderId="31" xfId="0" applyFill="1" applyBorder="1" applyAlignment="1"/>
    <xf numFmtId="0" fontId="44" fillId="2" borderId="62" xfId="0" applyFont="1" applyFill="1" applyBorder="1" applyAlignment="1"/>
    <xf numFmtId="0" fontId="44" fillId="2" borderId="37" xfId="0" applyFont="1" applyFill="1" applyBorder="1" applyAlignment="1">
      <alignment horizontal="left" indent="2"/>
    </xf>
    <xf numFmtId="0" fontId="44" fillId="4" borderId="38" xfId="0" applyFont="1" applyFill="1" applyBorder="1" applyAlignment="1">
      <alignment horizontal="left" indent="2"/>
    </xf>
    <xf numFmtId="0" fontId="44" fillId="3" borderId="21" xfId="0" applyFont="1" applyFill="1" applyBorder="1" applyAlignment="1"/>
    <xf numFmtId="0" fontId="0" fillId="2" borderId="31" xfId="0" applyFill="1" applyBorder="1" applyAlignment="1"/>
    <xf numFmtId="9" fontId="0" fillId="0" borderId="10" xfId="0" applyNumberFormat="1" applyBorder="1" applyAlignment="1"/>
    <xf numFmtId="3" fontId="0" fillId="0" borderId="10" xfId="0" applyNumberFormat="1" applyBorder="1" applyAlignment="1"/>
    <xf numFmtId="9" fontId="0" fillId="2" borderId="23" xfId="0" applyNumberFormat="1" applyFill="1" applyBorder="1" applyAlignment="1"/>
    <xf numFmtId="9" fontId="0" fillId="0" borderId="11" xfId="0" applyNumberFormat="1" applyBorder="1" applyAlignment="1"/>
    <xf numFmtId="9" fontId="0" fillId="0" borderId="25" xfId="0" applyNumberFormat="1" applyBorder="1" applyAlignment="1"/>
    <xf numFmtId="9" fontId="0" fillId="0" borderId="46" xfId="0" applyNumberFormat="1" applyBorder="1" applyAlignment="1"/>
    <xf numFmtId="9" fontId="0" fillId="4" borderId="23" xfId="0" applyNumberFormat="1" applyFill="1" applyBorder="1" applyAlignment="1"/>
    <xf numFmtId="9" fontId="0" fillId="0" borderId="53" xfId="0" applyNumberFormat="1" applyBorder="1" applyAlignment="1"/>
    <xf numFmtId="9" fontId="0" fillId="3" borderId="23" xfId="0" applyNumberFormat="1" applyFill="1" applyBorder="1" applyAlignment="1"/>
    <xf numFmtId="3" fontId="0" fillId="2" borderId="30" xfId="0" applyNumberFormat="1" applyFill="1" applyBorder="1" applyAlignment="1"/>
    <xf numFmtId="3" fontId="0" fillId="0" borderId="5" xfId="0" applyNumberFormat="1" applyBorder="1" applyAlignment="1"/>
    <xf numFmtId="3" fontId="0" fillId="0" borderId="26" xfId="0" applyNumberFormat="1" applyBorder="1" applyAlignment="1"/>
    <xf numFmtId="3" fontId="0" fillId="0" borderId="0" xfId="0" applyNumberFormat="1" applyAlignment="1"/>
    <xf numFmtId="3" fontId="0" fillId="4" borderId="30" xfId="0" applyNumberFormat="1" applyFill="1" applyBorder="1" applyAlignment="1"/>
    <xf numFmtId="3" fontId="0" fillId="3" borderId="30" xfId="0" applyNumberFormat="1" applyFill="1" applyBorder="1" applyAlignment="1"/>
    <xf numFmtId="0" fontId="44" fillId="0" borderId="46" xfId="0" applyFont="1" applyFill="1" applyBorder="1" applyAlignment="1">
      <alignment horizontal="left" indent="2"/>
    </xf>
    <xf numFmtId="0" fontId="0" fillId="0" borderId="46" xfId="0" applyBorder="1" applyAlignment="1"/>
    <xf numFmtId="3" fontId="0" fillId="0" borderId="46" xfId="0" applyNumberFormat="1" applyBorder="1" applyAlignment="1"/>
    <xf numFmtId="0" fontId="45" fillId="2" borderId="20" xfId="1" applyFill="1" applyBorder="1"/>
    <xf numFmtId="0" fontId="45" fillId="0" borderId="0" xfId="1" applyFill="1"/>
    <xf numFmtId="0" fontId="45" fillId="4" borderId="36" xfId="1" applyFill="1" applyBorder="1"/>
    <xf numFmtId="0" fontId="45" fillId="4" borderId="20" xfId="1" applyFill="1" applyBorder="1"/>
    <xf numFmtId="0" fontId="45" fillId="2" borderId="37" xfId="1" applyFill="1" applyBorder="1" applyAlignment="1">
      <alignment horizontal="left" indent="2"/>
    </xf>
    <xf numFmtId="0" fontId="45" fillId="2" borderId="37" xfId="1" applyFill="1" applyBorder="1" applyAlignment="1">
      <alignment horizontal="left" indent="4"/>
    </xf>
    <xf numFmtId="0" fontId="45" fillId="2" borderId="38" xfId="1" applyFill="1" applyBorder="1" applyAlignment="1">
      <alignment horizontal="left" indent="2"/>
    </xf>
    <xf numFmtId="0" fontId="45" fillId="4" borderId="37" xfId="1" applyFill="1" applyBorder="1" applyAlignment="1">
      <alignment horizontal="left" indent="2"/>
    </xf>
    <xf numFmtId="0" fontId="45" fillId="4" borderId="37" xfId="1" applyFill="1" applyBorder="1" applyAlignment="1">
      <alignment horizontal="left" wrapText="1" indent="2"/>
    </xf>
    <xf numFmtId="0" fontId="69" fillId="2" borderId="37" xfId="1" applyFont="1" applyFill="1" applyBorder="1" applyAlignment="1">
      <alignment horizontal="left" indent="2"/>
    </xf>
    <xf numFmtId="0" fontId="69" fillId="2" borderId="37" xfId="1" applyFont="1" applyFill="1" applyBorder="1" applyAlignment="1"/>
    <xf numFmtId="0" fontId="70" fillId="3" borderId="21" xfId="1" applyFont="1" applyFill="1" applyBorder="1"/>
    <xf numFmtId="0" fontId="70" fillId="2" borderId="37" xfId="1" applyFont="1" applyFill="1" applyBorder="1" applyAlignment="1"/>
    <xf numFmtId="0" fontId="70" fillId="4" borderId="21" xfId="1" applyFont="1" applyFill="1" applyBorder="1" applyAlignment="1">
      <alignment horizontal="left"/>
    </xf>
    <xf numFmtId="0" fontId="70" fillId="2" borderId="21" xfId="1" applyFont="1" applyFill="1" applyBorder="1" applyAlignment="1"/>
    <xf numFmtId="0" fontId="70" fillId="4" borderId="62" xfId="1" applyFont="1" applyFill="1" applyBorder="1" applyAlignment="1">
      <alignment horizontal="left"/>
    </xf>
    <xf numFmtId="0" fontId="70" fillId="4" borderId="37" xfId="1" applyFont="1" applyFill="1" applyBorder="1" applyAlignment="1">
      <alignment horizontal="left"/>
    </xf>
    <xf numFmtId="0" fontId="44" fillId="2" borderId="29" xfId="0" applyFont="1" applyFill="1" applyBorder="1" applyAlignment="1">
      <alignment horizontal="right"/>
    </xf>
    <xf numFmtId="170" fontId="44" fillId="0" borderId="22" xfId="0" applyNumberFormat="1" applyFont="1" applyFill="1" applyBorder="1" applyAlignment="1"/>
    <xf numFmtId="170" fontId="44" fillId="0" borderId="30" xfId="0" applyNumberFormat="1" applyFont="1" applyFill="1" applyBorder="1" applyAlignment="1"/>
    <xf numFmtId="9" fontId="44" fillId="0" borderId="55" xfId="0" applyNumberFormat="1" applyFont="1" applyFill="1" applyBorder="1" applyAlignment="1"/>
    <xf numFmtId="9" fontId="44" fillId="0" borderId="23" xfId="0" applyNumberFormat="1" applyFont="1" applyFill="1" applyBorder="1" applyAlignment="1"/>
    <xf numFmtId="170" fontId="44" fillId="0" borderId="31" xfId="0" applyNumberFormat="1" applyFont="1" applyFill="1" applyBorder="1" applyAlignment="1"/>
    <xf numFmtId="0" fontId="58" fillId="3" borderId="29" xfId="0" applyFont="1" applyFill="1" applyBorder="1" applyAlignment="1"/>
    <xf numFmtId="0" fontId="0" fillId="0" borderId="47" xfId="0" applyBorder="1" applyAlignment="1"/>
    <xf numFmtId="0" fontId="58" fillId="2" borderId="29" xfId="0" applyFont="1" applyFill="1" applyBorder="1" applyAlignment="1"/>
    <xf numFmtId="0" fontId="58" fillId="4" borderId="29" xfId="0" applyFont="1" applyFill="1" applyBorder="1" applyAlignment="1"/>
    <xf numFmtId="0" fontId="61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62" fillId="5" borderId="19" xfId="81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50" fillId="2" borderId="27" xfId="74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50" fillId="2" borderId="24" xfId="8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Font="1" applyFill="1" applyBorder="1" applyAlignment="1"/>
    <xf numFmtId="0" fontId="51" fillId="0" borderId="0" xfId="0" applyFont="1" applyFill="1"/>
    <xf numFmtId="0" fontId="2" fillId="0" borderId="2" xfId="0" applyFont="1" applyFill="1" applyBorder="1" applyAlignment="1"/>
    <xf numFmtId="0" fontId="57" fillId="2" borderId="27" xfId="0" applyFont="1" applyFill="1" applyBorder="1" applyAlignment="1">
      <alignment horizontal="center" vertical="center"/>
    </xf>
    <xf numFmtId="0" fontId="51" fillId="2" borderId="32" xfId="0" applyFont="1" applyFill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/>
    </xf>
    <xf numFmtId="0" fontId="64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51" fillId="2" borderId="9" xfId="0" applyFont="1" applyFill="1" applyBorder="1" applyAlignment="1">
      <alignment horizontal="center" vertical="center"/>
    </xf>
    <xf numFmtId="0" fontId="51" fillId="2" borderId="10" xfId="0" applyFont="1" applyFill="1" applyBorder="1" applyAlignment="1">
      <alignment horizontal="center" vertical="center"/>
    </xf>
    <xf numFmtId="0" fontId="57" fillId="2" borderId="32" xfId="0" applyFont="1" applyFill="1" applyBorder="1" applyAlignment="1">
      <alignment horizontal="center" vertical="center"/>
    </xf>
    <xf numFmtId="0" fontId="51" fillId="2" borderId="28" xfId="0" applyFont="1" applyFill="1" applyBorder="1" applyAlignment="1">
      <alignment horizontal="center" vertical="center"/>
    </xf>
    <xf numFmtId="0" fontId="57" fillId="2" borderId="10" xfId="0" applyFont="1" applyFill="1" applyBorder="1" applyAlignment="1">
      <alignment horizontal="center" vertical="center" wrapText="1"/>
    </xf>
    <xf numFmtId="0" fontId="51" fillId="2" borderId="26" xfId="0" applyFont="1" applyFill="1" applyBorder="1" applyAlignment="1">
      <alignment horizontal="center" vertical="center" wrapText="1"/>
    </xf>
    <xf numFmtId="0" fontId="55" fillId="2" borderId="10" xfId="0" applyFont="1" applyFill="1" applyBorder="1" applyAlignment="1">
      <alignment horizontal="center" vertical="center" wrapText="1"/>
    </xf>
    <xf numFmtId="0" fontId="55" fillId="2" borderId="11" xfId="0" applyFont="1" applyFill="1" applyBorder="1" applyAlignment="1">
      <alignment horizontal="center" vertical="center" wrapText="1"/>
    </xf>
    <xf numFmtId="0" fontId="51" fillId="2" borderId="25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2" fillId="0" borderId="2" xfId="14" applyFill="1" applyBorder="1" applyAlignment="1"/>
    <xf numFmtId="165" fontId="50" fillId="0" borderId="0" xfId="53" applyNumberFormat="1" applyFont="1" applyFill="1" applyBorder="1" applyAlignment="1">
      <alignment horizontal="center"/>
    </xf>
    <xf numFmtId="165" fontId="49" fillId="0" borderId="0" xfId="79" applyNumberFormat="1" applyFont="1" applyFill="1" applyBorder="1" applyAlignment="1">
      <alignment horizontal="center"/>
    </xf>
    <xf numFmtId="165" fontId="50" fillId="2" borderId="27" xfId="53" applyNumberFormat="1" applyFont="1" applyFill="1" applyBorder="1" applyAlignment="1">
      <alignment horizontal="right"/>
    </xf>
    <xf numFmtId="165" fontId="49" fillId="2" borderId="32" xfId="79" applyNumberFormat="1" applyFont="1" applyFill="1" applyBorder="1" applyAlignment="1">
      <alignment horizontal="right"/>
    </xf>
    <xf numFmtId="165" fontId="65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48" fillId="2" borderId="71" xfId="78" applyNumberFormat="1" applyFont="1" applyFill="1" applyBorder="1" applyAlignment="1">
      <alignment horizontal="left"/>
    </xf>
    <xf numFmtId="0" fontId="51" fillId="2" borderId="57" xfId="0" applyFont="1" applyFill="1" applyBorder="1" applyAlignment="1"/>
    <xf numFmtId="3" fontId="48" fillId="2" borderId="59" xfId="78" applyNumberFormat="1" applyFont="1" applyFill="1" applyBorder="1" applyAlignment="1"/>
    <xf numFmtId="0" fontId="58" fillId="2" borderId="71" xfId="0" applyFont="1" applyFill="1" applyBorder="1" applyAlignment="1">
      <alignment horizontal="left"/>
    </xf>
    <xf numFmtId="0" fontId="0" fillId="2" borderId="53" xfId="0" applyFill="1" applyBorder="1" applyAlignment="1">
      <alignment horizontal="left"/>
    </xf>
    <xf numFmtId="0" fontId="0" fillId="2" borderId="57" xfId="0" applyFill="1" applyBorder="1" applyAlignment="1">
      <alignment horizontal="left"/>
    </xf>
    <xf numFmtId="0" fontId="58" fillId="2" borderId="59" xfId="0" applyFont="1" applyFill="1" applyBorder="1" applyAlignment="1">
      <alignment horizontal="left"/>
    </xf>
    <xf numFmtId="3" fontId="58" fillId="2" borderId="59" xfId="0" applyNumberFormat="1" applyFont="1" applyFill="1" applyBorder="1" applyAlignment="1">
      <alignment horizontal="left"/>
    </xf>
    <xf numFmtId="3" fontId="0" fillId="2" borderId="54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0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7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2" xfId="53" applyFont="1" applyFill="1" applyBorder="1" applyAlignment="1">
      <alignment horizontal="right"/>
    </xf>
    <xf numFmtId="0" fontId="5" fillId="2" borderId="73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74" xfId="79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1" fillId="4" borderId="71" xfId="26" applyFont="1" applyFill="1" applyBorder="1" applyAlignment="1">
      <alignment horizontal="left" vertical="center"/>
    </xf>
    <xf numFmtId="0" fontId="21" fillId="4" borderId="53" xfId="26" applyFont="1" applyFill="1" applyBorder="1" applyAlignment="1">
      <alignment horizontal="left" vertical="center"/>
    </xf>
    <xf numFmtId="0" fontId="21" fillId="4" borderId="54" xfId="26" applyFont="1" applyFill="1" applyBorder="1" applyAlignment="1">
      <alignment horizontal="left" vertical="center"/>
    </xf>
    <xf numFmtId="0" fontId="21" fillId="4" borderId="1" xfId="26" applyFont="1" applyFill="1" applyBorder="1" applyAlignment="1">
      <alignment horizontal="left" vertical="center"/>
    </xf>
    <xf numFmtId="0" fontId="21" fillId="4" borderId="2" xfId="26" applyFont="1" applyFill="1" applyBorder="1" applyAlignment="1">
      <alignment horizontal="left" vertical="center"/>
    </xf>
    <xf numFmtId="0" fontId="21" fillId="4" borderId="3" xfId="26" applyFont="1" applyFill="1" applyBorder="1" applyAlignment="1">
      <alignment horizontal="left" vertical="center"/>
    </xf>
    <xf numFmtId="0" fontId="3" fillId="4" borderId="29" xfId="26" quotePrefix="1" applyFont="1" applyFill="1" applyBorder="1" applyAlignment="1">
      <alignment horizontal="center" vertical="center"/>
    </xf>
    <xf numFmtId="0" fontId="3" fillId="4" borderId="31" xfId="26" quotePrefix="1" applyFont="1" applyFill="1" applyBorder="1" applyAlignment="1">
      <alignment horizontal="center" vertical="center"/>
    </xf>
    <xf numFmtId="0" fontId="3" fillId="4" borderId="55" xfId="26" applyFont="1" applyFill="1" applyBorder="1" applyAlignment="1">
      <alignment horizontal="center" vertical="center"/>
    </xf>
    <xf numFmtId="0" fontId="3" fillId="4" borderId="47" xfId="26" quotePrefix="1" applyFont="1" applyFill="1" applyBorder="1" applyAlignment="1">
      <alignment horizontal="center" vertical="center"/>
    </xf>
    <xf numFmtId="0" fontId="2" fillId="5" borderId="2" xfId="0" applyFont="1" applyFill="1" applyBorder="1" applyAlignment="1"/>
    <xf numFmtId="0" fontId="6" fillId="5" borderId="2" xfId="0" applyFont="1" applyFill="1" applyBorder="1" applyAlignment="1"/>
    <xf numFmtId="0" fontId="2" fillId="0" borderId="2" xfId="0" applyFont="1" applyFill="1" applyBorder="1" applyAlignment="1">
      <alignment wrapText="1"/>
    </xf>
    <xf numFmtId="0" fontId="44" fillId="2" borderId="69" xfId="0" applyFont="1" applyFill="1" applyBorder="1" applyAlignment="1">
      <alignment vertical="center"/>
    </xf>
    <xf numFmtId="3" fontId="50" fillId="2" borderId="71" xfId="26" applyNumberFormat="1" applyFont="1" applyFill="1" applyBorder="1" applyAlignment="1">
      <alignment horizontal="center"/>
    </xf>
    <xf numFmtId="3" fontId="50" fillId="2" borderId="53" xfId="26" applyNumberFormat="1" applyFont="1" applyFill="1" applyBorder="1" applyAlignment="1">
      <alignment horizontal="center"/>
    </xf>
    <xf numFmtId="3" fontId="50" fillId="2" borderId="54" xfId="26" applyNumberFormat="1" applyFont="1" applyFill="1" applyBorder="1" applyAlignment="1">
      <alignment horizontal="center"/>
    </xf>
    <xf numFmtId="3" fontId="50" fillId="2" borderId="54" xfId="0" applyNumberFormat="1" applyFont="1" applyFill="1" applyBorder="1" applyAlignment="1">
      <alignment horizontal="center" vertical="top"/>
    </xf>
    <xf numFmtId="0" fontId="50" fillId="2" borderId="33" xfId="0" applyFont="1" applyFill="1" applyBorder="1" applyAlignment="1">
      <alignment horizontal="center" vertical="top" wrapText="1"/>
    </xf>
    <xf numFmtId="0" fontId="50" fillId="2" borderId="33" xfId="0" applyFont="1" applyFill="1" applyBorder="1" applyAlignment="1">
      <alignment horizontal="center" vertical="top"/>
    </xf>
    <xf numFmtId="49" fontId="50" fillId="2" borderId="33" xfId="0" applyNumberFormat="1" applyFont="1" applyFill="1" applyBorder="1" applyAlignment="1">
      <alignment horizontal="center" vertical="top"/>
    </xf>
    <xf numFmtId="0" fontId="50" fillId="2" borderId="33" xfId="0" applyFont="1" applyFill="1" applyBorder="1" applyAlignment="1">
      <alignment horizontal="center" vertical="center"/>
    </xf>
    <xf numFmtId="0" fontId="50" fillId="2" borderId="71" xfId="0" quotePrefix="1" applyFont="1" applyFill="1" applyBorder="1" applyAlignment="1">
      <alignment horizontal="center"/>
    </xf>
    <xf numFmtId="0" fontId="50" fillId="2" borderId="54" xfId="0" applyFont="1" applyFill="1" applyBorder="1" applyAlignment="1">
      <alignment horizontal="center"/>
    </xf>
    <xf numFmtId="9" fontId="66" fillId="2" borderId="54" xfId="0" applyNumberFormat="1" applyFont="1" applyFill="1" applyBorder="1" applyAlignment="1">
      <alignment horizontal="center" vertical="top"/>
    </xf>
    <xf numFmtId="0" fontId="50" fillId="2" borderId="71" xfId="0" quotePrefix="1" applyNumberFormat="1" applyFont="1" applyFill="1" applyBorder="1" applyAlignment="1">
      <alignment horizontal="center"/>
    </xf>
    <xf numFmtId="0" fontId="50" fillId="2" borderId="54" xfId="0" applyNumberFormat="1" applyFont="1" applyFill="1" applyBorder="1" applyAlignment="1">
      <alignment horizontal="center"/>
    </xf>
    <xf numFmtId="0" fontId="66" fillId="2" borderId="54" xfId="0" applyNumberFormat="1" applyFont="1" applyFill="1" applyBorder="1" applyAlignment="1">
      <alignment horizontal="center" vertical="top"/>
    </xf>
    <xf numFmtId="0" fontId="50" fillId="2" borderId="33" xfId="0" applyFont="1" applyFill="1" applyBorder="1" applyAlignment="1">
      <alignment vertical="center" wrapText="1"/>
    </xf>
    <xf numFmtId="0" fontId="71" fillId="0" borderId="0" xfId="1" applyFont="1" applyFill="1"/>
    <xf numFmtId="3" fontId="52" fillId="7" borderId="83" xfId="0" applyNumberFormat="1" applyFont="1" applyFill="1" applyBorder="1" applyAlignment="1">
      <alignment horizontal="right" vertical="top"/>
    </xf>
    <xf numFmtId="3" fontId="52" fillId="7" borderId="84" xfId="0" applyNumberFormat="1" applyFont="1" applyFill="1" applyBorder="1" applyAlignment="1">
      <alignment horizontal="right" vertical="top"/>
    </xf>
    <xf numFmtId="174" fontId="52" fillId="7" borderId="85" xfId="0" applyNumberFormat="1" applyFont="1" applyFill="1" applyBorder="1" applyAlignment="1">
      <alignment horizontal="right" vertical="top"/>
    </xf>
    <xf numFmtId="3" fontId="52" fillId="0" borderId="83" xfId="0" applyNumberFormat="1" applyFont="1" applyBorder="1" applyAlignment="1">
      <alignment horizontal="right" vertical="top"/>
    </xf>
    <xf numFmtId="174" fontId="52" fillId="7" borderId="86" xfId="0" applyNumberFormat="1" applyFont="1" applyFill="1" applyBorder="1" applyAlignment="1">
      <alignment horizontal="right" vertical="top"/>
    </xf>
    <xf numFmtId="3" fontId="54" fillId="7" borderId="88" xfId="0" applyNumberFormat="1" applyFont="1" applyFill="1" applyBorder="1" applyAlignment="1">
      <alignment horizontal="right" vertical="top"/>
    </xf>
    <xf numFmtId="3" fontId="54" fillId="7" borderId="89" xfId="0" applyNumberFormat="1" applyFont="1" applyFill="1" applyBorder="1" applyAlignment="1">
      <alignment horizontal="right" vertical="top"/>
    </xf>
    <xf numFmtId="174" fontId="54" fillId="7" borderId="90" xfId="0" applyNumberFormat="1" applyFont="1" applyFill="1" applyBorder="1" applyAlignment="1">
      <alignment horizontal="right" vertical="top"/>
    </xf>
    <xf numFmtId="3" fontId="54" fillId="0" borderId="88" xfId="0" applyNumberFormat="1" applyFont="1" applyBorder="1" applyAlignment="1">
      <alignment horizontal="right" vertical="top"/>
    </xf>
    <xf numFmtId="0" fontId="54" fillId="7" borderId="91" xfId="0" applyFont="1" applyFill="1" applyBorder="1" applyAlignment="1">
      <alignment horizontal="right" vertical="top"/>
    </xf>
    <xf numFmtId="0" fontId="52" fillId="7" borderId="86" xfId="0" applyFont="1" applyFill="1" applyBorder="1" applyAlignment="1">
      <alignment horizontal="right" vertical="top"/>
    </xf>
    <xf numFmtId="174" fontId="54" fillId="7" borderId="91" xfId="0" applyNumberFormat="1" applyFont="1" applyFill="1" applyBorder="1" applyAlignment="1">
      <alignment horizontal="right" vertical="top"/>
    </xf>
    <xf numFmtId="0" fontId="52" fillId="7" borderId="85" xfId="0" applyFont="1" applyFill="1" applyBorder="1" applyAlignment="1">
      <alignment horizontal="right" vertical="top"/>
    </xf>
    <xf numFmtId="0" fontId="54" fillId="7" borderId="90" xfId="0" applyFont="1" applyFill="1" applyBorder="1" applyAlignment="1">
      <alignment horizontal="right" vertical="top"/>
    </xf>
    <xf numFmtId="3" fontId="54" fillId="0" borderId="92" xfId="0" applyNumberFormat="1" applyFont="1" applyBorder="1" applyAlignment="1">
      <alignment horizontal="right" vertical="top"/>
    </xf>
    <xf numFmtId="3" fontId="54" fillId="0" borderId="93" xfId="0" applyNumberFormat="1" applyFont="1" applyBorder="1" applyAlignment="1">
      <alignment horizontal="right" vertical="top"/>
    </xf>
    <xf numFmtId="0" fontId="54" fillId="0" borderId="94" xfId="0" applyFont="1" applyBorder="1" applyAlignment="1">
      <alignment horizontal="right" vertical="top"/>
    </xf>
    <xf numFmtId="174" fontId="54" fillId="7" borderId="95" xfId="0" applyNumberFormat="1" applyFont="1" applyFill="1" applyBorder="1" applyAlignment="1">
      <alignment horizontal="right" vertical="top"/>
    </xf>
    <xf numFmtId="0" fontId="56" fillId="8" borderId="82" xfId="0" applyFont="1" applyFill="1" applyBorder="1" applyAlignment="1">
      <alignment vertical="top"/>
    </xf>
    <xf numFmtId="0" fontId="56" fillId="8" borderId="82" xfId="0" applyFont="1" applyFill="1" applyBorder="1" applyAlignment="1">
      <alignment vertical="top" indent="2"/>
    </xf>
    <xf numFmtId="0" fontId="56" fillId="8" borderId="82" xfId="0" applyFont="1" applyFill="1" applyBorder="1" applyAlignment="1">
      <alignment vertical="top" indent="4"/>
    </xf>
    <xf numFmtId="0" fontId="57" fillId="8" borderId="87" xfId="0" applyFont="1" applyFill="1" applyBorder="1" applyAlignment="1">
      <alignment vertical="top" indent="6"/>
    </xf>
    <xf numFmtId="0" fontId="56" fillId="8" borderId="82" xfId="0" applyFont="1" applyFill="1" applyBorder="1" applyAlignment="1">
      <alignment vertical="top" indent="8"/>
    </xf>
    <xf numFmtId="0" fontId="57" fillId="8" borderId="87" xfId="0" applyFont="1" applyFill="1" applyBorder="1" applyAlignment="1">
      <alignment vertical="top" indent="2"/>
    </xf>
    <xf numFmtId="0" fontId="57" fillId="8" borderId="87" xfId="0" applyFont="1" applyFill="1" applyBorder="1" applyAlignment="1">
      <alignment vertical="top" indent="4"/>
    </xf>
    <xf numFmtId="0" fontId="56" fillId="8" borderId="82" xfId="0" applyFont="1" applyFill="1" applyBorder="1" applyAlignment="1">
      <alignment vertical="top" indent="6"/>
    </xf>
    <xf numFmtId="0" fontId="57" fillId="8" borderId="87" xfId="0" applyFont="1" applyFill="1" applyBorder="1" applyAlignment="1">
      <alignment vertical="top"/>
    </xf>
    <xf numFmtId="0" fontId="51" fillId="8" borderId="82" xfId="0" applyFont="1" applyFill="1" applyBorder="1"/>
    <xf numFmtId="0" fontId="57" fillId="8" borderId="21" xfId="0" applyFont="1" applyFill="1" applyBorder="1" applyAlignment="1">
      <alignment vertical="top"/>
    </xf>
    <xf numFmtId="0" fontId="49" fillId="0" borderId="0" xfId="0" applyNumberFormat="1" applyFont="1" applyFill="1" applyBorder="1" applyAlignment="1">
      <alignment horizontal="left"/>
    </xf>
    <xf numFmtId="3" fontId="49" fillId="0" borderId="0" xfId="0" applyNumberFormat="1" applyFont="1" applyFill="1" applyBorder="1" applyAlignment="1">
      <alignment horizontal="left"/>
    </xf>
    <xf numFmtId="3" fontId="49" fillId="0" borderId="0" xfId="0" applyNumberFormat="1" applyFont="1" applyFill="1" applyBorder="1"/>
    <xf numFmtId="9" fontId="49" fillId="0" borderId="0" xfId="0" applyNumberFormat="1" applyFont="1" applyFill="1" applyBorder="1"/>
    <xf numFmtId="165" fontId="50" fillId="2" borderId="56" xfId="53" applyNumberFormat="1" applyFont="1" applyFill="1" applyBorder="1" applyAlignment="1">
      <alignment horizontal="left"/>
    </xf>
    <xf numFmtId="165" fontId="50" fillId="2" borderId="58" xfId="53" applyNumberFormat="1" applyFont="1" applyFill="1" applyBorder="1" applyAlignment="1">
      <alignment horizontal="left"/>
    </xf>
    <xf numFmtId="165" fontId="50" fillId="2" borderId="66" xfId="53" applyNumberFormat="1" applyFont="1" applyFill="1" applyBorder="1" applyAlignment="1">
      <alignment horizontal="left"/>
    </xf>
    <xf numFmtId="3" fontId="50" fillId="2" borderId="66" xfId="53" applyNumberFormat="1" applyFont="1" applyFill="1" applyBorder="1" applyAlignment="1">
      <alignment horizontal="left"/>
    </xf>
    <xf numFmtId="3" fontId="50" fillId="2" borderId="75" xfId="53" applyNumberFormat="1" applyFont="1" applyFill="1" applyBorder="1" applyAlignment="1">
      <alignment horizontal="left"/>
    </xf>
    <xf numFmtId="0" fontId="0" fillId="0" borderId="27" xfId="0" applyFill="1" applyBorder="1"/>
    <xf numFmtId="0" fontId="0" fillId="0" borderId="32" xfId="0" applyFill="1" applyBorder="1"/>
    <xf numFmtId="165" fontId="0" fillId="0" borderId="32" xfId="0" applyNumberFormat="1" applyFill="1" applyBorder="1"/>
    <xf numFmtId="165" fontId="0" fillId="0" borderId="32" xfId="0" applyNumberFormat="1" applyFill="1" applyBorder="1" applyAlignment="1">
      <alignment horizontal="right"/>
    </xf>
    <xf numFmtId="3" fontId="0" fillId="0" borderId="32" xfId="0" applyNumberFormat="1" applyFill="1" applyBorder="1"/>
    <xf numFmtId="3" fontId="0" fillId="0" borderId="28" xfId="0" applyNumberFormat="1" applyFill="1" applyBorder="1"/>
    <xf numFmtId="0" fontId="0" fillId="0" borderId="9" xfId="0" applyFill="1" applyBorder="1"/>
    <xf numFmtId="0" fontId="0" fillId="0" borderId="10" xfId="0" applyFill="1" applyBorder="1"/>
    <xf numFmtId="165" fontId="0" fillId="0" borderId="10" xfId="0" applyNumberFormat="1" applyFill="1" applyBorder="1"/>
    <xf numFmtId="165" fontId="0" fillId="0" borderId="10" xfId="0" applyNumberFormat="1" applyFill="1" applyBorder="1" applyAlignment="1">
      <alignment horizontal="right"/>
    </xf>
    <xf numFmtId="3" fontId="0" fillId="0" borderId="10" xfId="0" applyNumberFormat="1" applyFill="1" applyBorder="1"/>
    <xf numFmtId="3" fontId="0" fillId="0" borderId="11" xfId="0" applyNumberFormat="1" applyFill="1" applyBorder="1"/>
    <xf numFmtId="0" fontId="0" fillId="0" borderId="24" xfId="0" applyFill="1" applyBorder="1"/>
    <xf numFmtId="0" fontId="0" fillId="0" borderId="26" xfId="0" applyFill="1" applyBorder="1"/>
    <xf numFmtId="165" fontId="0" fillId="0" borderId="26" xfId="0" applyNumberFormat="1" applyFill="1" applyBorder="1"/>
    <xf numFmtId="165" fontId="0" fillId="0" borderId="26" xfId="0" applyNumberFormat="1" applyFill="1" applyBorder="1" applyAlignment="1">
      <alignment horizontal="right"/>
    </xf>
    <xf numFmtId="3" fontId="0" fillId="0" borderId="26" xfId="0" applyNumberFormat="1" applyFill="1" applyBorder="1"/>
    <xf numFmtId="3" fontId="0" fillId="0" borderId="25" xfId="0" applyNumberFormat="1" applyFill="1" applyBorder="1"/>
    <xf numFmtId="0" fontId="58" fillId="2" borderId="56" xfId="0" applyFont="1" applyFill="1" applyBorder="1"/>
    <xf numFmtId="3" fontId="58" fillId="2" borderId="67" xfId="0" applyNumberFormat="1" applyFont="1" applyFill="1" applyBorder="1"/>
    <xf numFmtId="9" fontId="58" fillId="2" borderId="65" xfId="0" applyNumberFormat="1" applyFont="1" applyFill="1" applyBorder="1"/>
    <xf numFmtId="3" fontId="58" fillId="2" borderId="75" xfId="0" applyNumberFormat="1" applyFont="1" applyFill="1" applyBorder="1"/>
    <xf numFmtId="9" fontId="0" fillId="0" borderId="32" xfId="0" applyNumberFormat="1" applyFill="1" applyBorder="1"/>
    <xf numFmtId="9" fontId="0" fillId="0" borderId="10" xfId="0" applyNumberFormat="1" applyFill="1" applyBorder="1"/>
    <xf numFmtId="9" fontId="0" fillId="0" borderId="26" xfId="0" applyNumberFormat="1" applyFill="1" applyBorder="1"/>
    <xf numFmtId="3" fontId="0" fillId="0" borderId="14" xfId="0" applyNumberFormat="1" applyFill="1" applyBorder="1"/>
    <xf numFmtId="9" fontId="0" fillId="0" borderId="14" xfId="0" applyNumberFormat="1" applyFill="1" applyBorder="1"/>
    <xf numFmtId="3" fontId="0" fillId="0" borderId="15" xfId="0" applyNumberFormat="1" applyFill="1" applyBorder="1"/>
    <xf numFmtId="9" fontId="0" fillId="0" borderId="30" xfId="0" applyNumberFormat="1" applyFill="1" applyBorder="1"/>
    <xf numFmtId="0" fontId="44" fillId="8" borderId="22" xfId="0" applyFont="1" applyFill="1" applyBorder="1"/>
    <xf numFmtId="3" fontId="44" fillId="8" borderId="30" xfId="0" applyNumberFormat="1" applyFont="1" applyFill="1" applyBorder="1"/>
    <xf numFmtId="9" fontId="44" fillId="8" borderId="30" xfId="0" applyNumberFormat="1" applyFont="1" applyFill="1" applyBorder="1"/>
    <xf numFmtId="3" fontId="44" fillId="8" borderId="23" xfId="0" applyNumberFormat="1" applyFont="1" applyFill="1" applyBorder="1"/>
    <xf numFmtId="0" fontId="44" fillId="0" borderId="27" xfId="0" applyFont="1" applyFill="1" applyBorder="1"/>
    <xf numFmtId="0" fontId="44" fillId="0" borderId="13" xfId="0" applyFont="1" applyFill="1" applyBorder="1"/>
    <xf numFmtId="0" fontId="44" fillId="0" borderId="9" xfId="0" applyFont="1" applyFill="1" applyBorder="1"/>
    <xf numFmtId="0" fontId="58" fillId="2" borderId="58" xfId="0" applyFont="1" applyFill="1" applyBorder="1"/>
    <xf numFmtId="3" fontId="58" fillId="2" borderId="0" xfId="0" applyNumberFormat="1" applyFont="1" applyFill="1" applyBorder="1"/>
    <xf numFmtId="3" fontId="58" fillId="2" borderId="19" xfId="0" applyNumberFormat="1" applyFont="1" applyFill="1" applyBorder="1"/>
    <xf numFmtId="0" fontId="3" fillId="2" borderId="56" xfId="79" applyFont="1" applyFill="1" applyBorder="1" applyAlignment="1">
      <alignment horizontal="left"/>
    </xf>
    <xf numFmtId="0" fontId="44" fillId="8" borderId="51" xfId="0" applyFont="1" applyFill="1" applyBorder="1"/>
    <xf numFmtId="0" fontId="44" fillId="8" borderId="8" xfId="0" applyFont="1" applyFill="1" applyBorder="1"/>
    <xf numFmtId="0" fontId="44" fillId="8" borderId="52" xfId="0" applyFont="1" applyFill="1" applyBorder="1"/>
    <xf numFmtId="3" fontId="3" fillId="2" borderId="14" xfId="80" applyNumberFormat="1" applyFont="1" applyFill="1" applyBorder="1"/>
    <xf numFmtId="0" fontId="3" fillId="2" borderId="14" xfId="80" applyFont="1" applyFill="1" applyBorder="1"/>
    <xf numFmtId="3" fontId="0" fillId="0" borderId="27" xfId="0" applyNumberFormat="1" applyFill="1" applyBorder="1"/>
    <xf numFmtId="3" fontId="0" fillId="0" borderId="9" xfId="0" applyNumberFormat="1" applyFill="1" applyBorder="1"/>
    <xf numFmtId="3" fontId="0" fillId="0" borderId="24" xfId="0" applyNumberFormat="1" applyFill="1" applyBorder="1"/>
    <xf numFmtId="3" fontId="0" fillId="0" borderId="61" xfId="0" applyNumberFormat="1" applyFill="1" applyBorder="1"/>
    <xf numFmtId="3" fontId="0" fillId="0" borderId="17" xfId="0" applyNumberFormat="1" applyFill="1" applyBorder="1"/>
    <xf numFmtId="3" fontId="0" fillId="0" borderId="63" xfId="0" applyNumberFormat="1" applyFill="1" applyBorder="1"/>
    <xf numFmtId="9" fontId="3" fillId="2" borderId="14" xfId="80" applyNumberFormat="1" applyFont="1" applyFill="1" applyBorder="1"/>
    <xf numFmtId="9" fontId="3" fillId="2" borderId="15" xfId="80" applyNumberFormat="1" applyFont="1" applyFill="1" applyBorder="1"/>
    <xf numFmtId="9" fontId="0" fillId="0" borderId="28" xfId="0" applyNumberFormat="1" applyFill="1" applyBorder="1"/>
    <xf numFmtId="9" fontId="0" fillId="0" borderId="11" xfId="0" applyNumberFormat="1" applyFill="1" applyBorder="1"/>
    <xf numFmtId="9" fontId="0" fillId="0" borderId="25" xfId="0" applyNumberFormat="1" applyFill="1" applyBorder="1"/>
    <xf numFmtId="0" fontId="0" fillId="0" borderId="51" xfId="0" applyFill="1" applyBorder="1"/>
    <xf numFmtId="0" fontId="0" fillId="0" borderId="8" xfId="0" applyFill="1" applyBorder="1"/>
    <xf numFmtId="0" fontId="0" fillId="0" borderId="52" xfId="0" applyFill="1" applyBorder="1"/>
    <xf numFmtId="3" fontId="0" fillId="0" borderId="60" xfId="0" applyNumberFormat="1" applyFill="1" applyBorder="1"/>
    <xf numFmtId="3" fontId="0" fillId="0" borderId="12" xfId="0" applyNumberFormat="1" applyFill="1" applyBorder="1"/>
    <xf numFmtId="3" fontId="0" fillId="0" borderId="35" xfId="0" applyNumberFormat="1" applyFill="1" applyBorder="1"/>
    <xf numFmtId="0" fontId="3" fillId="2" borderId="96" xfId="79" applyFont="1" applyFill="1" applyBorder="1" applyAlignment="1">
      <alignment horizontal="left"/>
    </xf>
    <xf numFmtId="0" fontId="3" fillId="2" borderId="97" xfId="79" applyFont="1" applyFill="1" applyBorder="1" applyAlignment="1">
      <alignment horizontal="left"/>
    </xf>
    <xf numFmtId="0" fontId="3" fillId="2" borderId="98" xfId="80" applyFont="1" applyFill="1" applyBorder="1" applyAlignment="1">
      <alignment horizontal="left"/>
    </xf>
    <xf numFmtId="0" fontId="3" fillId="2" borderId="98" xfId="79" applyFont="1" applyFill="1" applyBorder="1" applyAlignment="1">
      <alignment horizontal="left"/>
    </xf>
    <xf numFmtId="0" fontId="3" fillId="2" borderId="99" xfId="79" applyFont="1" applyFill="1" applyBorder="1" applyAlignment="1">
      <alignment horizontal="left"/>
    </xf>
    <xf numFmtId="0" fontId="0" fillId="0" borderId="32" xfId="0" applyFill="1" applyBorder="1" applyAlignment="1">
      <alignment horizontal="right"/>
    </xf>
    <xf numFmtId="0" fontId="0" fillId="0" borderId="32" xfId="0" applyFill="1" applyBorder="1" applyAlignment="1">
      <alignment horizontal="left"/>
    </xf>
    <xf numFmtId="166" fontId="0" fillId="0" borderId="32" xfId="0" applyNumberFormat="1" applyFill="1" applyBorder="1"/>
    <xf numFmtId="0" fontId="0" fillId="0" borderId="10" xfId="0" applyFill="1" applyBorder="1" applyAlignment="1">
      <alignment horizontal="right"/>
    </xf>
    <xf numFmtId="0" fontId="0" fillId="0" borderId="10" xfId="0" applyFill="1" applyBorder="1" applyAlignment="1">
      <alignment horizontal="left"/>
    </xf>
    <xf numFmtId="166" fontId="0" fillId="0" borderId="10" xfId="0" applyNumberFormat="1" applyFill="1" applyBorder="1"/>
    <xf numFmtId="0" fontId="0" fillId="0" borderId="26" xfId="0" applyFill="1" applyBorder="1" applyAlignment="1">
      <alignment horizontal="right"/>
    </xf>
    <xf numFmtId="0" fontId="0" fillId="0" borderId="26" xfId="0" applyFill="1" applyBorder="1" applyAlignment="1">
      <alignment horizontal="left"/>
    </xf>
    <xf numFmtId="166" fontId="0" fillId="0" borderId="26" xfId="0" applyNumberFormat="1" applyFill="1" applyBorder="1"/>
    <xf numFmtId="3" fontId="16" fillId="0" borderId="10" xfId="0" applyNumberFormat="1" applyFont="1" applyBorder="1"/>
    <xf numFmtId="3" fontId="17" fillId="0" borderId="10" xfId="0" applyNumberFormat="1" applyFont="1" applyBorder="1"/>
    <xf numFmtId="3" fontId="25" fillId="0" borderId="10" xfId="0" applyNumberFormat="1" applyFont="1" applyBorder="1"/>
    <xf numFmtId="167" fontId="51" fillId="0" borderId="60" xfId="0" applyNumberFormat="1" applyFont="1" applyBorder="1" applyAlignment="1">
      <alignment horizontal="center"/>
    </xf>
    <xf numFmtId="1" fontId="51" fillId="0" borderId="12" xfId="0" applyNumberFormat="1" applyFont="1" applyBorder="1" applyAlignment="1">
      <alignment horizontal="center"/>
    </xf>
    <xf numFmtId="169" fontId="51" fillId="0" borderId="17" xfId="0" applyNumberFormat="1" applyFont="1" applyBorder="1" applyAlignment="1"/>
    <xf numFmtId="3" fontId="51" fillId="0" borderId="12" xfId="0" applyNumberFormat="1" applyFont="1" applyBorder="1" applyAlignment="1">
      <alignment horizontal="center"/>
    </xf>
    <xf numFmtId="3" fontId="51" fillId="0" borderId="10" xfId="0" applyNumberFormat="1" applyFont="1" applyBorder="1"/>
    <xf numFmtId="167" fontId="51" fillId="9" borderId="5" xfId="0" applyNumberFormat="1" applyFont="1" applyFill="1" applyBorder="1"/>
    <xf numFmtId="3" fontId="51" fillId="0" borderId="5" xfId="0" applyNumberFormat="1" applyFont="1" applyBorder="1"/>
    <xf numFmtId="3" fontId="51" fillId="9" borderId="5" xfId="0" applyNumberFormat="1" applyFont="1" applyFill="1" applyBorder="1" applyAlignment="1"/>
    <xf numFmtId="3" fontId="51" fillId="0" borderId="10" xfId="0" applyNumberFormat="1" applyFont="1" applyFill="1" applyBorder="1" applyAlignment="1">
      <alignment horizontal="right"/>
    </xf>
    <xf numFmtId="0" fontId="24" fillId="5" borderId="16" xfId="26" applyFont="1" applyFill="1" applyBorder="1"/>
    <xf numFmtId="0" fontId="24" fillId="5" borderId="17" xfId="26" applyFont="1" applyFill="1" applyBorder="1"/>
    <xf numFmtId="0" fontId="24" fillId="5" borderId="48" xfId="26" applyFont="1" applyFill="1" applyBorder="1"/>
    <xf numFmtId="0" fontId="3" fillId="4" borderId="57" xfId="26" applyFont="1" applyFill="1" applyBorder="1" applyAlignment="1">
      <alignment horizontal="center" vertical="center"/>
    </xf>
    <xf numFmtId="167" fontId="3" fillId="4" borderId="58" xfId="26" applyNumberFormat="1" applyFont="1" applyFill="1" applyBorder="1" applyAlignment="1">
      <alignment horizontal="center" vertical="center"/>
    </xf>
    <xf numFmtId="167" fontId="3" fillId="4" borderId="53" xfId="26" applyNumberFormat="1" applyFont="1" applyFill="1" applyBorder="1" applyAlignment="1">
      <alignment horizontal="center" vertical="center"/>
    </xf>
    <xf numFmtId="167" fontId="3" fillId="4" borderId="54" xfId="26" applyNumberFormat="1" applyFont="1" applyFill="1" applyBorder="1" applyAlignment="1">
      <alignment horizontal="center" vertical="center"/>
    </xf>
    <xf numFmtId="167" fontId="51" fillId="0" borderId="32" xfId="0" applyNumberFormat="1" applyFont="1" applyBorder="1"/>
    <xf numFmtId="167" fontId="51" fillId="0" borderId="51" xfId="0" applyNumberFormat="1" applyFont="1" applyBorder="1" applyAlignment="1">
      <alignment horizontal="center"/>
    </xf>
    <xf numFmtId="1" fontId="51" fillId="0" borderId="8" xfId="0" applyNumberFormat="1" applyFont="1" applyBorder="1" applyAlignment="1">
      <alignment horizontal="center"/>
    </xf>
    <xf numFmtId="3" fontId="51" fillId="0" borderId="8" xfId="0" applyNumberFormat="1" applyFont="1" applyBorder="1" applyAlignment="1">
      <alignment horizontal="center"/>
    </xf>
    <xf numFmtId="3" fontId="51" fillId="0" borderId="9" xfId="0" applyNumberFormat="1" applyFont="1" applyBorder="1"/>
    <xf numFmtId="3" fontId="51" fillId="9" borderId="4" xfId="0" applyNumberFormat="1" applyFont="1" applyFill="1" applyBorder="1" applyAlignment="1"/>
    <xf numFmtId="3" fontId="51" fillId="0" borderId="9" xfId="0" applyNumberFormat="1" applyFont="1" applyFill="1" applyBorder="1" applyAlignment="1">
      <alignment horizontal="right"/>
    </xf>
    <xf numFmtId="3" fontId="51" fillId="0" borderId="24" xfId="0" applyNumberFormat="1" applyFont="1" applyFill="1" applyBorder="1"/>
    <xf numFmtId="3" fontId="51" fillId="0" borderId="26" xfId="0" applyNumberFormat="1" applyFont="1" applyFill="1" applyBorder="1"/>
    <xf numFmtId="3" fontId="51" fillId="0" borderId="26" xfId="0" applyNumberFormat="1" applyFont="1" applyBorder="1"/>
    <xf numFmtId="3" fontId="51" fillId="0" borderId="49" xfId="0" applyNumberFormat="1" applyFont="1" applyBorder="1"/>
    <xf numFmtId="168" fontId="51" fillId="9" borderId="6" xfId="0" applyNumberFormat="1" applyFont="1" applyFill="1" applyBorder="1"/>
    <xf numFmtId="3" fontId="51" fillId="0" borderId="6" xfId="0" applyNumberFormat="1" applyFont="1" applyBorder="1"/>
    <xf numFmtId="168" fontId="51" fillId="9" borderId="6" xfId="0" applyNumberFormat="1" applyFont="1" applyFill="1" applyBorder="1" applyAlignment="1"/>
    <xf numFmtId="3" fontId="51" fillId="0" borderId="11" xfId="0" applyNumberFormat="1" applyFont="1" applyFill="1" applyBorder="1" applyAlignment="1">
      <alignment horizontal="right"/>
    </xf>
    <xf numFmtId="3" fontId="51" fillId="0" borderId="50" xfId="0" applyNumberFormat="1" applyFont="1" applyBorder="1"/>
    <xf numFmtId="3" fontId="51" fillId="3" borderId="13" xfId="0" applyNumberFormat="1" applyFont="1" applyFill="1" applyBorder="1" applyAlignment="1">
      <alignment horizontal="center"/>
    </xf>
    <xf numFmtId="3" fontId="51" fillId="3" borderId="64" xfId="0" applyNumberFormat="1" applyFont="1" applyFill="1" applyBorder="1" applyAlignment="1">
      <alignment horizontal="center"/>
    </xf>
    <xf numFmtId="3" fontId="51" fillId="3" borderId="4" xfId="0" applyNumberFormat="1" applyFont="1" applyFill="1" applyBorder="1" applyAlignment="1">
      <alignment horizontal="center"/>
    </xf>
    <xf numFmtId="3" fontId="51" fillId="3" borderId="14" xfId="0" applyNumberFormat="1" applyFont="1" applyFill="1" applyBorder="1" applyAlignment="1">
      <alignment horizontal="center"/>
    </xf>
    <xf numFmtId="3" fontId="51" fillId="3" borderId="66" xfId="0" applyNumberFormat="1" applyFont="1" applyFill="1" applyBorder="1" applyAlignment="1">
      <alignment horizontal="center"/>
    </xf>
    <xf numFmtId="3" fontId="51" fillId="3" borderId="5" xfId="0" applyNumberFormat="1" applyFont="1" applyFill="1" applyBorder="1" applyAlignment="1">
      <alignment horizontal="center"/>
    </xf>
    <xf numFmtId="167" fontId="51" fillId="3" borderId="58" xfId="0" applyNumberFormat="1" applyFont="1" applyFill="1" applyBorder="1" applyAlignment="1">
      <alignment horizontal="center"/>
    </xf>
    <xf numFmtId="167" fontId="51" fillId="3" borderId="5" xfId="0" applyNumberFormat="1" applyFont="1" applyFill="1" applyBorder="1" applyAlignment="1">
      <alignment horizontal="center"/>
    </xf>
    <xf numFmtId="168" fontId="51" fillId="3" borderId="69" xfId="0" applyNumberFormat="1" applyFont="1" applyFill="1" applyBorder="1" applyAlignment="1">
      <alignment horizontal="center"/>
    </xf>
    <xf numFmtId="168" fontId="51" fillId="3" borderId="6" xfId="0" applyNumberFormat="1" applyFont="1" applyFill="1" applyBorder="1" applyAlignment="1">
      <alignment horizontal="center"/>
    </xf>
    <xf numFmtId="3" fontId="51" fillId="3" borderId="15" xfId="0" applyNumberFormat="1" applyFont="1" applyFill="1" applyBorder="1" applyAlignment="1">
      <alignment horizontal="center"/>
    </xf>
    <xf numFmtId="3" fontId="51" fillId="3" borderId="75" xfId="0" applyNumberFormat="1" applyFont="1" applyFill="1" applyBorder="1" applyAlignment="1">
      <alignment horizontal="center"/>
    </xf>
    <xf numFmtId="3" fontId="51" fillId="3" borderId="6" xfId="0" applyNumberFormat="1" applyFont="1" applyFill="1" applyBorder="1" applyAlignment="1">
      <alignment horizontal="center"/>
    </xf>
    <xf numFmtId="1" fontId="73" fillId="0" borderId="0" xfId="63" applyNumberFormat="1" applyFont="1"/>
    <xf numFmtId="1" fontId="74" fillId="0" borderId="10" xfId="63" applyNumberFormat="1" applyFont="1" applyBorder="1" applyAlignment="1">
      <alignment horizontal="center"/>
    </xf>
    <xf numFmtId="1" fontId="73" fillId="0" borderId="10" xfId="63" applyNumberFormat="1" applyFont="1" applyBorder="1" applyAlignment="1">
      <alignment horizontal="center" vertical="center"/>
    </xf>
    <xf numFmtId="1" fontId="74" fillId="0" borderId="10" xfId="63" applyNumberFormat="1" applyFont="1" applyBorder="1" applyAlignment="1">
      <alignment horizontal="center" vertical="center"/>
    </xf>
    <xf numFmtId="0" fontId="74" fillId="0" borderId="0" xfId="63" applyFont="1"/>
    <xf numFmtId="0" fontId="74" fillId="0" borderId="0" xfId="63" applyFont="1" applyAlignment="1">
      <alignment horizontal="center"/>
    </xf>
    <xf numFmtId="0" fontId="73" fillId="0" borderId="10" xfId="63" applyFont="1" applyBorder="1" applyAlignment="1">
      <alignment horizontal="center" vertical="center"/>
    </xf>
    <xf numFmtId="0" fontId="74" fillId="0" borderId="10" xfId="63" applyFont="1" applyBorder="1" applyAlignment="1">
      <alignment horizontal="center" vertical="center"/>
    </xf>
    <xf numFmtId="1" fontId="72" fillId="0" borderId="10" xfId="63" applyNumberFormat="1" applyFont="1" applyBorder="1" applyAlignment="1">
      <alignment horizontal="center"/>
    </xf>
    <xf numFmtId="1" fontId="75" fillId="0" borderId="10" xfId="63" applyNumberFormat="1" applyFont="1" applyBorder="1" applyAlignment="1">
      <alignment horizontal="center" vertical="center"/>
    </xf>
    <xf numFmtId="0" fontId="75" fillId="0" borderId="10" xfId="63" applyFont="1" applyBorder="1" applyAlignment="1">
      <alignment horizontal="center" vertical="center"/>
    </xf>
    <xf numFmtId="1" fontId="75" fillId="0" borderId="0" xfId="63" applyNumberFormat="1" applyFont="1" applyFill="1"/>
    <xf numFmtId="0" fontId="72" fillId="0" borderId="0" xfId="63" applyFont="1"/>
    <xf numFmtId="0" fontId="74" fillId="0" borderId="0" xfId="63" applyFont="1" applyFill="1"/>
    <xf numFmtId="0" fontId="72" fillId="10" borderId="0" xfId="63" applyFont="1" applyFill="1"/>
    <xf numFmtId="0" fontId="74" fillId="10" borderId="0" xfId="63" applyFont="1" applyFill="1"/>
    <xf numFmtId="1" fontId="76" fillId="0" borderId="0" xfId="63" applyNumberFormat="1" applyFont="1" applyFill="1" applyBorder="1"/>
    <xf numFmtId="0" fontId="77" fillId="0" borderId="0" xfId="63" applyFont="1"/>
    <xf numFmtId="0" fontId="78" fillId="0" borderId="0" xfId="63" applyFont="1"/>
    <xf numFmtId="0" fontId="77" fillId="0" borderId="0" xfId="63" applyFont="1" applyFill="1"/>
    <xf numFmtId="0" fontId="72" fillId="3" borderId="10" xfId="63" applyFont="1" applyFill="1" applyBorder="1" applyAlignment="1">
      <alignment horizontal="center" vertical="center"/>
    </xf>
    <xf numFmtId="0" fontId="72" fillId="3" borderId="0" xfId="63" applyFont="1" applyFill="1"/>
    <xf numFmtId="0" fontId="74" fillId="3" borderId="0" xfId="63" applyFont="1" applyFill="1"/>
    <xf numFmtId="0" fontId="77" fillId="3" borderId="0" xfId="63" applyFont="1" applyFill="1"/>
    <xf numFmtId="0" fontId="79" fillId="3" borderId="10" xfId="63" applyFont="1" applyFill="1" applyBorder="1" applyAlignment="1">
      <alignment horizontal="center" vertical="center"/>
    </xf>
    <xf numFmtId="0" fontId="0" fillId="2" borderId="75" xfId="0" applyFill="1" applyBorder="1" applyAlignment="1">
      <alignment vertical="center"/>
    </xf>
    <xf numFmtId="0" fontId="50" fillId="2" borderId="18" xfId="26" applyNumberFormat="1" applyFont="1" applyFill="1" applyBorder="1"/>
    <xf numFmtId="0" fontId="50" fillId="2" borderId="0" xfId="26" applyNumberFormat="1" applyFont="1" applyFill="1" applyBorder="1"/>
    <xf numFmtId="0" fontId="50" fillId="2" borderId="19" xfId="26" applyNumberFormat="1" applyFont="1" applyFill="1" applyBorder="1" applyAlignment="1">
      <alignment horizontal="right"/>
    </xf>
    <xf numFmtId="170" fontId="0" fillId="0" borderId="32" xfId="0" applyNumberFormat="1" applyFill="1" applyBorder="1"/>
    <xf numFmtId="170" fontId="0" fillId="0" borderId="26" xfId="0" applyNumberFormat="1" applyFill="1" applyBorder="1"/>
    <xf numFmtId="0" fontId="44" fillId="0" borderId="24" xfId="0" applyFont="1" applyFill="1" applyBorder="1"/>
    <xf numFmtId="0" fontId="0" fillId="2" borderId="34" xfId="0" applyFill="1" applyBorder="1" applyAlignment="1">
      <alignment horizontal="center" vertical="top" wrapText="1"/>
    </xf>
    <xf numFmtId="0" fontId="50" fillId="2" borderId="34" xfId="0" applyFont="1" applyFill="1" applyBorder="1" applyAlignment="1">
      <alignment horizontal="center" vertical="top"/>
    </xf>
    <xf numFmtId="49" fontId="50" fillId="2" borderId="34" xfId="0" applyNumberFormat="1" applyFont="1" applyFill="1" applyBorder="1" applyAlignment="1">
      <alignment horizontal="center" vertical="top"/>
    </xf>
    <xf numFmtId="0" fontId="50" fillId="2" borderId="34" xfId="0" applyFont="1" applyFill="1" applyBorder="1" applyAlignment="1">
      <alignment horizontal="center" vertical="center"/>
    </xf>
    <xf numFmtId="3" fontId="50" fillId="2" borderId="18" xfId="0" applyNumberFormat="1" applyFont="1" applyFill="1" applyBorder="1" applyAlignment="1">
      <alignment horizontal="left"/>
    </xf>
    <xf numFmtId="3" fontId="50" fillId="2" borderId="19" xfId="0" applyNumberFormat="1" applyFont="1" applyFill="1" applyBorder="1" applyAlignment="1">
      <alignment horizontal="center"/>
    </xf>
    <xf numFmtId="3" fontId="50" fillId="2" borderId="0" xfId="0" applyNumberFormat="1" applyFont="1" applyFill="1" applyBorder="1" applyAlignment="1">
      <alignment horizontal="center"/>
    </xf>
    <xf numFmtId="9" fontId="66" fillId="2" borderId="19" xfId="0" applyNumberFormat="1" applyFont="1" applyFill="1" applyBorder="1" applyAlignment="1">
      <alignment horizontal="center" vertical="top"/>
    </xf>
    <xf numFmtId="3" fontId="50" fillId="2" borderId="19" xfId="0" applyNumberFormat="1" applyFont="1" applyFill="1" applyBorder="1" applyAlignment="1">
      <alignment horizontal="center" vertical="top"/>
    </xf>
    <xf numFmtId="170" fontId="0" fillId="0" borderId="10" xfId="0" applyNumberFormat="1" applyFill="1" applyBorder="1"/>
    <xf numFmtId="0" fontId="50" fillId="2" borderId="18" xfId="0" applyNumberFormat="1" applyFont="1" applyFill="1" applyBorder="1" applyAlignment="1">
      <alignment horizontal="left"/>
    </xf>
    <xf numFmtId="0" fontId="50" fillId="2" borderId="19" xfId="0" applyNumberFormat="1" applyFont="1" applyFill="1" applyBorder="1" applyAlignment="1">
      <alignment horizontal="left"/>
    </xf>
    <xf numFmtId="0" fontId="50" fillId="2" borderId="0" xfId="0" applyNumberFormat="1" applyFont="1" applyFill="1" applyBorder="1" applyAlignment="1">
      <alignment horizontal="left"/>
    </xf>
    <xf numFmtId="0" fontId="66" fillId="2" borderId="19" xfId="0" applyNumberFormat="1" applyFont="1" applyFill="1" applyBorder="1" applyAlignment="1">
      <alignment horizontal="center" vertical="top"/>
    </xf>
    <xf numFmtId="0" fontId="67" fillId="2" borderId="34" xfId="0" applyFont="1" applyFill="1" applyBorder="1" applyAlignment="1">
      <alignment vertical="center" wrapText="1"/>
    </xf>
    <xf numFmtId="0" fontId="50" fillId="2" borderId="18" xfId="26" applyNumberFormat="1" applyFont="1" applyFill="1" applyBorder="1" applyAlignment="1">
      <alignment horizontal="right"/>
    </xf>
    <xf numFmtId="0" fontId="50" fillId="2" borderId="0" xfId="26" applyNumberFormat="1" applyFont="1" applyFill="1" applyBorder="1" applyAlignment="1">
      <alignment horizontal="right"/>
    </xf>
    <xf numFmtId="170" fontId="0" fillId="0" borderId="30" xfId="0" applyNumberFormat="1" applyFill="1" applyBorder="1"/>
    <xf numFmtId="0" fontId="0" fillId="0" borderId="30" xfId="0" applyFill="1" applyBorder="1"/>
    <xf numFmtId="9" fontId="0" fillId="0" borderId="23" xfId="0" applyNumberFormat="1" applyFill="1" applyBorder="1"/>
    <xf numFmtId="0" fontId="44" fillId="0" borderId="22" xfId="0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0.84348296720161131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097472"/>
        <c:axId val="2950993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0.55685960249791022</c:v>
                </c:pt>
                <c:pt idx="1">
                  <c:v>0.55685960249791022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764736"/>
        <c:axId val="295766272"/>
      </c:scatterChart>
      <c:catAx>
        <c:axId val="29509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29509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099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5097472"/>
        <c:crosses val="autoZero"/>
        <c:crossBetween val="between"/>
      </c:valAx>
      <c:valAx>
        <c:axId val="2957647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95766272"/>
        <c:crosses val="max"/>
        <c:crossBetween val="midCat"/>
      </c:valAx>
      <c:valAx>
        <c:axId val="2957662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957647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88" t="s">
        <v>184</v>
      </c>
      <c r="B1" s="289"/>
      <c r="C1" s="60"/>
    </row>
    <row r="2" spans="1:3" ht="14.4" customHeight="1" thickBot="1" x14ac:dyDescent="0.35">
      <c r="A2" s="380" t="s">
        <v>250</v>
      </c>
      <c r="B2" s="62"/>
    </row>
    <row r="3" spans="1:3" ht="14.4" customHeight="1" thickBot="1" x14ac:dyDescent="0.35">
      <c r="A3" s="284" t="s">
        <v>230</v>
      </c>
      <c r="B3" s="285"/>
      <c r="C3" s="60"/>
    </row>
    <row r="4" spans="1:3" ht="14.4" customHeight="1" x14ac:dyDescent="0.3">
      <c r="A4" s="172" t="str">
        <f t="shared" ref="A4:A8" si="0">HYPERLINK("#'"&amp;C4&amp;"'!A1",C4)</f>
        <v>Motivace</v>
      </c>
      <c r="B4" s="173" t="s">
        <v>200</v>
      </c>
      <c r="C4" s="60" t="s">
        <v>201</v>
      </c>
    </row>
    <row r="5" spans="1:3" ht="14.4" customHeight="1" x14ac:dyDescent="0.3">
      <c r="A5" s="174" t="str">
        <f t="shared" si="0"/>
        <v>HI</v>
      </c>
      <c r="B5" s="175" t="s">
        <v>223</v>
      </c>
      <c r="C5" s="63" t="s">
        <v>187</v>
      </c>
    </row>
    <row r="6" spans="1:3" ht="14.4" customHeight="1" x14ac:dyDescent="0.3">
      <c r="A6" s="176" t="str">
        <f t="shared" si="0"/>
        <v>HI Graf</v>
      </c>
      <c r="B6" s="177" t="s">
        <v>180</v>
      </c>
      <c r="C6" s="63" t="s">
        <v>188</v>
      </c>
    </row>
    <row r="7" spans="1:3" ht="14.4" customHeight="1" x14ac:dyDescent="0.3">
      <c r="A7" s="176" t="str">
        <f t="shared" si="0"/>
        <v>Man Tab</v>
      </c>
      <c r="B7" s="177" t="s">
        <v>252</v>
      </c>
      <c r="C7" s="63" t="s">
        <v>189</v>
      </c>
    </row>
    <row r="8" spans="1:3" ht="14.4" customHeight="1" thickBot="1" x14ac:dyDescent="0.35">
      <c r="A8" s="178" t="str">
        <f t="shared" si="0"/>
        <v>HV</v>
      </c>
      <c r="B8" s="179" t="s">
        <v>79</v>
      </c>
      <c r="C8" s="63" t="s">
        <v>90</v>
      </c>
    </row>
    <row r="9" spans="1:3" ht="14.4" customHeight="1" thickBot="1" x14ac:dyDescent="0.35">
      <c r="A9" s="180"/>
      <c r="B9" s="180"/>
    </row>
    <row r="10" spans="1:3" ht="14.4" customHeight="1" thickBot="1" x14ac:dyDescent="0.35">
      <c r="A10" s="286" t="s">
        <v>185</v>
      </c>
      <c r="B10" s="285"/>
      <c r="C10" s="60"/>
    </row>
    <row r="11" spans="1:3" ht="14.4" customHeight="1" x14ac:dyDescent="0.3">
      <c r="A11" s="181" t="str">
        <f t="shared" ref="A11:A23" si="1">HYPERLINK("#'"&amp;C11&amp;"'!A1",C11)</f>
        <v>Léky Žádanky</v>
      </c>
      <c r="B11" s="175" t="s">
        <v>225</v>
      </c>
      <c r="C11" s="63" t="s">
        <v>190</v>
      </c>
    </row>
    <row r="12" spans="1:3" ht="14.4" customHeight="1" x14ac:dyDescent="0.3">
      <c r="A12" s="176" t="str">
        <f t="shared" si="1"/>
        <v>LŽ Detail</v>
      </c>
      <c r="B12" s="177" t="s">
        <v>224</v>
      </c>
      <c r="C12" s="63" t="s">
        <v>191</v>
      </c>
    </row>
    <row r="13" spans="1:3" ht="14.4" customHeight="1" x14ac:dyDescent="0.3">
      <c r="A13" s="176" t="str">
        <f t="shared" si="1"/>
        <v>LŽ PL</v>
      </c>
      <c r="B13" s="177" t="s">
        <v>624</v>
      </c>
      <c r="C13" s="63" t="s">
        <v>235</v>
      </c>
    </row>
    <row r="14" spans="1:3" s="219" customFormat="1" ht="14.4" customHeight="1" x14ac:dyDescent="0.3">
      <c r="A14" s="176" t="str">
        <f t="shared" si="1"/>
        <v>LŽ PL Detail</v>
      </c>
      <c r="B14" s="177" t="s">
        <v>220</v>
      </c>
      <c r="C14" s="63" t="s">
        <v>237</v>
      </c>
    </row>
    <row r="15" spans="1:3" ht="14.4" customHeight="1" x14ac:dyDescent="0.3">
      <c r="A15" s="176" t="str">
        <f t="shared" si="1"/>
        <v>Léky Recepty</v>
      </c>
      <c r="B15" s="177" t="s">
        <v>226</v>
      </c>
      <c r="C15" s="63" t="s">
        <v>192</v>
      </c>
    </row>
    <row r="16" spans="1:3" s="223" customFormat="1" ht="14.4" customHeight="1" x14ac:dyDescent="0.3">
      <c r="A16" s="176" t="str">
        <f t="shared" si="1"/>
        <v>LRp Lékaři</v>
      </c>
      <c r="B16" s="177" t="s">
        <v>240</v>
      </c>
      <c r="C16" s="63" t="s">
        <v>241</v>
      </c>
    </row>
    <row r="17" spans="1:3" ht="14.4" customHeight="1" x14ac:dyDescent="0.3">
      <c r="A17" s="176" t="str">
        <f t="shared" si="1"/>
        <v>LRp Detail</v>
      </c>
      <c r="B17" s="177" t="s">
        <v>227</v>
      </c>
      <c r="C17" s="63" t="s">
        <v>193</v>
      </c>
    </row>
    <row r="18" spans="1:3" ht="14.4" customHeight="1" x14ac:dyDescent="0.3">
      <c r="A18" s="176" t="str">
        <f t="shared" si="1"/>
        <v>LRp PL</v>
      </c>
      <c r="B18" s="177" t="s">
        <v>1092</v>
      </c>
      <c r="C18" s="63" t="s">
        <v>236</v>
      </c>
    </row>
    <row r="19" spans="1:3" s="220" customFormat="1" ht="14.4" customHeight="1" x14ac:dyDescent="0.3">
      <c r="A19" s="176" t="str">
        <f t="shared" ref="A19" si="2">HYPERLINK("#'"&amp;C19&amp;"'!A1",C19)</f>
        <v>LRp PL Detail</v>
      </c>
      <c r="B19" s="177" t="s">
        <v>222</v>
      </c>
      <c r="C19" s="63" t="s">
        <v>238</v>
      </c>
    </row>
    <row r="20" spans="1:3" ht="14.4" customHeight="1" x14ac:dyDescent="0.3">
      <c r="A20" s="181" t="str">
        <f t="shared" si="1"/>
        <v>Materiál Žádanky</v>
      </c>
      <c r="B20" s="177" t="s">
        <v>228</v>
      </c>
      <c r="C20" s="63" t="s">
        <v>194</v>
      </c>
    </row>
    <row r="21" spans="1:3" ht="14.4" customHeight="1" x14ac:dyDescent="0.3">
      <c r="A21" s="176" t="str">
        <f t="shared" si="1"/>
        <v>MŽ Detail</v>
      </c>
      <c r="B21" s="177" t="s">
        <v>229</v>
      </c>
      <c r="C21" s="63" t="s">
        <v>195</v>
      </c>
    </row>
    <row r="22" spans="1:3" ht="14.4" customHeight="1" x14ac:dyDescent="0.3">
      <c r="A22" s="176" t="str">
        <f t="shared" si="1"/>
        <v>ON Výkaz</v>
      </c>
      <c r="B22" s="177" t="s">
        <v>183</v>
      </c>
      <c r="C22" s="63" t="s">
        <v>196</v>
      </c>
    </row>
    <row r="23" spans="1:3" ht="14.4" customHeight="1" thickBot="1" x14ac:dyDescent="0.35">
      <c r="A23" s="178" t="str">
        <f t="shared" si="1"/>
        <v>ON Hodiny</v>
      </c>
      <c r="B23" s="179" t="s">
        <v>1965</v>
      </c>
      <c r="C23" s="63" t="s">
        <v>197</v>
      </c>
    </row>
    <row r="24" spans="1:3" ht="14.4" customHeight="1" thickBot="1" x14ac:dyDescent="0.35">
      <c r="A24" s="182"/>
      <c r="B24" s="182"/>
    </row>
    <row r="25" spans="1:3" ht="14.4" customHeight="1" thickBot="1" x14ac:dyDescent="0.35">
      <c r="A25" s="287" t="s">
        <v>186</v>
      </c>
      <c r="B25" s="285"/>
      <c r="C25" s="60"/>
    </row>
    <row r="26" spans="1:3" ht="14.4" customHeight="1" x14ac:dyDescent="0.3">
      <c r="A26" s="183" t="str">
        <f t="shared" ref="A26:A31" si="3">HYPERLINK("#'"&amp;C26&amp;"'!A1",C26)</f>
        <v>ZV Vykáz.-A</v>
      </c>
      <c r="B26" s="175" t="s">
        <v>206</v>
      </c>
      <c r="C26" s="63" t="s">
        <v>202</v>
      </c>
    </row>
    <row r="27" spans="1:3" ht="14.4" customHeight="1" x14ac:dyDescent="0.3">
      <c r="A27" s="176" t="str">
        <f t="shared" si="3"/>
        <v>ZV Vykáz.-A Detail</v>
      </c>
      <c r="B27" s="177" t="s">
        <v>207</v>
      </c>
      <c r="C27" s="63" t="s">
        <v>203</v>
      </c>
    </row>
    <row r="28" spans="1:3" ht="14.4" customHeight="1" x14ac:dyDescent="0.3">
      <c r="A28" s="176" t="str">
        <f t="shared" si="3"/>
        <v>ZV Vykáz.-H</v>
      </c>
      <c r="B28" s="177" t="s">
        <v>208</v>
      </c>
      <c r="C28" s="63" t="s">
        <v>204</v>
      </c>
    </row>
    <row r="29" spans="1:3" ht="14.4" customHeight="1" x14ac:dyDescent="0.3">
      <c r="A29" s="176" t="str">
        <f t="shared" si="3"/>
        <v>ZV Vykáz.-H Detail</v>
      </c>
      <c r="B29" s="177" t="s">
        <v>209</v>
      </c>
      <c r="C29" s="63" t="s">
        <v>205</v>
      </c>
    </row>
    <row r="30" spans="1:3" ht="14.4" customHeight="1" x14ac:dyDescent="0.3">
      <c r="A30" s="176" t="str">
        <f t="shared" si="3"/>
        <v>ZV Vyžád.</v>
      </c>
      <c r="B30" s="177" t="s">
        <v>210</v>
      </c>
      <c r="C30" s="63" t="s">
        <v>199</v>
      </c>
    </row>
    <row r="31" spans="1:3" ht="14.4" customHeight="1" thickBot="1" x14ac:dyDescent="0.35">
      <c r="A31" s="176" t="str">
        <f t="shared" si="3"/>
        <v>ZV Vyžád. Detail</v>
      </c>
      <c r="B31" s="177" t="s">
        <v>211</v>
      </c>
      <c r="C31" s="63" t="s">
        <v>198</v>
      </c>
    </row>
    <row r="32" spans="1:3" ht="14.4" customHeight="1" x14ac:dyDescent="0.3">
      <c r="A32" s="64"/>
      <c r="B32" s="64"/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4" customWidth="1"/>
    <col min="7" max="7" width="10" style="94" customWidth="1"/>
    <col min="8" max="8" width="6.77734375" style="87" bestFit="1" customWidth="1"/>
    <col min="9" max="9" width="6.6640625" style="94" customWidth="1"/>
    <col min="10" max="10" width="10" style="94" customWidth="1"/>
    <col min="11" max="11" width="6.77734375" style="87" bestFit="1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323" t="s">
        <v>220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289"/>
      <c r="M1" s="289"/>
    </row>
    <row r="2" spans="1:13" ht="14.4" customHeight="1" thickBot="1" x14ac:dyDescent="0.35">
      <c r="A2" s="380" t="s">
        <v>250</v>
      </c>
      <c r="B2" s="92"/>
      <c r="C2" s="92"/>
      <c r="D2" s="92"/>
      <c r="E2" s="92"/>
      <c r="F2" s="93"/>
      <c r="G2" s="93"/>
      <c r="H2" s="208"/>
      <c r="I2" s="93"/>
      <c r="J2" s="93"/>
      <c r="K2" s="208"/>
      <c r="L2" s="93"/>
    </row>
    <row r="3" spans="1:13" ht="14.4" customHeight="1" thickBot="1" x14ac:dyDescent="0.35">
      <c r="E3" s="140" t="s">
        <v>212</v>
      </c>
      <c r="F3" s="52">
        <f>SUBTOTAL(9,F6:F1048576)</f>
        <v>2</v>
      </c>
      <c r="G3" s="52">
        <f>SUBTOTAL(9,G6:G1048576)</f>
        <v>234.89999999999998</v>
      </c>
      <c r="H3" s="53">
        <f>IF(M3=0,0,G3/M3)</f>
        <v>7.8820561097508782E-5</v>
      </c>
      <c r="I3" s="52">
        <f>SUBTOTAL(9,I6:I1048576)</f>
        <v>379</v>
      </c>
      <c r="J3" s="52">
        <f>SUBTOTAL(9,J6:J1048576)</f>
        <v>2979951.9539023163</v>
      </c>
      <c r="K3" s="53">
        <f>IF(M3=0,0,J3/M3)</f>
        <v>0.99992117943890257</v>
      </c>
      <c r="L3" s="52">
        <f>SUBTOTAL(9,L6:L1048576)</f>
        <v>381</v>
      </c>
      <c r="M3" s="54">
        <f>SUBTOTAL(9,M6:M1048576)</f>
        <v>2980186.8539023162</v>
      </c>
    </row>
    <row r="4" spans="1:13" ht="14.4" customHeight="1" thickBot="1" x14ac:dyDescent="0.35">
      <c r="A4" s="50"/>
      <c r="B4" s="50"/>
      <c r="C4" s="50"/>
      <c r="D4" s="50"/>
      <c r="E4" s="51"/>
      <c r="F4" s="327" t="s">
        <v>214</v>
      </c>
      <c r="G4" s="328"/>
      <c r="H4" s="329"/>
      <c r="I4" s="330" t="s">
        <v>213</v>
      </c>
      <c r="J4" s="328"/>
      <c r="K4" s="329"/>
      <c r="L4" s="331" t="s">
        <v>6</v>
      </c>
      <c r="M4" s="332"/>
    </row>
    <row r="5" spans="1:13" ht="14.4" customHeight="1" thickBot="1" x14ac:dyDescent="0.35">
      <c r="A5" s="437" t="s">
        <v>215</v>
      </c>
      <c r="B5" s="455" t="s">
        <v>216</v>
      </c>
      <c r="C5" s="455" t="s">
        <v>142</v>
      </c>
      <c r="D5" s="455" t="s">
        <v>217</v>
      </c>
      <c r="E5" s="455" t="s">
        <v>218</v>
      </c>
      <c r="F5" s="456" t="s">
        <v>32</v>
      </c>
      <c r="G5" s="456" t="s">
        <v>17</v>
      </c>
      <c r="H5" s="439" t="s">
        <v>219</v>
      </c>
      <c r="I5" s="438" t="s">
        <v>32</v>
      </c>
      <c r="J5" s="456" t="s">
        <v>17</v>
      </c>
      <c r="K5" s="439" t="s">
        <v>219</v>
      </c>
      <c r="L5" s="438" t="s">
        <v>32</v>
      </c>
      <c r="M5" s="457" t="s">
        <v>17</v>
      </c>
    </row>
    <row r="6" spans="1:13" ht="14.4" customHeight="1" x14ac:dyDescent="0.3">
      <c r="A6" s="419" t="s">
        <v>484</v>
      </c>
      <c r="B6" s="420" t="s">
        <v>631</v>
      </c>
      <c r="C6" s="420" t="s">
        <v>632</v>
      </c>
      <c r="D6" s="420" t="s">
        <v>490</v>
      </c>
      <c r="E6" s="420" t="s">
        <v>633</v>
      </c>
      <c r="F6" s="423">
        <v>1</v>
      </c>
      <c r="G6" s="423">
        <v>126.63</v>
      </c>
      <c r="H6" s="441">
        <v>1</v>
      </c>
      <c r="I6" s="423"/>
      <c r="J6" s="423"/>
      <c r="K6" s="441">
        <v>0</v>
      </c>
      <c r="L6" s="423">
        <v>1</v>
      </c>
      <c r="M6" s="424">
        <v>126.63</v>
      </c>
    </row>
    <row r="7" spans="1:13" ht="14.4" customHeight="1" x14ac:dyDescent="0.3">
      <c r="A7" s="425" t="s">
        <v>484</v>
      </c>
      <c r="B7" s="426" t="s">
        <v>631</v>
      </c>
      <c r="C7" s="426" t="s">
        <v>634</v>
      </c>
      <c r="D7" s="426" t="s">
        <v>567</v>
      </c>
      <c r="E7" s="426" t="s">
        <v>568</v>
      </c>
      <c r="F7" s="429"/>
      <c r="G7" s="429"/>
      <c r="H7" s="442">
        <v>0</v>
      </c>
      <c r="I7" s="429">
        <v>7</v>
      </c>
      <c r="J7" s="429">
        <v>832.70270120010991</v>
      </c>
      <c r="K7" s="442">
        <v>1</v>
      </c>
      <c r="L7" s="429">
        <v>7</v>
      </c>
      <c r="M7" s="430">
        <v>832.70270120010991</v>
      </c>
    </row>
    <row r="8" spans="1:13" ht="14.4" customHeight="1" x14ac:dyDescent="0.3">
      <c r="A8" s="425" t="s">
        <v>484</v>
      </c>
      <c r="B8" s="426" t="s">
        <v>635</v>
      </c>
      <c r="C8" s="426" t="s">
        <v>636</v>
      </c>
      <c r="D8" s="426" t="s">
        <v>637</v>
      </c>
      <c r="E8" s="426" t="s">
        <v>638</v>
      </c>
      <c r="F8" s="429"/>
      <c r="G8" s="429"/>
      <c r="H8" s="442">
        <v>0</v>
      </c>
      <c r="I8" s="429">
        <v>7</v>
      </c>
      <c r="J8" s="429">
        <v>254.3097836238521</v>
      </c>
      <c r="K8" s="442">
        <v>1</v>
      </c>
      <c r="L8" s="429">
        <v>7</v>
      </c>
      <c r="M8" s="430">
        <v>254.3097836238521</v>
      </c>
    </row>
    <row r="9" spans="1:13" ht="14.4" customHeight="1" x14ac:dyDescent="0.3">
      <c r="A9" s="425" t="s">
        <v>484</v>
      </c>
      <c r="B9" s="426" t="s">
        <v>639</v>
      </c>
      <c r="C9" s="426" t="s">
        <v>640</v>
      </c>
      <c r="D9" s="426" t="s">
        <v>641</v>
      </c>
      <c r="E9" s="426" t="s">
        <v>642</v>
      </c>
      <c r="F9" s="429">
        <v>1</v>
      </c>
      <c r="G9" s="429">
        <v>108.27</v>
      </c>
      <c r="H9" s="442">
        <v>1</v>
      </c>
      <c r="I9" s="429"/>
      <c r="J9" s="429"/>
      <c r="K9" s="442">
        <v>0</v>
      </c>
      <c r="L9" s="429">
        <v>1</v>
      </c>
      <c r="M9" s="430">
        <v>108.27</v>
      </c>
    </row>
    <row r="10" spans="1:13" ht="14.4" customHeight="1" x14ac:dyDescent="0.3">
      <c r="A10" s="425" t="s">
        <v>484</v>
      </c>
      <c r="B10" s="426" t="s">
        <v>643</v>
      </c>
      <c r="C10" s="426" t="s">
        <v>644</v>
      </c>
      <c r="D10" s="426" t="s">
        <v>645</v>
      </c>
      <c r="E10" s="426" t="s">
        <v>646</v>
      </c>
      <c r="F10" s="429"/>
      <c r="G10" s="429"/>
      <c r="H10" s="442">
        <v>0</v>
      </c>
      <c r="I10" s="429">
        <v>17</v>
      </c>
      <c r="J10" s="429">
        <v>92711.484107865879</v>
      </c>
      <c r="K10" s="442">
        <v>1</v>
      </c>
      <c r="L10" s="429">
        <v>17</v>
      </c>
      <c r="M10" s="430">
        <v>92711.484107865879</v>
      </c>
    </row>
    <row r="11" spans="1:13" ht="14.4" customHeight="1" x14ac:dyDescent="0.3">
      <c r="A11" s="425" t="s">
        <v>484</v>
      </c>
      <c r="B11" s="426" t="s">
        <v>643</v>
      </c>
      <c r="C11" s="426" t="s">
        <v>647</v>
      </c>
      <c r="D11" s="426" t="s">
        <v>645</v>
      </c>
      <c r="E11" s="426" t="s">
        <v>648</v>
      </c>
      <c r="F11" s="429"/>
      <c r="G11" s="429"/>
      <c r="H11" s="442">
        <v>0</v>
      </c>
      <c r="I11" s="429">
        <v>257</v>
      </c>
      <c r="J11" s="429">
        <v>2802539.2785365595</v>
      </c>
      <c r="K11" s="442">
        <v>1</v>
      </c>
      <c r="L11" s="429">
        <v>257</v>
      </c>
      <c r="M11" s="430">
        <v>2802539.2785365595</v>
      </c>
    </row>
    <row r="12" spans="1:13" ht="14.4" customHeight="1" x14ac:dyDescent="0.3">
      <c r="A12" s="425" t="s">
        <v>484</v>
      </c>
      <c r="B12" s="426" t="s">
        <v>643</v>
      </c>
      <c r="C12" s="426" t="s">
        <v>649</v>
      </c>
      <c r="D12" s="426" t="s">
        <v>650</v>
      </c>
      <c r="E12" s="426" t="s">
        <v>651</v>
      </c>
      <c r="F12" s="429"/>
      <c r="G12" s="429"/>
      <c r="H12" s="442">
        <v>0</v>
      </c>
      <c r="I12" s="429">
        <v>40</v>
      </c>
      <c r="J12" s="429">
        <v>78113.790612386758</v>
      </c>
      <c r="K12" s="442">
        <v>1</v>
      </c>
      <c r="L12" s="429">
        <v>40</v>
      </c>
      <c r="M12" s="430">
        <v>78113.790612386758</v>
      </c>
    </row>
    <row r="13" spans="1:13" ht="14.4" customHeight="1" x14ac:dyDescent="0.3">
      <c r="A13" s="425" t="s">
        <v>488</v>
      </c>
      <c r="B13" s="426" t="s">
        <v>652</v>
      </c>
      <c r="C13" s="426" t="s">
        <v>653</v>
      </c>
      <c r="D13" s="426" t="s">
        <v>654</v>
      </c>
      <c r="E13" s="426" t="s">
        <v>655</v>
      </c>
      <c r="F13" s="429"/>
      <c r="G13" s="429"/>
      <c r="H13" s="442"/>
      <c r="I13" s="429">
        <v>0</v>
      </c>
      <c r="J13" s="429">
        <v>0</v>
      </c>
      <c r="K13" s="442"/>
      <c r="L13" s="429">
        <v>0</v>
      </c>
      <c r="M13" s="430">
        <v>0</v>
      </c>
    </row>
    <row r="14" spans="1:13" ht="14.4" customHeight="1" x14ac:dyDescent="0.3">
      <c r="A14" s="425" t="s">
        <v>488</v>
      </c>
      <c r="B14" s="426" t="s">
        <v>652</v>
      </c>
      <c r="C14" s="426" t="s">
        <v>656</v>
      </c>
      <c r="D14" s="426" t="s">
        <v>657</v>
      </c>
      <c r="E14" s="426" t="s">
        <v>616</v>
      </c>
      <c r="F14" s="429"/>
      <c r="G14" s="429"/>
      <c r="H14" s="442">
        <v>0</v>
      </c>
      <c r="I14" s="429">
        <v>7</v>
      </c>
      <c r="J14" s="429">
        <v>3563.0600000000004</v>
      </c>
      <c r="K14" s="442">
        <v>1</v>
      </c>
      <c r="L14" s="429">
        <v>7</v>
      </c>
      <c r="M14" s="430">
        <v>3563.0600000000004</v>
      </c>
    </row>
    <row r="15" spans="1:13" ht="14.4" customHeight="1" x14ac:dyDescent="0.3">
      <c r="A15" s="425" t="s">
        <v>488</v>
      </c>
      <c r="B15" s="426" t="s">
        <v>658</v>
      </c>
      <c r="C15" s="426" t="s">
        <v>659</v>
      </c>
      <c r="D15" s="426" t="s">
        <v>619</v>
      </c>
      <c r="E15" s="426" t="s">
        <v>620</v>
      </c>
      <c r="F15" s="429"/>
      <c r="G15" s="429"/>
      <c r="H15" s="442">
        <v>0</v>
      </c>
      <c r="I15" s="429">
        <v>1</v>
      </c>
      <c r="J15" s="429">
        <v>219.968158928799</v>
      </c>
      <c r="K15" s="442">
        <v>1</v>
      </c>
      <c r="L15" s="429">
        <v>1</v>
      </c>
      <c r="M15" s="430">
        <v>219.968158928799</v>
      </c>
    </row>
    <row r="16" spans="1:13" ht="14.4" customHeight="1" x14ac:dyDescent="0.3">
      <c r="A16" s="425" t="s">
        <v>488</v>
      </c>
      <c r="B16" s="426" t="s">
        <v>658</v>
      </c>
      <c r="C16" s="426" t="s">
        <v>660</v>
      </c>
      <c r="D16" s="426" t="s">
        <v>617</v>
      </c>
      <c r="E16" s="426" t="s">
        <v>618</v>
      </c>
      <c r="F16" s="429"/>
      <c r="G16" s="429"/>
      <c r="H16" s="442">
        <v>0</v>
      </c>
      <c r="I16" s="429">
        <v>1</v>
      </c>
      <c r="J16" s="429">
        <v>164.32</v>
      </c>
      <c r="K16" s="442">
        <v>1</v>
      </c>
      <c r="L16" s="429">
        <v>1</v>
      </c>
      <c r="M16" s="430">
        <v>164.32</v>
      </c>
    </row>
    <row r="17" spans="1:13" ht="14.4" customHeight="1" thickBot="1" x14ac:dyDescent="0.35">
      <c r="A17" s="431" t="s">
        <v>488</v>
      </c>
      <c r="B17" s="432" t="s">
        <v>635</v>
      </c>
      <c r="C17" s="432" t="s">
        <v>636</v>
      </c>
      <c r="D17" s="432" t="s">
        <v>637</v>
      </c>
      <c r="E17" s="432" t="s">
        <v>638</v>
      </c>
      <c r="F17" s="435"/>
      <c r="G17" s="435"/>
      <c r="H17" s="443">
        <v>0</v>
      </c>
      <c r="I17" s="435">
        <v>42</v>
      </c>
      <c r="J17" s="435">
        <v>1553.0400017516438</v>
      </c>
      <c r="K17" s="443">
        <v>1</v>
      </c>
      <c r="L17" s="435">
        <v>42</v>
      </c>
      <c r="M17" s="436">
        <v>1553.0400017516438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323" t="s">
        <v>226</v>
      </c>
      <c r="B1" s="333"/>
      <c r="C1" s="333"/>
      <c r="D1" s="333"/>
      <c r="E1" s="333"/>
      <c r="F1" s="333"/>
      <c r="G1" s="333"/>
      <c r="H1" s="333"/>
      <c r="I1" s="290"/>
      <c r="J1" s="290"/>
      <c r="K1" s="290"/>
      <c r="L1" s="290"/>
    </row>
    <row r="2" spans="1:13" ht="14.4" customHeight="1" thickBot="1" x14ac:dyDescent="0.35">
      <c r="A2" s="380" t="s">
        <v>250</v>
      </c>
      <c r="B2" s="92"/>
      <c r="C2" s="92"/>
      <c r="D2" s="92"/>
      <c r="E2" s="92"/>
      <c r="F2" s="92"/>
      <c r="G2" s="92"/>
      <c r="H2" s="92"/>
    </row>
    <row r="3" spans="1:13" ht="14.4" customHeight="1" thickBot="1" x14ac:dyDescent="0.35">
      <c r="A3" s="95"/>
      <c r="B3" s="95"/>
      <c r="C3" s="335" t="s">
        <v>19</v>
      </c>
      <c r="D3" s="334"/>
      <c r="E3" s="334" t="s">
        <v>20</v>
      </c>
      <c r="F3" s="334"/>
      <c r="G3" s="334"/>
      <c r="H3" s="334"/>
      <c r="I3" s="334" t="s">
        <v>239</v>
      </c>
      <c r="J3" s="334"/>
      <c r="K3" s="334"/>
      <c r="L3" s="336"/>
    </row>
    <row r="4" spans="1:13" ht="14.4" customHeight="1" thickBot="1" x14ac:dyDescent="0.35">
      <c r="A4" s="142" t="s">
        <v>21</v>
      </c>
      <c r="B4" s="143" t="s">
        <v>22</v>
      </c>
      <c r="C4" s="144" t="s">
        <v>23</v>
      </c>
      <c r="D4" s="144" t="s">
        <v>24</v>
      </c>
      <c r="E4" s="144" t="s">
        <v>23</v>
      </c>
      <c r="F4" s="144" t="s">
        <v>5</v>
      </c>
      <c r="G4" s="144" t="s">
        <v>24</v>
      </c>
      <c r="H4" s="144" t="s">
        <v>5</v>
      </c>
      <c r="I4" s="144" t="s">
        <v>23</v>
      </c>
      <c r="J4" s="144" t="s">
        <v>5</v>
      </c>
      <c r="K4" s="144" t="s">
        <v>24</v>
      </c>
      <c r="L4" s="145" t="s">
        <v>5</v>
      </c>
    </row>
    <row r="5" spans="1:13" ht="14.4" customHeight="1" x14ac:dyDescent="0.3">
      <c r="A5" s="410">
        <v>34</v>
      </c>
      <c r="B5" s="411" t="s">
        <v>478</v>
      </c>
      <c r="C5" s="412">
        <v>27349.499999999993</v>
      </c>
      <c r="D5" s="412">
        <v>119</v>
      </c>
      <c r="E5" s="412">
        <v>15509.459999999997</v>
      </c>
      <c r="F5" s="413">
        <v>0.56708385893709212</v>
      </c>
      <c r="G5" s="412">
        <v>70</v>
      </c>
      <c r="H5" s="413">
        <v>0.58823529411764708</v>
      </c>
      <c r="I5" s="412">
        <v>11840.039999999997</v>
      </c>
      <c r="J5" s="413">
        <v>0.43291614106290793</v>
      </c>
      <c r="K5" s="412">
        <v>49</v>
      </c>
      <c r="L5" s="413">
        <v>0.41176470588235292</v>
      </c>
      <c r="M5" s="412" t="s">
        <v>140</v>
      </c>
    </row>
    <row r="6" spans="1:13" ht="14.4" customHeight="1" x14ac:dyDescent="0.3">
      <c r="A6" s="410">
        <v>34</v>
      </c>
      <c r="B6" s="411" t="s">
        <v>661</v>
      </c>
      <c r="C6" s="412">
        <v>27349.499999999993</v>
      </c>
      <c r="D6" s="412">
        <v>119</v>
      </c>
      <c r="E6" s="412">
        <v>15509.459999999997</v>
      </c>
      <c r="F6" s="413">
        <v>0.56708385893709212</v>
      </c>
      <c r="G6" s="412">
        <v>70</v>
      </c>
      <c r="H6" s="413">
        <v>0.58823529411764708</v>
      </c>
      <c r="I6" s="412">
        <v>11840.039999999997</v>
      </c>
      <c r="J6" s="413">
        <v>0.43291614106290793</v>
      </c>
      <c r="K6" s="412">
        <v>49</v>
      </c>
      <c r="L6" s="413">
        <v>0.41176470588235292</v>
      </c>
      <c r="M6" s="412" t="s">
        <v>2</v>
      </c>
    </row>
    <row r="7" spans="1:13" ht="14.4" customHeight="1" x14ac:dyDescent="0.3">
      <c r="A7" s="410" t="s">
        <v>476</v>
      </c>
      <c r="B7" s="411" t="s">
        <v>6</v>
      </c>
      <c r="C7" s="412">
        <v>27349.499999999993</v>
      </c>
      <c r="D7" s="412">
        <v>119</v>
      </c>
      <c r="E7" s="412">
        <v>15509.459999999997</v>
      </c>
      <c r="F7" s="413">
        <v>0.56708385893709212</v>
      </c>
      <c r="G7" s="412">
        <v>70</v>
      </c>
      <c r="H7" s="413">
        <v>0.58823529411764708</v>
      </c>
      <c r="I7" s="412">
        <v>11840.039999999997</v>
      </c>
      <c r="J7" s="413">
        <v>0.43291614106290793</v>
      </c>
      <c r="K7" s="412">
        <v>49</v>
      </c>
      <c r="L7" s="413">
        <v>0.41176470588235292</v>
      </c>
      <c r="M7" s="412" t="s">
        <v>483</v>
      </c>
    </row>
    <row r="9" spans="1:13" ht="14.4" customHeight="1" x14ac:dyDescent="0.3">
      <c r="A9" s="410">
        <v>34</v>
      </c>
      <c r="B9" s="411" t="s">
        <v>478</v>
      </c>
      <c r="C9" s="412" t="s">
        <v>477</v>
      </c>
      <c r="D9" s="412" t="s">
        <v>477</v>
      </c>
      <c r="E9" s="412" t="s">
        <v>477</v>
      </c>
      <c r="F9" s="413" t="s">
        <v>477</v>
      </c>
      <c r="G9" s="412" t="s">
        <v>477</v>
      </c>
      <c r="H9" s="413" t="s">
        <v>477</v>
      </c>
      <c r="I9" s="412" t="s">
        <v>477</v>
      </c>
      <c r="J9" s="413" t="s">
        <v>477</v>
      </c>
      <c r="K9" s="412" t="s">
        <v>477</v>
      </c>
      <c r="L9" s="413" t="s">
        <v>477</v>
      </c>
      <c r="M9" s="412" t="s">
        <v>140</v>
      </c>
    </row>
    <row r="10" spans="1:13" ht="14.4" customHeight="1" x14ac:dyDescent="0.3">
      <c r="A10" s="410">
        <v>3452</v>
      </c>
      <c r="B10" s="411" t="s">
        <v>661</v>
      </c>
      <c r="C10" s="412">
        <v>795.02</v>
      </c>
      <c r="D10" s="412">
        <v>8</v>
      </c>
      <c r="E10" s="412">
        <v>768.85</v>
      </c>
      <c r="F10" s="413">
        <v>0.96708258911725498</v>
      </c>
      <c r="G10" s="412">
        <v>7</v>
      </c>
      <c r="H10" s="413">
        <v>0.875</v>
      </c>
      <c r="I10" s="412">
        <v>26.17</v>
      </c>
      <c r="J10" s="413">
        <v>3.2917410882745093E-2</v>
      </c>
      <c r="K10" s="412">
        <v>1</v>
      </c>
      <c r="L10" s="413">
        <v>0.125</v>
      </c>
      <c r="M10" s="412" t="s">
        <v>2</v>
      </c>
    </row>
    <row r="11" spans="1:13" ht="14.4" customHeight="1" x14ac:dyDescent="0.3">
      <c r="A11" s="410" t="s">
        <v>662</v>
      </c>
      <c r="B11" s="411" t="s">
        <v>663</v>
      </c>
      <c r="C11" s="412">
        <v>795.02</v>
      </c>
      <c r="D11" s="412">
        <v>8</v>
      </c>
      <c r="E11" s="412">
        <v>768.85</v>
      </c>
      <c r="F11" s="413">
        <v>0.96708258911725498</v>
      </c>
      <c r="G11" s="412">
        <v>7</v>
      </c>
      <c r="H11" s="413">
        <v>0.875</v>
      </c>
      <c r="I11" s="412">
        <v>26.17</v>
      </c>
      <c r="J11" s="413">
        <v>3.2917410882745093E-2</v>
      </c>
      <c r="K11" s="412">
        <v>1</v>
      </c>
      <c r="L11" s="413">
        <v>0.125</v>
      </c>
      <c r="M11" s="412" t="s">
        <v>486</v>
      </c>
    </row>
    <row r="12" spans="1:13" ht="14.4" customHeight="1" x14ac:dyDescent="0.3">
      <c r="A12" s="410" t="s">
        <v>477</v>
      </c>
      <c r="B12" s="411" t="s">
        <v>477</v>
      </c>
      <c r="C12" s="412" t="s">
        <v>477</v>
      </c>
      <c r="D12" s="412" t="s">
        <v>477</v>
      </c>
      <c r="E12" s="412" t="s">
        <v>477</v>
      </c>
      <c r="F12" s="413" t="s">
        <v>477</v>
      </c>
      <c r="G12" s="412" t="s">
        <v>477</v>
      </c>
      <c r="H12" s="413" t="s">
        <v>477</v>
      </c>
      <c r="I12" s="412" t="s">
        <v>477</v>
      </c>
      <c r="J12" s="413" t="s">
        <v>477</v>
      </c>
      <c r="K12" s="412" t="s">
        <v>477</v>
      </c>
      <c r="L12" s="413" t="s">
        <v>477</v>
      </c>
      <c r="M12" s="412" t="s">
        <v>487</v>
      </c>
    </row>
    <row r="13" spans="1:13" ht="14.4" customHeight="1" x14ac:dyDescent="0.3">
      <c r="A13" s="410">
        <v>89301345</v>
      </c>
      <c r="B13" s="411" t="s">
        <v>661</v>
      </c>
      <c r="C13" s="412">
        <v>26554.479999999996</v>
      </c>
      <c r="D13" s="412">
        <v>111</v>
      </c>
      <c r="E13" s="412">
        <v>14740.609999999997</v>
      </c>
      <c r="F13" s="413">
        <v>0.55510821526160559</v>
      </c>
      <c r="G13" s="412">
        <v>63</v>
      </c>
      <c r="H13" s="413">
        <v>0.56756756756756754</v>
      </c>
      <c r="I13" s="412">
        <v>11813.869999999997</v>
      </c>
      <c r="J13" s="413">
        <v>0.44489178473839441</v>
      </c>
      <c r="K13" s="412">
        <v>48</v>
      </c>
      <c r="L13" s="413">
        <v>0.43243243243243246</v>
      </c>
      <c r="M13" s="412" t="s">
        <v>2</v>
      </c>
    </row>
    <row r="14" spans="1:13" ht="14.4" customHeight="1" x14ac:dyDescent="0.3">
      <c r="A14" s="410" t="s">
        <v>664</v>
      </c>
      <c r="B14" s="411" t="s">
        <v>665</v>
      </c>
      <c r="C14" s="412">
        <v>26554.479999999996</v>
      </c>
      <c r="D14" s="412">
        <v>111</v>
      </c>
      <c r="E14" s="412">
        <v>14740.609999999997</v>
      </c>
      <c r="F14" s="413">
        <v>0.55510821526160559</v>
      </c>
      <c r="G14" s="412">
        <v>63</v>
      </c>
      <c r="H14" s="413">
        <v>0.56756756756756754</v>
      </c>
      <c r="I14" s="412">
        <v>11813.869999999997</v>
      </c>
      <c r="J14" s="413">
        <v>0.44489178473839441</v>
      </c>
      <c r="K14" s="412">
        <v>48</v>
      </c>
      <c r="L14" s="413">
        <v>0.43243243243243246</v>
      </c>
      <c r="M14" s="412" t="s">
        <v>486</v>
      </c>
    </row>
    <row r="15" spans="1:13" ht="14.4" customHeight="1" x14ac:dyDescent="0.3">
      <c r="A15" s="410" t="s">
        <v>477</v>
      </c>
      <c r="B15" s="411" t="s">
        <v>477</v>
      </c>
      <c r="C15" s="412" t="s">
        <v>477</v>
      </c>
      <c r="D15" s="412" t="s">
        <v>477</v>
      </c>
      <c r="E15" s="412" t="s">
        <v>477</v>
      </c>
      <c r="F15" s="413" t="s">
        <v>477</v>
      </c>
      <c r="G15" s="412" t="s">
        <v>477</v>
      </c>
      <c r="H15" s="413" t="s">
        <v>477</v>
      </c>
      <c r="I15" s="412" t="s">
        <v>477</v>
      </c>
      <c r="J15" s="413" t="s">
        <v>477</v>
      </c>
      <c r="K15" s="412" t="s">
        <v>477</v>
      </c>
      <c r="L15" s="413" t="s">
        <v>477</v>
      </c>
      <c r="M15" s="412" t="s">
        <v>487</v>
      </c>
    </row>
    <row r="16" spans="1:13" ht="14.4" customHeight="1" x14ac:dyDescent="0.3">
      <c r="A16" s="410" t="s">
        <v>476</v>
      </c>
      <c r="B16" s="411" t="s">
        <v>666</v>
      </c>
      <c r="C16" s="412">
        <v>27349.499999999996</v>
      </c>
      <c r="D16" s="412">
        <v>119</v>
      </c>
      <c r="E16" s="412">
        <v>15509.459999999997</v>
      </c>
      <c r="F16" s="413">
        <v>0.56708385893709201</v>
      </c>
      <c r="G16" s="412">
        <v>70</v>
      </c>
      <c r="H16" s="413">
        <v>0.58823529411764708</v>
      </c>
      <c r="I16" s="412">
        <v>11840.039999999997</v>
      </c>
      <c r="J16" s="413">
        <v>0.43291614106290788</v>
      </c>
      <c r="K16" s="412">
        <v>49</v>
      </c>
      <c r="L16" s="413">
        <v>0.41176470588235292</v>
      </c>
      <c r="M16" s="412" t="s">
        <v>483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36" priority="15" stopIfTrue="1" operator="lessThan">
      <formula>0.6</formula>
    </cfRule>
  </conditionalFormatting>
  <conditionalFormatting sqref="B5:B7">
    <cfRule type="expression" dxfId="35" priority="12">
      <formula>AND(LEFT(M5,6)&lt;&gt;"mezera",M5&lt;&gt;"")</formula>
    </cfRule>
  </conditionalFormatting>
  <conditionalFormatting sqref="A5:A7">
    <cfRule type="expression" dxfId="34" priority="9">
      <formula>AND(M5&lt;&gt;"",M5&lt;&gt;"mezeraKL")</formula>
    </cfRule>
  </conditionalFormatting>
  <conditionalFormatting sqref="B5:L7">
    <cfRule type="expression" dxfId="33" priority="10">
      <formula>$M5="SumaNS"</formula>
    </cfRule>
    <cfRule type="expression" dxfId="32" priority="11">
      <formula>OR($M5="KL",$M5="SumaKL")</formula>
    </cfRule>
  </conditionalFormatting>
  <conditionalFormatting sqref="F5:F7">
    <cfRule type="cellIs" dxfId="31" priority="8" operator="lessThan">
      <formula>0.6</formula>
    </cfRule>
  </conditionalFormatting>
  <conditionalFormatting sqref="A5:L7">
    <cfRule type="expression" dxfId="30" priority="7">
      <formula>$M5&lt;&gt;""</formula>
    </cfRule>
  </conditionalFormatting>
  <conditionalFormatting sqref="B9:B16">
    <cfRule type="expression" dxfId="29" priority="6">
      <formula>AND(LEFT(M9,6)&lt;&gt;"mezera",M9&lt;&gt;"")</formula>
    </cfRule>
  </conditionalFormatting>
  <conditionalFormatting sqref="A9:A16">
    <cfRule type="expression" dxfId="28" priority="3">
      <formula>AND(M9&lt;&gt;"",M9&lt;&gt;"mezeraKL")</formula>
    </cfRule>
  </conditionalFormatting>
  <conditionalFormatting sqref="B9:L16">
    <cfRule type="expression" dxfId="27" priority="4">
      <formula>$M9="SumaNS"</formula>
    </cfRule>
    <cfRule type="expression" dxfId="26" priority="5">
      <formula>OR($M9="KL",$M9="SumaKL")</formula>
    </cfRule>
  </conditionalFormatting>
  <conditionalFormatting sqref="F9:F16">
    <cfRule type="cellIs" dxfId="25" priority="2" operator="lessThan">
      <formula>0.6</formula>
    </cfRule>
  </conditionalFormatting>
  <conditionalFormatting sqref="A9:L16">
    <cfRule type="expression" dxfId="24" priority="1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4" bestFit="1" customWidth="1"/>
    <col min="3" max="3" width="11.109375" style="65" hidden="1" customWidth="1"/>
    <col min="4" max="4" width="7.33203125" style="94" bestFit="1" customWidth="1"/>
    <col min="5" max="5" width="7.33203125" style="65" hidden="1" customWidth="1"/>
    <col min="6" max="6" width="11.109375" style="94" bestFit="1" customWidth="1"/>
    <col min="7" max="7" width="5.33203125" style="87" customWidth="1"/>
    <col min="8" max="8" width="7.33203125" style="94" bestFit="1" customWidth="1"/>
    <col min="9" max="9" width="5.33203125" style="87" customWidth="1"/>
    <col min="10" max="10" width="11.109375" style="94" customWidth="1"/>
    <col min="11" max="11" width="5.33203125" style="87" customWidth="1"/>
    <col min="12" max="12" width="7.33203125" style="94" customWidth="1"/>
    <col min="13" max="13" width="5.33203125" style="87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323" t="s">
        <v>240</v>
      </c>
      <c r="B1" s="333"/>
      <c r="C1" s="333"/>
      <c r="D1" s="333"/>
      <c r="E1" s="333"/>
      <c r="F1" s="333"/>
      <c r="G1" s="333"/>
      <c r="H1" s="333"/>
      <c r="I1" s="333"/>
      <c r="J1" s="290"/>
      <c r="K1" s="290"/>
      <c r="L1" s="290"/>
      <c r="M1" s="290"/>
    </row>
    <row r="2" spans="1:13" ht="14.4" customHeight="1" thickBot="1" x14ac:dyDescent="0.35">
      <c r="A2" s="380" t="s">
        <v>250</v>
      </c>
      <c r="B2" s="93"/>
      <c r="C2" s="92"/>
      <c r="D2" s="93"/>
      <c r="E2" s="92"/>
      <c r="F2" s="93"/>
      <c r="G2" s="208"/>
      <c r="H2" s="93"/>
      <c r="I2" s="208"/>
    </row>
    <row r="3" spans="1:13" ht="14.4" customHeight="1" thickBot="1" x14ac:dyDescent="0.35">
      <c r="A3" s="225"/>
      <c r="B3" s="335" t="s">
        <v>19</v>
      </c>
      <c r="C3" s="337"/>
      <c r="D3" s="334"/>
      <c r="E3" s="224"/>
      <c r="F3" s="334" t="s">
        <v>20</v>
      </c>
      <c r="G3" s="334"/>
      <c r="H3" s="334"/>
      <c r="I3" s="334"/>
      <c r="J3" s="334" t="s">
        <v>239</v>
      </c>
      <c r="K3" s="334"/>
      <c r="L3" s="334"/>
      <c r="M3" s="336"/>
    </row>
    <row r="4" spans="1:13" ht="14.4" customHeight="1" thickBot="1" x14ac:dyDescent="0.35">
      <c r="A4" s="458" t="s">
        <v>221</v>
      </c>
      <c r="B4" s="462" t="s">
        <v>23</v>
      </c>
      <c r="C4" s="463"/>
      <c r="D4" s="462" t="s">
        <v>24</v>
      </c>
      <c r="E4" s="463"/>
      <c r="F4" s="462" t="s">
        <v>23</v>
      </c>
      <c r="G4" s="470" t="s">
        <v>5</v>
      </c>
      <c r="H4" s="462" t="s">
        <v>24</v>
      </c>
      <c r="I4" s="470" t="s">
        <v>5</v>
      </c>
      <c r="J4" s="462" t="s">
        <v>23</v>
      </c>
      <c r="K4" s="470" t="s">
        <v>5</v>
      </c>
      <c r="L4" s="462" t="s">
        <v>24</v>
      </c>
      <c r="M4" s="471" t="s">
        <v>5</v>
      </c>
    </row>
    <row r="5" spans="1:13" ht="14.4" customHeight="1" x14ac:dyDescent="0.3">
      <c r="A5" s="459" t="s">
        <v>667</v>
      </c>
      <c r="B5" s="464">
        <v>5582.09</v>
      </c>
      <c r="C5" s="420">
        <v>1</v>
      </c>
      <c r="D5" s="467">
        <v>9</v>
      </c>
      <c r="E5" s="475" t="s">
        <v>667</v>
      </c>
      <c r="F5" s="464">
        <v>2576.3200000000002</v>
      </c>
      <c r="G5" s="441">
        <v>0.46153322501070387</v>
      </c>
      <c r="H5" s="423">
        <v>5</v>
      </c>
      <c r="I5" s="472">
        <v>0.55555555555555558</v>
      </c>
      <c r="J5" s="478">
        <v>3005.7700000000004</v>
      </c>
      <c r="K5" s="441">
        <v>0.53846677498929618</v>
      </c>
      <c r="L5" s="423">
        <v>4</v>
      </c>
      <c r="M5" s="472">
        <v>0.44444444444444442</v>
      </c>
    </row>
    <row r="6" spans="1:13" ht="14.4" customHeight="1" x14ac:dyDescent="0.3">
      <c r="A6" s="460" t="s">
        <v>668</v>
      </c>
      <c r="B6" s="465">
        <v>1657.4199999999998</v>
      </c>
      <c r="C6" s="426">
        <v>1</v>
      </c>
      <c r="D6" s="468">
        <v>9</v>
      </c>
      <c r="E6" s="476" t="s">
        <v>668</v>
      </c>
      <c r="F6" s="465">
        <v>1657.4199999999998</v>
      </c>
      <c r="G6" s="442">
        <v>1</v>
      </c>
      <c r="H6" s="429">
        <v>9</v>
      </c>
      <c r="I6" s="473">
        <v>1</v>
      </c>
      <c r="J6" s="479"/>
      <c r="K6" s="442">
        <v>0</v>
      </c>
      <c r="L6" s="429"/>
      <c r="M6" s="473">
        <v>0</v>
      </c>
    </row>
    <row r="7" spans="1:13" ht="14.4" customHeight="1" x14ac:dyDescent="0.3">
      <c r="A7" s="460" t="s">
        <v>669</v>
      </c>
      <c r="B7" s="465">
        <v>229.49</v>
      </c>
      <c r="C7" s="426">
        <v>1</v>
      </c>
      <c r="D7" s="468">
        <v>1</v>
      </c>
      <c r="E7" s="476" t="s">
        <v>669</v>
      </c>
      <c r="F7" s="465">
        <v>229.49</v>
      </c>
      <c r="G7" s="442">
        <v>1</v>
      </c>
      <c r="H7" s="429">
        <v>1</v>
      </c>
      <c r="I7" s="473">
        <v>1</v>
      </c>
      <c r="J7" s="479"/>
      <c r="K7" s="442">
        <v>0</v>
      </c>
      <c r="L7" s="429"/>
      <c r="M7" s="473">
        <v>0</v>
      </c>
    </row>
    <row r="8" spans="1:13" ht="14.4" customHeight="1" x14ac:dyDescent="0.3">
      <c r="A8" s="460" t="s">
        <v>670</v>
      </c>
      <c r="B8" s="465">
        <v>1235.9500000000003</v>
      </c>
      <c r="C8" s="426">
        <v>1</v>
      </c>
      <c r="D8" s="468">
        <v>4</v>
      </c>
      <c r="E8" s="476" t="s">
        <v>670</v>
      </c>
      <c r="F8" s="465"/>
      <c r="G8" s="442">
        <v>0</v>
      </c>
      <c r="H8" s="429"/>
      <c r="I8" s="473">
        <v>0</v>
      </c>
      <c r="J8" s="479">
        <v>1235.9500000000003</v>
      </c>
      <c r="K8" s="442">
        <v>1</v>
      </c>
      <c r="L8" s="429">
        <v>4</v>
      </c>
      <c r="M8" s="473">
        <v>1</v>
      </c>
    </row>
    <row r="9" spans="1:13" ht="14.4" customHeight="1" x14ac:dyDescent="0.3">
      <c r="A9" s="460" t="s">
        <v>671</v>
      </c>
      <c r="B9" s="465">
        <v>533.42000000000007</v>
      </c>
      <c r="C9" s="426">
        <v>1</v>
      </c>
      <c r="D9" s="468">
        <v>5</v>
      </c>
      <c r="E9" s="476" t="s">
        <v>671</v>
      </c>
      <c r="F9" s="465">
        <v>533.42000000000007</v>
      </c>
      <c r="G9" s="442">
        <v>1</v>
      </c>
      <c r="H9" s="429">
        <v>5</v>
      </c>
      <c r="I9" s="473">
        <v>1</v>
      </c>
      <c r="J9" s="479"/>
      <c r="K9" s="442">
        <v>0</v>
      </c>
      <c r="L9" s="429"/>
      <c r="M9" s="473">
        <v>0</v>
      </c>
    </row>
    <row r="10" spans="1:13" ht="14.4" customHeight="1" x14ac:dyDescent="0.3">
      <c r="A10" s="460" t="s">
        <v>672</v>
      </c>
      <c r="B10" s="465">
        <v>1445.49</v>
      </c>
      <c r="C10" s="426">
        <v>1</v>
      </c>
      <c r="D10" s="468">
        <v>10</v>
      </c>
      <c r="E10" s="476" t="s">
        <v>672</v>
      </c>
      <c r="F10" s="465">
        <v>411.33</v>
      </c>
      <c r="G10" s="442">
        <v>0.28456094473154431</v>
      </c>
      <c r="H10" s="429">
        <v>4</v>
      </c>
      <c r="I10" s="473">
        <v>0.4</v>
      </c>
      <c r="J10" s="479">
        <v>1034.1600000000001</v>
      </c>
      <c r="K10" s="442">
        <v>0.71543905526845575</v>
      </c>
      <c r="L10" s="429">
        <v>6</v>
      </c>
      <c r="M10" s="473">
        <v>0.6</v>
      </c>
    </row>
    <row r="11" spans="1:13" ht="14.4" customHeight="1" x14ac:dyDescent="0.3">
      <c r="A11" s="460" t="s">
        <v>673</v>
      </c>
      <c r="B11" s="465">
        <v>121.58</v>
      </c>
      <c r="C11" s="426">
        <v>1</v>
      </c>
      <c r="D11" s="468">
        <v>1</v>
      </c>
      <c r="E11" s="476" t="s">
        <v>673</v>
      </c>
      <c r="F11" s="465">
        <v>121.58</v>
      </c>
      <c r="G11" s="442">
        <v>1</v>
      </c>
      <c r="H11" s="429">
        <v>1</v>
      </c>
      <c r="I11" s="473">
        <v>1</v>
      </c>
      <c r="J11" s="479"/>
      <c r="K11" s="442">
        <v>0</v>
      </c>
      <c r="L11" s="429"/>
      <c r="M11" s="473">
        <v>0</v>
      </c>
    </row>
    <row r="12" spans="1:13" ht="14.4" customHeight="1" x14ac:dyDescent="0.3">
      <c r="A12" s="460" t="s">
        <v>674</v>
      </c>
      <c r="B12" s="465">
        <v>1424.9</v>
      </c>
      <c r="C12" s="426">
        <v>1</v>
      </c>
      <c r="D12" s="468">
        <v>5</v>
      </c>
      <c r="E12" s="476" t="s">
        <v>674</v>
      </c>
      <c r="F12" s="465">
        <v>444.5</v>
      </c>
      <c r="G12" s="442">
        <v>0.31195171590988841</v>
      </c>
      <c r="H12" s="429">
        <v>1</v>
      </c>
      <c r="I12" s="473">
        <v>0.2</v>
      </c>
      <c r="J12" s="479">
        <v>980.4</v>
      </c>
      <c r="K12" s="442">
        <v>0.68804828409011154</v>
      </c>
      <c r="L12" s="429">
        <v>4</v>
      </c>
      <c r="M12" s="473">
        <v>0.8</v>
      </c>
    </row>
    <row r="13" spans="1:13" ht="14.4" customHeight="1" x14ac:dyDescent="0.3">
      <c r="A13" s="460" t="s">
        <v>675</v>
      </c>
      <c r="B13" s="465">
        <v>195.47</v>
      </c>
      <c r="C13" s="426">
        <v>1</v>
      </c>
      <c r="D13" s="468">
        <v>6</v>
      </c>
      <c r="E13" s="476" t="s">
        <v>675</v>
      </c>
      <c r="F13" s="465">
        <v>77.759999999999991</v>
      </c>
      <c r="G13" s="442">
        <v>0.39781040568885245</v>
      </c>
      <c r="H13" s="429">
        <v>2</v>
      </c>
      <c r="I13" s="473">
        <v>0.33333333333333331</v>
      </c>
      <c r="J13" s="479">
        <v>117.71000000000001</v>
      </c>
      <c r="K13" s="442">
        <v>0.60218959431114749</v>
      </c>
      <c r="L13" s="429">
        <v>4</v>
      </c>
      <c r="M13" s="473">
        <v>0.66666666666666663</v>
      </c>
    </row>
    <row r="14" spans="1:13" ht="14.4" customHeight="1" x14ac:dyDescent="0.3">
      <c r="A14" s="460" t="s">
        <v>676</v>
      </c>
      <c r="B14" s="465">
        <v>795.02</v>
      </c>
      <c r="C14" s="426">
        <v>1</v>
      </c>
      <c r="D14" s="468">
        <v>8</v>
      </c>
      <c r="E14" s="476" t="s">
        <v>676</v>
      </c>
      <c r="F14" s="465">
        <v>768.85</v>
      </c>
      <c r="G14" s="442">
        <v>0.96708258911725498</v>
      </c>
      <c r="H14" s="429">
        <v>7</v>
      </c>
      <c r="I14" s="473">
        <v>0.875</v>
      </c>
      <c r="J14" s="479">
        <v>26.17</v>
      </c>
      <c r="K14" s="442">
        <v>3.2917410882745093E-2</v>
      </c>
      <c r="L14" s="429">
        <v>1</v>
      </c>
      <c r="M14" s="473">
        <v>0.125</v>
      </c>
    </row>
    <row r="15" spans="1:13" ht="14.4" customHeight="1" x14ac:dyDescent="0.3">
      <c r="A15" s="460" t="s">
        <v>677</v>
      </c>
      <c r="B15" s="465">
        <v>273.44</v>
      </c>
      <c r="C15" s="426">
        <v>1</v>
      </c>
      <c r="D15" s="468">
        <v>7</v>
      </c>
      <c r="E15" s="476" t="s">
        <v>677</v>
      </c>
      <c r="F15" s="465">
        <v>169.48000000000002</v>
      </c>
      <c r="G15" s="442">
        <v>0.61980690462258636</v>
      </c>
      <c r="H15" s="429">
        <v>4</v>
      </c>
      <c r="I15" s="473">
        <v>0.5714285714285714</v>
      </c>
      <c r="J15" s="479">
        <v>103.96</v>
      </c>
      <c r="K15" s="442">
        <v>0.38019309537741369</v>
      </c>
      <c r="L15" s="429">
        <v>3</v>
      </c>
      <c r="M15" s="473">
        <v>0.42857142857142855</v>
      </c>
    </row>
    <row r="16" spans="1:13" ht="14.4" customHeight="1" x14ac:dyDescent="0.3">
      <c r="A16" s="460" t="s">
        <v>678</v>
      </c>
      <c r="B16" s="465">
        <v>3305.25</v>
      </c>
      <c r="C16" s="426">
        <v>1</v>
      </c>
      <c r="D16" s="468">
        <v>15</v>
      </c>
      <c r="E16" s="476" t="s">
        <v>678</v>
      </c>
      <c r="F16" s="465">
        <v>2238.91</v>
      </c>
      <c r="G16" s="442">
        <v>0.677379925875501</v>
      </c>
      <c r="H16" s="429">
        <v>8</v>
      </c>
      <c r="I16" s="473">
        <v>0.53333333333333333</v>
      </c>
      <c r="J16" s="479">
        <v>1066.3399999999999</v>
      </c>
      <c r="K16" s="442">
        <v>0.32262007412449889</v>
      </c>
      <c r="L16" s="429">
        <v>7</v>
      </c>
      <c r="M16" s="473">
        <v>0.46666666666666667</v>
      </c>
    </row>
    <row r="17" spans="1:13" ht="14.4" customHeight="1" x14ac:dyDescent="0.3">
      <c r="A17" s="460" t="s">
        <v>679</v>
      </c>
      <c r="B17" s="465">
        <v>2528.5699999999997</v>
      </c>
      <c r="C17" s="426">
        <v>1</v>
      </c>
      <c r="D17" s="468">
        <v>9</v>
      </c>
      <c r="E17" s="476" t="s">
        <v>679</v>
      </c>
      <c r="F17" s="465">
        <v>1769.54</v>
      </c>
      <c r="G17" s="442">
        <v>0.69981847447371448</v>
      </c>
      <c r="H17" s="429">
        <v>6</v>
      </c>
      <c r="I17" s="473">
        <v>0.66666666666666663</v>
      </c>
      <c r="J17" s="479">
        <v>759.03</v>
      </c>
      <c r="K17" s="442">
        <v>0.30018152552628563</v>
      </c>
      <c r="L17" s="429">
        <v>3</v>
      </c>
      <c r="M17" s="473">
        <v>0.33333333333333331</v>
      </c>
    </row>
    <row r="18" spans="1:13" ht="14.4" customHeight="1" x14ac:dyDescent="0.3">
      <c r="A18" s="460" t="s">
        <v>680</v>
      </c>
      <c r="B18" s="465">
        <v>2614.1</v>
      </c>
      <c r="C18" s="426">
        <v>1</v>
      </c>
      <c r="D18" s="468">
        <v>5</v>
      </c>
      <c r="E18" s="476" t="s">
        <v>680</v>
      </c>
      <c r="F18" s="465">
        <v>1060.96</v>
      </c>
      <c r="G18" s="442">
        <v>0.40586052561110902</v>
      </c>
      <c r="H18" s="429">
        <v>3</v>
      </c>
      <c r="I18" s="473">
        <v>0.6</v>
      </c>
      <c r="J18" s="479">
        <v>1553.1399999999999</v>
      </c>
      <c r="K18" s="442">
        <v>0.59413947438889103</v>
      </c>
      <c r="L18" s="429">
        <v>2</v>
      </c>
      <c r="M18" s="473">
        <v>0.4</v>
      </c>
    </row>
    <row r="19" spans="1:13" ht="14.4" customHeight="1" x14ac:dyDescent="0.3">
      <c r="A19" s="460" t="s">
        <v>681</v>
      </c>
      <c r="B19" s="465">
        <v>4083.0099999999993</v>
      </c>
      <c r="C19" s="426">
        <v>1</v>
      </c>
      <c r="D19" s="468">
        <v>10</v>
      </c>
      <c r="E19" s="476" t="s">
        <v>681</v>
      </c>
      <c r="F19" s="465">
        <v>2393.4999999999995</v>
      </c>
      <c r="G19" s="442">
        <v>0.58620968354228864</v>
      </c>
      <c r="H19" s="429">
        <v>5</v>
      </c>
      <c r="I19" s="473">
        <v>0.5</v>
      </c>
      <c r="J19" s="479">
        <v>1689.51</v>
      </c>
      <c r="K19" s="442">
        <v>0.41379031645771142</v>
      </c>
      <c r="L19" s="429">
        <v>5</v>
      </c>
      <c r="M19" s="473">
        <v>0.5</v>
      </c>
    </row>
    <row r="20" spans="1:13" ht="14.4" customHeight="1" x14ac:dyDescent="0.3">
      <c r="A20" s="460" t="s">
        <v>682</v>
      </c>
      <c r="B20" s="465">
        <v>1254.01</v>
      </c>
      <c r="C20" s="426">
        <v>1</v>
      </c>
      <c r="D20" s="468">
        <v>14</v>
      </c>
      <c r="E20" s="476" t="s">
        <v>682</v>
      </c>
      <c r="F20" s="465">
        <v>986.11</v>
      </c>
      <c r="G20" s="442">
        <v>0.78636533998931435</v>
      </c>
      <c r="H20" s="429">
        <v>8</v>
      </c>
      <c r="I20" s="473">
        <v>0.5714285714285714</v>
      </c>
      <c r="J20" s="479">
        <v>267.89999999999998</v>
      </c>
      <c r="K20" s="442">
        <v>0.21363466001068571</v>
      </c>
      <c r="L20" s="429">
        <v>6</v>
      </c>
      <c r="M20" s="473">
        <v>0.42857142857142855</v>
      </c>
    </row>
    <row r="21" spans="1:13" ht="14.4" customHeight="1" thickBot="1" x14ac:dyDescent="0.35">
      <c r="A21" s="461" t="s">
        <v>683</v>
      </c>
      <c r="B21" s="466">
        <v>70.289999999999992</v>
      </c>
      <c r="C21" s="432">
        <v>1</v>
      </c>
      <c r="D21" s="469">
        <v>1</v>
      </c>
      <c r="E21" s="477" t="s">
        <v>683</v>
      </c>
      <c r="F21" s="466">
        <v>70.289999999999992</v>
      </c>
      <c r="G21" s="443">
        <v>1</v>
      </c>
      <c r="H21" s="435">
        <v>1</v>
      </c>
      <c r="I21" s="474">
        <v>1</v>
      </c>
      <c r="J21" s="480"/>
      <c r="K21" s="443">
        <v>0</v>
      </c>
      <c r="L21" s="435"/>
      <c r="M21" s="474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36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5" hidden="1" customWidth="1" outlineLevel="1"/>
    <col min="2" max="2" width="28.33203125" style="65" hidden="1" customWidth="1" outlineLevel="1"/>
    <col min="3" max="3" width="9" style="65" customWidth="1" collapsed="1"/>
    <col min="4" max="4" width="18.77734375" style="104" customWidth="1"/>
    <col min="5" max="5" width="13.5546875" style="85" customWidth="1"/>
    <col min="6" max="6" width="6" style="65" bestFit="1" customWidth="1"/>
    <col min="7" max="7" width="8.77734375" style="65" customWidth="1"/>
    <col min="8" max="8" width="5" style="65" bestFit="1" customWidth="1"/>
    <col min="9" max="9" width="8.5546875" style="65" hidden="1" customWidth="1" outlineLevel="1"/>
    <col min="10" max="10" width="25.77734375" style="65" customWidth="1" collapsed="1"/>
    <col min="11" max="11" width="8.77734375" style="65" customWidth="1"/>
    <col min="12" max="12" width="7.77734375" style="86" customWidth="1"/>
    <col min="13" max="13" width="11.109375" style="86" customWidth="1"/>
    <col min="14" max="14" width="7.77734375" style="65" customWidth="1"/>
    <col min="15" max="15" width="7.77734375" style="105" customWidth="1"/>
    <col min="16" max="16" width="11.109375" style="86" customWidth="1"/>
    <col min="17" max="17" width="5.44140625" style="87" bestFit="1" customWidth="1"/>
    <col min="18" max="18" width="7.77734375" style="65" customWidth="1"/>
    <col min="19" max="19" width="5.44140625" style="87" bestFit="1" customWidth="1"/>
    <col min="20" max="20" width="6.6640625" style="105" customWidth="1"/>
    <col min="21" max="21" width="5.44140625" style="87" bestFit="1" customWidth="1"/>
    <col min="22" max="16384" width="8.88671875" style="65"/>
  </cols>
  <sheetData>
    <row r="1" spans="1:21" ht="18.600000000000001" customHeight="1" thickBot="1" x14ac:dyDescent="0.4">
      <c r="A1" s="316" t="s">
        <v>227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</row>
    <row r="2" spans="1:21" ht="14.4" customHeight="1" thickBot="1" x14ac:dyDescent="0.35">
      <c r="A2" s="380" t="s">
        <v>250</v>
      </c>
      <c r="B2" s="83"/>
      <c r="C2" s="92"/>
      <c r="D2" s="92"/>
      <c r="E2" s="227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4.4" customHeight="1" thickBot="1" x14ac:dyDescent="0.35">
      <c r="A3" s="341"/>
      <c r="B3" s="342"/>
      <c r="C3" s="342"/>
      <c r="D3" s="342"/>
      <c r="E3" s="342"/>
      <c r="F3" s="342"/>
      <c r="G3" s="342"/>
      <c r="H3" s="342"/>
      <c r="I3" s="342"/>
      <c r="J3" s="342"/>
      <c r="K3" s="343" t="s">
        <v>212</v>
      </c>
      <c r="L3" s="344"/>
      <c r="M3" s="96">
        <f>SUBTOTAL(9,M7:M1048576)</f>
        <v>27349.500000000004</v>
      </c>
      <c r="N3" s="96">
        <f>SUBTOTAL(9,N7:N1048576)</f>
        <v>217</v>
      </c>
      <c r="O3" s="96">
        <f>SUBTOTAL(9,O7:O1048576)</f>
        <v>119</v>
      </c>
      <c r="P3" s="96">
        <f>SUBTOTAL(9,P7:P1048576)</f>
        <v>15509.459999999997</v>
      </c>
      <c r="Q3" s="97">
        <f>IF(M3=0,0,P3/M3)</f>
        <v>0.5670838589370919</v>
      </c>
      <c r="R3" s="96">
        <f>SUBTOTAL(9,R7:R1048576)</f>
        <v>139</v>
      </c>
      <c r="S3" s="97">
        <f>IF(N3=0,0,R3/N3)</f>
        <v>0.64055299539170507</v>
      </c>
      <c r="T3" s="96">
        <f>SUBTOTAL(9,T7:T1048576)</f>
        <v>70</v>
      </c>
      <c r="U3" s="98">
        <f>IF(O3=0,0,T3/O3)</f>
        <v>0.58823529411764708</v>
      </c>
    </row>
    <row r="4" spans="1:21" ht="14.4" customHeight="1" x14ac:dyDescent="0.3">
      <c r="A4" s="99"/>
      <c r="B4" s="100"/>
      <c r="C4" s="100"/>
      <c r="D4" s="101"/>
      <c r="E4" s="226"/>
      <c r="F4" s="100"/>
      <c r="G4" s="100"/>
      <c r="H4" s="100"/>
      <c r="I4" s="100"/>
      <c r="J4" s="100"/>
      <c r="K4" s="100"/>
      <c r="L4" s="100"/>
      <c r="M4" s="345" t="s">
        <v>19</v>
      </c>
      <c r="N4" s="346"/>
      <c r="O4" s="346"/>
      <c r="P4" s="347" t="s">
        <v>25</v>
      </c>
      <c r="Q4" s="346"/>
      <c r="R4" s="346"/>
      <c r="S4" s="346"/>
      <c r="T4" s="346"/>
      <c r="U4" s="348"/>
    </row>
    <row r="5" spans="1:21" ht="14.4" customHeight="1" thickBot="1" x14ac:dyDescent="0.35">
      <c r="A5" s="102"/>
      <c r="B5" s="103"/>
      <c r="C5" s="100"/>
      <c r="D5" s="101"/>
      <c r="E5" s="226"/>
      <c r="F5" s="100"/>
      <c r="G5" s="100"/>
      <c r="H5" s="100"/>
      <c r="I5" s="100"/>
      <c r="J5" s="100"/>
      <c r="K5" s="100"/>
      <c r="L5" s="100"/>
      <c r="M5" s="146" t="s">
        <v>26</v>
      </c>
      <c r="N5" s="147" t="s">
        <v>16</v>
      </c>
      <c r="O5" s="147" t="s">
        <v>24</v>
      </c>
      <c r="P5" s="338" t="s">
        <v>26</v>
      </c>
      <c r="Q5" s="339"/>
      <c r="R5" s="338" t="s">
        <v>16</v>
      </c>
      <c r="S5" s="339"/>
      <c r="T5" s="338" t="s">
        <v>24</v>
      </c>
      <c r="U5" s="340"/>
    </row>
    <row r="6" spans="1:21" s="85" customFormat="1" ht="14.4" customHeight="1" thickBot="1" x14ac:dyDescent="0.35">
      <c r="A6" s="481" t="s">
        <v>27</v>
      </c>
      <c r="B6" s="482" t="s">
        <v>8</v>
      </c>
      <c r="C6" s="481" t="s">
        <v>28</v>
      </c>
      <c r="D6" s="482" t="s">
        <v>9</v>
      </c>
      <c r="E6" s="482" t="s">
        <v>242</v>
      </c>
      <c r="F6" s="482" t="s">
        <v>29</v>
      </c>
      <c r="G6" s="482" t="s">
        <v>30</v>
      </c>
      <c r="H6" s="482" t="s">
        <v>11</v>
      </c>
      <c r="I6" s="482" t="s">
        <v>13</v>
      </c>
      <c r="J6" s="482" t="s">
        <v>14</v>
      </c>
      <c r="K6" s="482" t="s">
        <v>15</v>
      </c>
      <c r="L6" s="482" t="s">
        <v>31</v>
      </c>
      <c r="M6" s="483" t="s">
        <v>17</v>
      </c>
      <c r="N6" s="484" t="s">
        <v>32</v>
      </c>
      <c r="O6" s="484" t="s">
        <v>32</v>
      </c>
      <c r="P6" s="484" t="s">
        <v>17</v>
      </c>
      <c r="Q6" s="484" t="s">
        <v>5</v>
      </c>
      <c r="R6" s="484" t="s">
        <v>32</v>
      </c>
      <c r="S6" s="484" t="s">
        <v>5</v>
      </c>
      <c r="T6" s="484" t="s">
        <v>32</v>
      </c>
      <c r="U6" s="485" t="s">
        <v>5</v>
      </c>
    </row>
    <row r="7" spans="1:21" ht="14.4" customHeight="1" x14ac:dyDescent="0.3">
      <c r="A7" s="419">
        <v>34</v>
      </c>
      <c r="B7" s="420" t="s">
        <v>478</v>
      </c>
      <c r="C7" s="420">
        <v>3452</v>
      </c>
      <c r="D7" s="486" t="s">
        <v>1091</v>
      </c>
      <c r="E7" s="487" t="s">
        <v>676</v>
      </c>
      <c r="F7" s="420" t="s">
        <v>661</v>
      </c>
      <c r="G7" s="420" t="s">
        <v>684</v>
      </c>
      <c r="H7" s="420" t="s">
        <v>477</v>
      </c>
      <c r="I7" s="420" t="s">
        <v>685</v>
      </c>
      <c r="J7" s="420" t="s">
        <v>686</v>
      </c>
      <c r="K7" s="420" t="s">
        <v>687</v>
      </c>
      <c r="L7" s="421">
        <v>333.31</v>
      </c>
      <c r="M7" s="421">
        <v>333.31</v>
      </c>
      <c r="N7" s="420">
        <v>1</v>
      </c>
      <c r="O7" s="488">
        <v>0.5</v>
      </c>
      <c r="P7" s="421">
        <v>333.31</v>
      </c>
      <c r="Q7" s="441">
        <v>1</v>
      </c>
      <c r="R7" s="420">
        <v>1</v>
      </c>
      <c r="S7" s="441">
        <v>1</v>
      </c>
      <c r="T7" s="488">
        <v>0.5</v>
      </c>
      <c r="U7" s="472">
        <v>1</v>
      </c>
    </row>
    <row r="8" spans="1:21" ht="14.4" customHeight="1" x14ac:dyDescent="0.3">
      <c r="A8" s="425">
        <v>34</v>
      </c>
      <c r="B8" s="426" t="s">
        <v>478</v>
      </c>
      <c r="C8" s="426">
        <v>3452</v>
      </c>
      <c r="D8" s="489" t="s">
        <v>1091</v>
      </c>
      <c r="E8" s="490" t="s">
        <v>676</v>
      </c>
      <c r="F8" s="426" t="s">
        <v>661</v>
      </c>
      <c r="G8" s="426" t="s">
        <v>688</v>
      </c>
      <c r="H8" s="426" t="s">
        <v>477</v>
      </c>
      <c r="I8" s="426" t="s">
        <v>689</v>
      </c>
      <c r="J8" s="426" t="s">
        <v>690</v>
      </c>
      <c r="K8" s="426" t="s">
        <v>691</v>
      </c>
      <c r="L8" s="427">
        <v>184.22</v>
      </c>
      <c r="M8" s="427">
        <v>368.44</v>
      </c>
      <c r="N8" s="426">
        <v>2</v>
      </c>
      <c r="O8" s="491">
        <v>1</v>
      </c>
      <c r="P8" s="427">
        <v>368.44</v>
      </c>
      <c r="Q8" s="442">
        <v>1</v>
      </c>
      <c r="R8" s="426">
        <v>2</v>
      </c>
      <c r="S8" s="442">
        <v>1</v>
      </c>
      <c r="T8" s="491">
        <v>1</v>
      </c>
      <c r="U8" s="473">
        <v>1</v>
      </c>
    </row>
    <row r="9" spans="1:21" ht="14.4" customHeight="1" x14ac:dyDescent="0.3">
      <c r="A9" s="425">
        <v>34</v>
      </c>
      <c r="B9" s="426" t="s">
        <v>478</v>
      </c>
      <c r="C9" s="426">
        <v>3452</v>
      </c>
      <c r="D9" s="489" t="s">
        <v>1091</v>
      </c>
      <c r="E9" s="490" t="s">
        <v>676</v>
      </c>
      <c r="F9" s="426" t="s">
        <v>661</v>
      </c>
      <c r="G9" s="426" t="s">
        <v>692</v>
      </c>
      <c r="H9" s="426" t="s">
        <v>477</v>
      </c>
      <c r="I9" s="426" t="s">
        <v>693</v>
      </c>
      <c r="J9" s="426" t="s">
        <v>694</v>
      </c>
      <c r="K9" s="426" t="s">
        <v>695</v>
      </c>
      <c r="L9" s="427">
        <v>0</v>
      </c>
      <c r="M9" s="427">
        <v>0</v>
      </c>
      <c r="N9" s="426">
        <v>1</v>
      </c>
      <c r="O9" s="491">
        <v>1</v>
      </c>
      <c r="P9" s="427">
        <v>0</v>
      </c>
      <c r="Q9" s="442"/>
      <c r="R9" s="426">
        <v>1</v>
      </c>
      <c r="S9" s="442">
        <v>1</v>
      </c>
      <c r="T9" s="491">
        <v>1</v>
      </c>
      <c r="U9" s="473">
        <v>1</v>
      </c>
    </row>
    <row r="10" spans="1:21" ht="14.4" customHeight="1" x14ac:dyDescent="0.3">
      <c r="A10" s="425">
        <v>34</v>
      </c>
      <c r="B10" s="426" t="s">
        <v>478</v>
      </c>
      <c r="C10" s="426">
        <v>3452</v>
      </c>
      <c r="D10" s="489" t="s">
        <v>1091</v>
      </c>
      <c r="E10" s="490" t="s">
        <v>676</v>
      </c>
      <c r="F10" s="426" t="s">
        <v>661</v>
      </c>
      <c r="G10" s="426" t="s">
        <v>696</v>
      </c>
      <c r="H10" s="426" t="s">
        <v>477</v>
      </c>
      <c r="I10" s="426" t="s">
        <v>697</v>
      </c>
      <c r="J10" s="426" t="s">
        <v>698</v>
      </c>
      <c r="K10" s="426" t="s">
        <v>699</v>
      </c>
      <c r="L10" s="427">
        <v>0</v>
      </c>
      <c r="M10" s="427">
        <v>0</v>
      </c>
      <c r="N10" s="426">
        <v>1</v>
      </c>
      <c r="O10" s="491">
        <v>0.5</v>
      </c>
      <c r="P10" s="427">
        <v>0</v>
      </c>
      <c r="Q10" s="442"/>
      <c r="R10" s="426">
        <v>1</v>
      </c>
      <c r="S10" s="442">
        <v>1</v>
      </c>
      <c r="T10" s="491">
        <v>0.5</v>
      </c>
      <c r="U10" s="473">
        <v>1</v>
      </c>
    </row>
    <row r="11" spans="1:21" ht="14.4" customHeight="1" x14ac:dyDescent="0.3">
      <c r="A11" s="425">
        <v>34</v>
      </c>
      <c r="B11" s="426" t="s">
        <v>478</v>
      </c>
      <c r="C11" s="426">
        <v>3452</v>
      </c>
      <c r="D11" s="489" t="s">
        <v>1091</v>
      </c>
      <c r="E11" s="490" t="s">
        <v>676</v>
      </c>
      <c r="F11" s="426" t="s">
        <v>661</v>
      </c>
      <c r="G11" s="426" t="s">
        <v>700</v>
      </c>
      <c r="H11" s="426" t="s">
        <v>477</v>
      </c>
      <c r="I11" s="426" t="s">
        <v>701</v>
      </c>
      <c r="J11" s="426" t="s">
        <v>515</v>
      </c>
      <c r="K11" s="426" t="s">
        <v>702</v>
      </c>
      <c r="L11" s="427">
        <v>26.17</v>
      </c>
      <c r="M11" s="427">
        <v>52.34</v>
      </c>
      <c r="N11" s="426">
        <v>2</v>
      </c>
      <c r="O11" s="491">
        <v>2</v>
      </c>
      <c r="P11" s="427">
        <v>26.17</v>
      </c>
      <c r="Q11" s="442">
        <v>0.5</v>
      </c>
      <c r="R11" s="426">
        <v>1</v>
      </c>
      <c r="S11" s="442">
        <v>0.5</v>
      </c>
      <c r="T11" s="491">
        <v>1</v>
      </c>
      <c r="U11" s="473">
        <v>0.5</v>
      </c>
    </row>
    <row r="12" spans="1:21" ht="14.4" customHeight="1" x14ac:dyDescent="0.3">
      <c r="A12" s="425">
        <v>34</v>
      </c>
      <c r="B12" s="426" t="s">
        <v>478</v>
      </c>
      <c r="C12" s="426">
        <v>3452</v>
      </c>
      <c r="D12" s="489" t="s">
        <v>1091</v>
      </c>
      <c r="E12" s="490" t="s">
        <v>676</v>
      </c>
      <c r="F12" s="426" t="s">
        <v>661</v>
      </c>
      <c r="G12" s="426" t="s">
        <v>703</v>
      </c>
      <c r="H12" s="426" t="s">
        <v>477</v>
      </c>
      <c r="I12" s="426" t="s">
        <v>704</v>
      </c>
      <c r="J12" s="426" t="s">
        <v>705</v>
      </c>
      <c r="K12" s="426" t="s">
        <v>706</v>
      </c>
      <c r="L12" s="427">
        <v>0</v>
      </c>
      <c r="M12" s="427">
        <v>0</v>
      </c>
      <c r="N12" s="426">
        <v>1</v>
      </c>
      <c r="O12" s="491">
        <v>0.5</v>
      </c>
      <c r="P12" s="427">
        <v>0</v>
      </c>
      <c r="Q12" s="442"/>
      <c r="R12" s="426">
        <v>1</v>
      </c>
      <c r="S12" s="442">
        <v>1</v>
      </c>
      <c r="T12" s="491">
        <v>0.5</v>
      </c>
      <c r="U12" s="473">
        <v>1</v>
      </c>
    </row>
    <row r="13" spans="1:21" ht="14.4" customHeight="1" x14ac:dyDescent="0.3">
      <c r="A13" s="425">
        <v>34</v>
      </c>
      <c r="B13" s="426" t="s">
        <v>478</v>
      </c>
      <c r="C13" s="426">
        <v>3452</v>
      </c>
      <c r="D13" s="489" t="s">
        <v>1091</v>
      </c>
      <c r="E13" s="490" t="s">
        <v>676</v>
      </c>
      <c r="F13" s="426" t="s">
        <v>661</v>
      </c>
      <c r="G13" s="426" t="s">
        <v>707</v>
      </c>
      <c r="H13" s="426" t="s">
        <v>477</v>
      </c>
      <c r="I13" s="426" t="s">
        <v>708</v>
      </c>
      <c r="J13" s="426" t="s">
        <v>709</v>
      </c>
      <c r="K13" s="426" t="s">
        <v>710</v>
      </c>
      <c r="L13" s="427">
        <v>0</v>
      </c>
      <c r="M13" s="427">
        <v>0</v>
      </c>
      <c r="N13" s="426">
        <v>1</v>
      </c>
      <c r="O13" s="491">
        <v>0.5</v>
      </c>
      <c r="P13" s="427">
        <v>0</v>
      </c>
      <c r="Q13" s="442"/>
      <c r="R13" s="426">
        <v>1</v>
      </c>
      <c r="S13" s="442">
        <v>1</v>
      </c>
      <c r="T13" s="491">
        <v>0.5</v>
      </c>
      <c r="U13" s="473">
        <v>1</v>
      </c>
    </row>
    <row r="14" spans="1:21" ht="14.4" customHeight="1" x14ac:dyDescent="0.3">
      <c r="A14" s="425">
        <v>34</v>
      </c>
      <c r="B14" s="426" t="s">
        <v>478</v>
      </c>
      <c r="C14" s="426">
        <v>3452</v>
      </c>
      <c r="D14" s="489" t="s">
        <v>1091</v>
      </c>
      <c r="E14" s="490" t="s">
        <v>676</v>
      </c>
      <c r="F14" s="426" t="s">
        <v>661</v>
      </c>
      <c r="G14" s="426" t="s">
        <v>711</v>
      </c>
      <c r="H14" s="426" t="s">
        <v>477</v>
      </c>
      <c r="I14" s="426" t="s">
        <v>712</v>
      </c>
      <c r="J14" s="426" t="s">
        <v>713</v>
      </c>
      <c r="K14" s="426" t="s">
        <v>714</v>
      </c>
      <c r="L14" s="427">
        <v>0</v>
      </c>
      <c r="M14" s="427">
        <v>0</v>
      </c>
      <c r="N14" s="426">
        <v>1</v>
      </c>
      <c r="O14" s="491">
        <v>1</v>
      </c>
      <c r="P14" s="427">
        <v>0</v>
      </c>
      <c r="Q14" s="442"/>
      <c r="R14" s="426">
        <v>1</v>
      </c>
      <c r="S14" s="442">
        <v>1</v>
      </c>
      <c r="T14" s="491">
        <v>1</v>
      </c>
      <c r="U14" s="473">
        <v>1</v>
      </c>
    </row>
    <row r="15" spans="1:21" ht="14.4" customHeight="1" x14ac:dyDescent="0.3">
      <c r="A15" s="425">
        <v>34</v>
      </c>
      <c r="B15" s="426" t="s">
        <v>478</v>
      </c>
      <c r="C15" s="426">
        <v>3452</v>
      </c>
      <c r="D15" s="489" t="s">
        <v>1091</v>
      </c>
      <c r="E15" s="490" t="s">
        <v>676</v>
      </c>
      <c r="F15" s="426" t="s">
        <v>661</v>
      </c>
      <c r="G15" s="426" t="s">
        <v>715</v>
      </c>
      <c r="H15" s="426" t="s">
        <v>477</v>
      </c>
      <c r="I15" s="426" t="s">
        <v>716</v>
      </c>
      <c r="J15" s="426" t="s">
        <v>717</v>
      </c>
      <c r="K15" s="426" t="s">
        <v>718</v>
      </c>
      <c r="L15" s="427">
        <v>40.93</v>
      </c>
      <c r="M15" s="427">
        <v>40.93</v>
      </c>
      <c r="N15" s="426">
        <v>1</v>
      </c>
      <c r="O15" s="491">
        <v>0.5</v>
      </c>
      <c r="P15" s="427">
        <v>40.93</v>
      </c>
      <c r="Q15" s="442">
        <v>1</v>
      </c>
      <c r="R15" s="426">
        <v>1</v>
      </c>
      <c r="S15" s="442">
        <v>1</v>
      </c>
      <c r="T15" s="491">
        <v>0.5</v>
      </c>
      <c r="U15" s="473">
        <v>1</v>
      </c>
    </row>
    <row r="16" spans="1:21" ht="14.4" customHeight="1" x14ac:dyDescent="0.3">
      <c r="A16" s="425">
        <v>34</v>
      </c>
      <c r="B16" s="426" t="s">
        <v>478</v>
      </c>
      <c r="C16" s="426">
        <v>3452</v>
      </c>
      <c r="D16" s="489" t="s">
        <v>1091</v>
      </c>
      <c r="E16" s="490" t="s">
        <v>676</v>
      </c>
      <c r="F16" s="426" t="s">
        <v>661</v>
      </c>
      <c r="G16" s="426" t="s">
        <v>719</v>
      </c>
      <c r="H16" s="426" t="s">
        <v>477</v>
      </c>
      <c r="I16" s="426" t="s">
        <v>720</v>
      </c>
      <c r="J16" s="426" t="s">
        <v>721</v>
      </c>
      <c r="K16" s="426" t="s">
        <v>722</v>
      </c>
      <c r="L16" s="427">
        <v>0</v>
      </c>
      <c r="M16" s="427">
        <v>0</v>
      </c>
      <c r="N16" s="426">
        <v>1</v>
      </c>
      <c r="O16" s="491">
        <v>0.5</v>
      </c>
      <c r="P16" s="427">
        <v>0</v>
      </c>
      <c r="Q16" s="442"/>
      <c r="R16" s="426">
        <v>1</v>
      </c>
      <c r="S16" s="442">
        <v>1</v>
      </c>
      <c r="T16" s="491">
        <v>0.5</v>
      </c>
      <c r="U16" s="473">
        <v>1</v>
      </c>
    </row>
    <row r="17" spans="1:21" ht="14.4" customHeight="1" x14ac:dyDescent="0.3">
      <c r="A17" s="425">
        <v>34</v>
      </c>
      <c r="B17" s="426" t="s">
        <v>478</v>
      </c>
      <c r="C17" s="426">
        <v>89301345</v>
      </c>
      <c r="D17" s="489" t="s">
        <v>1091</v>
      </c>
      <c r="E17" s="490" t="s">
        <v>667</v>
      </c>
      <c r="F17" s="426" t="s">
        <v>661</v>
      </c>
      <c r="G17" s="426" t="s">
        <v>723</v>
      </c>
      <c r="H17" s="426" t="s">
        <v>477</v>
      </c>
      <c r="I17" s="426" t="s">
        <v>724</v>
      </c>
      <c r="J17" s="426" t="s">
        <v>725</v>
      </c>
      <c r="K17" s="426" t="s">
        <v>726</v>
      </c>
      <c r="L17" s="427">
        <v>75.8</v>
      </c>
      <c r="M17" s="427">
        <v>75.8</v>
      </c>
      <c r="N17" s="426">
        <v>1</v>
      </c>
      <c r="O17" s="491">
        <v>1</v>
      </c>
      <c r="P17" s="427"/>
      <c r="Q17" s="442">
        <v>0</v>
      </c>
      <c r="R17" s="426"/>
      <c r="S17" s="442">
        <v>0</v>
      </c>
      <c r="T17" s="491"/>
      <c r="U17" s="473">
        <v>0</v>
      </c>
    </row>
    <row r="18" spans="1:21" ht="14.4" customHeight="1" x14ac:dyDescent="0.3">
      <c r="A18" s="425">
        <v>34</v>
      </c>
      <c r="B18" s="426" t="s">
        <v>478</v>
      </c>
      <c r="C18" s="426">
        <v>89301345</v>
      </c>
      <c r="D18" s="489" t="s">
        <v>1091</v>
      </c>
      <c r="E18" s="490" t="s">
        <v>667</v>
      </c>
      <c r="F18" s="426" t="s">
        <v>661</v>
      </c>
      <c r="G18" s="426" t="s">
        <v>727</v>
      </c>
      <c r="H18" s="426" t="s">
        <v>477</v>
      </c>
      <c r="I18" s="426" t="s">
        <v>728</v>
      </c>
      <c r="J18" s="426" t="s">
        <v>729</v>
      </c>
      <c r="K18" s="426" t="s">
        <v>730</v>
      </c>
      <c r="L18" s="427">
        <v>193.93</v>
      </c>
      <c r="M18" s="427">
        <v>387.86</v>
      </c>
      <c r="N18" s="426">
        <v>2</v>
      </c>
      <c r="O18" s="491">
        <v>1</v>
      </c>
      <c r="P18" s="427">
        <v>387.86</v>
      </c>
      <c r="Q18" s="442">
        <v>1</v>
      </c>
      <c r="R18" s="426">
        <v>2</v>
      </c>
      <c r="S18" s="442">
        <v>1</v>
      </c>
      <c r="T18" s="491">
        <v>1</v>
      </c>
      <c r="U18" s="473">
        <v>1</v>
      </c>
    </row>
    <row r="19" spans="1:21" ht="14.4" customHeight="1" x14ac:dyDescent="0.3">
      <c r="A19" s="425">
        <v>34</v>
      </c>
      <c r="B19" s="426" t="s">
        <v>478</v>
      </c>
      <c r="C19" s="426">
        <v>89301345</v>
      </c>
      <c r="D19" s="489" t="s">
        <v>1091</v>
      </c>
      <c r="E19" s="490" t="s">
        <v>667</v>
      </c>
      <c r="F19" s="426" t="s">
        <v>661</v>
      </c>
      <c r="G19" s="426" t="s">
        <v>731</v>
      </c>
      <c r="H19" s="426" t="s">
        <v>477</v>
      </c>
      <c r="I19" s="426" t="s">
        <v>732</v>
      </c>
      <c r="J19" s="426" t="s">
        <v>733</v>
      </c>
      <c r="K19" s="426" t="s">
        <v>734</v>
      </c>
      <c r="L19" s="427">
        <v>153.52000000000001</v>
      </c>
      <c r="M19" s="427">
        <v>153.52000000000001</v>
      </c>
      <c r="N19" s="426">
        <v>1</v>
      </c>
      <c r="O19" s="491">
        <v>0.5</v>
      </c>
      <c r="P19" s="427"/>
      <c r="Q19" s="442">
        <v>0</v>
      </c>
      <c r="R19" s="426"/>
      <c r="S19" s="442">
        <v>0</v>
      </c>
      <c r="T19" s="491"/>
      <c r="U19" s="473">
        <v>0</v>
      </c>
    </row>
    <row r="20" spans="1:21" ht="14.4" customHeight="1" x14ac:dyDescent="0.3">
      <c r="A20" s="425">
        <v>34</v>
      </c>
      <c r="B20" s="426" t="s">
        <v>478</v>
      </c>
      <c r="C20" s="426">
        <v>89301345</v>
      </c>
      <c r="D20" s="489" t="s">
        <v>1091</v>
      </c>
      <c r="E20" s="490" t="s">
        <v>667</v>
      </c>
      <c r="F20" s="426" t="s">
        <v>661</v>
      </c>
      <c r="G20" s="426" t="s">
        <v>735</v>
      </c>
      <c r="H20" s="426" t="s">
        <v>477</v>
      </c>
      <c r="I20" s="426" t="s">
        <v>736</v>
      </c>
      <c r="J20" s="426" t="s">
        <v>737</v>
      </c>
      <c r="K20" s="426" t="s">
        <v>738</v>
      </c>
      <c r="L20" s="427">
        <v>28.74</v>
      </c>
      <c r="M20" s="427">
        <v>57.48</v>
      </c>
      <c r="N20" s="426">
        <v>2</v>
      </c>
      <c r="O20" s="491">
        <v>0.5</v>
      </c>
      <c r="P20" s="427">
        <v>57.48</v>
      </c>
      <c r="Q20" s="442">
        <v>1</v>
      </c>
      <c r="R20" s="426">
        <v>2</v>
      </c>
      <c r="S20" s="442">
        <v>1</v>
      </c>
      <c r="T20" s="491">
        <v>0.5</v>
      </c>
      <c r="U20" s="473">
        <v>1</v>
      </c>
    </row>
    <row r="21" spans="1:21" ht="14.4" customHeight="1" x14ac:dyDescent="0.3">
      <c r="A21" s="425">
        <v>34</v>
      </c>
      <c r="B21" s="426" t="s">
        <v>478</v>
      </c>
      <c r="C21" s="426">
        <v>89301345</v>
      </c>
      <c r="D21" s="489" t="s">
        <v>1091</v>
      </c>
      <c r="E21" s="490" t="s">
        <v>667</v>
      </c>
      <c r="F21" s="426" t="s">
        <v>661</v>
      </c>
      <c r="G21" s="426" t="s">
        <v>739</v>
      </c>
      <c r="H21" s="426" t="s">
        <v>477</v>
      </c>
      <c r="I21" s="426" t="s">
        <v>740</v>
      </c>
      <c r="J21" s="426" t="s">
        <v>741</v>
      </c>
      <c r="K21" s="426" t="s">
        <v>742</v>
      </c>
      <c r="L21" s="427">
        <v>0</v>
      </c>
      <c r="M21" s="427">
        <v>0</v>
      </c>
      <c r="N21" s="426">
        <v>2</v>
      </c>
      <c r="O21" s="491">
        <v>0.5</v>
      </c>
      <c r="P21" s="427">
        <v>0</v>
      </c>
      <c r="Q21" s="442"/>
      <c r="R21" s="426">
        <v>2</v>
      </c>
      <c r="S21" s="442">
        <v>1</v>
      </c>
      <c r="T21" s="491">
        <v>0.5</v>
      </c>
      <c r="U21" s="473">
        <v>1</v>
      </c>
    </row>
    <row r="22" spans="1:21" ht="14.4" customHeight="1" x14ac:dyDescent="0.3">
      <c r="A22" s="425">
        <v>34</v>
      </c>
      <c r="B22" s="426" t="s">
        <v>478</v>
      </c>
      <c r="C22" s="426">
        <v>89301345</v>
      </c>
      <c r="D22" s="489" t="s">
        <v>1091</v>
      </c>
      <c r="E22" s="490" t="s">
        <v>667</v>
      </c>
      <c r="F22" s="426" t="s">
        <v>661</v>
      </c>
      <c r="G22" s="426" t="s">
        <v>743</v>
      </c>
      <c r="H22" s="426" t="s">
        <v>477</v>
      </c>
      <c r="I22" s="426" t="s">
        <v>744</v>
      </c>
      <c r="J22" s="426" t="s">
        <v>745</v>
      </c>
      <c r="K22" s="426" t="s">
        <v>746</v>
      </c>
      <c r="L22" s="427">
        <v>56.69</v>
      </c>
      <c r="M22" s="427">
        <v>113.38</v>
      </c>
      <c r="N22" s="426">
        <v>2</v>
      </c>
      <c r="O22" s="491">
        <v>1</v>
      </c>
      <c r="P22" s="427">
        <v>56.69</v>
      </c>
      <c r="Q22" s="442">
        <v>0.5</v>
      </c>
      <c r="R22" s="426">
        <v>1</v>
      </c>
      <c r="S22" s="442">
        <v>0.5</v>
      </c>
      <c r="T22" s="491">
        <v>0.5</v>
      </c>
      <c r="U22" s="473">
        <v>0.5</v>
      </c>
    </row>
    <row r="23" spans="1:21" ht="14.4" customHeight="1" x14ac:dyDescent="0.3">
      <c r="A23" s="425">
        <v>34</v>
      </c>
      <c r="B23" s="426" t="s">
        <v>478</v>
      </c>
      <c r="C23" s="426">
        <v>89301345</v>
      </c>
      <c r="D23" s="489" t="s">
        <v>1091</v>
      </c>
      <c r="E23" s="490" t="s">
        <v>667</v>
      </c>
      <c r="F23" s="426" t="s">
        <v>661</v>
      </c>
      <c r="G23" s="426" t="s">
        <v>747</v>
      </c>
      <c r="H23" s="426" t="s">
        <v>564</v>
      </c>
      <c r="I23" s="426" t="s">
        <v>748</v>
      </c>
      <c r="J23" s="426" t="s">
        <v>749</v>
      </c>
      <c r="K23" s="426" t="s">
        <v>750</v>
      </c>
      <c r="L23" s="427">
        <v>691.43</v>
      </c>
      <c r="M23" s="427">
        <v>3457.1499999999996</v>
      </c>
      <c r="N23" s="426">
        <v>5</v>
      </c>
      <c r="O23" s="491">
        <v>3.5</v>
      </c>
      <c r="P23" s="427">
        <v>2074.29</v>
      </c>
      <c r="Q23" s="442">
        <v>0.60000000000000009</v>
      </c>
      <c r="R23" s="426">
        <v>3</v>
      </c>
      <c r="S23" s="442">
        <v>0.6</v>
      </c>
      <c r="T23" s="491">
        <v>2.5</v>
      </c>
      <c r="U23" s="473">
        <v>0.7142857142857143</v>
      </c>
    </row>
    <row r="24" spans="1:21" ht="14.4" customHeight="1" x14ac:dyDescent="0.3">
      <c r="A24" s="425">
        <v>34</v>
      </c>
      <c r="B24" s="426" t="s">
        <v>478</v>
      </c>
      <c r="C24" s="426">
        <v>89301345</v>
      </c>
      <c r="D24" s="489" t="s">
        <v>1091</v>
      </c>
      <c r="E24" s="490" t="s">
        <v>667</v>
      </c>
      <c r="F24" s="426" t="s">
        <v>661</v>
      </c>
      <c r="G24" s="426" t="s">
        <v>751</v>
      </c>
      <c r="H24" s="426" t="s">
        <v>477</v>
      </c>
      <c r="I24" s="426" t="s">
        <v>752</v>
      </c>
      <c r="J24" s="426" t="s">
        <v>753</v>
      </c>
      <c r="K24" s="426" t="s">
        <v>754</v>
      </c>
      <c r="L24" s="427">
        <v>668.45</v>
      </c>
      <c r="M24" s="427">
        <v>1336.9</v>
      </c>
      <c r="N24" s="426">
        <v>2</v>
      </c>
      <c r="O24" s="491">
        <v>1</v>
      </c>
      <c r="P24" s="427"/>
      <c r="Q24" s="442">
        <v>0</v>
      </c>
      <c r="R24" s="426"/>
      <c r="S24" s="442">
        <v>0</v>
      </c>
      <c r="T24" s="491"/>
      <c r="U24" s="473">
        <v>0</v>
      </c>
    </row>
    <row r="25" spans="1:21" ht="14.4" customHeight="1" x14ac:dyDescent="0.3">
      <c r="A25" s="425">
        <v>34</v>
      </c>
      <c r="B25" s="426" t="s">
        <v>478</v>
      </c>
      <c r="C25" s="426">
        <v>89301345</v>
      </c>
      <c r="D25" s="489" t="s">
        <v>1091</v>
      </c>
      <c r="E25" s="490" t="s">
        <v>668</v>
      </c>
      <c r="F25" s="426" t="s">
        <v>661</v>
      </c>
      <c r="G25" s="426" t="s">
        <v>755</v>
      </c>
      <c r="H25" s="426" t="s">
        <v>564</v>
      </c>
      <c r="I25" s="426" t="s">
        <v>756</v>
      </c>
      <c r="J25" s="426" t="s">
        <v>619</v>
      </c>
      <c r="K25" s="426" t="s">
        <v>757</v>
      </c>
      <c r="L25" s="427">
        <v>81.209999999999994</v>
      </c>
      <c r="M25" s="427">
        <v>162.41999999999999</v>
      </c>
      <c r="N25" s="426">
        <v>2</v>
      </c>
      <c r="O25" s="491">
        <v>0.5</v>
      </c>
      <c r="P25" s="427">
        <v>162.41999999999999</v>
      </c>
      <c r="Q25" s="442">
        <v>1</v>
      </c>
      <c r="R25" s="426">
        <v>2</v>
      </c>
      <c r="S25" s="442">
        <v>1</v>
      </c>
      <c r="T25" s="491">
        <v>0.5</v>
      </c>
      <c r="U25" s="473">
        <v>1</v>
      </c>
    </row>
    <row r="26" spans="1:21" ht="14.4" customHeight="1" x14ac:dyDescent="0.3">
      <c r="A26" s="425">
        <v>34</v>
      </c>
      <c r="B26" s="426" t="s">
        <v>478</v>
      </c>
      <c r="C26" s="426">
        <v>89301345</v>
      </c>
      <c r="D26" s="489" t="s">
        <v>1091</v>
      </c>
      <c r="E26" s="490" t="s">
        <v>668</v>
      </c>
      <c r="F26" s="426" t="s">
        <v>661</v>
      </c>
      <c r="G26" s="426" t="s">
        <v>755</v>
      </c>
      <c r="H26" s="426" t="s">
        <v>564</v>
      </c>
      <c r="I26" s="426" t="s">
        <v>758</v>
      </c>
      <c r="J26" s="426" t="s">
        <v>617</v>
      </c>
      <c r="K26" s="426" t="s">
        <v>759</v>
      </c>
      <c r="L26" s="427">
        <v>0</v>
      </c>
      <c r="M26" s="427">
        <v>0</v>
      </c>
      <c r="N26" s="426">
        <v>2</v>
      </c>
      <c r="O26" s="491">
        <v>0.5</v>
      </c>
      <c r="P26" s="427">
        <v>0</v>
      </c>
      <c r="Q26" s="442"/>
      <c r="R26" s="426">
        <v>2</v>
      </c>
      <c r="S26" s="442">
        <v>1</v>
      </c>
      <c r="T26" s="491">
        <v>0.5</v>
      </c>
      <c r="U26" s="473">
        <v>1</v>
      </c>
    </row>
    <row r="27" spans="1:21" ht="14.4" customHeight="1" x14ac:dyDescent="0.3">
      <c r="A27" s="425">
        <v>34</v>
      </c>
      <c r="B27" s="426" t="s">
        <v>478</v>
      </c>
      <c r="C27" s="426">
        <v>89301345</v>
      </c>
      <c r="D27" s="489" t="s">
        <v>1091</v>
      </c>
      <c r="E27" s="490" t="s">
        <v>668</v>
      </c>
      <c r="F27" s="426" t="s">
        <v>661</v>
      </c>
      <c r="G27" s="426" t="s">
        <v>755</v>
      </c>
      <c r="H27" s="426" t="s">
        <v>564</v>
      </c>
      <c r="I27" s="426" t="s">
        <v>760</v>
      </c>
      <c r="J27" s="426" t="s">
        <v>617</v>
      </c>
      <c r="K27" s="426" t="s">
        <v>759</v>
      </c>
      <c r="L27" s="427">
        <v>60.92</v>
      </c>
      <c r="M27" s="427">
        <v>121.84</v>
      </c>
      <c r="N27" s="426">
        <v>2</v>
      </c>
      <c r="O27" s="491">
        <v>0.5</v>
      </c>
      <c r="P27" s="427">
        <v>121.84</v>
      </c>
      <c r="Q27" s="442">
        <v>1</v>
      </c>
      <c r="R27" s="426">
        <v>2</v>
      </c>
      <c r="S27" s="442">
        <v>1</v>
      </c>
      <c r="T27" s="491">
        <v>0.5</v>
      </c>
      <c r="U27" s="473">
        <v>1</v>
      </c>
    </row>
    <row r="28" spans="1:21" ht="14.4" customHeight="1" x14ac:dyDescent="0.3">
      <c r="A28" s="425">
        <v>34</v>
      </c>
      <c r="B28" s="426" t="s">
        <v>478</v>
      </c>
      <c r="C28" s="426">
        <v>89301345</v>
      </c>
      <c r="D28" s="489" t="s">
        <v>1091</v>
      </c>
      <c r="E28" s="490" t="s">
        <v>668</v>
      </c>
      <c r="F28" s="426" t="s">
        <v>661</v>
      </c>
      <c r="G28" s="426" t="s">
        <v>755</v>
      </c>
      <c r="H28" s="426" t="s">
        <v>477</v>
      </c>
      <c r="I28" s="426" t="s">
        <v>761</v>
      </c>
      <c r="J28" s="426" t="s">
        <v>762</v>
      </c>
      <c r="K28" s="426" t="s">
        <v>759</v>
      </c>
      <c r="L28" s="427">
        <v>60.92</v>
      </c>
      <c r="M28" s="427">
        <v>487.36</v>
      </c>
      <c r="N28" s="426">
        <v>8</v>
      </c>
      <c r="O28" s="491">
        <v>2</v>
      </c>
      <c r="P28" s="427">
        <v>487.36</v>
      </c>
      <c r="Q28" s="442">
        <v>1</v>
      </c>
      <c r="R28" s="426">
        <v>8</v>
      </c>
      <c r="S28" s="442">
        <v>1</v>
      </c>
      <c r="T28" s="491">
        <v>2</v>
      </c>
      <c r="U28" s="473">
        <v>1</v>
      </c>
    </row>
    <row r="29" spans="1:21" ht="14.4" customHeight="1" x14ac:dyDescent="0.3">
      <c r="A29" s="425">
        <v>34</v>
      </c>
      <c r="B29" s="426" t="s">
        <v>478</v>
      </c>
      <c r="C29" s="426">
        <v>89301345</v>
      </c>
      <c r="D29" s="489" t="s">
        <v>1091</v>
      </c>
      <c r="E29" s="490" t="s">
        <v>668</v>
      </c>
      <c r="F29" s="426" t="s">
        <v>661</v>
      </c>
      <c r="G29" s="426" t="s">
        <v>763</v>
      </c>
      <c r="H29" s="426" t="s">
        <v>477</v>
      </c>
      <c r="I29" s="426" t="s">
        <v>764</v>
      </c>
      <c r="J29" s="426" t="s">
        <v>765</v>
      </c>
      <c r="K29" s="426" t="s">
        <v>691</v>
      </c>
      <c r="L29" s="427">
        <v>184.22</v>
      </c>
      <c r="M29" s="427">
        <v>368.44</v>
      </c>
      <c r="N29" s="426">
        <v>2</v>
      </c>
      <c r="O29" s="491">
        <v>1</v>
      </c>
      <c r="P29" s="427">
        <v>368.44</v>
      </c>
      <c r="Q29" s="442">
        <v>1</v>
      </c>
      <c r="R29" s="426">
        <v>2</v>
      </c>
      <c r="S29" s="442">
        <v>1</v>
      </c>
      <c r="T29" s="491">
        <v>1</v>
      </c>
      <c r="U29" s="473">
        <v>1</v>
      </c>
    </row>
    <row r="30" spans="1:21" ht="14.4" customHeight="1" x14ac:dyDescent="0.3">
      <c r="A30" s="425">
        <v>34</v>
      </c>
      <c r="B30" s="426" t="s">
        <v>478</v>
      </c>
      <c r="C30" s="426">
        <v>89301345</v>
      </c>
      <c r="D30" s="489" t="s">
        <v>1091</v>
      </c>
      <c r="E30" s="490" t="s">
        <v>668</v>
      </c>
      <c r="F30" s="426" t="s">
        <v>661</v>
      </c>
      <c r="G30" s="426" t="s">
        <v>766</v>
      </c>
      <c r="H30" s="426" t="s">
        <v>477</v>
      </c>
      <c r="I30" s="426" t="s">
        <v>767</v>
      </c>
      <c r="J30" s="426" t="s">
        <v>768</v>
      </c>
      <c r="K30" s="426" t="s">
        <v>769</v>
      </c>
      <c r="L30" s="427">
        <v>94.41</v>
      </c>
      <c r="M30" s="427">
        <v>377.64</v>
      </c>
      <c r="N30" s="426">
        <v>4</v>
      </c>
      <c r="O30" s="491">
        <v>1</v>
      </c>
      <c r="P30" s="427">
        <v>377.64</v>
      </c>
      <c r="Q30" s="442">
        <v>1</v>
      </c>
      <c r="R30" s="426">
        <v>4</v>
      </c>
      <c r="S30" s="442">
        <v>1</v>
      </c>
      <c r="T30" s="491">
        <v>1</v>
      </c>
      <c r="U30" s="473">
        <v>1</v>
      </c>
    </row>
    <row r="31" spans="1:21" ht="14.4" customHeight="1" x14ac:dyDescent="0.3">
      <c r="A31" s="425">
        <v>34</v>
      </c>
      <c r="B31" s="426" t="s">
        <v>478</v>
      </c>
      <c r="C31" s="426">
        <v>89301345</v>
      </c>
      <c r="D31" s="489" t="s">
        <v>1091</v>
      </c>
      <c r="E31" s="490" t="s">
        <v>668</v>
      </c>
      <c r="F31" s="426" t="s">
        <v>661</v>
      </c>
      <c r="G31" s="426" t="s">
        <v>703</v>
      </c>
      <c r="H31" s="426" t="s">
        <v>477</v>
      </c>
      <c r="I31" s="426" t="s">
        <v>770</v>
      </c>
      <c r="J31" s="426" t="s">
        <v>771</v>
      </c>
      <c r="K31" s="426" t="s">
        <v>772</v>
      </c>
      <c r="L31" s="427">
        <v>0</v>
      </c>
      <c r="M31" s="427">
        <v>0</v>
      </c>
      <c r="N31" s="426">
        <v>2</v>
      </c>
      <c r="O31" s="491">
        <v>0.5</v>
      </c>
      <c r="P31" s="427">
        <v>0</v>
      </c>
      <c r="Q31" s="442"/>
      <c r="R31" s="426">
        <v>2</v>
      </c>
      <c r="S31" s="442">
        <v>1</v>
      </c>
      <c r="T31" s="491">
        <v>0.5</v>
      </c>
      <c r="U31" s="473">
        <v>1</v>
      </c>
    </row>
    <row r="32" spans="1:21" ht="14.4" customHeight="1" x14ac:dyDescent="0.3">
      <c r="A32" s="425">
        <v>34</v>
      </c>
      <c r="B32" s="426" t="s">
        <v>478</v>
      </c>
      <c r="C32" s="426">
        <v>89301345</v>
      </c>
      <c r="D32" s="489" t="s">
        <v>1091</v>
      </c>
      <c r="E32" s="490" t="s">
        <v>668</v>
      </c>
      <c r="F32" s="426" t="s">
        <v>661</v>
      </c>
      <c r="G32" s="426" t="s">
        <v>773</v>
      </c>
      <c r="H32" s="426" t="s">
        <v>477</v>
      </c>
      <c r="I32" s="426" t="s">
        <v>774</v>
      </c>
      <c r="J32" s="426" t="s">
        <v>775</v>
      </c>
      <c r="K32" s="426" t="s">
        <v>776</v>
      </c>
      <c r="L32" s="427">
        <v>69.86</v>
      </c>
      <c r="M32" s="427">
        <v>139.72</v>
      </c>
      <c r="N32" s="426">
        <v>2</v>
      </c>
      <c r="O32" s="491">
        <v>0.5</v>
      </c>
      <c r="P32" s="427">
        <v>139.72</v>
      </c>
      <c r="Q32" s="442">
        <v>1</v>
      </c>
      <c r="R32" s="426">
        <v>2</v>
      </c>
      <c r="S32" s="442">
        <v>1</v>
      </c>
      <c r="T32" s="491">
        <v>0.5</v>
      </c>
      <c r="U32" s="473">
        <v>1</v>
      </c>
    </row>
    <row r="33" spans="1:21" ht="14.4" customHeight="1" x14ac:dyDescent="0.3">
      <c r="A33" s="425">
        <v>34</v>
      </c>
      <c r="B33" s="426" t="s">
        <v>478</v>
      </c>
      <c r="C33" s="426">
        <v>89301345</v>
      </c>
      <c r="D33" s="489" t="s">
        <v>1091</v>
      </c>
      <c r="E33" s="490" t="s">
        <v>668</v>
      </c>
      <c r="F33" s="426" t="s">
        <v>661</v>
      </c>
      <c r="G33" s="426" t="s">
        <v>739</v>
      </c>
      <c r="H33" s="426" t="s">
        <v>477</v>
      </c>
      <c r="I33" s="426" t="s">
        <v>777</v>
      </c>
      <c r="J33" s="426" t="s">
        <v>778</v>
      </c>
      <c r="K33" s="426" t="s">
        <v>779</v>
      </c>
      <c r="L33" s="427">
        <v>0</v>
      </c>
      <c r="M33" s="427">
        <v>0</v>
      </c>
      <c r="N33" s="426">
        <v>3</v>
      </c>
      <c r="O33" s="491">
        <v>1.5</v>
      </c>
      <c r="P33" s="427">
        <v>0</v>
      </c>
      <c r="Q33" s="442"/>
      <c r="R33" s="426">
        <v>3</v>
      </c>
      <c r="S33" s="442">
        <v>1</v>
      </c>
      <c r="T33" s="491">
        <v>1.5</v>
      </c>
      <c r="U33" s="473">
        <v>1</v>
      </c>
    </row>
    <row r="34" spans="1:21" ht="14.4" customHeight="1" x14ac:dyDescent="0.3">
      <c r="A34" s="425">
        <v>34</v>
      </c>
      <c r="B34" s="426" t="s">
        <v>478</v>
      </c>
      <c r="C34" s="426">
        <v>89301345</v>
      </c>
      <c r="D34" s="489" t="s">
        <v>1091</v>
      </c>
      <c r="E34" s="490" t="s">
        <v>668</v>
      </c>
      <c r="F34" s="426" t="s">
        <v>661</v>
      </c>
      <c r="G34" s="426" t="s">
        <v>739</v>
      </c>
      <c r="H34" s="426" t="s">
        <v>477</v>
      </c>
      <c r="I34" s="426" t="s">
        <v>780</v>
      </c>
      <c r="J34" s="426" t="s">
        <v>781</v>
      </c>
      <c r="K34" s="426" t="s">
        <v>782</v>
      </c>
      <c r="L34" s="427">
        <v>0</v>
      </c>
      <c r="M34" s="427">
        <v>0</v>
      </c>
      <c r="N34" s="426">
        <v>1</v>
      </c>
      <c r="O34" s="491">
        <v>0.5</v>
      </c>
      <c r="P34" s="427">
        <v>0</v>
      </c>
      <c r="Q34" s="442"/>
      <c r="R34" s="426">
        <v>1</v>
      </c>
      <c r="S34" s="442">
        <v>1</v>
      </c>
      <c r="T34" s="491">
        <v>0.5</v>
      </c>
      <c r="U34" s="473">
        <v>1</v>
      </c>
    </row>
    <row r="35" spans="1:21" ht="14.4" customHeight="1" x14ac:dyDescent="0.3">
      <c r="A35" s="425">
        <v>34</v>
      </c>
      <c r="B35" s="426" t="s">
        <v>478</v>
      </c>
      <c r="C35" s="426">
        <v>89301345</v>
      </c>
      <c r="D35" s="489" t="s">
        <v>1091</v>
      </c>
      <c r="E35" s="490" t="s">
        <v>668</v>
      </c>
      <c r="F35" s="426" t="s">
        <v>661</v>
      </c>
      <c r="G35" s="426" t="s">
        <v>739</v>
      </c>
      <c r="H35" s="426" t="s">
        <v>477</v>
      </c>
      <c r="I35" s="426" t="s">
        <v>783</v>
      </c>
      <c r="J35" s="426" t="s">
        <v>778</v>
      </c>
      <c r="K35" s="426" t="s">
        <v>782</v>
      </c>
      <c r="L35" s="427">
        <v>0</v>
      </c>
      <c r="M35" s="427">
        <v>0</v>
      </c>
      <c r="N35" s="426">
        <v>1</v>
      </c>
      <c r="O35" s="491">
        <v>0.5</v>
      </c>
      <c r="P35" s="427">
        <v>0</v>
      </c>
      <c r="Q35" s="442"/>
      <c r="R35" s="426">
        <v>1</v>
      </c>
      <c r="S35" s="442">
        <v>1</v>
      </c>
      <c r="T35" s="491">
        <v>0.5</v>
      </c>
      <c r="U35" s="473">
        <v>1</v>
      </c>
    </row>
    <row r="36" spans="1:21" ht="14.4" customHeight="1" x14ac:dyDescent="0.3">
      <c r="A36" s="425">
        <v>34</v>
      </c>
      <c r="B36" s="426" t="s">
        <v>478</v>
      </c>
      <c r="C36" s="426">
        <v>89301345</v>
      </c>
      <c r="D36" s="489" t="s">
        <v>1091</v>
      </c>
      <c r="E36" s="490" t="s">
        <v>669</v>
      </c>
      <c r="F36" s="426" t="s">
        <v>661</v>
      </c>
      <c r="G36" s="426" t="s">
        <v>784</v>
      </c>
      <c r="H36" s="426" t="s">
        <v>477</v>
      </c>
      <c r="I36" s="426" t="s">
        <v>785</v>
      </c>
      <c r="J36" s="426" t="s">
        <v>786</v>
      </c>
      <c r="K36" s="426" t="s">
        <v>787</v>
      </c>
      <c r="L36" s="427">
        <v>146.82</v>
      </c>
      <c r="M36" s="427">
        <v>146.82</v>
      </c>
      <c r="N36" s="426">
        <v>1</v>
      </c>
      <c r="O36" s="491">
        <v>0.5</v>
      </c>
      <c r="P36" s="427">
        <v>146.82</v>
      </c>
      <c r="Q36" s="442">
        <v>1</v>
      </c>
      <c r="R36" s="426">
        <v>1</v>
      </c>
      <c r="S36" s="442">
        <v>1</v>
      </c>
      <c r="T36" s="491">
        <v>0.5</v>
      </c>
      <c r="U36" s="473">
        <v>1</v>
      </c>
    </row>
    <row r="37" spans="1:21" ht="14.4" customHeight="1" x14ac:dyDescent="0.3">
      <c r="A37" s="425">
        <v>34</v>
      </c>
      <c r="B37" s="426" t="s">
        <v>478</v>
      </c>
      <c r="C37" s="426">
        <v>89301345</v>
      </c>
      <c r="D37" s="489" t="s">
        <v>1091</v>
      </c>
      <c r="E37" s="490" t="s">
        <v>669</v>
      </c>
      <c r="F37" s="426" t="s">
        <v>661</v>
      </c>
      <c r="G37" s="426" t="s">
        <v>788</v>
      </c>
      <c r="H37" s="426" t="s">
        <v>477</v>
      </c>
      <c r="I37" s="426" t="s">
        <v>789</v>
      </c>
      <c r="J37" s="426" t="s">
        <v>790</v>
      </c>
      <c r="K37" s="426" t="s">
        <v>791</v>
      </c>
      <c r="L37" s="427">
        <v>82.67</v>
      </c>
      <c r="M37" s="427">
        <v>82.67</v>
      </c>
      <c r="N37" s="426">
        <v>1</v>
      </c>
      <c r="O37" s="491">
        <v>0.5</v>
      </c>
      <c r="P37" s="427">
        <v>82.67</v>
      </c>
      <c r="Q37" s="442">
        <v>1</v>
      </c>
      <c r="R37" s="426">
        <v>1</v>
      </c>
      <c r="S37" s="442">
        <v>1</v>
      </c>
      <c r="T37" s="491">
        <v>0.5</v>
      </c>
      <c r="U37" s="473">
        <v>1</v>
      </c>
    </row>
    <row r="38" spans="1:21" ht="14.4" customHeight="1" x14ac:dyDescent="0.3">
      <c r="A38" s="425">
        <v>34</v>
      </c>
      <c r="B38" s="426" t="s">
        <v>478</v>
      </c>
      <c r="C38" s="426">
        <v>89301345</v>
      </c>
      <c r="D38" s="489" t="s">
        <v>1091</v>
      </c>
      <c r="E38" s="490" t="s">
        <v>670</v>
      </c>
      <c r="F38" s="426" t="s">
        <v>661</v>
      </c>
      <c r="G38" s="426" t="s">
        <v>763</v>
      </c>
      <c r="H38" s="426" t="s">
        <v>564</v>
      </c>
      <c r="I38" s="426" t="s">
        <v>792</v>
      </c>
      <c r="J38" s="426" t="s">
        <v>765</v>
      </c>
      <c r="K38" s="426" t="s">
        <v>691</v>
      </c>
      <c r="L38" s="427">
        <v>184.22</v>
      </c>
      <c r="M38" s="427">
        <v>368.44</v>
      </c>
      <c r="N38" s="426">
        <v>2</v>
      </c>
      <c r="O38" s="491">
        <v>2</v>
      </c>
      <c r="P38" s="427"/>
      <c r="Q38" s="442">
        <v>0</v>
      </c>
      <c r="R38" s="426"/>
      <c r="S38" s="442">
        <v>0</v>
      </c>
      <c r="T38" s="491"/>
      <c r="U38" s="473">
        <v>0</v>
      </c>
    </row>
    <row r="39" spans="1:21" ht="14.4" customHeight="1" x14ac:dyDescent="0.3">
      <c r="A39" s="425">
        <v>34</v>
      </c>
      <c r="B39" s="426" t="s">
        <v>478</v>
      </c>
      <c r="C39" s="426">
        <v>89301345</v>
      </c>
      <c r="D39" s="489" t="s">
        <v>1091</v>
      </c>
      <c r="E39" s="490" t="s">
        <v>670</v>
      </c>
      <c r="F39" s="426" t="s">
        <v>661</v>
      </c>
      <c r="G39" s="426" t="s">
        <v>793</v>
      </c>
      <c r="H39" s="426" t="s">
        <v>477</v>
      </c>
      <c r="I39" s="426" t="s">
        <v>794</v>
      </c>
      <c r="J39" s="426" t="s">
        <v>795</v>
      </c>
      <c r="K39" s="426" t="s">
        <v>796</v>
      </c>
      <c r="L39" s="427">
        <v>41.07</v>
      </c>
      <c r="M39" s="427">
        <v>41.07</v>
      </c>
      <c r="N39" s="426">
        <v>1</v>
      </c>
      <c r="O39" s="491">
        <v>0.5</v>
      </c>
      <c r="P39" s="427"/>
      <c r="Q39" s="442">
        <v>0</v>
      </c>
      <c r="R39" s="426"/>
      <c r="S39" s="442">
        <v>0</v>
      </c>
      <c r="T39" s="491"/>
      <c r="U39" s="473">
        <v>0</v>
      </c>
    </row>
    <row r="40" spans="1:21" ht="14.4" customHeight="1" x14ac:dyDescent="0.3">
      <c r="A40" s="425">
        <v>34</v>
      </c>
      <c r="B40" s="426" t="s">
        <v>478</v>
      </c>
      <c r="C40" s="426">
        <v>89301345</v>
      </c>
      <c r="D40" s="489" t="s">
        <v>1091</v>
      </c>
      <c r="E40" s="490" t="s">
        <v>670</v>
      </c>
      <c r="F40" s="426" t="s">
        <v>661</v>
      </c>
      <c r="G40" s="426" t="s">
        <v>797</v>
      </c>
      <c r="H40" s="426" t="s">
        <v>477</v>
      </c>
      <c r="I40" s="426" t="s">
        <v>798</v>
      </c>
      <c r="J40" s="426" t="s">
        <v>799</v>
      </c>
      <c r="K40" s="426" t="s">
        <v>800</v>
      </c>
      <c r="L40" s="427">
        <v>275.48</v>
      </c>
      <c r="M40" s="427">
        <v>550.96</v>
      </c>
      <c r="N40" s="426">
        <v>2</v>
      </c>
      <c r="O40" s="491">
        <v>0.5</v>
      </c>
      <c r="P40" s="427"/>
      <c r="Q40" s="442">
        <v>0</v>
      </c>
      <c r="R40" s="426"/>
      <c r="S40" s="442">
        <v>0</v>
      </c>
      <c r="T40" s="491"/>
      <c r="U40" s="473">
        <v>0</v>
      </c>
    </row>
    <row r="41" spans="1:21" ht="14.4" customHeight="1" x14ac:dyDescent="0.3">
      <c r="A41" s="425">
        <v>34</v>
      </c>
      <c r="B41" s="426" t="s">
        <v>478</v>
      </c>
      <c r="C41" s="426">
        <v>89301345</v>
      </c>
      <c r="D41" s="489" t="s">
        <v>1091</v>
      </c>
      <c r="E41" s="490" t="s">
        <v>670</v>
      </c>
      <c r="F41" s="426" t="s">
        <v>661</v>
      </c>
      <c r="G41" s="426" t="s">
        <v>797</v>
      </c>
      <c r="H41" s="426" t="s">
        <v>477</v>
      </c>
      <c r="I41" s="426" t="s">
        <v>801</v>
      </c>
      <c r="J41" s="426" t="s">
        <v>799</v>
      </c>
      <c r="K41" s="426" t="s">
        <v>800</v>
      </c>
      <c r="L41" s="427">
        <v>275.48</v>
      </c>
      <c r="M41" s="427">
        <v>275.48</v>
      </c>
      <c r="N41" s="426">
        <v>1</v>
      </c>
      <c r="O41" s="491">
        <v>1</v>
      </c>
      <c r="P41" s="427"/>
      <c r="Q41" s="442">
        <v>0</v>
      </c>
      <c r="R41" s="426"/>
      <c r="S41" s="442">
        <v>0</v>
      </c>
      <c r="T41" s="491"/>
      <c r="U41" s="473">
        <v>0</v>
      </c>
    </row>
    <row r="42" spans="1:21" ht="14.4" customHeight="1" x14ac:dyDescent="0.3">
      <c r="A42" s="425">
        <v>34</v>
      </c>
      <c r="B42" s="426" t="s">
        <v>478</v>
      </c>
      <c r="C42" s="426">
        <v>89301345</v>
      </c>
      <c r="D42" s="489" t="s">
        <v>1091</v>
      </c>
      <c r="E42" s="490" t="s">
        <v>671</v>
      </c>
      <c r="F42" s="426" t="s">
        <v>661</v>
      </c>
      <c r="G42" s="426" t="s">
        <v>802</v>
      </c>
      <c r="H42" s="426" t="s">
        <v>477</v>
      </c>
      <c r="I42" s="426" t="s">
        <v>803</v>
      </c>
      <c r="J42" s="426" t="s">
        <v>804</v>
      </c>
      <c r="K42" s="426" t="s">
        <v>805</v>
      </c>
      <c r="L42" s="427">
        <v>23.72</v>
      </c>
      <c r="M42" s="427">
        <v>23.72</v>
      </c>
      <c r="N42" s="426">
        <v>1</v>
      </c>
      <c r="O42" s="491">
        <v>1</v>
      </c>
      <c r="P42" s="427">
        <v>23.72</v>
      </c>
      <c r="Q42" s="442">
        <v>1</v>
      </c>
      <c r="R42" s="426">
        <v>1</v>
      </c>
      <c r="S42" s="442">
        <v>1</v>
      </c>
      <c r="T42" s="491">
        <v>1</v>
      </c>
      <c r="U42" s="473">
        <v>1</v>
      </c>
    </row>
    <row r="43" spans="1:21" ht="14.4" customHeight="1" x14ac:dyDescent="0.3">
      <c r="A43" s="425">
        <v>34</v>
      </c>
      <c r="B43" s="426" t="s">
        <v>478</v>
      </c>
      <c r="C43" s="426">
        <v>89301345</v>
      </c>
      <c r="D43" s="489" t="s">
        <v>1091</v>
      </c>
      <c r="E43" s="490" t="s">
        <v>671</v>
      </c>
      <c r="F43" s="426" t="s">
        <v>661</v>
      </c>
      <c r="G43" s="426" t="s">
        <v>727</v>
      </c>
      <c r="H43" s="426" t="s">
        <v>477</v>
      </c>
      <c r="I43" s="426" t="s">
        <v>728</v>
      </c>
      <c r="J43" s="426" t="s">
        <v>729</v>
      </c>
      <c r="K43" s="426" t="s">
        <v>730</v>
      </c>
      <c r="L43" s="427">
        <v>193.93</v>
      </c>
      <c r="M43" s="427">
        <v>387.86</v>
      </c>
      <c r="N43" s="426">
        <v>2</v>
      </c>
      <c r="O43" s="491">
        <v>1</v>
      </c>
      <c r="P43" s="427">
        <v>387.86</v>
      </c>
      <c r="Q43" s="442">
        <v>1</v>
      </c>
      <c r="R43" s="426">
        <v>2</v>
      </c>
      <c r="S43" s="442">
        <v>1</v>
      </c>
      <c r="T43" s="491">
        <v>1</v>
      </c>
      <c r="U43" s="473">
        <v>1</v>
      </c>
    </row>
    <row r="44" spans="1:21" ht="14.4" customHeight="1" x14ac:dyDescent="0.3">
      <c r="A44" s="425">
        <v>34</v>
      </c>
      <c r="B44" s="426" t="s">
        <v>478</v>
      </c>
      <c r="C44" s="426">
        <v>89301345</v>
      </c>
      <c r="D44" s="489" t="s">
        <v>1091</v>
      </c>
      <c r="E44" s="490" t="s">
        <v>671</v>
      </c>
      <c r="F44" s="426" t="s">
        <v>661</v>
      </c>
      <c r="G44" s="426" t="s">
        <v>727</v>
      </c>
      <c r="H44" s="426" t="s">
        <v>477</v>
      </c>
      <c r="I44" s="426" t="s">
        <v>806</v>
      </c>
      <c r="J44" s="426" t="s">
        <v>729</v>
      </c>
      <c r="K44" s="426" t="s">
        <v>807</v>
      </c>
      <c r="L44" s="427">
        <v>0</v>
      </c>
      <c r="M44" s="427">
        <v>0</v>
      </c>
      <c r="N44" s="426">
        <v>3</v>
      </c>
      <c r="O44" s="491">
        <v>1</v>
      </c>
      <c r="P44" s="427">
        <v>0</v>
      </c>
      <c r="Q44" s="442"/>
      <c r="R44" s="426">
        <v>3</v>
      </c>
      <c r="S44" s="442">
        <v>1</v>
      </c>
      <c r="T44" s="491">
        <v>1</v>
      </c>
      <c r="U44" s="473">
        <v>1</v>
      </c>
    </row>
    <row r="45" spans="1:21" ht="14.4" customHeight="1" x14ac:dyDescent="0.3">
      <c r="A45" s="425">
        <v>34</v>
      </c>
      <c r="B45" s="426" t="s">
        <v>478</v>
      </c>
      <c r="C45" s="426">
        <v>89301345</v>
      </c>
      <c r="D45" s="489" t="s">
        <v>1091</v>
      </c>
      <c r="E45" s="490" t="s">
        <v>671</v>
      </c>
      <c r="F45" s="426" t="s">
        <v>661</v>
      </c>
      <c r="G45" s="426" t="s">
        <v>808</v>
      </c>
      <c r="H45" s="426" t="s">
        <v>477</v>
      </c>
      <c r="I45" s="426" t="s">
        <v>809</v>
      </c>
      <c r="J45" s="426" t="s">
        <v>810</v>
      </c>
      <c r="K45" s="426" t="s">
        <v>811</v>
      </c>
      <c r="L45" s="427">
        <v>60.92</v>
      </c>
      <c r="M45" s="427">
        <v>121.84</v>
      </c>
      <c r="N45" s="426">
        <v>2</v>
      </c>
      <c r="O45" s="491">
        <v>0.5</v>
      </c>
      <c r="P45" s="427">
        <v>121.84</v>
      </c>
      <c r="Q45" s="442">
        <v>1</v>
      </c>
      <c r="R45" s="426">
        <v>2</v>
      </c>
      <c r="S45" s="442">
        <v>1</v>
      </c>
      <c r="T45" s="491">
        <v>0.5</v>
      </c>
      <c r="U45" s="473">
        <v>1</v>
      </c>
    </row>
    <row r="46" spans="1:21" ht="14.4" customHeight="1" x14ac:dyDescent="0.3">
      <c r="A46" s="425">
        <v>34</v>
      </c>
      <c r="B46" s="426" t="s">
        <v>478</v>
      </c>
      <c r="C46" s="426">
        <v>89301345</v>
      </c>
      <c r="D46" s="489" t="s">
        <v>1091</v>
      </c>
      <c r="E46" s="490" t="s">
        <v>671</v>
      </c>
      <c r="F46" s="426" t="s">
        <v>661</v>
      </c>
      <c r="G46" s="426" t="s">
        <v>743</v>
      </c>
      <c r="H46" s="426" t="s">
        <v>477</v>
      </c>
      <c r="I46" s="426" t="s">
        <v>812</v>
      </c>
      <c r="J46" s="426" t="s">
        <v>745</v>
      </c>
      <c r="K46" s="426" t="s">
        <v>813</v>
      </c>
      <c r="L46" s="427">
        <v>0</v>
      </c>
      <c r="M46" s="427">
        <v>0</v>
      </c>
      <c r="N46" s="426">
        <v>1</v>
      </c>
      <c r="O46" s="491">
        <v>0.5</v>
      </c>
      <c r="P46" s="427">
        <v>0</v>
      </c>
      <c r="Q46" s="442"/>
      <c r="R46" s="426">
        <v>1</v>
      </c>
      <c r="S46" s="442">
        <v>1</v>
      </c>
      <c r="T46" s="491">
        <v>0.5</v>
      </c>
      <c r="U46" s="473">
        <v>1</v>
      </c>
    </row>
    <row r="47" spans="1:21" ht="14.4" customHeight="1" x14ac:dyDescent="0.3">
      <c r="A47" s="425">
        <v>34</v>
      </c>
      <c r="B47" s="426" t="s">
        <v>478</v>
      </c>
      <c r="C47" s="426">
        <v>89301345</v>
      </c>
      <c r="D47" s="489" t="s">
        <v>1091</v>
      </c>
      <c r="E47" s="490" t="s">
        <v>671</v>
      </c>
      <c r="F47" s="426" t="s">
        <v>661</v>
      </c>
      <c r="G47" s="426" t="s">
        <v>814</v>
      </c>
      <c r="H47" s="426" t="s">
        <v>477</v>
      </c>
      <c r="I47" s="426" t="s">
        <v>815</v>
      </c>
      <c r="J47" s="426" t="s">
        <v>816</v>
      </c>
      <c r="K47" s="426" t="s">
        <v>817</v>
      </c>
      <c r="L47" s="427">
        <v>0</v>
      </c>
      <c r="M47" s="427">
        <v>0</v>
      </c>
      <c r="N47" s="426">
        <v>1</v>
      </c>
      <c r="O47" s="491">
        <v>1</v>
      </c>
      <c r="P47" s="427">
        <v>0</v>
      </c>
      <c r="Q47" s="442"/>
      <c r="R47" s="426">
        <v>1</v>
      </c>
      <c r="S47" s="442">
        <v>1</v>
      </c>
      <c r="T47" s="491">
        <v>1</v>
      </c>
      <c r="U47" s="473">
        <v>1</v>
      </c>
    </row>
    <row r="48" spans="1:21" ht="14.4" customHeight="1" x14ac:dyDescent="0.3">
      <c r="A48" s="425">
        <v>34</v>
      </c>
      <c r="B48" s="426" t="s">
        <v>478</v>
      </c>
      <c r="C48" s="426">
        <v>89301345</v>
      </c>
      <c r="D48" s="489" t="s">
        <v>1091</v>
      </c>
      <c r="E48" s="490" t="s">
        <v>672</v>
      </c>
      <c r="F48" s="426" t="s">
        <v>661</v>
      </c>
      <c r="G48" s="426" t="s">
        <v>818</v>
      </c>
      <c r="H48" s="426" t="s">
        <v>477</v>
      </c>
      <c r="I48" s="426" t="s">
        <v>819</v>
      </c>
      <c r="J48" s="426" t="s">
        <v>820</v>
      </c>
      <c r="K48" s="426" t="s">
        <v>821</v>
      </c>
      <c r="L48" s="427">
        <v>45.75</v>
      </c>
      <c r="M48" s="427">
        <v>45.75</v>
      </c>
      <c r="N48" s="426">
        <v>1</v>
      </c>
      <c r="O48" s="491">
        <v>0.5</v>
      </c>
      <c r="P48" s="427">
        <v>45.75</v>
      </c>
      <c r="Q48" s="442">
        <v>1</v>
      </c>
      <c r="R48" s="426">
        <v>1</v>
      </c>
      <c r="S48" s="442">
        <v>1</v>
      </c>
      <c r="T48" s="491">
        <v>0.5</v>
      </c>
      <c r="U48" s="473">
        <v>1</v>
      </c>
    </row>
    <row r="49" spans="1:21" ht="14.4" customHeight="1" x14ac:dyDescent="0.3">
      <c r="A49" s="425">
        <v>34</v>
      </c>
      <c r="B49" s="426" t="s">
        <v>478</v>
      </c>
      <c r="C49" s="426">
        <v>89301345</v>
      </c>
      <c r="D49" s="489" t="s">
        <v>1091</v>
      </c>
      <c r="E49" s="490" t="s">
        <v>672</v>
      </c>
      <c r="F49" s="426" t="s">
        <v>661</v>
      </c>
      <c r="G49" s="426" t="s">
        <v>822</v>
      </c>
      <c r="H49" s="426" t="s">
        <v>477</v>
      </c>
      <c r="I49" s="426" t="s">
        <v>823</v>
      </c>
      <c r="J49" s="426" t="s">
        <v>824</v>
      </c>
      <c r="K49" s="426" t="s">
        <v>757</v>
      </c>
      <c r="L49" s="427">
        <v>32.200000000000003</v>
      </c>
      <c r="M49" s="427">
        <v>32.200000000000003</v>
      </c>
      <c r="N49" s="426">
        <v>1</v>
      </c>
      <c r="O49" s="491">
        <v>0.5</v>
      </c>
      <c r="P49" s="427">
        <v>32.200000000000003</v>
      </c>
      <c r="Q49" s="442">
        <v>1</v>
      </c>
      <c r="R49" s="426">
        <v>1</v>
      </c>
      <c r="S49" s="442">
        <v>1</v>
      </c>
      <c r="T49" s="491">
        <v>0.5</v>
      </c>
      <c r="U49" s="473">
        <v>1</v>
      </c>
    </row>
    <row r="50" spans="1:21" ht="14.4" customHeight="1" x14ac:dyDescent="0.3">
      <c r="A50" s="425">
        <v>34</v>
      </c>
      <c r="B50" s="426" t="s">
        <v>478</v>
      </c>
      <c r="C50" s="426">
        <v>89301345</v>
      </c>
      <c r="D50" s="489" t="s">
        <v>1091</v>
      </c>
      <c r="E50" s="490" t="s">
        <v>672</v>
      </c>
      <c r="F50" s="426" t="s">
        <v>661</v>
      </c>
      <c r="G50" s="426" t="s">
        <v>825</v>
      </c>
      <c r="H50" s="426" t="s">
        <v>477</v>
      </c>
      <c r="I50" s="426" t="s">
        <v>826</v>
      </c>
      <c r="J50" s="426" t="s">
        <v>827</v>
      </c>
      <c r="K50" s="426" t="s">
        <v>828</v>
      </c>
      <c r="L50" s="427">
        <v>58.23</v>
      </c>
      <c r="M50" s="427">
        <v>116.46</v>
      </c>
      <c r="N50" s="426">
        <v>2</v>
      </c>
      <c r="O50" s="491">
        <v>1</v>
      </c>
      <c r="P50" s="427">
        <v>116.46</v>
      </c>
      <c r="Q50" s="442">
        <v>1</v>
      </c>
      <c r="R50" s="426">
        <v>2</v>
      </c>
      <c r="S50" s="442">
        <v>1</v>
      </c>
      <c r="T50" s="491">
        <v>1</v>
      </c>
      <c r="U50" s="473">
        <v>1</v>
      </c>
    </row>
    <row r="51" spans="1:21" ht="14.4" customHeight="1" x14ac:dyDescent="0.3">
      <c r="A51" s="425">
        <v>34</v>
      </c>
      <c r="B51" s="426" t="s">
        <v>478</v>
      </c>
      <c r="C51" s="426">
        <v>89301345</v>
      </c>
      <c r="D51" s="489" t="s">
        <v>1091</v>
      </c>
      <c r="E51" s="490" t="s">
        <v>672</v>
      </c>
      <c r="F51" s="426" t="s">
        <v>661</v>
      </c>
      <c r="G51" s="426" t="s">
        <v>829</v>
      </c>
      <c r="H51" s="426" t="s">
        <v>477</v>
      </c>
      <c r="I51" s="426" t="s">
        <v>830</v>
      </c>
      <c r="J51" s="426" t="s">
        <v>831</v>
      </c>
      <c r="K51" s="426" t="s">
        <v>832</v>
      </c>
      <c r="L51" s="427">
        <v>153.37</v>
      </c>
      <c r="M51" s="427">
        <v>920.22</v>
      </c>
      <c r="N51" s="426">
        <v>6</v>
      </c>
      <c r="O51" s="491">
        <v>2</v>
      </c>
      <c r="P51" s="427"/>
      <c r="Q51" s="442">
        <v>0</v>
      </c>
      <c r="R51" s="426"/>
      <c r="S51" s="442">
        <v>0</v>
      </c>
      <c r="T51" s="491"/>
      <c r="U51" s="473">
        <v>0</v>
      </c>
    </row>
    <row r="52" spans="1:21" ht="14.4" customHeight="1" x14ac:dyDescent="0.3">
      <c r="A52" s="425">
        <v>34</v>
      </c>
      <c r="B52" s="426" t="s">
        <v>478</v>
      </c>
      <c r="C52" s="426">
        <v>89301345</v>
      </c>
      <c r="D52" s="489" t="s">
        <v>1091</v>
      </c>
      <c r="E52" s="490" t="s">
        <v>672</v>
      </c>
      <c r="F52" s="426" t="s">
        <v>661</v>
      </c>
      <c r="G52" s="426" t="s">
        <v>833</v>
      </c>
      <c r="H52" s="426" t="s">
        <v>477</v>
      </c>
      <c r="I52" s="426" t="s">
        <v>834</v>
      </c>
      <c r="J52" s="426" t="s">
        <v>835</v>
      </c>
      <c r="K52" s="426" t="s">
        <v>836</v>
      </c>
      <c r="L52" s="427">
        <v>56.97</v>
      </c>
      <c r="M52" s="427">
        <v>113.94</v>
      </c>
      <c r="N52" s="426">
        <v>2</v>
      </c>
      <c r="O52" s="491">
        <v>1</v>
      </c>
      <c r="P52" s="427"/>
      <c r="Q52" s="442">
        <v>0</v>
      </c>
      <c r="R52" s="426"/>
      <c r="S52" s="442">
        <v>0</v>
      </c>
      <c r="T52" s="491"/>
      <c r="U52" s="473">
        <v>0</v>
      </c>
    </row>
    <row r="53" spans="1:21" ht="14.4" customHeight="1" x14ac:dyDescent="0.3">
      <c r="A53" s="425">
        <v>34</v>
      </c>
      <c r="B53" s="426" t="s">
        <v>478</v>
      </c>
      <c r="C53" s="426">
        <v>89301345</v>
      </c>
      <c r="D53" s="489" t="s">
        <v>1091</v>
      </c>
      <c r="E53" s="490" t="s">
        <v>672</v>
      </c>
      <c r="F53" s="426" t="s">
        <v>661</v>
      </c>
      <c r="G53" s="426" t="s">
        <v>703</v>
      </c>
      <c r="H53" s="426" t="s">
        <v>477</v>
      </c>
      <c r="I53" s="426" t="s">
        <v>837</v>
      </c>
      <c r="J53" s="426" t="s">
        <v>838</v>
      </c>
      <c r="K53" s="426" t="s">
        <v>839</v>
      </c>
      <c r="L53" s="427">
        <v>0</v>
      </c>
      <c r="M53" s="427">
        <v>0</v>
      </c>
      <c r="N53" s="426">
        <v>1</v>
      </c>
      <c r="O53" s="491">
        <v>0.5</v>
      </c>
      <c r="P53" s="427">
        <v>0</v>
      </c>
      <c r="Q53" s="442"/>
      <c r="R53" s="426">
        <v>1</v>
      </c>
      <c r="S53" s="442">
        <v>1</v>
      </c>
      <c r="T53" s="491">
        <v>0.5</v>
      </c>
      <c r="U53" s="473">
        <v>1</v>
      </c>
    </row>
    <row r="54" spans="1:21" ht="14.4" customHeight="1" x14ac:dyDescent="0.3">
      <c r="A54" s="425">
        <v>34</v>
      </c>
      <c r="B54" s="426" t="s">
        <v>478</v>
      </c>
      <c r="C54" s="426">
        <v>89301345</v>
      </c>
      <c r="D54" s="489" t="s">
        <v>1091</v>
      </c>
      <c r="E54" s="490" t="s">
        <v>672</v>
      </c>
      <c r="F54" s="426" t="s">
        <v>661</v>
      </c>
      <c r="G54" s="426" t="s">
        <v>707</v>
      </c>
      <c r="H54" s="426" t="s">
        <v>477</v>
      </c>
      <c r="I54" s="426" t="s">
        <v>840</v>
      </c>
      <c r="J54" s="426" t="s">
        <v>841</v>
      </c>
      <c r="K54" s="426" t="s">
        <v>842</v>
      </c>
      <c r="L54" s="427">
        <v>0</v>
      </c>
      <c r="M54" s="427">
        <v>0</v>
      </c>
      <c r="N54" s="426">
        <v>1</v>
      </c>
      <c r="O54" s="491">
        <v>1</v>
      </c>
      <c r="P54" s="427">
        <v>0</v>
      </c>
      <c r="Q54" s="442"/>
      <c r="R54" s="426">
        <v>1</v>
      </c>
      <c r="S54" s="442">
        <v>1</v>
      </c>
      <c r="T54" s="491">
        <v>1</v>
      </c>
      <c r="U54" s="473">
        <v>1</v>
      </c>
    </row>
    <row r="55" spans="1:21" ht="14.4" customHeight="1" x14ac:dyDescent="0.3">
      <c r="A55" s="425">
        <v>34</v>
      </c>
      <c r="B55" s="426" t="s">
        <v>478</v>
      </c>
      <c r="C55" s="426">
        <v>89301345</v>
      </c>
      <c r="D55" s="489" t="s">
        <v>1091</v>
      </c>
      <c r="E55" s="490" t="s">
        <v>672</v>
      </c>
      <c r="F55" s="426" t="s">
        <v>661</v>
      </c>
      <c r="G55" s="426" t="s">
        <v>711</v>
      </c>
      <c r="H55" s="426" t="s">
        <v>564</v>
      </c>
      <c r="I55" s="426" t="s">
        <v>843</v>
      </c>
      <c r="J55" s="426" t="s">
        <v>844</v>
      </c>
      <c r="K55" s="426" t="s">
        <v>845</v>
      </c>
      <c r="L55" s="427">
        <v>108.46</v>
      </c>
      <c r="M55" s="427">
        <v>216.92</v>
      </c>
      <c r="N55" s="426">
        <v>2</v>
      </c>
      <c r="O55" s="491">
        <v>0.5</v>
      </c>
      <c r="P55" s="427">
        <v>216.92</v>
      </c>
      <c r="Q55" s="442">
        <v>1</v>
      </c>
      <c r="R55" s="426">
        <v>2</v>
      </c>
      <c r="S55" s="442">
        <v>1</v>
      </c>
      <c r="T55" s="491">
        <v>0.5</v>
      </c>
      <c r="U55" s="473">
        <v>1</v>
      </c>
    </row>
    <row r="56" spans="1:21" ht="14.4" customHeight="1" x14ac:dyDescent="0.3">
      <c r="A56" s="425">
        <v>34</v>
      </c>
      <c r="B56" s="426" t="s">
        <v>478</v>
      </c>
      <c r="C56" s="426">
        <v>89301345</v>
      </c>
      <c r="D56" s="489" t="s">
        <v>1091</v>
      </c>
      <c r="E56" s="490" t="s">
        <v>672</v>
      </c>
      <c r="F56" s="426" t="s">
        <v>661</v>
      </c>
      <c r="G56" s="426" t="s">
        <v>846</v>
      </c>
      <c r="H56" s="426" t="s">
        <v>477</v>
      </c>
      <c r="I56" s="426" t="s">
        <v>847</v>
      </c>
      <c r="J56" s="426" t="s">
        <v>848</v>
      </c>
      <c r="K56" s="426" t="s">
        <v>849</v>
      </c>
      <c r="L56" s="427">
        <v>0</v>
      </c>
      <c r="M56" s="427">
        <v>0</v>
      </c>
      <c r="N56" s="426">
        <v>2</v>
      </c>
      <c r="O56" s="491">
        <v>1</v>
      </c>
      <c r="P56" s="427"/>
      <c r="Q56" s="442"/>
      <c r="R56" s="426"/>
      <c r="S56" s="442">
        <v>0</v>
      </c>
      <c r="T56" s="491"/>
      <c r="U56" s="473">
        <v>0</v>
      </c>
    </row>
    <row r="57" spans="1:21" ht="14.4" customHeight="1" x14ac:dyDescent="0.3">
      <c r="A57" s="425">
        <v>34</v>
      </c>
      <c r="B57" s="426" t="s">
        <v>478</v>
      </c>
      <c r="C57" s="426">
        <v>89301345</v>
      </c>
      <c r="D57" s="489" t="s">
        <v>1091</v>
      </c>
      <c r="E57" s="490" t="s">
        <v>672</v>
      </c>
      <c r="F57" s="426" t="s">
        <v>661</v>
      </c>
      <c r="G57" s="426" t="s">
        <v>850</v>
      </c>
      <c r="H57" s="426" t="s">
        <v>477</v>
      </c>
      <c r="I57" s="426" t="s">
        <v>851</v>
      </c>
      <c r="J57" s="426" t="s">
        <v>852</v>
      </c>
      <c r="K57" s="426" t="s">
        <v>853</v>
      </c>
      <c r="L57" s="427">
        <v>0</v>
      </c>
      <c r="M57" s="427">
        <v>0</v>
      </c>
      <c r="N57" s="426">
        <v>1</v>
      </c>
      <c r="O57" s="491">
        <v>1</v>
      </c>
      <c r="P57" s="427"/>
      <c r="Q57" s="442"/>
      <c r="R57" s="426"/>
      <c r="S57" s="442">
        <v>0</v>
      </c>
      <c r="T57" s="491"/>
      <c r="U57" s="473">
        <v>0</v>
      </c>
    </row>
    <row r="58" spans="1:21" ht="14.4" customHeight="1" x14ac:dyDescent="0.3">
      <c r="A58" s="425">
        <v>34</v>
      </c>
      <c r="B58" s="426" t="s">
        <v>478</v>
      </c>
      <c r="C58" s="426">
        <v>89301345</v>
      </c>
      <c r="D58" s="489" t="s">
        <v>1091</v>
      </c>
      <c r="E58" s="490" t="s">
        <v>672</v>
      </c>
      <c r="F58" s="426" t="s">
        <v>661</v>
      </c>
      <c r="G58" s="426" t="s">
        <v>854</v>
      </c>
      <c r="H58" s="426" t="s">
        <v>477</v>
      </c>
      <c r="I58" s="426" t="s">
        <v>855</v>
      </c>
      <c r="J58" s="426" t="s">
        <v>856</v>
      </c>
      <c r="K58" s="426" t="s">
        <v>857</v>
      </c>
      <c r="L58" s="427">
        <v>0</v>
      </c>
      <c r="M58" s="427">
        <v>0</v>
      </c>
      <c r="N58" s="426">
        <v>1</v>
      </c>
      <c r="O58" s="491">
        <v>1</v>
      </c>
      <c r="P58" s="427"/>
      <c r="Q58" s="442"/>
      <c r="R58" s="426"/>
      <c r="S58" s="442">
        <v>0</v>
      </c>
      <c r="T58" s="491"/>
      <c r="U58" s="473">
        <v>0</v>
      </c>
    </row>
    <row r="59" spans="1:21" ht="14.4" customHeight="1" x14ac:dyDescent="0.3">
      <c r="A59" s="425">
        <v>34</v>
      </c>
      <c r="B59" s="426" t="s">
        <v>478</v>
      </c>
      <c r="C59" s="426">
        <v>89301345</v>
      </c>
      <c r="D59" s="489" t="s">
        <v>1091</v>
      </c>
      <c r="E59" s="490" t="s">
        <v>673</v>
      </c>
      <c r="F59" s="426" t="s">
        <v>661</v>
      </c>
      <c r="G59" s="426" t="s">
        <v>858</v>
      </c>
      <c r="H59" s="426" t="s">
        <v>477</v>
      </c>
      <c r="I59" s="426" t="s">
        <v>859</v>
      </c>
      <c r="J59" s="426" t="s">
        <v>860</v>
      </c>
      <c r="K59" s="426" t="s">
        <v>861</v>
      </c>
      <c r="L59" s="427">
        <v>121.58</v>
      </c>
      <c r="M59" s="427">
        <v>121.58</v>
      </c>
      <c r="N59" s="426">
        <v>1</v>
      </c>
      <c r="O59" s="491">
        <v>1</v>
      </c>
      <c r="P59" s="427">
        <v>121.58</v>
      </c>
      <c r="Q59" s="442">
        <v>1</v>
      </c>
      <c r="R59" s="426">
        <v>1</v>
      </c>
      <c r="S59" s="442">
        <v>1</v>
      </c>
      <c r="T59" s="491">
        <v>1</v>
      </c>
      <c r="U59" s="473">
        <v>1</v>
      </c>
    </row>
    <row r="60" spans="1:21" ht="14.4" customHeight="1" x14ac:dyDescent="0.3">
      <c r="A60" s="425">
        <v>34</v>
      </c>
      <c r="B60" s="426" t="s">
        <v>478</v>
      </c>
      <c r="C60" s="426">
        <v>89301345</v>
      </c>
      <c r="D60" s="489" t="s">
        <v>1091</v>
      </c>
      <c r="E60" s="490" t="s">
        <v>674</v>
      </c>
      <c r="F60" s="426" t="s">
        <v>661</v>
      </c>
      <c r="G60" s="426" t="s">
        <v>862</v>
      </c>
      <c r="H60" s="426" t="s">
        <v>564</v>
      </c>
      <c r="I60" s="426" t="s">
        <v>863</v>
      </c>
      <c r="J60" s="426" t="s">
        <v>864</v>
      </c>
      <c r="K60" s="426" t="s">
        <v>865</v>
      </c>
      <c r="L60" s="427">
        <v>222.25</v>
      </c>
      <c r="M60" s="427">
        <v>444.5</v>
      </c>
      <c r="N60" s="426">
        <v>2</v>
      </c>
      <c r="O60" s="491">
        <v>1</v>
      </c>
      <c r="P60" s="427">
        <v>444.5</v>
      </c>
      <c r="Q60" s="442">
        <v>1</v>
      </c>
      <c r="R60" s="426">
        <v>2</v>
      </c>
      <c r="S60" s="442">
        <v>1</v>
      </c>
      <c r="T60" s="491">
        <v>1</v>
      </c>
      <c r="U60" s="473">
        <v>1</v>
      </c>
    </row>
    <row r="61" spans="1:21" ht="14.4" customHeight="1" x14ac:dyDescent="0.3">
      <c r="A61" s="425">
        <v>34</v>
      </c>
      <c r="B61" s="426" t="s">
        <v>478</v>
      </c>
      <c r="C61" s="426">
        <v>89301345</v>
      </c>
      <c r="D61" s="489" t="s">
        <v>1091</v>
      </c>
      <c r="E61" s="490" t="s">
        <v>674</v>
      </c>
      <c r="F61" s="426" t="s">
        <v>661</v>
      </c>
      <c r="G61" s="426" t="s">
        <v>866</v>
      </c>
      <c r="H61" s="426" t="s">
        <v>477</v>
      </c>
      <c r="I61" s="426" t="s">
        <v>867</v>
      </c>
      <c r="J61" s="426" t="s">
        <v>868</v>
      </c>
      <c r="K61" s="426" t="s">
        <v>869</v>
      </c>
      <c r="L61" s="427">
        <v>237.21</v>
      </c>
      <c r="M61" s="427">
        <v>237.21</v>
      </c>
      <c r="N61" s="426">
        <v>1</v>
      </c>
      <c r="O61" s="491">
        <v>1</v>
      </c>
      <c r="P61" s="427"/>
      <c r="Q61" s="442">
        <v>0</v>
      </c>
      <c r="R61" s="426"/>
      <c r="S61" s="442">
        <v>0</v>
      </c>
      <c r="T61" s="491"/>
      <c r="U61" s="473">
        <v>0</v>
      </c>
    </row>
    <row r="62" spans="1:21" ht="14.4" customHeight="1" x14ac:dyDescent="0.3">
      <c r="A62" s="425">
        <v>34</v>
      </c>
      <c r="B62" s="426" t="s">
        <v>478</v>
      </c>
      <c r="C62" s="426">
        <v>89301345</v>
      </c>
      <c r="D62" s="489" t="s">
        <v>1091</v>
      </c>
      <c r="E62" s="490" t="s">
        <v>674</v>
      </c>
      <c r="F62" s="426" t="s">
        <v>661</v>
      </c>
      <c r="G62" s="426" t="s">
        <v>711</v>
      </c>
      <c r="H62" s="426" t="s">
        <v>564</v>
      </c>
      <c r="I62" s="426" t="s">
        <v>870</v>
      </c>
      <c r="J62" s="426" t="s">
        <v>871</v>
      </c>
      <c r="K62" s="426" t="s">
        <v>872</v>
      </c>
      <c r="L62" s="427">
        <v>50.57</v>
      </c>
      <c r="M62" s="427">
        <v>50.57</v>
      </c>
      <c r="N62" s="426">
        <v>1</v>
      </c>
      <c r="O62" s="491">
        <v>0.5</v>
      </c>
      <c r="P62" s="427"/>
      <c r="Q62" s="442">
        <v>0</v>
      </c>
      <c r="R62" s="426"/>
      <c r="S62" s="442">
        <v>0</v>
      </c>
      <c r="T62" s="491"/>
      <c r="U62" s="473">
        <v>0</v>
      </c>
    </row>
    <row r="63" spans="1:21" ht="14.4" customHeight="1" x14ac:dyDescent="0.3">
      <c r="A63" s="425">
        <v>34</v>
      </c>
      <c r="B63" s="426" t="s">
        <v>478</v>
      </c>
      <c r="C63" s="426">
        <v>89301345</v>
      </c>
      <c r="D63" s="489" t="s">
        <v>1091</v>
      </c>
      <c r="E63" s="490" t="s">
        <v>674</v>
      </c>
      <c r="F63" s="426" t="s">
        <v>661</v>
      </c>
      <c r="G63" s="426" t="s">
        <v>711</v>
      </c>
      <c r="H63" s="426" t="s">
        <v>477</v>
      </c>
      <c r="I63" s="426" t="s">
        <v>873</v>
      </c>
      <c r="J63" s="426" t="s">
        <v>874</v>
      </c>
      <c r="K63" s="426" t="s">
        <v>875</v>
      </c>
      <c r="L63" s="427">
        <v>130.15</v>
      </c>
      <c r="M63" s="427">
        <v>130.15</v>
      </c>
      <c r="N63" s="426">
        <v>1</v>
      </c>
      <c r="O63" s="491">
        <v>0.5</v>
      </c>
      <c r="P63" s="427"/>
      <c r="Q63" s="442">
        <v>0</v>
      </c>
      <c r="R63" s="426"/>
      <c r="S63" s="442">
        <v>0</v>
      </c>
      <c r="T63" s="491"/>
      <c r="U63" s="473">
        <v>0</v>
      </c>
    </row>
    <row r="64" spans="1:21" ht="14.4" customHeight="1" x14ac:dyDescent="0.3">
      <c r="A64" s="425">
        <v>34</v>
      </c>
      <c r="B64" s="426" t="s">
        <v>478</v>
      </c>
      <c r="C64" s="426">
        <v>89301345</v>
      </c>
      <c r="D64" s="489" t="s">
        <v>1091</v>
      </c>
      <c r="E64" s="490" t="s">
        <v>674</v>
      </c>
      <c r="F64" s="426" t="s">
        <v>661</v>
      </c>
      <c r="G64" s="426" t="s">
        <v>711</v>
      </c>
      <c r="H64" s="426" t="s">
        <v>477</v>
      </c>
      <c r="I64" s="426" t="s">
        <v>873</v>
      </c>
      <c r="J64" s="426" t="s">
        <v>876</v>
      </c>
      <c r="K64" s="426" t="s">
        <v>875</v>
      </c>
      <c r="L64" s="427">
        <v>130.15</v>
      </c>
      <c r="M64" s="427">
        <v>130.15</v>
      </c>
      <c r="N64" s="426">
        <v>1</v>
      </c>
      <c r="O64" s="491">
        <v>0.5</v>
      </c>
      <c r="P64" s="427"/>
      <c r="Q64" s="442">
        <v>0</v>
      </c>
      <c r="R64" s="426"/>
      <c r="S64" s="442">
        <v>0</v>
      </c>
      <c r="T64" s="491"/>
      <c r="U64" s="473">
        <v>0</v>
      </c>
    </row>
    <row r="65" spans="1:21" ht="14.4" customHeight="1" x14ac:dyDescent="0.3">
      <c r="A65" s="425">
        <v>34</v>
      </c>
      <c r="B65" s="426" t="s">
        <v>478</v>
      </c>
      <c r="C65" s="426">
        <v>89301345</v>
      </c>
      <c r="D65" s="489" t="s">
        <v>1091</v>
      </c>
      <c r="E65" s="490" t="s">
        <v>674</v>
      </c>
      <c r="F65" s="426" t="s">
        <v>661</v>
      </c>
      <c r="G65" s="426" t="s">
        <v>877</v>
      </c>
      <c r="H65" s="426" t="s">
        <v>477</v>
      </c>
      <c r="I65" s="426" t="s">
        <v>878</v>
      </c>
      <c r="J65" s="426" t="s">
        <v>879</v>
      </c>
      <c r="K65" s="426" t="s">
        <v>880</v>
      </c>
      <c r="L65" s="427">
        <v>432.32</v>
      </c>
      <c r="M65" s="427">
        <v>432.32</v>
      </c>
      <c r="N65" s="426">
        <v>1</v>
      </c>
      <c r="O65" s="491">
        <v>0.5</v>
      </c>
      <c r="P65" s="427"/>
      <c r="Q65" s="442">
        <v>0</v>
      </c>
      <c r="R65" s="426"/>
      <c r="S65" s="442">
        <v>0</v>
      </c>
      <c r="T65" s="491"/>
      <c r="U65" s="473">
        <v>0</v>
      </c>
    </row>
    <row r="66" spans="1:21" ht="14.4" customHeight="1" x14ac:dyDescent="0.3">
      <c r="A66" s="425">
        <v>34</v>
      </c>
      <c r="B66" s="426" t="s">
        <v>478</v>
      </c>
      <c r="C66" s="426">
        <v>89301345</v>
      </c>
      <c r="D66" s="489" t="s">
        <v>1091</v>
      </c>
      <c r="E66" s="490" t="s">
        <v>674</v>
      </c>
      <c r="F66" s="426" t="s">
        <v>661</v>
      </c>
      <c r="G66" s="426" t="s">
        <v>814</v>
      </c>
      <c r="H66" s="426" t="s">
        <v>477</v>
      </c>
      <c r="I66" s="426" t="s">
        <v>881</v>
      </c>
      <c r="J66" s="426" t="s">
        <v>882</v>
      </c>
      <c r="K66" s="426" t="s">
        <v>883</v>
      </c>
      <c r="L66" s="427">
        <v>0</v>
      </c>
      <c r="M66" s="427">
        <v>0</v>
      </c>
      <c r="N66" s="426">
        <v>2</v>
      </c>
      <c r="O66" s="491">
        <v>1</v>
      </c>
      <c r="P66" s="427"/>
      <c r="Q66" s="442"/>
      <c r="R66" s="426"/>
      <c r="S66" s="442">
        <v>0</v>
      </c>
      <c r="T66" s="491"/>
      <c r="U66" s="473">
        <v>0</v>
      </c>
    </row>
    <row r="67" spans="1:21" ht="14.4" customHeight="1" x14ac:dyDescent="0.3">
      <c r="A67" s="425">
        <v>34</v>
      </c>
      <c r="B67" s="426" t="s">
        <v>478</v>
      </c>
      <c r="C67" s="426">
        <v>89301345</v>
      </c>
      <c r="D67" s="489" t="s">
        <v>1091</v>
      </c>
      <c r="E67" s="490" t="s">
        <v>675</v>
      </c>
      <c r="F67" s="426" t="s">
        <v>661</v>
      </c>
      <c r="G67" s="426" t="s">
        <v>802</v>
      </c>
      <c r="H67" s="426" t="s">
        <v>477</v>
      </c>
      <c r="I67" s="426" t="s">
        <v>803</v>
      </c>
      <c r="J67" s="426" t="s">
        <v>804</v>
      </c>
      <c r="K67" s="426" t="s">
        <v>805</v>
      </c>
      <c r="L67" s="427">
        <v>23.72</v>
      </c>
      <c r="M67" s="427">
        <v>23.72</v>
      </c>
      <c r="N67" s="426">
        <v>1</v>
      </c>
      <c r="O67" s="491">
        <v>1</v>
      </c>
      <c r="P67" s="427">
        <v>23.72</v>
      </c>
      <c r="Q67" s="442">
        <v>1</v>
      </c>
      <c r="R67" s="426">
        <v>1</v>
      </c>
      <c r="S67" s="442">
        <v>1</v>
      </c>
      <c r="T67" s="491">
        <v>1</v>
      </c>
      <c r="U67" s="473">
        <v>1</v>
      </c>
    </row>
    <row r="68" spans="1:21" ht="14.4" customHeight="1" x14ac:dyDescent="0.3">
      <c r="A68" s="425">
        <v>34</v>
      </c>
      <c r="B68" s="426" t="s">
        <v>478</v>
      </c>
      <c r="C68" s="426">
        <v>89301345</v>
      </c>
      <c r="D68" s="489" t="s">
        <v>1091</v>
      </c>
      <c r="E68" s="490" t="s">
        <v>675</v>
      </c>
      <c r="F68" s="426" t="s">
        <v>661</v>
      </c>
      <c r="G68" s="426" t="s">
        <v>884</v>
      </c>
      <c r="H68" s="426" t="s">
        <v>477</v>
      </c>
      <c r="I68" s="426" t="s">
        <v>885</v>
      </c>
      <c r="J68" s="426" t="s">
        <v>886</v>
      </c>
      <c r="K68" s="426" t="s">
        <v>887</v>
      </c>
      <c r="L68" s="427">
        <v>63.67</v>
      </c>
      <c r="M68" s="427">
        <v>63.67</v>
      </c>
      <c r="N68" s="426">
        <v>1</v>
      </c>
      <c r="O68" s="491">
        <v>1</v>
      </c>
      <c r="P68" s="427"/>
      <c r="Q68" s="442">
        <v>0</v>
      </c>
      <c r="R68" s="426"/>
      <c r="S68" s="442">
        <v>0</v>
      </c>
      <c r="T68" s="491"/>
      <c r="U68" s="473">
        <v>0</v>
      </c>
    </row>
    <row r="69" spans="1:21" ht="14.4" customHeight="1" x14ac:dyDescent="0.3">
      <c r="A69" s="425">
        <v>34</v>
      </c>
      <c r="B69" s="426" t="s">
        <v>478</v>
      </c>
      <c r="C69" s="426">
        <v>89301345</v>
      </c>
      <c r="D69" s="489" t="s">
        <v>1091</v>
      </c>
      <c r="E69" s="490" t="s">
        <v>675</v>
      </c>
      <c r="F69" s="426" t="s">
        <v>661</v>
      </c>
      <c r="G69" s="426" t="s">
        <v>888</v>
      </c>
      <c r="H69" s="426" t="s">
        <v>477</v>
      </c>
      <c r="I69" s="426" t="s">
        <v>889</v>
      </c>
      <c r="J69" s="426" t="s">
        <v>890</v>
      </c>
      <c r="K69" s="426" t="s">
        <v>891</v>
      </c>
      <c r="L69" s="427">
        <v>54.04</v>
      </c>
      <c r="M69" s="427">
        <v>108.08</v>
      </c>
      <c r="N69" s="426">
        <v>2</v>
      </c>
      <c r="O69" s="491">
        <v>2</v>
      </c>
      <c r="P69" s="427">
        <v>54.04</v>
      </c>
      <c r="Q69" s="442">
        <v>0.5</v>
      </c>
      <c r="R69" s="426">
        <v>1</v>
      </c>
      <c r="S69" s="442">
        <v>0.5</v>
      </c>
      <c r="T69" s="491">
        <v>1</v>
      </c>
      <c r="U69" s="473">
        <v>0.5</v>
      </c>
    </row>
    <row r="70" spans="1:21" ht="14.4" customHeight="1" x14ac:dyDescent="0.3">
      <c r="A70" s="425">
        <v>34</v>
      </c>
      <c r="B70" s="426" t="s">
        <v>478</v>
      </c>
      <c r="C70" s="426">
        <v>89301345</v>
      </c>
      <c r="D70" s="489" t="s">
        <v>1091</v>
      </c>
      <c r="E70" s="490" t="s">
        <v>675</v>
      </c>
      <c r="F70" s="426" t="s">
        <v>661</v>
      </c>
      <c r="G70" s="426" t="s">
        <v>892</v>
      </c>
      <c r="H70" s="426" t="s">
        <v>477</v>
      </c>
      <c r="I70" s="426" t="s">
        <v>893</v>
      </c>
      <c r="J70" s="426" t="s">
        <v>894</v>
      </c>
      <c r="K70" s="426" t="s">
        <v>895</v>
      </c>
      <c r="L70" s="427">
        <v>0</v>
      </c>
      <c r="M70" s="427">
        <v>0</v>
      </c>
      <c r="N70" s="426">
        <v>2</v>
      </c>
      <c r="O70" s="491">
        <v>1</v>
      </c>
      <c r="P70" s="427"/>
      <c r="Q70" s="442"/>
      <c r="R70" s="426"/>
      <c r="S70" s="442">
        <v>0</v>
      </c>
      <c r="T70" s="491"/>
      <c r="U70" s="473">
        <v>0</v>
      </c>
    </row>
    <row r="71" spans="1:21" ht="14.4" customHeight="1" x14ac:dyDescent="0.3">
      <c r="A71" s="425">
        <v>34</v>
      </c>
      <c r="B71" s="426" t="s">
        <v>478</v>
      </c>
      <c r="C71" s="426">
        <v>89301345</v>
      </c>
      <c r="D71" s="489" t="s">
        <v>1091</v>
      </c>
      <c r="E71" s="490" t="s">
        <v>675</v>
      </c>
      <c r="F71" s="426" t="s">
        <v>661</v>
      </c>
      <c r="G71" s="426" t="s">
        <v>814</v>
      </c>
      <c r="H71" s="426" t="s">
        <v>477</v>
      </c>
      <c r="I71" s="426" t="s">
        <v>896</v>
      </c>
      <c r="J71" s="426" t="s">
        <v>816</v>
      </c>
      <c r="K71" s="426" t="s">
        <v>897</v>
      </c>
      <c r="L71" s="427">
        <v>0</v>
      </c>
      <c r="M71" s="427">
        <v>0</v>
      </c>
      <c r="N71" s="426">
        <v>1</v>
      </c>
      <c r="O71" s="491">
        <v>1</v>
      </c>
      <c r="P71" s="427"/>
      <c r="Q71" s="442"/>
      <c r="R71" s="426"/>
      <c r="S71" s="442">
        <v>0</v>
      </c>
      <c r="T71" s="491"/>
      <c r="U71" s="473">
        <v>0</v>
      </c>
    </row>
    <row r="72" spans="1:21" ht="14.4" customHeight="1" x14ac:dyDescent="0.3">
      <c r="A72" s="425">
        <v>34</v>
      </c>
      <c r="B72" s="426" t="s">
        <v>478</v>
      </c>
      <c r="C72" s="426">
        <v>89301345</v>
      </c>
      <c r="D72" s="489" t="s">
        <v>1091</v>
      </c>
      <c r="E72" s="490" t="s">
        <v>677</v>
      </c>
      <c r="F72" s="426" t="s">
        <v>661</v>
      </c>
      <c r="G72" s="426" t="s">
        <v>818</v>
      </c>
      <c r="H72" s="426" t="s">
        <v>477</v>
      </c>
      <c r="I72" s="426" t="s">
        <v>898</v>
      </c>
      <c r="J72" s="426" t="s">
        <v>899</v>
      </c>
      <c r="K72" s="426" t="s">
        <v>900</v>
      </c>
      <c r="L72" s="427">
        <v>45.75</v>
      </c>
      <c r="M72" s="427">
        <v>91.5</v>
      </c>
      <c r="N72" s="426">
        <v>2</v>
      </c>
      <c r="O72" s="491">
        <v>1</v>
      </c>
      <c r="P72" s="427">
        <v>91.5</v>
      </c>
      <c r="Q72" s="442">
        <v>1</v>
      </c>
      <c r="R72" s="426">
        <v>2</v>
      </c>
      <c r="S72" s="442">
        <v>1</v>
      </c>
      <c r="T72" s="491">
        <v>1</v>
      </c>
      <c r="U72" s="473">
        <v>1</v>
      </c>
    </row>
    <row r="73" spans="1:21" ht="14.4" customHeight="1" x14ac:dyDescent="0.3">
      <c r="A73" s="425">
        <v>34</v>
      </c>
      <c r="B73" s="426" t="s">
        <v>478</v>
      </c>
      <c r="C73" s="426">
        <v>89301345</v>
      </c>
      <c r="D73" s="489" t="s">
        <v>1091</v>
      </c>
      <c r="E73" s="490" t="s">
        <v>677</v>
      </c>
      <c r="F73" s="426" t="s">
        <v>661</v>
      </c>
      <c r="G73" s="426" t="s">
        <v>901</v>
      </c>
      <c r="H73" s="426" t="s">
        <v>477</v>
      </c>
      <c r="I73" s="426" t="s">
        <v>902</v>
      </c>
      <c r="J73" s="426" t="s">
        <v>903</v>
      </c>
      <c r="K73" s="426" t="s">
        <v>904</v>
      </c>
      <c r="L73" s="427">
        <v>0</v>
      </c>
      <c r="M73" s="427">
        <v>0</v>
      </c>
      <c r="N73" s="426">
        <v>6</v>
      </c>
      <c r="O73" s="491">
        <v>1</v>
      </c>
      <c r="P73" s="427">
        <v>0</v>
      </c>
      <c r="Q73" s="442"/>
      <c r="R73" s="426">
        <v>6</v>
      </c>
      <c r="S73" s="442">
        <v>1</v>
      </c>
      <c r="T73" s="491">
        <v>1</v>
      </c>
      <c r="U73" s="473">
        <v>1</v>
      </c>
    </row>
    <row r="74" spans="1:21" ht="14.4" customHeight="1" x14ac:dyDescent="0.3">
      <c r="A74" s="425">
        <v>34</v>
      </c>
      <c r="B74" s="426" t="s">
        <v>478</v>
      </c>
      <c r="C74" s="426">
        <v>89301345</v>
      </c>
      <c r="D74" s="489" t="s">
        <v>1091</v>
      </c>
      <c r="E74" s="490" t="s">
        <v>677</v>
      </c>
      <c r="F74" s="426" t="s">
        <v>661</v>
      </c>
      <c r="G74" s="426" t="s">
        <v>905</v>
      </c>
      <c r="H74" s="426" t="s">
        <v>477</v>
      </c>
      <c r="I74" s="426" t="s">
        <v>906</v>
      </c>
      <c r="J74" s="426" t="s">
        <v>907</v>
      </c>
      <c r="K74" s="426" t="s">
        <v>908</v>
      </c>
      <c r="L74" s="427">
        <v>0</v>
      </c>
      <c r="M74" s="427">
        <v>0</v>
      </c>
      <c r="N74" s="426">
        <v>2</v>
      </c>
      <c r="O74" s="491">
        <v>2</v>
      </c>
      <c r="P74" s="427">
        <v>0</v>
      </c>
      <c r="Q74" s="442"/>
      <c r="R74" s="426">
        <v>1</v>
      </c>
      <c r="S74" s="442">
        <v>0.5</v>
      </c>
      <c r="T74" s="491">
        <v>1</v>
      </c>
      <c r="U74" s="473">
        <v>0.5</v>
      </c>
    </row>
    <row r="75" spans="1:21" ht="14.4" customHeight="1" x14ac:dyDescent="0.3">
      <c r="A75" s="425">
        <v>34</v>
      </c>
      <c r="B75" s="426" t="s">
        <v>478</v>
      </c>
      <c r="C75" s="426">
        <v>89301345</v>
      </c>
      <c r="D75" s="489" t="s">
        <v>1091</v>
      </c>
      <c r="E75" s="490" t="s">
        <v>677</v>
      </c>
      <c r="F75" s="426" t="s">
        <v>661</v>
      </c>
      <c r="G75" s="426" t="s">
        <v>909</v>
      </c>
      <c r="H75" s="426" t="s">
        <v>477</v>
      </c>
      <c r="I75" s="426" t="s">
        <v>910</v>
      </c>
      <c r="J75" s="426" t="s">
        <v>911</v>
      </c>
      <c r="K75" s="426" t="s">
        <v>912</v>
      </c>
      <c r="L75" s="427">
        <v>38.99</v>
      </c>
      <c r="M75" s="427">
        <v>77.98</v>
      </c>
      <c r="N75" s="426">
        <v>2</v>
      </c>
      <c r="O75" s="491">
        <v>1</v>
      </c>
      <c r="P75" s="427">
        <v>77.98</v>
      </c>
      <c r="Q75" s="442">
        <v>1</v>
      </c>
      <c r="R75" s="426">
        <v>2</v>
      </c>
      <c r="S75" s="442">
        <v>1</v>
      </c>
      <c r="T75" s="491">
        <v>1</v>
      </c>
      <c r="U75" s="473">
        <v>1</v>
      </c>
    </row>
    <row r="76" spans="1:21" ht="14.4" customHeight="1" x14ac:dyDescent="0.3">
      <c r="A76" s="425">
        <v>34</v>
      </c>
      <c r="B76" s="426" t="s">
        <v>478</v>
      </c>
      <c r="C76" s="426">
        <v>89301345</v>
      </c>
      <c r="D76" s="489" t="s">
        <v>1091</v>
      </c>
      <c r="E76" s="490" t="s">
        <v>677</v>
      </c>
      <c r="F76" s="426" t="s">
        <v>661</v>
      </c>
      <c r="G76" s="426" t="s">
        <v>909</v>
      </c>
      <c r="H76" s="426" t="s">
        <v>477</v>
      </c>
      <c r="I76" s="426" t="s">
        <v>913</v>
      </c>
      <c r="J76" s="426" t="s">
        <v>914</v>
      </c>
      <c r="K76" s="426" t="s">
        <v>915</v>
      </c>
      <c r="L76" s="427">
        <v>51.98</v>
      </c>
      <c r="M76" s="427">
        <v>103.96</v>
      </c>
      <c r="N76" s="426">
        <v>2</v>
      </c>
      <c r="O76" s="491">
        <v>1</v>
      </c>
      <c r="P76" s="427"/>
      <c r="Q76" s="442">
        <v>0</v>
      </c>
      <c r="R76" s="426"/>
      <c r="S76" s="442">
        <v>0</v>
      </c>
      <c r="T76" s="491"/>
      <c r="U76" s="473">
        <v>0</v>
      </c>
    </row>
    <row r="77" spans="1:21" ht="14.4" customHeight="1" x14ac:dyDescent="0.3">
      <c r="A77" s="425">
        <v>34</v>
      </c>
      <c r="B77" s="426" t="s">
        <v>478</v>
      </c>
      <c r="C77" s="426">
        <v>89301345</v>
      </c>
      <c r="D77" s="489" t="s">
        <v>1091</v>
      </c>
      <c r="E77" s="490" t="s">
        <v>677</v>
      </c>
      <c r="F77" s="426" t="s">
        <v>661</v>
      </c>
      <c r="G77" s="426" t="s">
        <v>814</v>
      </c>
      <c r="H77" s="426" t="s">
        <v>477</v>
      </c>
      <c r="I77" s="426" t="s">
        <v>916</v>
      </c>
      <c r="J77" s="426" t="s">
        <v>917</v>
      </c>
      <c r="K77" s="426" t="s">
        <v>817</v>
      </c>
      <c r="L77" s="427">
        <v>0</v>
      </c>
      <c r="M77" s="427">
        <v>0</v>
      </c>
      <c r="N77" s="426">
        <v>1</v>
      </c>
      <c r="O77" s="491">
        <v>1</v>
      </c>
      <c r="P77" s="427"/>
      <c r="Q77" s="442"/>
      <c r="R77" s="426"/>
      <c r="S77" s="442">
        <v>0</v>
      </c>
      <c r="T77" s="491"/>
      <c r="U77" s="473">
        <v>0</v>
      </c>
    </row>
    <row r="78" spans="1:21" ht="14.4" customHeight="1" x14ac:dyDescent="0.3">
      <c r="A78" s="425">
        <v>34</v>
      </c>
      <c r="B78" s="426" t="s">
        <v>478</v>
      </c>
      <c r="C78" s="426">
        <v>89301345</v>
      </c>
      <c r="D78" s="489" t="s">
        <v>1091</v>
      </c>
      <c r="E78" s="490" t="s">
        <v>678</v>
      </c>
      <c r="F78" s="426" t="s">
        <v>661</v>
      </c>
      <c r="G78" s="426" t="s">
        <v>918</v>
      </c>
      <c r="H78" s="426" t="s">
        <v>477</v>
      </c>
      <c r="I78" s="426" t="s">
        <v>919</v>
      </c>
      <c r="J78" s="426" t="s">
        <v>920</v>
      </c>
      <c r="K78" s="426" t="s">
        <v>509</v>
      </c>
      <c r="L78" s="427">
        <v>45.75</v>
      </c>
      <c r="M78" s="427">
        <v>45.75</v>
      </c>
      <c r="N78" s="426">
        <v>1</v>
      </c>
      <c r="O78" s="491">
        <v>0.5</v>
      </c>
      <c r="P78" s="427">
        <v>45.75</v>
      </c>
      <c r="Q78" s="442">
        <v>1</v>
      </c>
      <c r="R78" s="426">
        <v>1</v>
      </c>
      <c r="S78" s="442">
        <v>1</v>
      </c>
      <c r="T78" s="491">
        <v>0.5</v>
      </c>
      <c r="U78" s="473">
        <v>1</v>
      </c>
    </row>
    <row r="79" spans="1:21" ht="14.4" customHeight="1" x14ac:dyDescent="0.3">
      <c r="A79" s="425">
        <v>34</v>
      </c>
      <c r="B79" s="426" t="s">
        <v>478</v>
      </c>
      <c r="C79" s="426">
        <v>89301345</v>
      </c>
      <c r="D79" s="489" t="s">
        <v>1091</v>
      </c>
      <c r="E79" s="490" t="s">
        <v>678</v>
      </c>
      <c r="F79" s="426" t="s">
        <v>661</v>
      </c>
      <c r="G79" s="426" t="s">
        <v>688</v>
      </c>
      <c r="H79" s="426" t="s">
        <v>477</v>
      </c>
      <c r="I79" s="426" t="s">
        <v>689</v>
      </c>
      <c r="J79" s="426" t="s">
        <v>690</v>
      </c>
      <c r="K79" s="426" t="s">
        <v>691</v>
      </c>
      <c r="L79" s="427">
        <v>184.22</v>
      </c>
      <c r="M79" s="427">
        <v>552.66</v>
      </c>
      <c r="N79" s="426">
        <v>3</v>
      </c>
      <c r="O79" s="491">
        <v>3</v>
      </c>
      <c r="P79" s="427">
        <v>368.44</v>
      </c>
      <c r="Q79" s="442">
        <v>0.66666666666666674</v>
      </c>
      <c r="R79" s="426">
        <v>2</v>
      </c>
      <c r="S79" s="442">
        <v>0.66666666666666663</v>
      </c>
      <c r="T79" s="491">
        <v>2</v>
      </c>
      <c r="U79" s="473">
        <v>0.66666666666666663</v>
      </c>
    </row>
    <row r="80" spans="1:21" ht="14.4" customHeight="1" x14ac:dyDescent="0.3">
      <c r="A80" s="425">
        <v>34</v>
      </c>
      <c r="B80" s="426" t="s">
        <v>478</v>
      </c>
      <c r="C80" s="426">
        <v>89301345</v>
      </c>
      <c r="D80" s="489" t="s">
        <v>1091</v>
      </c>
      <c r="E80" s="490" t="s">
        <v>678</v>
      </c>
      <c r="F80" s="426" t="s">
        <v>661</v>
      </c>
      <c r="G80" s="426" t="s">
        <v>921</v>
      </c>
      <c r="H80" s="426" t="s">
        <v>564</v>
      </c>
      <c r="I80" s="426" t="s">
        <v>922</v>
      </c>
      <c r="J80" s="426" t="s">
        <v>923</v>
      </c>
      <c r="K80" s="426" t="s">
        <v>924</v>
      </c>
      <c r="L80" s="427">
        <v>232.44</v>
      </c>
      <c r="M80" s="427">
        <v>697.31999999999994</v>
      </c>
      <c r="N80" s="426">
        <v>3</v>
      </c>
      <c r="O80" s="491">
        <v>0.5</v>
      </c>
      <c r="P80" s="427"/>
      <c r="Q80" s="442">
        <v>0</v>
      </c>
      <c r="R80" s="426"/>
      <c r="S80" s="442">
        <v>0</v>
      </c>
      <c r="T80" s="491"/>
      <c r="U80" s="473">
        <v>0</v>
      </c>
    </row>
    <row r="81" spans="1:21" ht="14.4" customHeight="1" x14ac:dyDescent="0.3">
      <c r="A81" s="425">
        <v>34</v>
      </c>
      <c r="B81" s="426" t="s">
        <v>478</v>
      </c>
      <c r="C81" s="426">
        <v>89301345</v>
      </c>
      <c r="D81" s="489" t="s">
        <v>1091</v>
      </c>
      <c r="E81" s="490" t="s">
        <v>678</v>
      </c>
      <c r="F81" s="426" t="s">
        <v>661</v>
      </c>
      <c r="G81" s="426" t="s">
        <v>925</v>
      </c>
      <c r="H81" s="426" t="s">
        <v>477</v>
      </c>
      <c r="I81" s="426" t="s">
        <v>926</v>
      </c>
      <c r="J81" s="426" t="s">
        <v>927</v>
      </c>
      <c r="K81" s="426" t="s">
        <v>928</v>
      </c>
      <c r="L81" s="427">
        <v>184.8</v>
      </c>
      <c r="M81" s="427">
        <v>184.8</v>
      </c>
      <c r="N81" s="426">
        <v>1</v>
      </c>
      <c r="O81" s="491">
        <v>1</v>
      </c>
      <c r="P81" s="427"/>
      <c r="Q81" s="442">
        <v>0</v>
      </c>
      <c r="R81" s="426"/>
      <c r="S81" s="442">
        <v>0</v>
      </c>
      <c r="T81" s="491"/>
      <c r="U81" s="473">
        <v>0</v>
      </c>
    </row>
    <row r="82" spans="1:21" ht="14.4" customHeight="1" x14ac:dyDescent="0.3">
      <c r="A82" s="425">
        <v>34</v>
      </c>
      <c r="B82" s="426" t="s">
        <v>478</v>
      </c>
      <c r="C82" s="426">
        <v>89301345</v>
      </c>
      <c r="D82" s="489" t="s">
        <v>1091</v>
      </c>
      <c r="E82" s="490" t="s">
        <v>678</v>
      </c>
      <c r="F82" s="426" t="s">
        <v>661</v>
      </c>
      <c r="G82" s="426" t="s">
        <v>929</v>
      </c>
      <c r="H82" s="426" t="s">
        <v>477</v>
      </c>
      <c r="I82" s="426" t="s">
        <v>930</v>
      </c>
      <c r="J82" s="426" t="s">
        <v>931</v>
      </c>
      <c r="K82" s="426" t="s">
        <v>932</v>
      </c>
      <c r="L82" s="427">
        <v>397.49</v>
      </c>
      <c r="M82" s="427">
        <v>397.49</v>
      </c>
      <c r="N82" s="426">
        <v>1</v>
      </c>
      <c r="O82" s="491">
        <v>1</v>
      </c>
      <c r="P82" s="427">
        <v>397.49</v>
      </c>
      <c r="Q82" s="442">
        <v>1</v>
      </c>
      <c r="R82" s="426">
        <v>1</v>
      </c>
      <c r="S82" s="442">
        <v>1</v>
      </c>
      <c r="T82" s="491">
        <v>1</v>
      </c>
      <c r="U82" s="473">
        <v>1</v>
      </c>
    </row>
    <row r="83" spans="1:21" ht="14.4" customHeight="1" x14ac:dyDescent="0.3">
      <c r="A83" s="425">
        <v>34</v>
      </c>
      <c r="B83" s="426" t="s">
        <v>478</v>
      </c>
      <c r="C83" s="426">
        <v>89301345</v>
      </c>
      <c r="D83" s="489" t="s">
        <v>1091</v>
      </c>
      <c r="E83" s="490" t="s">
        <v>678</v>
      </c>
      <c r="F83" s="426" t="s">
        <v>661</v>
      </c>
      <c r="G83" s="426" t="s">
        <v>933</v>
      </c>
      <c r="H83" s="426" t="s">
        <v>477</v>
      </c>
      <c r="I83" s="426" t="s">
        <v>934</v>
      </c>
      <c r="J83" s="426" t="s">
        <v>935</v>
      </c>
      <c r="K83" s="426" t="s">
        <v>936</v>
      </c>
      <c r="L83" s="427">
        <v>0</v>
      </c>
      <c r="M83" s="427">
        <v>0</v>
      </c>
      <c r="N83" s="426">
        <v>1</v>
      </c>
      <c r="O83" s="491">
        <v>1</v>
      </c>
      <c r="P83" s="427"/>
      <c r="Q83" s="442"/>
      <c r="R83" s="426"/>
      <c r="S83" s="442">
        <v>0</v>
      </c>
      <c r="T83" s="491"/>
      <c r="U83" s="473">
        <v>0</v>
      </c>
    </row>
    <row r="84" spans="1:21" ht="14.4" customHeight="1" x14ac:dyDescent="0.3">
      <c r="A84" s="425">
        <v>34</v>
      </c>
      <c r="B84" s="426" t="s">
        <v>478</v>
      </c>
      <c r="C84" s="426">
        <v>89301345</v>
      </c>
      <c r="D84" s="489" t="s">
        <v>1091</v>
      </c>
      <c r="E84" s="490" t="s">
        <v>678</v>
      </c>
      <c r="F84" s="426" t="s">
        <v>661</v>
      </c>
      <c r="G84" s="426" t="s">
        <v>937</v>
      </c>
      <c r="H84" s="426" t="s">
        <v>477</v>
      </c>
      <c r="I84" s="426" t="s">
        <v>938</v>
      </c>
      <c r="J84" s="426" t="s">
        <v>939</v>
      </c>
      <c r="K84" s="426" t="s">
        <v>940</v>
      </c>
      <c r="L84" s="427">
        <v>64.13</v>
      </c>
      <c r="M84" s="427">
        <v>64.13</v>
      </c>
      <c r="N84" s="426">
        <v>1</v>
      </c>
      <c r="O84" s="491">
        <v>1</v>
      </c>
      <c r="P84" s="427">
        <v>64.13</v>
      </c>
      <c r="Q84" s="442">
        <v>1</v>
      </c>
      <c r="R84" s="426">
        <v>1</v>
      </c>
      <c r="S84" s="442">
        <v>1</v>
      </c>
      <c r="T84" s="491">
        <v>1</v>
      </c>
      <c r="U84" s="473">
        <v>1</v>
      </c>
    </row>
    <row r="85" spans="1:21" ht="14.4" customHeight="1" x14ac:dyDescent="0.3">
      <c r="A85" s="425">
        <v>34</v>
      </c>
      <c r="B85" s="426" t="s">
        <v>478</v>
      </c>
      <c r="C85" s="426">
        <v>89301345</v>
      </c>
      <c r="D85" s="489" t="s">
        <v>1091</v>
      </c>
      <c r="E85" s="490" t="s">
        <v>678</v>
      </c>
      <c r="F85" s="426" t="s">
        <v>661</v>
      </c>
      <c r="G85" s="426" t="s">
        <v>941</v>
      </c>
      <c r="H85" s="426" t="s">
        <v>477</v>
      </c>
      <c r="I85" s="426" t="s">
        <v>942</v>
      </c>
      <c r="J85" s="426" t="s">
        <v>943</v>
      </c>
      <c r="K85" s="426" t="s">
        <v>944</v>
      </c>
      <c r="L85" s="427">
        <v>152.6</v>
      </c>
      <c r="M85" s="427">
        <v>152.6</v>
      </c>
      <c r="N85" s="426">
        <v>1</v>
      </c>
      <c r="O85" s="491">
        <v>1</v>
      </c>
      <c r="P85" s="427">
        <v>152.6</v>
      </c>
      <c r="Q85" s="442">
        <v>1</v>
      </c>
      <c r="R85" s="426">
        <v>1</v>
      </c>
      <c r="S85" s="442">
        <v>1</v>
      </c>
      <c r="T85" s="491">
        <v>1</v>
      </c>
      <c r="U85" s="473">
        <v>1</v>
      </c>
    </row>
    <row r="86" spans="1:21" ht="14.4" customHeight="1" x14ac:dyDescent="0.3">
      <c r="A86" s="425">
        <v>34</v>
      </c>
      <c r="B86" s="426" t="s">
        <v>478</v>
      </c>
      <c r="C86" s="426">
        <v>89301345</v>
      </c>
      <c r="D86" s="489" t="s">
        <v>1091</v>
      </c>
      <c r="E86" s="490" t="s">
        <v>678</v>
      </c>
      <c r="F86" s="426" t="s">
        <v>661</v>
      </c>
      <c r="G86" s="426" t="s">
        <v>945</v>
      </c>
      <c r="H86" s="426" t="s">
        <v>477</v>
      </c>
      <c r="I86" s="426" t="s">
        <v>946</v>
      </c>
      <c r="J86" s="426" t="s">
        <v>947</v>
      </c>
      <c r="K86" s="426" t="s">
        <v>948</v>
      </c>
      <c r="L86" s="427">
        <v>0</v>
      </c>
      <c r="M86" s="427">
        <v>0</v>
      </c>
      <c r="N86" s="426">
        <v>1</v>
      </c>
      <c r="O86" s="491">
        <v>1</v>
      </c>
      <c r="P86" s="427">
        <v>0</v>
      </c>
      <c r="Q86" s="442"/>
      <c r="R86" s="426">
        <v>1</v>
      </c>
      <c r="S86" s="442">
        <v>1</v>
      </c>
      <c r="T86" s="491">
        <v>1</v>
      </c>
      <c r="U86" s="473">
        <v>1</v>
      </c>
    </row>
    <row r="87" spans="1:21" ht="14.4" customHeight="1" x14ac:dyDescent="0.3">
      <c r="A87" s="425">
        <v>34</v>
      </c>
      <c r="B87" s="426" t="s">
        <v>478</v>
      </c>
      <c r="C87" s="426">
        <v>89301345</v>
      </c>
      <c r="D87" s="489" t="s">
        <v>1091</v>
      </c>
      <c r="E87" s="490" t="s">
        <v>678</v>
      </c>
      <c r="F87" s="426" t="s">
        <v>661</v>
      </c>
      <c r="G87" s="426" t="s">
        <v>949</v>
      </c>
      <c r="H87" s="426" t="s">
        <v>564</v>
      </c>
      <c r="I87" s="426" t="s">
        <v>950</v>
      </c>
      <c r="J87" s="426" t="s">
        <v>951</v>
      </c>
      <c r="K87" s="426" t="s">
        <v>952</v>
      </c>
      <c r="L87" s="427">
        <v>201.75</v>
      </c>
      <c r="M87" s="427">
        <v>1210.5</v>
      </c>
      <c r="N87" s="426">
        <v>6</v>
      </c>
      <c r="O87" s="491">
        <v>1.5</v>
      </c>
      <c r="P87" s="427">
        <v>1210.5</v>
      </c>
      <c r="Q87" s="442">
        <v>1</v>
      </c>
      <c r="R87" s="426">
        <v>6</v>
      </c>
      <c r="S87" s="442">
        <v>1</v>
      </c>
      <c r="T87" s="491">
        <v>1.5</v>
      </c>
      <c r="U87" s="473">
        <v>1</v>
      </c>
    </row>
    <row r="88" spans="1:21" ht="14.4" customHeight="1" x14ac:dyDescent="0.3">
      <c r="A88" s="425">
        <v>34</v>
      </c>
      <c r="B88" s="426" t="s">
        <v>478</v>
      </c>
      <c r="C88" s="426">
        <v>89301345</v>
      </c>
      <c r="D88" s="489" t="s">
        <v>1091</v>
      </c>
      <c r="E88" s="490" t="s">
        <v>678</v>
      </c>
      <c r="F88" s="426" t="s">
        <v>661</v>
      </c>
      <c r="G88" s="426" t="s">
        <v>814</v>
      </c>
      <c r="H88" s="426" t="s">
        <v>477</v>
      </c>
      <c r="I88" s="426" t="s">
        <v>953</v>
      </c>
      <c r="J88" s="426" t="s">
        <v>954</v>
      </c>
      <c r="K88" s="426" t="s">
        <v>817</v>
      </c>
      <c r="L88" s="427">
        <v>0</v>
      </c>
      <c r="M88" s="427">
        <v>0</v>
      </c>
      <c r="N88" s="426">
        <v>1</v>
      </c>
      <c r="O88" s="491">
        <v>0.5</v>
      </c>
      <c r="P88" s="427"/>
      <c r="Q88" s="442"/>
      <c r="R88" s="426"/>
      <c r="S88" s="442">
        <v>0</v>
      </c>
      <c r="T88" s="491"/>
      <c r="U88" s="473">
        <v>0</v>
      </c>
    </row>
    <row r="89" spans="1:21" ht="14.4" customHeight="1" x14ac:dyDescent="0.3">
      <c r="A89" s="425">
        <v>34</v>
      </c>
      <c r="B89" s="426" t="s">
        <v>478</v>
      </c>
      <c r="C89" s="426">
        <v>89301345</v>
      </c>
      <c r="D89" s="489" t="s">
        <v>1091</v>
      </c>
      <c r="E89" s="490" t="s">
        <v>678</v>
      </c>
      <c r="F89" s="426" t="s">
        <v>661</v>
      </c>
      <c r="G89" s="426" t="s">
        <v>814</v>
      </c>
      <c r="H89" s="426" t="s">
        <v>477</v>
      </c>
      <c r="I89" s="426" t="s">
        <v>955</v>
      </c>
      <c r="J89" s="426" t="s">
        <v>956</v>
      </c>
      <c r="K89" s="426" t="s">
        <v>817</v>
      </c>
      <c r="L89" s="427">
        <v>0</v>
      </c>
      <c r="M89" s="427">
        <v>0</v>
      </c>
      <c r="N89" s="426">
        <v>3</v>
      </c>
      <c r="O89" s="491">
        <v>3</v>
      </c>
      <c r="P89" s="427"/>
      <c r="Q89" s="442"/>
      <c r="R89" s="426"/>
      <c r="S89" s="442">
        <v>0</v>
      </c>
      <c r="T89" s="491"/>
      <c r="U89" s="473">
        <v>0</v>
      </c>
    </row>
    <row r="90" spans="1:21" ht="14.4" customHeight="1" x14ac:dyDescent="0.3">
      <c r="A90" s="425">
        <v>34</v>
      </c>
      <c r="B90" s="426" t="s">
        <v>478</v>
      </c>
      <c r="C90" s="426">
        <v>89301345</v>
      </c>
      <c r="D90" s="489" t="s">
        <v>1091</v>
      </c>
      <c r="E90" s="490" t="s">
        <v>679</v>
      </c>
      <c r="F90" s="426" t="s">
        <v>661</v>
      </c>
      <c r="G90" s="426" t="s">
        <v>684</v>
      </c>
      <c r="H90" s="426" t="s">
        <v>477</v>
      </c>
      <c r="I90" s="426" t="s">
        <v>957</v>
      </c>
      <c r="J90" s="426" t="s">
        <v>958</v>
      </c>
      <c r="K90" s="426" t="s">
        <v>959</v>
      </c>
      <c r="L90" s="427">
        <v>304.74</v>
      </c>
      <c r="M90" s="427">
        <v>304.74</v>
      </c>
      <c r="N90" s="426">
        <v>1</v>
      </c>
      <c r="O90" s="491">
        <v>1</v>
      </c>
      <c r="P90" s="427"/>
      <c r="Q90" s="442">
        <v>0</v>
      </c>
      <c r="R90" s="426"/>
      <c r="S90" s="442">
        <v>0</v>
      </c>
      <c r="T90" s="491"/>
      <c r="U90" s="473">
        <v>0</v>
      </c>
    </row>
    <row r="91" spans="1:21" ht="14.4" customHeight="1" x14ac:dyDescent="0.3">
      <c r="A91" s="425">
        <v>34</v>
      </c>
      <c r="B91" s="426" t="s">
        <v>478</v>
      </c>
      <c r="C91" s="426">
        <v>89301345</v>
      </c>
      <c r="D91" s="489" t="s">
        <v>1091</v>
      </c>
      <c r="E91" s="490" t="s">
        <v>679</v>
      </c>
      <c r="F91" s="426" t="s">
        <v>661</v>
      </c>
      <c r="G91" s="426" t="s">
        <v>960</v>
      </c>
      <c r="H91" s="426" t="s">
        <v>477</v>
      </c>
      <c r="I91" s="426" t="s">
        <v>961</v>
      </c>
      <c r="J91" s="426" t="s">
        <v>962</v>
      </c>
      <c r="K91" s="426" t="s">
        <v>963</v>
      </c>
      <c r="L91" s="427">
        <v>413.22</v>
      </c>
      <c r="M91" s="427">
        <v>413.22</v>
      </c>
      <c r="N91" s="426">
        <v>1</v>
      </c>
      <c r="O91" s="491">
        <v>0.5</v>
      </c>
      <c r="P91" s="427"/>
      <c r="Q91" s="442">
        <v>0</v>
      </c>
      <c r="R91" s="426"/>
      <c r="S91" s="442">
        <v>0</v>
      </c>
      <c r="T91" s="491"/>
      <c r="U91" s="473">
        <v>0</v>
      </c>
    </row>
    <row r="92" spans="1:21" ht="14.4" customHeight="1" x14ac:dyDescent="0.3">
      <c r="A92" s="425">
        <v>34</v>
      </c>
      <c r="B92" s="426" t="s">
        <v>478</v>
      </c>
      <c r="C92" s="426">
        <v>89301345</v>
      </c>
      <c r="D92" s="489" t="s">
        <v>1091</v>
      </c>
      <c r="E92" s="490" t="s">
        <v>679</v>
      </c>
      <c r="F92" s="426" t="s">
        <v>661</v>
      </c>
      <c r="G92" s="426" t="s">
        <v>964</v>
      </c>
      <c r="H92" s="426" t="s">
        <v>477</v>
      </c>
      <c r="I92" s="426" t="s">
        <v>965</v>
      </c>
      <c r="J92" s="426" t="s">
        <v>966</v>
      </c>
      <c r="K92" s="426" t="s">
        <v>967</v>
      </c>
      <c r="L92" s="427">
        <v>0</v>
      </c>
      <c r="M92" s="427">
        <v>0</v>
      </c>
      <c r="N92" s="426">
        <v>4</v>
      </c>
      <c r="O92" s="491">
        <v>1.5</v>
      </c>
      <c r="P92" s="427">
        <v>0</v>
      </c>
      <c r="Q92" s="442"/>
      <c r="R92" s="426">
        <v>1</v>
      </c>
      <c r="S92" s="442">
        <v>0.25</v>
      </c>
      <c r="T92" s="491">
        <v>1</v>
      </c>
      <c r="U92" s="473">
        <v>0.66666666666666663</v>
      </c>
    </row>
    <row r="93" spans="1:21" ht="14.4" customHeight="1" x14ac:dyDescent="0.3">
      <c r="A93" s="425">
        <v>34</v>
      </c>
      <c r="B93" s="426" t="s">
        <v>478</v>
      </c>
      <c r="C93" s="426">
        <v>89301345</v>
      </c>
      <c r="D93" s="489" t="s">
        <v>1091</v>
      </c>
      <c r="E93" s="490" t="s">
        <v>679</v>
      </c>
      <c r="F93" s="426" t="s">
        <v>661</v>
      </c>
      <c r="G93" s="426" t="s">
        <v>968</v>
      </c>
      <c r="H93" s="426" t="s">
        <v>477</v>
      </c>
      <c r="I93" s="426" t="s">
        <v>969</v>
      </c>
      <c r="J93" s="426" t="s">
        <v>970</v>
      </c>
      <c r="K93" s="426" t="s">
        <v>971</v>
      </c>
      <c r="L93" s="427">
        <v>0</v>
      </c>
      <c r="M93" s="427">
        <v>0</v>
      </c>
      <c r="N93" s="426">
        <v>1</v>
      </c>
      <c r="O93" s="491">
        <v>0.5</v>
      </c>
      <c r="P93" s="427">
        <v>0</v>
      </c>
      <c r="Q93" s="442"/>
      <c r="R93" s="426">
        <v>1</v>
      </c>
      <c r="S93" s="442">
        <v>1</v>
      </c>
      <c r="T93" s="491">
        <v>0.5</v>
      </c>
      <c r="U93" s="473">
        <v>1</v>
      </c>
    </row>
    <row r="94" spans="1:21" ht="14.4" customHeight="1" x14ac:dyDescent="0.3">
      <c r="A94" s="425">
        <v>34</v>
      </c>
      <c r="B94" s="426" t="s">
        <v>478</v>
      </c>
      <c r="C94" s="426">
        <v>89301345</v>
      </c>
      <c r="D94" s="489" t="s">
        <v>1091</v>
      </c>
      <c r="E94" s="490" t="s">
        <v>679</v>
      </c>
      <c r="F94" s="426" t="s">
        <v>661</v>
      </c>
      <c r="G94" s="426" t="s">
        <v>972</v>
      </c>
      <c r="H94" s="426" t="s">
        <v>477</v>
      </c>
      <c r="I94" s="426" t="s">
        <v>973</v>
      </c>
      <c r="J94" s="426" t="s">
        <v>974</v>
      </c>
      <c r="K94" s="426" t="s">
        <v>975</v>
      </c>
      <c r="L94" s="427">
        <v>87.83</v>
      </c>
      <c r="M94" s="427">
        <v>87.83</v>
      </c>
      <c r="N94" s="426">
        <v>1</v>
      </c>
      <c r="O94" s="491">
        <v>0.5</v>
      </c>
      <c r="P94" s="427">
        <v>87.83</v>
      </c>
      <c r="Q94" s="442">
        <v>1</v>
      </c>
      <c r="R94" s="426">
        <v>1</v>
      </c>
      <c r="S94" s="442">
        <v>1</v>
      </c>
      <c r="T94" s="491">
        <v>0.5</v>
      </c>
      <c r="U94" s="473">
        <v>1</v>
      </c>
    </row>
    <row r="95" spans="1:21" ht="14.4" customHeight="1" x14ac:dyDescent="0.3">
      <c r="A95" s="425">
        <v>34</v>
      </c>
      <c r="B95" s="426" t="s">
        <v>478</v>
      </c>
      <c r="C95" s="426">
        <v>89301345</v>
      </c>
      <c r="D95" s="489" t="s">
        <v>1091</v>
      </c>
      <c r="E95" s="490" t="s">
        <v>679</v>
      </c>
      <c r="F95" s="426" t="s">
        <v>661</v>
      </c>
      <c r="G95" s="426" t="s">
        <v>793</v>
      </c>
      <c r="H95" s="426" t="s">
        <v>477</v>
      </c>
      <c r="I95" s="426" t="s">
        <v>794</v>
      </c>
      <c r="J95" s="426" t="s">
        <v>795</v>
      </c>
      <c r="K95" s="426" t="s">
        <v>796</v>
      </c>
      <c r="L95" s="427">
        <v>41.07</v>
      </c>
      <c r="M95" s="427">
        <v>41.07</v>
      </c>
      <c r="N95" s="426">
        <v>1</v>
      </c>
      <c r="O95" s="491">
        <v>1</v>
      </c>
      <c r="P95" s="427"/>
      <c r="Q95" s="442">
        <v>0</v>
      </c>
      <c r="R95" s="426"/>
      <c r="S95" s="442">
        <v>0</v>
      </c>
      <c r="T95" s="491"/>
      <c r="U95" s="473">
        <v>0</v>
      </c>
    </row>
    <row r="96" spans="1:21" ht="14.4" customHeight="1" x14ac:dyDescent="0.3">
      <c r="A96" s="425">
        <v>34</v>
      </c>
      <c r="B96" s="426" t="s">
        <v>478</v>
      </c>
      <c r="C96" s="426">
        <v>89301345</v>
      </c>
      <c r="D96" s="489" t="s">
        <v>1091</v>
      </c>
      <c r="E96" s="490" t="s">
        <v>679</v>
      </c>
      <c r="F96" s="426" t="s">
        <v>661</v>
      </c>
      <c r="G96" s="426" t="s">
        <v>707</v>
      </c>
      <c r="H96" s="426" t="s">
        <v>477</v>
      </c>
      <c r="I96" s="426" t="s">
        <v>976</v>
      </c>
      <c r="J96" s="426" t="s">
        <v>709</v>
      </c>
      <c r="K96" s="426" t="s">
        <v>977</v>
      </c>
      <c r="L96" s="427">
        <v>0</v>
      </c>
      <c r="M96" s="427">
        <v>0</v>
      </c>
      <c r="N96" s="426">
        <v>1</v>
      </c>
      <c r="O96" s="491">
        <v>0.5</v>
      </c>
      <c r="P96" s="427">
        <v>0</v>
      </c>
      <c r="Q96" s="442"/>
      <c r="R96" s="426">
        <v>1</v>
      </c>
      <c r="S96" s="442">
        <v>1</v>
      </c>
      <c r="T96" s="491">
        <v>0.5</v>
      </c>
      <c r="U96" s="473">
        <v>1</v>
      </c>
    </row>
    <row r="97" spans="1:21" ht="14.4" customHeight="1" x14ac:dyDescent="0.3">
      <c r="A97" s="425">
        <v>34</v>
      </c>
      <c r="B97" s="426" t="s">
        <v>478</v>
      </c>
      <c r="C97" s="426">
        <v>89301345</v>
      </c>
      <c r="D97" s="489" t="s">
        <v>1091</v>
      </c>
      <c r="E97" s="490" t="s">
        <v>679</v>
      </c>
      <c r="F97" s="426" t="s">
        <v>661</v>
      </c>
      <c r="G97" s="426" t="s">
        <v>850</v>
      </c>
      <c r="H97" s="426" t="s">
        <v>564</v>
      </c>
      <c r="I97" s="426" t="s">
        <v>978</v>
      </c>
      <c r="J97" s="426" t="s">
        <v>852</v>
      </c>
      <c r="K97" s="426" t="s">
        <v>979</v>
      </c>
      <c r="L97" s="427">
        <v>96.63</v>
      </c>
      <c r="M97" s="427">
        <v>96.63</v>
      </c>
      <c r="N97" s="426">
        <v>1</v>
      </c>
      <c r="O97" s="491">
        <v>0.5</v>
      </c>
      <c r="P97" s="427">
        <v>96.63</v>
      </c>
      <c r="Q97" s="442">
        <v>1</v>
      </c>
      <c r="R97" s="426">
        <v>1</v>
      </c>
      <c r="S97" s="442">
        <v>1</v>
      </c>
      <c r="T97" s="491">
        <v>0.5</v>
      </c>
      <c r="U97" s="473">
        <v>1</v>
      </c>
    </row>
    <row r="98" spans="1:21" ht="14.4" customHeight="1" x14ac:dyDescent="0.3">
      <c r="A98" s="425">
        <v>34</v>
      </c>
      <c r="B98" s="426" t="s">
        <v>478</v>
      </c>
      <c r="C98" s="426">
        <v>89301345</v>
      </c>
      <c r="D98" s="489" t="s">
        <v>1091</v>
      </c>
      <c r="E98" s="490" t="s">
        <v>679</v>
      </c>
      <c r="F98" s="426" t="s">
        <v>661</v>
      </c>
      <c r="G98" s="426" t="s">
        <v>850</v>
      </c>
      <c r="H98" s="426" t="s">
        <v>564</v>
      </c>
      <c r="I98" s="426" t="s">
        <v>980</v>
      </c>
      <c r="J98" s="426" t="s">
        <v>852</v>
      </c>
      <c r="K98" s="426" t="s">
        <v>981</v>
      </c>
      <c r="L98" s="427">
        <v>193.26</v>
      </c>
      <c r="M98" s="427">
        <v>386.52</v>
      </c>
      <c r="N98" s="426">
        <v>2</v>
      </c>
      <c r="O98" s="491">
        <v>0.5</v>
      </c>
      <c r="P98" s="427">
        <v>386.52</v>
      </c>
      <c r="Q98" s="442">
        <v>1</v>
      </c>
      <c r="R98" s="426">
        <v>2</v>
      </c>
      <c r="S98" s="442">
        <v>1</v>
      </c>
      <c r="T98" s="491">
        <v>0.5</v>
      </c>
      <c r="U98" s="473">
        <v>1</v>
      </c>
    </row>
    <row r="99" spans="1:21" ht="14.4" customHeight="1" x14ac:dyDescent="0.3">
      <c r="A99" s="425">
        <v>34</v>
      </c>
      <c r="B99" s="426" t="s">
        <v>478</v>
      </c>
      <c r="C99" s="426">
        <v>89301345</v>
      </c>
      <c r="D99" s="489" t="s">
        <v>1091</v>
      </c>
      <c r="E99" s="490" t="s">
        <v>679</v>
      </c>
      <c r="F99" s="426" t="s">
        <v>661</v>
      </c>
      <c r="G99" s="426" t="s">
        <v>982</v>
      </c>
      <c r="H99" s="426" t="s">
        <v>564</v>
      </c>
      <c r="I99" s="426" t="s">
        <v>983</v>
      </c>
      <c r="J99" s="426" t="s">
        <v>984</v>
      </c>
      <c r="K99" s="426" t="s">
        <v>985</v>
      </c>
      <c r="L99" s="427">
        <v>1049.31</v>
      </c>
      <c r="M99" s="427">
        <v>1049.31</v>
      </c>
      <c r="N99" s="426">
        <v>1</v>
      </c>
      <c r="O99" s="491">
        <v>1</v>
      </c>
      <c r="P99" s="427">
        <v>1049.31</v>
      </c>
      <c r="Q99" s="442">
        <v>1</v>
      </c>
      <c r="R99" s="426">
        <v>1</v>
      </c>
      <c r="S99" s="442">
        <v>1</v>
      </c>
      <c r="T99" s="491">
        <v>1</v>
      </c>
      <c r="U99" s="473">
        <v>1</v>
      </c>
    </row>
    <row r="100" spans="1:21" ht="14.4" customHeight="1" x14ac:dyDescent="0.3">
      <c r="A100" s="425">
        <v>34</v>
      </c>
      <c r="B100" s="426" t="s">
        <v>478</v>
      </c>
      <c r="C100" s="426">
        <v>89301345</v>
      </c>
      <c r="D100" s="489" t="s">
        <v>1091</v>
      </c>
      <c r="E100" s="490" t="s">
        <v>679</v>
      </c>
      <c r="F100" s="426" t="s">
        <v>661</v>
      </c>
      <c r="G100" s="426" t="s">
        <v>986</v>
      </c>
      <c r="H100" s="426" t="s">
        <v>477</v>
      </c>
      <c r="I100" s="426" t="s">
        <v>987</v>
      </c>
      <c r="J100" s="426" t="s">
        <v>988</v>
      </c>
      <c r="K100" s="426" t="s">
        <v>989</v>
      </c>
      <c r="L100" s="427">
        <v>71.95</v>
      </c>
      <c r="M100" s="427">
        <v>71.95</v>
      </c>
      <c r="N100" s="426">
        <v>1</v>
      </c>
      <c r="O100" s="491">
        <v>0.5</v>
      </c>
      <c r="P100" s="427">
        <v>71.95</v>
      </c>
      <c r="Q100" s="442">
        <v>1</v>
      </c>
      <c r="R100" s="426">
        <v>1</v>
      </c>
      <c r="S100" s="442">
        <v>1</v>
      </c>
      <c r="T100" s="491">
        <v>0.5</v>
      </c>
      <c r="U100" s="473">
        <v>1</v>
      </c>
    </row>
    <row r="101" spans="1:21" ht="14.4" customHeight="1" x14ac:dyDescent="0.3">
      <c r="A101" s="425">
        <v>34</v>
      </c>
      <c r="B101" s="426" t="s">
        <v>478</v>
      </c>
      <c r="C101" s="426">
        <v>89301345</v>
      </c>
      <c r="D101" s="489" t="s">
        <v>1091</v>
      </c>
      <c r="E101" s="490" t="s">
        <v>679</v>
      </c>
      <c r="F101" s="426" t="s">
        <v>661</v>
      </c>
      <c r="G101" s="426" t="s">
        <v>990</v>
      </c>
      <c r="H101" s="426" t="s">
        <v>477</v>
      </c>
      <c r="I101" s="426" t="s">
        <v>991</v>
      </c>
      <c r="J101" s="426" t="s">
        <v>992</v>
      </c>
      <c r="K101" s="426" t="s">
        <v>993</v>
      </c>
      <c r="L101" s="427">
        <v>38.65</v>
      </c>
      <c r="M101" s="427">
        <v>77.3</v>
      </c>
      <c r="N101" s="426">
        <v>2</v>
      </c>
      <c r="O101" s="491">
        <v>1</v>
      </c>
      <c r="P101" s="427">
        <v>77.3</v>
      </c>
      <c r="Q101" s="442">
        <v>1</v>
      </c>
      <c r="R101" s="426">
        <v>2</v>
      </c>
      <c r="S101" s="442">
        <v>1</v>
      </c>
      <c r="T101" s="491">
        <v>1</v>
      </c>
      <c r="U101" s="473">
        <v>1</v>
      </c>
    </row>
    <row r="102" spans="1:21" ht="14.4" customHeight="1" x14ac:dyDescent="0.3">
      <c r="A102" s="425">
        <v>34</v>
      </c>
      <c r="B102" s="426" t="s">
        <v>478</v>
      </c>
      <c r="C102" s="426">
        <v>89301345</v>
      </c>
      <c r="D102" s="489" t="s">
        <v>1091</v>
      </c>
      <c r="E102" s="490" t="s">
        <v>680</v>
      </c>
      <c r="F102" s="426" t="s">
        <v>661</v>
      </c>
      <c r="G102" s="426" t="s">
        <v>684</v>
      </c>
      <c r="H102" s="426" t="s">
        <v>564</v>
      </c>
      <c r="I102" s="426" t="s">
        <v>994</v>
      </c>
      <c r="J102" s="426" t="s">
        <v>995</v>
      </c>
      <c r="K102" s="426" t="s">
        <v>996</v>
      </c>
      <c r="L102" s="427">
        <v>333.31</v>
      </c>
      <c r="M102" s="427">
        <v>666.62</v>
      </c>
      <c r="N102" s="426">
        <v>2</v>
      </c>
      <c r="O102" s="491">
        <v>1</v>
      </c>
      <c r="P102" s="427">
        <v>666.62</v>
      </c>
      <c r="Q102" s="442">
        <v>1</v>
      </c>
      <c r="R102" s="426">
        <v>2</v>
      </c>
      <c r="S102" s="442">
        <v>1</v>
      </c>
      <c r="T102" s="491">
        <v>1</v>
      </c>
      <c r="U102" s="473">
        <v>1</v>
      </c>
    </row>
    <row r="103" spans="1:21" ht="14.4" customHeight="1" x14ac:dyDescent="0.3">
      <c r="A103" s="425">
        <v>34</v>
      </c>
      <c r="B103" s="426" t="s">
        <v>478</v>
      </c>
      <c r="C103" s="426">
        <v>89301345</v>
      </c>
      <c r="D103" s="489" t="s">
        <v>1091</v>
      </c>
      <c r="E103" s="490" t="s">
        <v>680</v>
      </c>
      <c r="F103" s="426" t="s">
        <v>661</v>
      </c>
      <c r="G103" s="426" t="s">
        <v>684</v>
      </c>
      <c r="H103" s="426" t="s">
        <v>477</v>
      </c>
      <c r="I103" s="426" t="s">
        <v>997</v>
      </c>
      <c r="J103" s="426" t="s">
        <v>998</v>
      </c>
      <c r="K103" s="426" t="s">
        <v>999</v>
      </c>
      <c r="L103" s="427">
        <v>333.31</v>
      </c>
      <c r="M103" s="427">
        <v>666.62</v>
      </c>
      <c r="N103" s="426">
        <v>2</v>
      </c>
      <c r="O103" s="491">
        <v>1</v>
      </c>
      <c r="P103" s="427"/>
      <c r="Q103" s="442">
        <v>0</v>
      </c>
      <c r="R103" s="426"/>
      <c r="S103" s="442">
        <v>0</v>
      </c>
      <c r="T103" s="491"/>
      <c r="U103" s="473">
        <v>0</v>
      </c>
    </row>
    <row r="104" spans="1:21" ht="14.4" customHeight="1" x14ac:dyDescent="0.3">
      <c r="A104" s="425">
        <v>34</v>
      </c>
      <c r="B104" s="426" t="s">
        <v>478</v>
      </c>
      <c r="C104" s="426">
        <v>89301345</v>
      </c>
      <c r="D104" s="489" t="s">
        <v>1091</v>
      </c>
      <c r="E104" s="490" t="s">
        <v>680</v>
      </c>
      <c r="F104" s="426" t="s">
        <v>661</v>
      </c>
      <c r="G104" s="426" t="s">
        <v>684</v>
      </c>
      <c r="H104" s="426" t="s">
        <v>477</v>
      </c>
      <c r="I104" s="426" t="s">
        <v>1000</v>
      </c>
      <c r="J104" s="426" t="s">
        <v>1001</v>
      </c>
      <c r="K104" s="426" t="s">
        <v>1002</v>
      </c>
      <c r="L104" s="427">
        <v>443.26</v>
      </c>
      <c r="M104" s="427">
        <v>886.52</v>
      </c>
      <c r="N104" s="426">
        <v>2</v>
      </c>
      <c r="O104" s="491">
        <v>1</v>
      </c>
      <c r="P104" s="427"/>
      <c r="Q104" s="442">
        <v>0</v>
      </c>
      <c r="R104" s="426"/>
      <c r="S104" s="442">
        <v>0</v>
      </c>
      <c r="T104" s="491"/>
      <c r="U104" s="473">
        <v>0</v>
      </c>
    </row>
    <row r="105" spans="1:21" ht="14.4" customHeight="1" x14ac:dyDescent="0.3">
      <c r="A105" s="425">
        <v>34</v>
      </c>
      <c r="B105" s="426" t="s">
        <v>478</v>
      </c>
      <c r="C105" s="426">
        <v>89301345</v>
      </c>
      <c r="D105" s="489" t="s">
        <v>1091</v>
      </c>
      <c r="E105" s="490" t="s">
        <v>680</v>
      </c>
      <c r="F105" s="426" t="s">
        <v>661</v>
      </c>
      <c r="G105" s="426" t="s">
        <v>846</v>
      </c>
      <c r="H105" s="426" t="s">
        <v>477</v>
      </c>
      <c r="I105" s="426" t="s">
        <v>847</v>
      </c>
      <c r="J105" s="426" t="s">
        <v>848</v>
      </c>
      <c r="K105" s="426" t="s">
        <v>849</v>
      </c>
      <c r="L105" s="427">
        <v>86.51</v>
      </c>
      <c r="M105" s="427">
        <v>173.02</v>
      </c>
      <c r="N105" s="426">
        <v>2</v>
      </c>
      <c r="O105" s="491">
        <v>1</v>
      </c>
      <c r="P105" s="427">
        <v>173.02</v>
      </c>
      <c r="Q105" s="442">
        <v>1</v>
      </c>
      <c r="R105" s="426">
        <v>2</v>
      </c>
      <c r="S105" s="442">
        <v>1</v>
      </c>
      <c r="T105" s="491">
        <v>1</v>
      </c>
      <c r="U105" s="473">
        <v>1</v>
      </c>
    </row>
    <row r="106" spans="1:21" ht="14.4" customHeight="1" x14ac:dyDescent="0.3">
      <c r="A106" s="425">
        <v>34</v>
      </c>
      <c r="B106" s="426" t="s">
        <v>478</v>
      </c>
      <c r="C106" s="426">
        <v>89301345</v>
      </c>
      <c r="D106" s="489" t="s">
        <v>1091</v>
      </c>
      <c r="E106" s="490" t="s">
        <v>680</v>
      </c>
      <c r="F106" s="426" t="s">
        <v>661</v>
      </c>
      <c r="G106" s="426" t="s">
        <v>1003</v>
      </c>
      <c r="H106" s="426" t="s">
        <v>477</v>
      </c>
      <c r="I106" s="426" t="s">
        <v>1004</v>
      </c>
      <c r="J106" s="426" t="s">
        <v>1005</v>
      </c>
      <c r="K106" s="426" t="s">
        <v>1006</v>
      </c>
      <c r="L106" s="427">
        <v>110.66</v>
      </c>
      <c r="M106" s="427">
        <v>221.32</v>
      </c>
      <c r="N106" s="426">
        <v>2</v>
      </c>
      <c r="O106" s="491">
        <v>1</v>
      </c>
      <c r="P106" s="427">
        <v>221.32</v>
      </c>
      <c r="Q106" s="442">
        <v>1</v>
      </c>
      <c r="R106" s="426">
        <v>2</v>
      </c>
      <c r="S106" s="442">
        <v>1</v>
      </c>
      <c r="T106" s="491">
        <v>1</v>
      </c>
      <c r="U106" s="473">
        <v>1</v>
      </c>
    </row>
    <row r="107" spans="1:21" ht="14.4" customHeight="1" x14ac:dyDescent="0.3">
      <c r="A107" s="425">
        <v>34</v>
      </c>
      <c r="B107" s="426" t="s">
        <v>478</v>
      </c>
      <c r="C107" s="426">
        <v>89301345</v>
      </c>
      <c r="D107" s="489" t="s">
        <v>1091</v>
      </c>
      <c r="E107" s="490" t="s">
        <v>681</v>
      </c>
      <c r="F107" s="426" t="s">
        <v>661</v>
      </c>
      <c r="G107" s="426" t="s">
        <v>1007</v>
      </c>
      <c r="H107" s="426" t="s">
        <v>564</v>
      </c>
      <c r="I107" s="426" t="s">
        <v>1008</v>
      </c>
      <c r="J107" s="426" t="s">
        <v>1009</v>
      </c>
      <c r="K107" s="426" t="s">
        <v>1010</v>
      </c>
      <c r="L107" s="427">
        <v>146.63</v>
      </c>
      <c r="M107" s="427">
        <v>146.63</v>
      </c>
      <c r="N107" s="426">
        <v>1</v>
      </c>
      <c r="O107" s="491">
        <v>0.5</v>
      </c>
      <c r="P107" s="427">
        <v>146.63</v>
      </c>
      <c r="Q107" s="442">
        <v>1</v>
      </c>
      <c r="R107" s="426">
        <v>1</v>
      </c>
      <c r="S107" s="442">
        <v>1</v>
      </c>
      <c r="T107" s="491">
        <v>0.5</v>
      </c>
      <c r="U107" s="473">
        <v>1</v>
      </c>
    </row>
    <row r="108" spans="1:21" ht="14.4" customHeight="1" x14ac:dyDescent="0.3">
      <c r="A108" s="425">
        <v>34</v>
      </c>
      <c r="B108" s="426" t="s">
        <v>478</v>
      </c>
      <c r="C108" s="426">
        <v>89301345</v>
      </c>
      <c r="D108" s="489" t="s">
        <v>1091</v>
      </c>
      <c r="E108" s="490" t="s">
        <v>681</v>
      </c>
      <c r="F108" s="426" t="s">
        <v>661</v>
      </c>
      <c r="G108" s="426" t="s">
        <v>1011</v>
      </c>
      <c r="H108" s="426" t="s">
        <v>477</v>
      </c>
      <c r="I108" s="426" t="s">
        <v>1012</v>
      </c>
      <c r="J108" s="426" t="s">
        <v>1013</v>
      </c>
      <c r="K108" s="426" t="s">
        <v>1014</v>
      </c>
      <c r="L108" s="427">
        <v>0</v>
      </c>
      <c r="M108" s="427">
        <v>0</v>
      </c>
      <c r="N108" s="426">
        <v>1</v>
      </c>
      <c r="O108" s="491">
        <v>1</v>
      </c>
      <c r="P108" s="427"/>
      <c r="Q108" s="442"/>
      <c r="R108" s="426"/>
      <c r="S108" s="442">
        <v>0</v>
      </c>
      <c r="T108" s="491"/>
      <c r="U108" s="473">
        <v>0</v>
      </c>
    </row>
    <row r="109" spans="1:21" ht="14.4" customHeight="1" x14ac:dyDescent="0.3">
      <c r="A109" s="425">
        <v>34</v>
      </c>
      <c r="B109" s="426" t="s">
        <v>478</v>
      </c>
      <c r="C109" s="426">
        <v>89301345</v>
      </c>
      <c r="D109" s="489" t="s">
        <v>1091</v>
      </c>
      <c r="E109" s="490" t="s">
        <v>681</v>
      </c>
      <c r="F109" s="426" t="s">
        <v>661</v>
      </c>
      <c r="G109" s="426" t="s">
        <v>1015</v>
      </c>
      <c r="H109" s="426" t="s">
        <v>477</v>
      </c>
      <c r="I109" s="426" t="s">
        <v>1016</v>
      </c>
      <c r="J109" s="426" t="s">
        <v>1017</v>
      </c>
      <c r="K109" s="426" t="s">
        <v>1018</v>
      </c>
      <c r="L109" s="427">
        <v>128.9</v>
      </c>
      <c r="M109" s="427">
        <v>128.9</v>
      </c>
      <c r="N109" s="426">
        <v>1</v>
      </c>
      <c r="O109" s="491">
        <v>0.5</v>
      </c>
      <c r="P109" s="427"/>
      <c r="Q109" s="442">
        <v>0</v>
      </c>
      <c r="R109" s="426"/>
      <c r="S109" s="442">
        <v>0</v>
      </c>
      <c r="T109" s="491"/>
      <c r="U109" s="473">
        <v>0</v>
      </c>
    </row>
    <row r="110" spans="1:21" ht="14.4" customHeight="1" x14ac:dyDescent="0.3">
      <c r="A110" s="425">
        <v>34</v>
      </c>
      <c r="B110" s="426" t="s">
        <v>478</v>
      </c>
      <c r="C110" s="426">
        <v>89301345</v>
      </c>
      <c r="D110" s="489" t="s">
        <v>1091</v>
      </c>
      <c r="E110" s="490" t="s">
        <v>681</v>
      </c>
      <c r="F110" s="426" t="s">
        <v>661</v>
      </c>
      <c r="G110" s="426" t="s">
        <v>1019</v>
      </c>
      <c r="H110" s="426" t="s">
        <v>564</v>
      </c>
      <c r="I110" s="426" t="s">
        <v>1020</v>
      </c>
      <c r="J110" s="426" t="s">
        <v>1021</v>
      </c>
      <c r="K110" s="426" t="s">
        <v>570</v>
      </c>
      <c r="L110" s="427">
        <v>608.41999999999996</v>
      </c>
      <c r="M110" s="427">
        <v>1216.8399999999999</v>
      </c>
      <c r="N110" s="426">
        <v>2</v>
      </c>
      <c r="O110" s="491">
        <v>1</v>
      </c>
      <c r="P110" s="427">
        <v>1216.8399999999999</v>
      </c>
      <c r="Q110" s="442">
        <v>1</v>
      </c>
      <c r="R110" s="426">
        <v>2</v>
      </c>
      <c r="S110" s="442">
        <v>1</v>
      </c>
      <c r="T110" s="491">
        <v>1</v>
      </c>
      <c r="U110" s="473">
        <v>1</v>
      </c>
    </row>
    <row r="111" spans="1:21" ht="14.4" customHeight="1" x14ac:dyDescent="0.3">
      <c r="A111" s="425">
        <v>34</v>
      </c>
      <c r="B111" s="426" t="s">
        <v>478</v>
      </c>
      <c r="C111" s="426">
        <v>89301345</v>
      </c>
      <c r="D111" s="489" t="s">
        <v>1091</v>
      </c>
      <c r="E111" s="490" t="s">
        <v>681</v>
      </c>
      <c r="F111" s="426" t="s">
        <v>661</v>
      </c>
      <c r="G111" s="426" t="s">
        <v>1019</v>
      </c>
      <c r="H111" s="426" t="s">
        <v>477</v>
      </c>
      <c r="I111" s="426" t="s">
        <v>1022</v>
      </c>
      <c r="J111" s="426" t="s">
        <v>1021</v>
      </c>
      <c r="K111" s="426" t="s">
        <v>1023</v>
      </c>
      <c r="L111" s="427">
        <v>0</v>
      </c>
      <c r="M111" s="427">
        <v>0</v>
      </c>
      <c r="N111" s="426">
        <v>1</v>
      </c>
      <c r="O111" s="491">
        <v>0.5</v>
      </c>
      <c r="P111" s="427">
        <v>0</v>
      </c>
      <c r="Q111" s="442"/>
      <c r="R111" s="426">
        <v>1</v>
      </c>
      <c r="S111" s="442">
        <v>1</v>
      </c>
      <c r="T111" s="491">
        <v>0.5</v>
      </c>
      <c r="U111" s="473">
        <v>1</v>
      </c>
    </row>
    <row r="112" spans="1:21" ht="14.4" customHeight="1" x14ac:dyDescent="0.3">
      <c r="A112" s="425">
        <v>34</v>
      </c>
      <c r="B112" s="426" t="s">
        <v>478</v>
      </c>
      <c r="C112" s="426">
        <v>89301345</v>
      </c>
      <c r="D112" s="489" t="s">
        <v>1091</v>
      </c>
      <c r="E112" s="490" t="s">
        <v>681</v>
      </c>
      <c r="F112" s="426" t="s">
        <v>661</v>
      </c>
      <c r="G112" s="426" t="s">
        <v>1024</v>
      </c>
      <c r="H112" s="426" t="s">
        <v>477</v>
      </c>
      <c r="I112" s="426" t="s">
        <v>1025</v>
      </c>
      <c r="J112" s="426" t="s">
        <v>1026</v>
      </c>
      <c r="K112" s="426" t="s">
        <v>1027</v>
      </c>
      <c r="L112" s="427">
        <v>77.08</v>
      </c>
      <c r="M112" s="427">
        <v>77.08</v>
      </c>
      <c r="N112" s="426">
        <v>1</v>
      </c>
      <c r="O112" s="491">
        <v>0.5</v>
      </c>
      <c r="P112" s="427">
        <v>77.08</v>
      </c>
      <c r="Q112" s="442">
        <v>1</v>
      </c>
      <c r="R112" s="426">
        <v>1</v>
      </c>
      <c r="S112" s="442">
        <v>1</v>
      </c>
      <c r="T112" s="491">
        <v>0.5</v>
      </c>
      <c r="U112" s="473">
        <v>1</v>
      </c>
    </row>
    <row r="113" spans="1:21" ht="14.4" customHeight="1" x14ac:dyDescent="0.3">
      <c r="A113" s="425">
        <v>34</v>
      </c>
      <c r="B113" s="426" t="s">
        <v>478</v>
      </c>
      <c r="C113" s="426">
        <v>89301345</v>
      </c>
      <c r="D113" s="489" t="s">
        <v>1091</v>
      </c>
      <c r="E113" s="490" t="s">
        <v>681</v>
      </c>
      <c r="F113" s="426" t="s">
        <v>661</v>
      </c>
      <c r="G113" s="426" t="s">
        <v>1028</v>
      </c>
      <c r="H113" s="426" t="s">
        <v>477</v>
      </c>
      <c r="I113" s="426" t="s">
        <v>1029</v>
      </c>
      <c r="J113" s="426" t="s">
        <v>1030</v>
      </c>
      <c r="K113" s="426" t="s">
        <v>1031</v>
      </c>
      <c r="L113" s="427">
        <v>128.84</v>
      </c>
      <c r="M113" s="427">
        <v>257.68</v>
      </c>
      <c r="N113" s="426">
        <v>2</v>
      </c>
      <c r="O113" s="491">
        <v>0.5</v>
      </c>
      <c r="P113" s="427">
        <v>257.68</v>
      </c>
      <c r="Q113" s="442">
        <v>1</v>
      </c>
      <c r="R113" s="426">
        <v>2</v>
      </c>
      <c r="S113" s="442">
        <v>1</v>
      </c>
      <c r="T113" s="491">
        <v>0.5</v>
      </c>
      <c r="U113" s="473">
        <v>1</v>
      </c>
    </row>
    <row r="114" spans="1:21" ht="14.4" customHeight="1" x14ac:dyDescent="0.3">
      <c r="A114" s="425">
        <v>34</v>
      </c>
      <c r="B114" s="426" t="s">
        <v>478</v>
      </c>
      <c r="C114" s="426">
        <v>89301345</v>
      </c>
      <c r="D114" s="489" t="s">
        <v>1091</v>
      </c>
      <c r="E114" s="490" t="s">
        <v>681</v>
      </c>
      <c r="F114" s="426" t="s">
        <v>661</v>
      </c>
      <c r="G114" s="426" t="s">
        <v>735</v>
      </c>
      <c r="H114" s="426" t="s">
        <v>477</v>
      </c>
      <c r="I114" s="426" t="s">
        <v>1032</v>
      </c>
      <c r="J114" s="426" t="s">
        <v>737</v>
      </c>
      <c r="K114" s="426" t="s">
        <v>1033</v>
      </c>
      <c r="L114" s="427">
        <v>169</v>
      </c>
      <c r="M114" s="427">
        <v>507</v>
      </c>
      <c r="N114" s="426">
        <v>3</v>
      </c>
      <c r="O114" s="491">
        <v>1</v>
      </c>
      <c r="P114" s="427">
        <v>169</v>
      </c>
      <c r="Q114" s="442">
        <v>0.33333333333333331</v>
      </c>
      <c r="R114" s="426">
        <v>1</v>
      </c>
      <c r="S114" s="442">
        <v>0.33333333333333331</v>
      </c>
      <c r="T114" s="491">
        <v>0.5</v>
      </c>
      <c r="U114" s="473">
        <v>0.5</v>
      </c>
    </row>
    <row r="115" spans="1:21" ht="14.4" customHeight="1" x14ac:dyDescent="0.3">
      <c r="A115" s="425">
        <v>34</v>
      </c>
      <c r="B115" s="426" t="s">
        <v>478</v>
      </c>
      <c r="C115" s="426">
        <v>89301345</v>
      </c>
      <c r="D115" s="489" t="s">
        <v>1091</v>
      </c>
      <c r="E115" s="490" t="s">
        <v>681</v>
      </c>
      <c r="F115" s="426" t="s">
        <v>661</v>
      </c>
      <c r="G115" s="426" t="s">
        <v>735</v>
      </c>
      <c r="H115" s="426" t="s">
        <v>477</v>
      </c>
      <c r="I115" s="426" t="s">
        <v>1034</v>
      </c>
      <c r="J115" s="426" t="s">
        <v>1035</v>
      </c>
      <c r="K115" s="426" t="s">
        <v>1036</v>
      </c>
      <c r="L115" s="427">
        <v>0</v>
      </c>
      <c r="M115" s="427">
        <v>0</v>
      </c>
      <c r="N115" s="426">
        <v>1</v>
      </c>
      <c r="O115" s="491">
        <v>0.5</v>
      </c>
      <c r="P115" s="427">
        <v>0</v>
      </c>
      <c r="Q115" s="442"/>
      <c r="R115" s="426">
        <v>1</v>
      </c>
      <c r="S115" s="442">
        <v>1</v>
      </c>
      <c r="T115" s="491">
        <v>0.5</v>
      </c>
      <c r="U115" s="473">
        <v>1</v>
      </c>
    </row>
    <row r="116" spans="1:21" ht="14.4" customHeight="1" x14ac:dyDescent="0.3">
      <c r="A116" s="425">
        <v>34</v>
      </c>
      <c r="B116" s="426" t="s">
        <v>478</v>
      </c>
      <c r="C116" s="426">
        <v>89301345</v>
      </c>
      <c r="D116" s="489" t="s">
        <v>1091</v>
      </c>
      <c r="E116" s="490" t="s">
        <v>681</v>
      </c>
      <c r="F116" s="426" t="s">
        <v>661</v>
      </c>
      <c r="G116" s="426" t="s">
        <v>743</v>
      </c>
      <c r="H116" s="426" t="s">
        <v>477</v>
      </c>
      <c r="I116" s="426" t="s">
        <v>744</v>
      </c>
      <c r="J116" s="426" t="s">
        <v>745</v>
      </c>
      <c r="K116" s="426" t="s">
        <v>746</v>
      </c>
      <c r="L116" s="427">
        <v>56.69</v>
      </c>
      <c r="M116" s="427">
        <v>170.07</v>
      </c>
      <c r="N116" s="426">
        <v>3</v>
      </c>
      <c r="O116" s="491">
        <v>1.5</v>
      </c>
      <c r="P116" s="427"/>
      <c r="Q116" s="442">
        <v>0</v>
      </c>
      <c r="R116" s="426"/>
      <c r="S116" s="442">
        <v>0</v>
      </c>
      <c r="T116" s="491"/>
      <c r="U116" s="473">
        <v>0</v>
      </c>
    </row>
    <row r="117" spans="1:21" ht="14.4" customHeight="1" x14ac:dyDescent="0.3">
      <c r="A117" s="425">
        <v>34</v>
      </c>
      <c r="B117" s="426" t="s">
        <v>478</v>
      </c>
      <c r="C117" s="426">
        <v>89301345</v>
      </c>
      <c r="D117" s="489" t="s">
        <v>1091</v>
      </c>
      <c r="E117" s="490" t="s">
        <v>681</v>
      </c>
      <c r="F117" s="426" t="s">
        <v>661</v>
      </c>
      <c r="G117" s="426" t="s">
        <v>949</v>
      </c>
      <c r="H117" s="426" t="s">
        <v>477</v>
      </c>
      <c r="I117" s="426" t="s">
        <v>1037</v>
      </c>
      <c r="J117" s="426" t="s">
        <v>1038</v>
      </c>
      <c r="K117" s="426" t="s">
        <v>1039</v>
      </c>
      <c r="L117" s="427">
        <v>0</v>
      </c>
      <c r="M117" s="427">
        <v>0</v>
      </c>
      <c r="N117" s="426">
        <v>1</v>
      </c>
      <c r="O117" s="491">
        <v>0.5</v>
      </c>
      <c r="P117" s="427">
        <v>0</v>
      </c>
      <c r="Q117" s="442"/>
      <c r="R117" s="426">
        <v>1</v>
      </c>
      <c r="S117" s="442">
        <v>1</v>
      </c>
      <c r="T117" s="491">
        <v>0.5</v>
      </c>
      <c r="U117" s="473">
        <v>1</v>
      </c>
    </row>
    <row r="118" spans="1:21" ht="14.4" customHeight="1" x14ac:dyDescent="0.3">
      <c r="A118" s="425">
        <v>34</v>
      </c>
      <c r="B118" s="426" t="s">
        <v>478</v>
      </c>
      <c r="C118" s="426">
        <v>89301345</v>
      </c>
      <c r="D118" s="489" t="s">
        <v>1091</v>
      </c>
      <c r="E118" s="490" t="s">
        <v>681</v>
      </c>
      <c r="F118" s="426" t="s">
        <v>661</v>
      </c>
      <c r="G118" s="426" t="s">
        <v>1040</v>
      </c>
      <c r="H118" s="426" t="s">
        <v>564</v>
      </c>
      <c r="I118" s="426" t="s">
        <v>1041</v>
      </c>
      <c r="J118" s="426" t="s">
        <v>1042</v>
      </c>
      <c r="K118" s="426" t="s">
        <v>1043</v>
      </c>
      <c r="L118" s="427">
        <v>526.27</v>
      </c>
      <c r="M118" s="427">
        <v>1578.81</v>
      </c>
      <c r="N118" s="426">
        <v>3</v>
      </c>
      <c r="O118" s="491">
        <v>2</v>
      </c>
      <c r="P118" s="427">
        <v>526.27</v>
      </c>
      <c r="Q118" s="442">
        <v>0.33333333333333331</v>
      </c>
      <c r="R118" s="426">
        <v>1</v>
      </c>
      <c r="S118" s="442">
        <v>0.33333333333333331</v>
      </c>
      <c r="T118" s="491">
        <v>0.5</v>
      </c>
      <c r="U118" s="473">
        <v>0.25</v>
      </c>
    </row>
    <row r="119" spans="1:21" ht="14.4" customHeight="1" x14ac:dyDescent="0.3">
      <c r="A119" s="425">
        <v>34</v>
      </c>
      <c r="B119" s="426" t="s">
        <v>478</v>
      </c>
      <c r="C119" s="426">
        <v>89301345</v>
      </c>
      <c r="D119" s="489" t="s">
        <v>1091</v>
      </c>
      <c r="E119" s="490" t="s">
        <v>682</v>
      </c>
      <c r="F119" s="426" t="s">
        <v>661</v>
      </c>
      <c r="G119" s="426" t="s">
        <v>1044</v>
      </c>
      <c r="H119" s="426" t="s">
        <v>477</v>
      </c>
      <c r="I119" s="426" t="s">
        <v>1045</v>
      </c>
      <c r="J119" s="426" t="s">
        <v>1046</v>
      </c>
      <c r="K119" s="426" t="s">
        <v>1047</v>
      </c>
      <c r="L119" s="427">
        <v>275.23</v>
      </c>
      <c r="M119" s="427">
        <v>275.23</v>
      </c>
      <c r="N119" s="426">
        <v>1</v>
      </c>
      <c r="O119" s="491">
        <v>1</v>
      </c>
      <c r="P119" s="427">
        <v>275.23</v>
      </c>
      <c r="Q119" s="442">
        <v>1</v>
      </c>
      <c r="R119" s="426">
        <v>1</v>
      </c>
      <c r="S119" s="442">
        <v>1</v>
      </c>
      <c r="T119" s="491">
        <v>1</v>
      </c>
      <c r="U119" s="473">
        <v>1</v>
      </c>
    </row>
    <row r="120" spans="1:21" ht="14.4" customHeight="1" x14ac:dyDescent="0.3">
      <c r="A120" s="425">
        <v>34</v>
      </c>
      <c r="B120" s="426" t="s">
        <v>478</v>
      </c>
      <c r="C120" s="426">
        <v>89301345</v>
      </c>
      <c r="D120" s="489" t="s">
        <v>1091</v>
      </c>
      <c r="E120" s="490" t="s">
        <v>682</v>
      </c>
      <c r="F120" s="426" t="s">
        <v>661</v>
      </c>
      <c r="G120" s="426" t="s">
        <v>960</v>
      </c>
      <c r="H120" s="426" t="s">
        <v>564</v>
      </c>
      <c r="I120" s="426" t="s">
        <v>1048</v>
      </c>
      <c r="J120" s="426" t="s">
        <v>1049</v>
      </c>
      <c r="K120" s="426" t="s">
        <v>924</v>
      </c>
      <c r="L120" s="427">
        <v>137.74</v>
      </c>
      <c r="M120" s="427">
        <v>137.74</v>
      </c>
      <c r="N120" s="426">
        <v>1</v>
      </c>
      <c r="O120" s="491">
        <v>1</v>
      </c>
      <c r="P120" s="427">
        <v>137.74</v>
      </c>
      <c r="Q120" s="442">
        <v>1</v>
      </c>
      <c r="R120" s="426">
        <v>1</v>
      </c>
      <c r="S120" s="442">
        <v>1</v>
      </c>
      <c r="T120" s="491">
        <v>1</v>
      </c>
      <c r="U120" s="473">
        <v>1</v>
      </c>
    </row>
    <row r="121" spans="1:21" ht="14.4" customHeight="1" x14ac:dyDescent="0.3">
      <c r="A121" s="425">
        <v>34</v>
      </c>
      <c r="B121" s="426" t="s">
        <v>478</v>
      </c>
      <c r="C121" s="426">
        <v>89301345</v>
      </c>
      <c r="D121" s="489" t="s">
        <v>1091</v>
      </c>
      <c r="E121" s="490" t="s">
        <v>682</v>
      </c>
      <c r="F121" s="426" t="s">
        <v>661</v>
      </c>
      <c r="G121" s="426" t="s">
        <v>1050</v>
      </c>
      <c r="H121" s="426" t="s">
        <v>477</v>
      </c>
      <c r="I121" s="426" t="s">
        <v>1051</v>
      </c>
      <c r="J121" s="426" t="s">
        <v>1052</v>
      </c>
      <c r="K121" s="426" t="s">
        <v>1053</v>
      </c>
      <c r="L121" s="427">
        <v>115.3</v>
      </c>
      <c r="M121" s="427">
        <v>115.3</v>
      </c>
      <c r="N121" s="426">
        <v>1</v>
      </c>
      <c r="O121" s="491">
        <v>1</v>
      </c>
      <c r="P121" s="427"/>
      <c r="Q121" s="442">
        <v>0</v>
      </c>
      <c r="R121" s="426"/>
      <c r="S121" s="442">
        <v>0</v>
      </c>
      <c r="T121" s="491"/>
      <c r="U121" s="473">
        <v>0</v>
      </c>
    </row>
    <row r="122" spans="1:21" ht="14.4" customHeight="1" x14ac:dyDescent="0.3">
      <c r="A122" s="425">
        <v>34</v>
      </c>
      <c r="B122" s="426" t="s">
        <v>478</v>
      </c>
      <c r="C122" s="426">
        <v>89301345</v>
      </c>
      <c r="D122" s="489" t="s">
        <v>1091</v>
      </c>
      <c r="E122" s="490" t="s">
        <v>682</v>
      </c>
      <c r="F122" s="426" t="s">
        <v>661</v>
      </c>
      <c r="G122" s="426" t="s">
        <v>692</v>
      </c>
      <c r="H122" s="426" t="s">
        <v>477</v>
      </c>
      <c r="I122" s="426" t="s">
        <v>693</v>
      </c>
      <c r="J122" s="426" t="s">
        <v>1054</v>
      </c>
      <c r="K122" s="426" t="s">
        <v>695</v>
      </c>
      <c r="L122" s="427">
        <v>0</v>
      </c>
      <c r="M122" s="427">
        <v>0</v>
      </c>
      <c r="N122" s="426">
        <v>1</v>
      </c>
      <c r="O122" s="491">
        <v>1</v>
      </c>
      <c r="P122" s="427">
        <v>0</v>
      </c>
      <c r="Q122" s="442"/>
      <c r="R122" s="426">
        <v>1</v>
      </c>
      <c r="S122" s="442">
        <v>1</v>
      </c>
      <c r="T122" s="491">
        <v>1</v>
      </c>
      <c r="U122" s="473">
        <v>1</v>
      </c>
    </row>
    <row r="123" spans="1:21" ht="14.4" customHeight="1" x14ac:dyDescent="0.3">
      <c r="A123" s="425">
        <v>34</v>
      </c>
      <c r="B123" s="426" t="s">
        <v>478</v>
      </c>
      <c r="C123" s="426">
        <v>89301345</v>
      </c>
      <c r="D123" s="489" t="s">
        <v>1091</v>
      </c>
      <c r="E123" s="490" t="s">
        <v>682</v>
      </c>
      <c r="F123" s="426" t="s">
        <v>661</v>
      </c>
      <c r="G123" s="426" t="s">
        <v>1055</v>
      </c>
      <c r="H123" s="426" t="s">
        <v>477</v>
      </c>
      <c r="I123" s="426" t="s">
        <v>1056</v>
      </c>
      <c r="J123" s="426" t="s">
        <v>1057</v>
      </c>
      <c r="K123" s="426" t="s">
        <v>1058</v>
      </c>
      <c r="L123" s="427">
        <v>36.130000000000003</v>
      </c>
      <c r="M123" s="427">
        <v>36.130000000000003</v>
      </c>
      <c r="N123" s="426">
        <v>1</v>
      </c>
      <c r="O123" s="491">
        <v>1</v>
      </c>
      <c r="P123" s="427">
        <v>36.130000000000003</v>
      </c>
      <c r="Q123" s="442">
        <v>1</v>
      </c>
      <c r="R123" s="426">
        <v>1</v>
      </c>
      <c r="S123" s="442">
        <v>1</v>
      </c>
      <c r="T123" s="491">
        <v>1</v>
      </c>
      <c r="U123" s="473">
        <v>1</v>
      </c>
    </row>
    <row r="124" spans="1:21" ht="14.4" customHeight="1" x14ac:dyDescent="0.3">
      <c r="A124" s="425">
        <v>34</v>
      </c>
      <c r="B124" s="426" t="s">
        <v>478</v>
      </c>
      <c r="C124" s="426">
        <v>89301345</v>
      </c>
      <c r="D124" s="489" t="s">
        <v>1091</v>
      </c>
      <c r="E124" s="490" t="s">
        <v>682</v>
      </c>
      <c r="F124" s="426" t="s">
        <v>661</v>
      </c>
      <c r="G124" s="426" t="s">
        <v>1059</v>
      </c>
      <c r="H124" s="426" t="s">
        <v>477</v>
      </c>
      <c r="I124" s="426" t="s">
        <v>1060</v>
      </c>
      <c r="J124" s="426" t="s">
        <v>1061</v>
      </c>
      <c r="K124" s="426" t="s">
        <v>1062</v>
      </c>
      <c r="L124" s="427">
        <v>0</v>
      </c>
      <c r="M124" s="427">
        <v>0</v>
      </c>
      <c r="N124" s="426">
        <v>1</v>
      </c>
      <c r="O124" s="491">
        <v>0.5</v>
      </c>
      <c r="P124" s="427">
        <v>0</v>
      </c>
      <c r="Q124" s="442"/>
      <c r="R124" s="426">
        <v>1</v>
      </c>
      <c r="S124" s="442">
        <v>1</v>
      </c>
      <c r="T124" s="491">
        <v>0.5</v>
      </c>
      <c r="U124" s="473">
        <v>1</v>
      </c>
    </row>
    <row r="125" spans="1:21" ht="14.4" customHeight="1" x14ac:dyDescent="0.3">
      <c r="A125" s="425">
        <v>34</v>
      </c>
      <c r="B125" s="426" t="s">
        <v>478</v>
      </c>
      <c r="C125" s="426">
        <v>89301345</v>
      </c>
      <c r="D125" s="489" t="s">
        <v>1091</v>
      </c>
      <c r="E125" s="490" t="s">
        <v>682</v>
      </c>
      <c r="F125" s="426" t="s">
        <v>661</v>
      </c>
      <c r="G125" s="426" t="s">
        <v>1063</v>
      </c>
      <c r="H125" s="426" t="s">
        <v>477</v>
      </c>
      <c r="I125" s="426" t="s">
        <v>1064</v>
      </c>
      <c r="J125" s="426" t="s">
        <v>1065</v>
      </c>
      <c r="K125" s="426" t="s">
        <v>1058</v>
      </c>
      <c r="L125" s="427">
        <v>36.130000000000003</v>
      </c>
      <c r="M125" s="427">
        <v>72.260000000000005</v>
      </c>
      <c r="N125" s="426">
        <v>2</v>
      </c>
      <c r="O125" s="491">
        <v>1</v>
      </c>
      <c r="P125" s="427">
        <v>72.260000000000005</v>
      </c>
      <c r="Q125" s="442">
        <v>1</v>
      </c>
      <c r="R125" s="426">
        <v>2</v>
      </c>
      <c r="S125" s="442">
        <v>1</v>
      </c>
      <c r="T125" s="491">
        <v>1</v>
      </c>
      <c r="U125" s="473">
        <v>1</v>
      </c>
    </row>
    <row r="126" spans="1:21" ht="14.4" customHeight="1" x14ac:dyDescent="0.3">
      <c r="A126" s="425">
        <v>34</v>
      </c>
      <c r="B126" s="426" t="s">
        <v>478</v>
      </c>
      <c r="C126" s="426">
        <v>89301345</v>
      </c>
      <c r="D126" s="489" t="s">
        <v>1091</v>
      </c>
      <c r="E126" s="490" t="s">
        <v>682</v>
      </c>
      <c r="F126" s="426" t="s">
        <v>661</v>
      </c>
      <c r="G126" s="426" t="s">
        <v>703</v>
      </c>
      <c r="H126" s="426" t="s">
        <v>477</v>
      </c>
      <c r="I126" s="426" t="s">
        <v>770</v>
      </c>
      <c r="J126" s="426" t="s">
        <v>771</v>
      </c>
      <c r="K126" s="426" t="s">
        <v>772</v>
      </c>
      <c r="L126" s="427">
        <v>0</v>
      </c>
      <c r="M126" s="427">
        <v>0</v>
      </c>
      <c r="N126" s="426">
        <v>1</v>
      </c>
      <c r="O126" s="491">
        <v>0.5</v>
      </c>
      <c r="P126" s="427"/>
      <c r="Q126" s="442"/>
      <c r="R126" s="426"/>
      <c r="S126" s="442">
        <v>0</v>
      </c>
      <c r="T126" s="491"/>
      <c r="U126" s="473">
        <v>0</v>
      </c>
    </row>
    <row r="127" spans="1:21" ht="14.4" customHeight="1" x14ac:dyDescent="0.3">
      <c r="A127" s="425">
        <v>34</v>
      </c>
      <c r="B127" s="426" t="s">
        <v>478</v>
      </c>
      <c r="C127" s="426">
        <v>89301345</v>
      </c>
      <c r="D127" s="489" t="s">
        <v>1091</v>
      </c>
      <c r="E127" s="490" t="s">
        <v>682</v>
      </c>
      <c r="F127" s="426" t="s">
        <v>661</v>
      </c>
      <c r="G127" s="426" t="s">
        <v>1066</v>
      </c>
      <c r="H127" s="426" t="s">
        <v>477</v>
      </c>
      <c r="I127" s="426" t="s">
        <v>1067</v>
      </c>
      <c r="J127" s="426" t="s">
        <v>1068</v>
      </c>
      <c r="K127" s="426" t="s">
        <v>1069</v>
      </c>
      <c r="L127" s="427">
        <v>0</v>
      </c>
      <c r="M127" s="427">
        <v>0</v>
      </c>
      <c r="N127" s="426">
        <v>1</v>
      </c>
      <c r="O127" s="491">
        <v>1</v>
      </c>
      <c r="P127" s="427"/>
      <c r="Q127" s="442"/>
      <c r="R127" s="426"/>
      <c r="S127" s="442">
        <v>0</v>
      </c>
      <c r="T127" s="491"/>
      <c r="U127" s="473">
        <v>0</v>
      </c>
    </row>
    <row r="128" spans="1:21" ht="14.4" customHeight="1" x14ac:dyDescent="0.3">
      <c r="A128" s="425">
        <v>34</v>
      </c>
      <c r="B128" s="426" t="s">
        <v>478</v>
      </c>
      <c r="C128" s="426">
        <v>89301345</v>
      </c>
      <c r="D128" s="489" t="s">
        <v>1091</v>
      </c>
      <c r="E128" s="490" t="s">
        <v>682</v>
      </c>
      <c r="F128" s="426" t="s">
        <v>661</v>
      </c>
      <c r="G128" s="426" t="s">
        <v>707</v>
      </c>
      <c r="H128" s="426" t="s">
        <v>564</v>
      </c>
      <c r="I128" s="426" t="s">
        <v>1070</v>
      </c>
      <c r="J128" s="426" t="s">
        <v>1071</v>
      </c>
      <c r="K128" s="426" t="s">
        <v>1072</v>
      </c>
      <c r="L128" s="427">
        <v>413.22</v>
      </c>
      <c r="M128" s="427">
        <v>413.22</v>
      </c>
      <c r="N128" s="426">
        <v>1</v>
      </c>
      <c r="O128" s="491">
        <v>0.5</v>
      </c>
      <c r="P128" s="427">
        <v>413.22</v>
      </c>
      <c r="Q128" s="442">
        <v>1</v>
      </c>
      <c r="R128" s="426">
        <v>1</v>
      </c>
      <c r="S128" s="442">
        <v>1</v>
      </c>
      <c r="T128" s="491">
        <v>0.5</v>
      </c>
      <c r="U128" s="473">
        <v>1</v>
      </c>
    </row>
    <row r="129" spans="1:21" ht="14.4" customHeight="1" x14ac:dyDescent="0.3">
      <c r="A129" s="425">
        <v>34</v>
      </c>
      <c r="B129" s="426" t="s">
        <v>478</v>
      </c>
      <c r="C129" s="426">
        <v>89301345</v>
      </c>
      <c r="D129" s="489" t="s">
        <v>1091</v>
      </c>
      <c r="E129" s="490" t="s">
        <v>682</v>
      </c>
      <c r="F129" s="426" t="s">
        <v>661</v>
      </c>
      <c r="G129" s="426" t="s">
        <v>1073</v>
      </c>
      <c r="H129" s="426" t="s">
        <v>477</v>
      </c>
      <c r="I129" s="426" t="s">
        <v>1074</v>
      </c>
      <c r="J129" s="426" t="s">
        <v>1075</v>
      </c>
      <c r="K129" s="426" t="s">
        <v>1076</v>
      </c>
      <c r="L129" s="427">
        <v>0</v>
      </c>
      <c r="M129" s="427">
        <v>0</v>
      </c>
      <c r="N129" s="426">
        <v>1</v>
      </c>
      <c r="O129" s="491">
        <v>1</v>
      </c>
      <c r="P129" s="427"/>
      <c r="Q129" s="442"/>
      <c r="R129" s="426"/>
      <c r="S129" s="442">
        <v>0</v>
      </c>
      <c r="T129" s="491"/>
      <c r="U129" s="473">
        <v>0</v>
      </c>
    </row>
    <row r="130" spans="1:21" ht="14.4" customHeight="1" x14ac:dyDescent="0.3">
      <c r="A130" s="425">
        <v>34</v>
      </c>
      <c r="B130" s="426" t="s">
        <v>478</v>
      </c>
      <c r="C130" s="426">
        <v>89301345</v>
      </c>
      <c r="D130" s="489" t="s">
        <v>1091</v>
      </c>
      <c r="E130" s="490" t="s">
        <v>682</v>
      </c>
      <c r="F130" s="426" t="s">
        <v>661</v>
      </c>
      <c r="G130" s="426" t="s">
        <v>941</v>
      </c>
      <c r="H130" s="426" t="s">
        <v>477</v>
      </c>
      <c r="I130" s="426" t="s">
        <v>942</v>
      </c>
      <c r="J130" s="426" t="s">
        <v>943</v>
      </c>
      <c r="K130" s="426" t="s">
        <v>944</v>
      </c>
      <c r="L130" s="427">
        <v>152.6</v>
      </c>
      <c r="M130" s="427">
        <v>152.6</v>
      </c>
      <c r="N130" s="426">
        <v>1</v>
      </c>
      <c r="O130" s="491">
        <v>0.5</v>
      </c>
      <c r="P130" s="427"/>
      <c r="Q130" s="442">
        <v>0</v>
      </c>
      <c r="R130" s="426"/>
      <c r="S130" s="442">
        <v>0</v>
      </c>
      <c r="T130" s="491"/>
      <c r="U130" s="473">
        <v>0</v>
      </c>
    </row>
    <row r="131" spans="1:21" ht="14.4" customHeight="1" x14ac:dyDescent="0.3">
      <c r="A131" s="425">
        <v>34</v>
      </c>
      <c r="B131" s="426" t="s">
        <v>478</v>
      </c>
      <c r="C131" s="426">
        <v>89301345</v>
      </c>
      <c r="D131" s="489" t="s">
        <v>1091</v>
      </c>
      <c r="E131" s="490" t="s">
        <v>682</v>
      </c>
      <c r="F131" s="426" t="s">
        <v>661</v>
      </c>
      <c r="G131" s="426" t="s">
        <v>1077</v>
      </c>
      <c r="H131" s="426" t="s">
        <v>477</v>
      </c>
      <c r="I131" s="426" t="s">
        <v>1078</v>
      </c>
      <c r="J131" s="426" t="s">
        <v>1079</v>
      </c>
      <c r="K131" s="426" t="s">
        <v>1080</v>
      </c>
      <c r="L131" s="427">
        <v>0</v>
      </c>
      <c r="M131" s="427">
        <v>0</v>
      </c>
      <c r="N131" s="426">
        <v>1</v>
      </c>
      <c r="O131" s="491">
        <v>1</v>
      </c>
      <c r="P131" s="427"/>
      <c r="Q131" s="442"/>
      <c r="R131" s="426"/>
      <c r="S131" s="442">
        <v>0</v>
      </c>
      <c r="T131" s="491"/>
      <c r="U131" s="473">
        <v>0</v>
      </c>
    </row>
    <row r="132" spans="1:21" ht="14.4" customHeight="1" x14ac:dyDescent="0.3">
      <c r="A132" s="425">
        <v>34</v>
      </c>
      <c r="B132" s="426" t="s">
        <v>478</v>
      </c>
      <c r="C132" s="426">
        <v>89301345</v>
      </c>
      <c r="D132" s="489" t="s">
        <v>1091</v>
      </c>
      <c r="E132" s="490" t="s">
        <v>682</v>
      </c>
      <c r="F132" s="426" t="s">
        <v>661</v>
      </c>
      <c r="G132" s="426" t="s">
        <v>909</v>
      </c>
      <c r="H132" s="426" t="s">
        <v>477</v>
      </c>
      <c r="I132" s="426" t="s">
        <v>910</v>
      </c>
      <c r="J132" s="426" t="s">
        <v>911</v>
      </c>
      <c r="K132" s="426" t="s">
        <v>912</v>
      </c>
      <c r="L132" s="427">
        <v>38.99</v>
      </c>
      <c r="M132" s="427">
        <v>38.99</v>
      </c>
      <c r="N132" s="426">
        <v>1</v>
      </c>
      <c r="O132" s="491">
        <v>1</v>
      </c>
      <c r="P132" s="427">
        <v>38.99</v>
      </c>
      <c r="Q132" s="442">
        <v>1</v>
      </c>
      <c r="R132" s="426">
        <v>1</v>
      </c>
      <c r="S132" s="442">
        <v>1</v>
      </c>
      <c r="T132" s="491">
        <v>1</v>
      </c>
      <c r="U132" s="473">
        <v>1</v>
      </c>
    </row>
    <row r="133" spans="1:21" ht="14.4" customHeight="1" x14ac:dyDescent="0.3">
      <c r="A133" s="425">
        <v>34</v>
      </c>
      <c r="B133" s="426" t="s">
        <v>478</v>
      </c>
      <c r="C133" s="426">
        <v>89301345</v>
      </c>
      <c r="D133" s="489" t="s">
        <v>1091</v>
      </c>
      <c r="E133" s="490" t="s">
        <v>682</v>
      </c>
      <c r="F133" s="426" t="s">
        <v>661</v>
      </c>
      <c r="G133" s="426" t="s">
        <v>909</v>
      </c>
      <c r="H133" s="426" t="s">
        <v>477</v>
      </c>
      <c r="I133" s="426" t="s">
        <v>1081</v>
      </c>
      <c r="J133" s="426" t="s">
        <v>1082</v>
      </c>
      <c r="K133" s="426" t="s">
        <v>1083</v>
      </c>
      <c r="L133" s="427">
        <v>12.54</v>
      </c>
      <c r="M133" s="427">
        <v>12.54</v>
      </c>
      <c r="N133" s="426">
        <v>1</v>
      </c>
      <c r="O133" s="491">
        <v>1</v>
      </c>
      <c r="P133" s="427">
        <v>12.54</v>
      </c>
      <c r="Q133" s="442">
        <v>1</v>
      </c>
      <c r="R133" s="426">
        <v>1</v>
      </c>
      <c r="S133" s="442">
        <v>1</v>
      </c>
      <c r="T133" s="491">
        <v>1</v>
      </c>
      <c r="U133" s="473">
        <v>1</v>
      </c>
    </row>
    <row r="134" spans="1:21" ht="14.4" customHeight="1" x14ac:dyDescent="0.3">
      <c r="A134" s="425">
        <v>34</v>
      </c>
      <c r="B134" s="426" t="s">
        <v>478</v>
      </c>
      <c r="C134" s="426">
        <v>89301345</v>
      </c>
      <c r="D134" s="489" t="s">
        <v>1091</v>
      </c>
      <c r="E134" s="490" t="s">
        <v>682</v>
      </c>
      <c r="F134" s="426" t="s">
        <v>661</v>
      </c>
      <c r="G134" s="426" t="s">
        <v>814</v>
      </c>
      <c r="H134" s="426" t="s">
        <v>477</v>
      </c>
      <c r="I134" s="426" t="s">
        <v>896</v>
      </c>
      <c r="J134" s="426" t="s">
        <v>816</v>
      </c>
      <c r="K134" s="426" t="s">
        <v>897</v>
      </c>
      <c r="L134" s="427">
        <v>0</v>
      </c>
      <c r="M134" s="427">
        <v>0</v>
      </c>
      <c r="N134" s="426">
        <v>1</v>
      </c>
      <c r="O134" s="491">
        <v>1</v>
      </c>
      <c r="P134" s="427"/>
      <c r="Q134" s="442"/>
      <c r="R134" s="426"/>
      <c r="S134" s="442">
        <v>0</v>
      </c>
      <c r="T134" s="491"/>
      <c r="U134" s="473">
        <v>0</v>
      </c>
    </row>
    <row r="135" spans="1:21" ht="14.4" customHeight="1" x14ac:dyDescent="0.3">
      <c r="A135" s="425">
        <v>34</v>
      </c>
      <c r="B135" s="426" t="s">
        <v>478</v>
      </c>
      <c r="C135" s="426">
        <v>89301345</v>
      </c>
      <c r="D135" s="489" t="s">
        <v>1091</v>
      </c>
      <c r="E135" s="490" t="s">
        <v>683</v>
      </c>
      <c r="F135" s="426" t="s">
        <v>661</v>
      </c>
      <c r="G135" s="426" t="s">
        <v>793</v>
      </c>
      <c r="H135" s="426" t="s">
        <v>477</v>
      </c>
      <c r="I135" s="426" t="s">
        <v>1084</v>
      </c>
      <c r="J135" s="426" t="s">
        <v>1085</v>
      </c>
      <c r="K135" s="426" t="s">
        <v>1086</v>
      </c>
      <c r="L135" s="427">
        <v>31.64</v>
      </c>
      <c r="M135" s="427">
        <v>31.64</v>
      </c>
      <c r="N135" s="426">
        <v>1</v>
      </c>
      <c r="O135" s="491">
        <v>0.5</v>
      </c>
      <c r="P135" s="427">
        <v>31.64</v>
      </c>
      <c r="Q135" s="442">
        <v>1</v>
      </c>
      <c r="R135" s="426">
        <v>1</v>
      </c>
      <c r="S135" s="442">
        <v>1</v>
      </c>
      <c r="T135" s="491">
        <v>0.5</v>
      </c>
      <c r="U135" s="473">
        <v>1</v>
      </c>
    </row>
    <row r="136" spans="1:21" ht="14.4" customHeight="1" thickBot="1" x14ac:dyDescent="0.35">
      <c r="A136" s="431">
        <v>34</v>
      </c>
      <c r="B136" s="432" t="s">
        <v>478</v>
      </c>
      <c r="C136" s="432">
        <v>89301345</v>
      </c>
      <c r="D136" s="492" t="s">
        <v>1091</v>
      </c>
      <c r="E136" s="493" t="s">
        <v>683</v>
      </c>
      <c r="F136" s="432" t="s">
        <v>661</v>
      </c>
      <c r="G136" s="432" t="s">
        <v>1087</v>
      </c>
      <c r="H136" s="432" t="s">
        <v>477</v>
      </c>
      <c r="I136" s="432" t="s">
        <v>1088</v>
      </c>
      <c r="J136" s="432" t="s">
        <v>1089</v>
      </c>
      <c r="K136" s="432" t="s">
        <v>1090</v>
      </c>
      <c r="L136" s="433">
        <v>38.65</v>
      </c>
      <c r="M136" s="433">
        <v>38.65</v>
      </c>
      <c r="N136" s="432">
        <v>1</v>
      </c>
      <c r="O136" s="494">
        <v>0.5</v>
      </c>
      <c r="P136" s="433">
        <v>38.65</v>
      </c>
      <c r="Q136" s="443">
        <v>1</v>
      </c>
      <c r="R136" s="432">
        <v>1</v>
      </c>
      <c r="S136" s="443">
        <v>1</v>
      </c>
      <c r="T136" s="494">
        <v>0.5</v>
      </c>
      <c r="U136" s="474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323" t="s">
        <v>1092</v>
      </c>
      <c r="B1" s="323"/>
      <c r="C1" s="323"/>
      <c r="D1" s="323"/>
      <c r="E1" s="323"/>
      <c r="F1" s="323"/>
    </row>
    <row r="2" spans="1:6" ht="14.4" customHeight="1" thickBot="1" x14ac:dyDescent="0.35">
      <c r="A2" s="380" t="s">
        <v>250</v>
      </c>
      <c r="B2" s="89"/>
      <c r="C2" s="90"/>
      <c r="D2" s="91"/>
      <c r="E2" s="90"/>
      <c r="F2" s="91"/>
    </row>
    <row r="3" spans="1:6" ht="14.4" customHeight="1" thickBot="1" x14ac:dyDescent="0.35">
      <c r="A3" s="207"/>
      <c r="B3" s="324" t="s">
        <v>214</v>
      </c>
      <c r="C3" s="325"/>
      <c r="D3" s="326" t="s">
        <v>213</v>
      </c>
      <c r="E3" s="325"/>
      <c r="F3" s="141" t="s">
        <v>6</v>
      </c>
    </row>
    <row r="4" spans="1:6" ht="14.4" customHeight="1" thickBot="1" x14ac:dyDescent="0.35">
      <c r="A4" s="437" t="s">
        <v>234</v>
      </c>
      <c r="B4" s="438" t="s">
        <v>17</v>
      </c>
      <c r="C4" s="439" t="s">
        <v>5</v>
      </c>
      <c r="D4" s="438" t="s">
        <v>17</v>
      </c>
      <c r="E4" s="439" t="s">
        <v>5</v>
      </c>
      <c r="F4" s="440" t="s">
        <v>17</v>
      </c>
    </row>
    <row r="5" spans="1:6" ht="14.4" customHeight="1" x14ac:dyDescent="0.3">
      <c r="A5" s="452" t="s">
        <v>680</v>
      </c>
      <c r="B5" s="423">
        <v>1553.1399999999999</v>
      </c>
      <c r="C5" s="441">
        <v>0.69968825458608142</v>
      </c>
      <c r="D5" s="423">
        <v>666.62</v>
      </c>
      <c r="E5" s="441">
        <v>0.30031174541391864</v>
      </c>
      <c r="F5" s="424">
        <v>2219.7599999999998</v>
      </c>
    </row>
    <row r="6" spans="1:6" ht="14.4" customHeight="1" x14ac:dyDescent="0.3">
      <c r="A6" s="454" t="s">
        <v>668</v>
      </c>
      <c r="B6" s="429">
        <v>855.80000000000007</v>
      </c>
      <c r="C6" s="442">
        <v>0.75066224584670993</v>
      </c>
      <c r="D6" s="429">
        <v>284.26</v>
      </c>
      <c r="E6" s="442">
        <v>0.24933775415329018</v>
      </c>
      <c r="F6" s="430">
        <v>1140.06</v>
      </c>
    </row>
    <row r="7" spans="1:6" ht="14.4" customHeight="1" x14ac:dyDescent="0.3">
      <c r="A7" s="454" t="s">
        <v>670</v>
      </c>
      <c r="B7" s="429">
        <v>826.44</v>
      </c>
      <c r="C7" s="442">
        <v>0.69165104445634706</v>
      </c>
      <c r="D7" s="429">
        <v>368.44</v>
      </c>
      <c r="E7" s="442">
        <v>0.30834895554365288</v>
      </c>
      <c r="F7" s="430">
        <v>1194.8800000000001</v>
      </c>
    </row>
    <row r="8" spans="1:6" ht="14.4" customHeight="1" x14ac:dyDescent="0.3">
      <c r="A8" s="454" t="s">
        <v>679</v>
      </c>
      <c r="B8" s="429">
        <v>717.96</v>
      </c>
      <c r="C8" s="442">
        <v>0.31903378036099928</v>
      </c>
      <c r="D8" s="429">
        <v>1532.46</v>
      </c>
      <c r="E8" s="442">
        <v>0.68096621963900072</v>
      </c>
      <c r="F8" s="430">
        <v>2250.42</v>
      </c>
    </row>
    <row r="9" spans="1:6" ht="14.4" customHeight="1" x14ac:dyDescent="0.3">
      <c r="A9" s="454" t="s">
        <v>676</v>
      </c>
      <c r="B9" s="429">
        <v>333.31</v>
      </c>
      <c r="C9" s="442">
        <v>1</v>
      </c>
      <c r="D9" s="429"/>
      <c r="E9" s="442">
        <v>0</v>
      </c>
      <c r="F9" s="430">
        <v>333.31</v>
      </c>
    </row>
    <row r="10" spans="1:6" ht="14.4" customHeight="1" x14ac:dyDescent="0.3">
      <c r="A10" s="454" t="s">
        <v>674</v>
      </c>
      <c r="B10" s="429">
        <v>260.3</v>
      </c>
      <c r="C10" s="442">
        <v>0.34459933542502352</v>
      </c>
      <c r="D10" s="429">
        <v>495.07</v>
      </c>
      <c r="E10" s="442">
        <v>0.65540066457497648</v>
      </c>
      <c r="F10" s="430">
        <v>755.37</v>
      </c>
    </row>
    <row r="11" spans="1:6" ht="14.4" customHeight="1" x14ac:dyDescent="0.3">
      <c r="A11" s="454" t="s">
        <v>681</v>
      </c>
      <c r="B11" s="429">
        <v>257.68</v>
      </c>
      <c r="C11" s="442">
        <v>8.0526006575082187E-2</v>
      </c>
      <c r="D11" s="429">
        <v>2942.28</v>
      </c>
      <c r="E11" s="442">
        <v>0.91947399342491787</v>
      </c>
      <c r="F11" s="430">
        <v>3199.96</v>
      </c>
    </row>
    <row r="12" spans="1:6" ht="14.4" customHeight="1" x14ac:dyDescent="0.3">
      <c r="A12" s="454" t="s">
        <v>672</v>
      </c>
      <c r="B12" s="429">
        <v>32.200000000000003</v>
      </c>
      <c r="C12" s="442">
        <v>0.12925497752087348</v>
      </c>
      <c r="D12" s="429">
        <v>216.92</v>
      </c>
      <c r="E12" s="442">
        <v>0.87074502247912644</v>
      </c>
      <c r="F12" s="430">
        <v>249.12</v>
      </c>
    </row>
    <row r="13" spans="1:6" ht="14.4" customHeight="1" x14ac:dyDescent="0.3">
      <c r="A13" s="454" t="s">
        <v>678</v>
      </c>
      <c r="B13" s="429">
        <v>0</v>
      </c>
      <c r="C13" s="442">
        <v>0</v>
      </c>
      <c r="D13" s="429">
        <v>1907.82</v>
      </c>
      <c r="E13" s="442">
        <v>1</v>
      </c>
      <c r="F13" s="430">
        <v>1907.82</v>
      </c>
    </row>
    <row r="14" spans="1:6" ht="14.4" customHeight="1" x14ac:dyDescent="0.3">
      <c r="A14" s="454" t="s">
        <v>682</v>
      </c>
      <c r="B14" s="429"/>
      <c r="C14" s="442">
        <v>0</v>
      </c>
      <c r="D14" s="429">
        <v>550.96</v>
      </c>
      <c r="E14" s="442">
        <v>1</v>
      </c>
      <c r="F14" s="430">
        <v>550.96</v>
      </c>
    </row>
    <row r="15" spans="1:6" ht="14.4" customHeight="1" thickBot="1" x14ac:dyDescent="0.35">
      <c r="A15" s="453" t="s">
        <v>667</v>
      </c>
      <c r="B15" s="444"/>
      <c r="C15" s="445">
        <v>0</v>
      </c>
      <c r="D15" s="444">
        <v>3457.1499999999996</v>
      </c>
      <c r="E15" s="445">
        <v>1</v>
      </c>
      <c r="F15" s="446">
        <v>3457.1499999999996</v>
      </c>
    </row>
    <row r="16" spans="1:6" ht="14.4" customHeight="1" thickBot="1" x14ac:dyDescent="0.35">
      <c r="A16" s="448" t="s">
        <v>6</v>
      </c>
      <c r="B16" s="449">
        <v>4836.83</v>
      </c>
      <c r="C16" s="450">
        <v>0.28025281001413194</v>
      </c>
      <c r="D16" s="449">
        <v>12421.98</v>
      </c>
      <c r="E16" s="450">
        <v>0.71974718998586817</v>
      </c>
      <c r="F16" s="451">
        <v>17258.809999999998</v>
      </c>
    </row>
    <row r="17" spans="1:6" ht="14.4" customHeight="1" thickBot="1" x14ac:dyDescent="0.35"/>
    <row r="18" spans="1:6" ht="14.4" customHeight="1" x14ac:dyDescent="0.3">
      <c r="A18" s="452" t="s">
        <v>1093</v>
      </c>
      <c r="B18" s="423">
        <v>2191.19</v>
      </c>
      <c r="C18" s="441">
        <v>0.7667374668015019</v>
      </c>
      <c r="D18" s="423">
        <v>666.62</v>
      </c>
      <c r="E18" s="441">
        <v>0.23326253319849816</v>
      </c>
      <c r="F18" s="424">
        <v>2857.81</v>
      </c>
    </row>
    <row r="19" spans="1:6" ht="14.4" customHeight="1" x14ac:dyDescent="0.3">
      <c r="A19" s="454" t="s">
        <v>1094</v>
      </c>
      <c r="B19" s="429">
        <v>826.44</v>
      </c>
      <c r="C19" s="442">
        <v>1</v>
      </c>
      <c r="D19" s="429"/>
      <c r="E19" s="442">
        <v>0</v>
      </c>
      <c r="F19" s="430">
        <v>826.44</v>
      </c>
    </row>
    <row r="20" spans="1:6" ht="14.4" customHeight="1" x14ac:dyDescent="0.3">
      <c r="A20" s="454" t="s">
        <v>630</v>
      </c>
      <c r="B20" s="429">
        <v>487.36</v>
      </c>
      <c r="C20" s="442">
        <v>0.63160623104637004</v>
      </c>
      <c r="D20" s="429">
        <v>284.26</v>
      </c>
      <c r="E20" s="442">
        <v>0.36839376895363002</v>
      </c>
      <c r="F20" s="430">
        <v>771.62</v>
      </c>
    </row>
    <row r="21" spans="1:6" ht="14.4" customHeight="1" x14ac:dyDescent="0.3">
      <c r="A21" s="454" t="s">
        <v>1095</v>
      </c>
      <c r="B21" s="429">
        <v>413.22</v>
      </c>
      <c r="C21" s="442">
        <v>0.75</v>
      </c>
      <c r="D21" s="429">
        <v>137.74</v>
      </c>
      <c r="E21" s="442">
        <v>0.25</v>
      </c>
      <c r="F21" s="430">
        <v>550.96</v>
      </c>
    </row>
    <row r="22" spans="1:6" ht="14.4" customHeight="1" x14ac:dyDescent="0.3">
      <c r="A22" s="454" t="s">
        <v>1096</v>
      </c>
      <c r="B22" s="429">
        <v>368.44</v>
      </c>
      <c r="C22" s="442">
        <v>0.5</v>
      </c>
      <c r="D22" s="429">
        <v>368.44</v>
      </c>
      <c r="E22" s="442">
        <v>0.5</v>
      </c>
      <c r="F22" s="430">
        <v>736.88</v>
      </c>
    </row>
    <row r="23" spans="1:6" ht="14.4" customHeight="1" x14ac:dyDescent="0.3">
      <c r="A23" s="454" t="s">
        <v>1097</v>
      </c>
      <c r="B23" s="429">
        <v>260.3</v>
      </c>
      <c r="C23" s="442">
        <v>0.49318857879080702</v>
      </c>
      <c r="D23" s="429">
        <v>267.49</v>
      </c>
      <c r="E23" s="442">
        <v>0.50681142120919309</v>
      </c>
      <c r="F23" s="430">
        <v>527.79</v>
      </c>
    </row>
    <row r="24" spans="1:6" ht="14.4" customHeight="1" x14ac:dyDescent="0.3">
      <c r="A24" s="454" t="s">
        <v>1098</v>
      </c>
      <c r="B24" s="429">
        <v>257.68</v>
      </c>
      <c r="C24" s="442">
        <v>1</v>
      </c>
      <c r="D24" s="429"/>
      <c r="E24" s="442">
        <v>0</v>
      </c>
      <c r="F24" s="430">
        <v>257.68</v>
      </c>
    </row>
    <row r="25" spans="1:6" ht="14.4" customHeight="1" x14ac:dyDescent="0.3">
      <c r="A25" s="454" t="s">
        <v>1099</v>
      </c>
      <c r="B25" s="429">
        <v>32.200000000000003</v>
      </c>
      <c r="C25" s="442">
        <v>1</v>
      </c>
      <c r="D25" s="429"/>
      <c r="E25" s="442">
        <v>0</v>
      </c>
      <c r="F25" s="430">
        <v>32.200000000000003</v>
      </c>
    </row>
    <row r="26" spans="1:6" ht="14.4" customHeight="1" x14ac:dyDescent="0.3">
      <c r="A26" s="454" t="s">
        <v>1100</v>
      </c>
      <c r="B26" s="429">
        <v>0</v>
      </c>
      <c r="C26" s="442">
        <v>0</v>
      </c>
      <c r="D26" s="429">
        <v>483.15</v>
      </c>
      <c r="E26" s="442">
        <v>1</v>
      </c>
      <c r="F26" s="430">
        <v>483.15</v>
      </c>
    </row>
    <row r="27" spans="1:6" ht="14.4" customHeight="1" x14ac:dyDescent="0.3">
      <c r="A27" s="454" t="s">
        <v>1101</v>
      </c>
      <c r="B27" s="429"/>
      <c r="C27" s="442">
        <v>0</v>
      </c>
      <c r="D27" s="429">
        <v>697.31999999999994</v>
      </c>
      <c r="E27" s="442">
        <v>1</v>
      </c>
      <c r="F27" s="430">
        <v>697.31999999999994</v>
      </c>
    </row>
    <row r="28" spans="1:6" ht="14.4" customHeight="1" x14ac:dyDescent="0.3">
      <c r="A28" s="454" t="s">
        <v>1102</v>
      </c>
      <c r="B28" s="429"/>
      <c r="C28" s="442">
        <v>0</v>
      </c>
      <c r="D28" s="429">
        <v>1049.31</v>
      </c>
      <c r="E28" s="442">
        <v>1</v>
      </c>
      <c r="F28" s="430">
        <v>1049.31</v>
      </c>
    </row>
    <row r="29" spans="1:6" ht="14.4" customHeight="1" x14ac:dyDescent="0.3">
      <c r="A29" s="454" t="s">
        <v>1103</v>
      </c>
      <c r="B29" s="429"/>
      <c r="C29" s="442">
        <v>0</v>
      </c>
      <c r="D29" s="429">
        <v>1578.81</v>
      </c>
      <c r="E29" s="442">
        <v>1</v>
      </c>
      <c r="F29" s="430">
        <v>1578.81</v>
      </c>
    </row>
    <row r="30" spans="1:6" ht="14.4" customHeight="1" x14ac:dyDescent="0.3">
      <c r="A30" s="454" t="s">
        <v>1104</v>
      </c>
      <c r="B30" s="429">
        <v>0</v>
      </c>
      <c r="C30" s="442"/>
      <c r="D30" s="429"/>
      <c r="E30" s="442"/>
      <c r="F30" s="430">
        <v>0</v>
      </c>
    </row>
    <row r="31" spans="1:6" ht="14.4" customHeight="1" x14ac:dyDescent="0.3">
      <c r="A31" s="454" t="s">
        <v>1105</v>
      </c>
      <c r="B31" s="429">
        <v>0</v>
      </c>
      <c r="C31" s="442">
        <v>0</v>
      </c>
      <c r="D31" s="429">
        <v>413.22</v>
      </c>
      <c r="E31" s="442">
        <v>1</v>
      </c>
      <c r="F31" s="430">
        <v>413.22</v>
      </c>
    </row>
    <row r="32" spans="1:6" ht="14.4" customHeight="1" x14ac:dyDescent="0.3">
      <c r="A32" s="454" t="s">
        <v>1106</v>
      </c>
      <c r="B32" s="429">
        <v>0</v>
      </c>
      <c r="C32" s="442">
        <v>0</v>
      </c>
      <c r="D32" s="429">
        <v>1210.5</v>
      </c>
      <c r="E32" s="442">
        <v>1</v>
      </c>
      <c r="F32" s="430">
        <v>1210.5</v>
      </c>
    </row>
    <row r="33" spans="1:6" ht="14.4" customHeight="1" x14ac:dyDescent="0.3">
      <c r="A33" s="454" t="s">
        <v>1107</v>
      </c>
      <c r="B33" s="429"/>
      <c r="C33" s="442">
        <v>0</v>
      </c>
      <c r="D33" s="429">
        <v>3457.1499999999996</v>
      </c>
      <c r="E33" s="442">
        <v>1</v>
      </c>
      <c r="F33" s="430">
        <v>3457.1499999999996</v>
      </c>
    </row>
    <row r="34" spans="1:6" ht="14.4" customHeight="1" x14ac:dyDescent="0.3">
      <c r="A34" s="454" t="s">
        <v>1108</v>
      </c>
      <c r="B34" s="429">
        <v>0</v>
      </c>
      <c r="C34" s="442">
        <v>0</v>
      </c>
      <c r="D34" s="429">
        <v>1216.8399999999999</v>
      </c>
      <c r="E34" s="442">
        <v>1</v>
      </c>
      <c r="F34" s="430">
        <v>1216.8399999999999</v>
      </c>
    </row>
    <row r="35" spans="1:6" ht="14.4" customHeight="1" x14ac:dyDescent="0.3">
      <c r="A35" s="454" t="s">
        <v>1109</v>
      </c>
      <c r="B35" s="429"/>
      <c r="C35" s="442">
        <v>0</v>
      </c>
      <c r="D35" s="429">
        <v>146.63</v>
      </c>
      <c r="E35" s="442">
        <v>1</v>
      </c>
      <c r="F35" s="430">
        <v>146.63</v>
      </c>
    </row>
    <row r="36" spans="1:6" ht="14.4" customHeight="1" x14ac:dyDescent="0.3">
      <c r="A36" s="454" t="s">
        <v>1110</v>
      </c>
      <c r="B36" s="429"/>
      <c r="C36" s="442">
        <v>0</v>
      </c>
      <c r="D36" s="429">
        <v>444.5</v>
      </c>
      <c r="E36" s="442">
        <v>1</v>
      </c>
      <c r="F36" s="430">
        <v>444.5</v>
      </c>
    </row>
    <row r="37" spans="1:6" ht="14.4" customHeight="1" x14ac:dyDescent="0.3">
      <c r="A37" s="454" t="s">
        <v>1111</v>
      </c>
      <c r="B37" s="429">
        <v>0</v>
      </c>
      <c r="C37" s="442"/>
      <c r="D37" s="429"/>
      <c r="E37" s="442"/>
      <c r="F37" s="430">
        <v>0</v>
      </c>
    </row>
    <row r="38" spans="1:6" ht="14.4" customHeight="1" thickBot="1" x14ac:dyDescent="0.35">
      <c r="A38" s="453" t="s">
        <v>1112</v>
      </c>
      <c r="B38" s="444"/>
      <c r="C38" s="445"/>
      <c r="D38" s="444">
        <v>0</v>
      </c>
      <c r="E38" s="445"/>
      <c r="F38" s="446">
        <v>0</v>
      </c>
    </row>
    <row r="39" spans="1:6" ht="14.4" customHeight="1" thickBot="1" x14ac:dyDescent="0.35">
      <c r="A39" s="448" t="s">
        <v>6</v>
      </c>
      <c r="B39" s="449">
        <v>4836.83</v>
      </c>
      <c r="C39" s="450">
        <v>0.28025281001413194</v>
      </c>
      <c r="D39" s="449">
        <v>12421.98</v>
      </c>
      <c r="E39" s="450">
        <v>0.71974718998586817</v>
      </c>
      <c r="F39" s="451">
        <v>17258.809999999998</v>
      </c>
    </row>
  </sheetData>
  <mergeCells count="3">
    <mergeCell ref="A1:F1"/>
    <mergeCell ref="B3:C3"/>
    <mergeCell ref="D3:E3"/>
  </mergeCells>
  <conditionalFormatting sqref="C5:C1048576">
    <cfRule type="cellIs" dxfId="22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{3C3EA310-1033-4F0D-A933-23C684B91575}</x14:id>
        </ext>
      </extLst>
    </cfRule>
  </conditionalFormatting>
  <conditionalFormatting sqref="F18:F3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{11786AC6-BAEC-4F02-9CAD-3D9C1B6C53E9}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3EA310-1033-4F0D-A933-23C684B9157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11786AC6-BAEC-4F02-9CAD-3D9C1B6C53E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F18:F38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4" customWidth="1"/>
    <col min="7" max="7" width="10" style="94" customWidth="1"/>
    <col min="8" max="8" width="6.77734375" style="87" customWidth="1"/>
    <col min="9" max="9" width="6.6640625" style="94" customWidth="1"/>
    <col min="10" max="10" width="10" style="94" customWidth="1"/>
    <col min="11" max="11" width="6.77734375" style="87" customWidth="1"/>
    <col min="12" max="12" width="6.6640625" style="94" customWidth="1"/>
    <col min="13" max="13" width="10" style="94" customWidth="1"/>
    <col min="14" max="16384" width="8.88671875" style="65"/>
  </cols>
  <sheetData>
    <row r="1" spans="1:13" ht="18.600000000000001" customHeight="1" thickBot="1" x14ac:dyDescent="0.4">
      <c r="A1" s="323" t="s">
        <v>222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289"/>
      <c r="M1" s="289"/>
    </row>
    <row r="2" spans="1:13" ht="14.4" customHeight="1" thickBot="1" x14ac:dyDescent="0.35">
      <c r="A2" s="380" t="s">
        <v>250</v>
      </c>
      <c r="B2" s="92"/>
      <c r="C2" s="92"/>
      <c r="D2" s="92"/>
      <c r="E2" s="92"/>
      <c r="F2" s="93"/>
      <c r="G2" s="93"/>
      <c r="H2" s="208"/>
      <c r="I2" s="93"/>
      <c r="J2" s="93"/>
      <c r="K2" s="208"/>
      <c r="L2" s="93"/>
    </row>
    <row r="3" spans="1:13" ht="14.4" customHeight="1" thickBot="1" x14ac:dyDescent="0.35">
      <c r="E3" s="140" t="s">
        <v>212</v>
      </c>
      <c r="F3" s="52">
        <f>SUBTOTAL(9,F6:F1048576)</f>
        <v>34</v>
      </c>
      <c r="G3" s="52">
        <f>SUBTOTAL(9,G6:G1048576)</f>
        <v>4836.83</v>
      </c>
      <c r="H3" s="53">
        <f>IF(M3=0,0,G3/M3)</f>
        <v>0.28025281001413188</v>
      </c>
      <c r="I3" s="52">
        <f>SUBTOTAL(9,I6:I1048576)</f>
        <v>42</v>
      </c>
      <c r="J3" s="52">
        <f>SUBTOTAL(9,J6:J1048576)</f>
        <v>12421.979999999998</v>
      </c>
      <c r="K3" s="53">
        <f>IF(M3=0,0,J3/M3)</f>
        <v>0.71974718998586795</v>
      </c>
      <c r="L3" s="52">
        <f>SUBTOTAL(9,L6:L1048576)</f>
        <v>76</v>
      </c>
      <c r="M3" s="54">
        <f>SUBTOTAL(9,M6:M1048576)</f>
        <v>17258.810000000001</v>
      </c>
    </row>
    <row r="4" spans="1:13" ht="14.4" customHeight="1" thickBot="1" x14ac:dyDescent="0.35">
      <c r="A4" s="50"/>
      <c r="B4" s="50"/>
      <c r="C4" s="50"/>
      <c r="D4" s="50"/>
      <c r="E4" s="51"/>
      <c r="F4" s="327" t="s">
        <v>214</v>
      </c>
      <c r="G4" s="328"/>
      <c r="H4" s="329"/>
      <c r="I4" s="330" t="s">
        <v>213</v>
      </c>
      <c r="J4" s="328"/>
      <c r="K4" s="329"/>
      <c r="L4" s="331" t="s">
        <v>6</v>
      </c>
      <c r="M4" s="332"/>
    </row>
    <row r="5" spans="1:13" ht="14.4" customHeight="1" thickBot="1" x14ac:dyDescent="0.35">
      <c r="A5" s="437" t="s">
        <v>221</v>
      </c>
      <c r="B5" s="455" t="s">
        <v>216</v>
      </c>
      <c r="C5" s="455" t="s">
        <v>142</v>
      </c>
      <c r="D5" s="455" t="s">
        <v>217</v>
      </c>
      <c r="E5" s="455" t="s">
        <v>218</v>
      </c>
      <c r="F5" s="456" t="s">
        <v>32</v>
      </c>
      <c r="G5" s="456" t="s">
        <v>17</v>
      </c>
      <c r="H5" s="439" t="s">
        <v>219</v>
      </c>
      <c r="I5" s="438" t="s">
        <v>32</v>
      </c>
      <c r="J5" s="456" t="s">
        <v>17</v>
      </c>
      <c r="K5" s="439" t="s">
        <v>219</v>
      </c>
      <c r="L5" s="438" t="s">
        <v>32</v>
      </c>
      <c r="M5" s="457" t="s">
        <v>17</v>
      </c>
    </row>
    <row r="6" spans="1:13" ht="14.4" customHeight="1" x14ac:dyDescent="0.3">
      <c r="A6" s="419" t="s">
        <v>667</v>
      </c>
      <c r="B6" s="420" t="s">
        <v>1113</v>
      </c>
      <c r="C6" s="420" t="s">
        <v>748</v>
      </c>
      <c r="D6" s="420" t="s">
        <v>749</v>
      </c>
      <c r="E6" s="420" t="s">
        <v>750</v>
      </c>
      <c r="F6" s="423"/>
      <c r="G6" s="423"/>
      <c r="H6" s="441">
        <v>0</v>
      </c>
      <c r="I6" s="423">
        <v>5</v>
      </c>
      <c r="J6" s="423">
        <v>3457.1499999999996</v>
      </c>
      <c r="K6" s="441">
        <v>1</v>
      </c>
      <c r="L6" s="423">
        <v>5</v>
      </c>
      <c r="M6" s="424">
        <v>3457.1499999999996</v>
      </c>
    </row>
    <row r="7" spans="1:13" ht="14.4" customHeight="1" x14ac:dyDescent="0.3">
      <c r="A7" s="425" t="s">
        <v>668</v>
      </c>
      <c r="B7" s="426" t="s">
        <v>658</v>
      </c>
      <c r="C7" s="426" t="s">
        <v>756</v>
      </c>
      <c r="D7" s="426" t="s">
        <v>619</v>
      </c>
      <c r="E7" s="426" t="s">
        <v>757</v>
      </c>
      <c r="F7" s="429"/>
      <c r="G7" s="429"/>
      <c r="H7" s="442">
        <v>0</v>
      </c>
      <c r="I7" s="429">
        <v>2</v>
      </c>
      <c r="J7" s="429">
        <v>162.41999999999999</v>
      </c>
      <c r="K7" s="442">
        <v>1</v>
      </c>
      <c r="L7" s="429">
        <v>2</v>
      </c>
      <c r="M7" s="430">
        <v>162.41999999999999</v>
      </c>
    </row>
    <row r="8" spans="1:13" ht="14.4" customHeight="1" x14ac:dyDescent="0.3">
      <c r="A8" s="425" t="s">
        <v>668</v>
      </c>
      <c r="B8" s="426" t="s">
        <v>658</v>
      </c>
      <c r="C8" s="426" t="s">
        <v>758</v>
      </c>
      <c r="D8" s="426" t="s">
        <v>617</v>
      </c>
      <c r="E8" s="426" t="s">
        <v>759</v>
      </c>
      <c r="F8" s="429"/>
      <c r="G8" s="429"/>
      <c r="H8" s="442"/>
      <c r="I8" s="429">
        <v>2</v>
      </c>
      <c r="J8" s="429">
        <v>0</v>
      </c>
      <c r="K8" s="442"/>
      <c r="L8" s="429">
        <v>2</v>
      </c>
      <c r="M8" s="430">
        <v>0</v>
      </c>
    </row>
    <row r="9" spans="1:13" ht="14.4" customHeight="1" x14ac:dyDescent="0.3">
      <c r="A9" s="425" t="s">
        <v>668</v>
      </c>
      <c r="B9" s="426" t="s">
        <v>658</v>
      </c>
      <c r="C9" s="426" t="s">
        <v>760</v>
      </c>
      <c r="D9" s="426" t="s">
        <v>617</v>
      </c>
      <c r="E9" s="426" t="s">
        <v>759</v>
      </c>
      <c r="F9" s="429"/>
      <c r="G9" s="429"/>
      <c r="H9" s="442">
        <v>0</v>
      </c>
      <c r="I9" s="429">
        <v>2</v>
      </c>
      <c r="J9" s="429">
        <v>121.84</v>
      </c>
      <c r="K9" s="442">
        <v>1</v>
      </c>
      <c r="L9" s="429">
        <v>2</v>
      </c>
      <c r="M9" s="430">
        <v>121.84</v>
      </c>
    </row>
    <row r="10" spans="1:13" ht="14.4" customHeight="1" x14ac:dyDescent="0.3">
      <c r="A10" s="425" t="s">
        <v>668</v>
      </c>
      <c r="B10" s="426" t="s">
        <v>658</v>
      </c>
      <c r="C10" s="426" t="s">
        <v>761</v>
      </c>
      <c r="D10" s="426" t="s">
        <v>762</v>
      </c>
      <c r="E10" s="426" t="s">
        <v>759</v>
      </c>
      <c r="F10" s="429">
        <v>8</v>
      </c>
      <c r="G10" s="429">
        <v>487.36</v>
      </c>
      <c r="H10" s="442">
        <v>1</v>
      </c>
      <c r="I10" s="429"/>
      <c r="J10" s="429"/>
      <c r="K10" s="442">
        <v>0</v>
      </c>
      <c r="L10" s="429">
        <v>8</v>
      </c>
      <c r="M10" s="430">
        <v>487.36</v>
      </c>
    </row>
    <row r="11" spans="1:13" ht="14.4" customHeight="1" x14ac:dyDescent="0.3">
      <c r="A11" s="425" t="s">
        <v>668</v>
      </c>
      <c r="B11" s="426" t="s">
        <v>1114</v>
      </c>
      <c r="C11" s="426" t="s">
        <v>764</v>
      </c>
      <c r="D11" s="426" t="s">
        <v>765</v>
      </c>
      <c r="E11" s="426" t="s">
        <v>691</v>
      </c>
      <c r="F11" s="429">
        <v>2</v>
      </c>
      <c r="G11" s="429">
        <v>368.44</v>
      </c>
      <c r="H11" s="442">
        <v>1</v>
      </c>
      <c r="I11" s="429"/>
      <c r="J11" s="429"/>
      <c r="K11" s="442">
        <v>0</v>
      </c>
      <c r="L11" s="429">
        <v>2</v>
      </c>
      <c r="M11" s="430">
        <v>368.44</v>
      </c>
    </row>
    <row r="12" spans="1:13" ht="14.4" customHeight="1" x14ac:dyDescent="0.3">
      <c r="A12" s="425" t="s">
        <v>670</v>
      </c>
      <c r="B12" s="426" t="s">
        <v>1114</v>
      </c>
      <c r="C12" s="426" t="s">
        <v>792</v>
      </c>
      <c r="D12" s="426" t="s">
        <v>765</v>
      </c>
      <c r="E12" s="426" t="s">
        <v>691</v>
      </c>
      <c r="F12" s="429"/>
      <c r="G12" s="429"/>
      <c r="H12" s="442">
        <v>0</v>
      </c>
      <c r="I12" s="429">
        <v>2</v>
      </c>
      <c r="J12" s="429">
        <v>368.44</v>
      </c>
      <c r="K12" s="442">
        <v>1</v>
      </c>
      <c r="L12" s="429">
        <v>2</v>
      </c>
      <c r="M12" s="430">
        <v>368.44</v>
      </c>
    </row>
    <row r="13" spans="1:13" ht="14.4" customHeight="1" x14ac:dyDescent="0.3">
      <c r="A13" s="425" t="s">
        <v>670</v>
      </c>
      <c r="B13" s="426" t="s">
        <v>1115</v>
      </c>
      <c r="C13" s="426" t="s">
        <v>798</v>
      </c>
      <c r="D13" s="426" t="s">
        <v>799</v>
      </c>
      <c r="E13" s="426" t="s">
        <v>800</v>
      </c>
      <c r="F13" s="429">
        <v>2</v>
      </c>
      <c r="G13" s="429">
        <v>550.96</v>
      </c>
      <c r="H13" s="442">
        <v>1</v>
      </c>
      <c r="I13" s="429"/>
      <c r="J13" s="429"/>
      <c r="K13" s="442">
        <v>0</v>
      </c>
      <c r="L13" s="429">
        <v>2</v>
      </c>
      <c r="M13" s="430">
        <v>550.96</v>
      </c>
    </row>
    <row r="14" spans="1:13" ht="14.4" customHeight="1" x14ac:dyDescent="0.3">
      <c r="A14" s="425" t="s">
        <v>670</v>
      </c>
      <c r="B14" s="426" t="s">
        <v>1115</v>
      </c>
      <c r="C14" s="426" t="s">
        <v>801</v>
      </c>
      <c r="D14" s="426" t="s">
        <v>799</v>
      </c>
      <c r="E14" s="426" t="s">
        <v>800</v>
      </c>
      <c r="F14" s="429">
        <v>1</v>
      </c>
      <c r="G14" s="429">
        <v>275.48</v>
      </c>
      <c r="H14" s="442">
        <v>1</v>
      </c>
      <c r="I14" s="429"/>
      <c r="J14" s="429"/>
      <c r="K14" s="442">
        <v>0</v>
      </c>
      <c r="L14" s="429">
        <v>1</v>
      </c>
      <c r="M14" s="430">
        <v>275.48</v>
      </c>
    </row>
    <row r="15" spans="1:13" ht="14.4" customHeight="1" x14ac:dyDescent="0.3">
      <c r="A15" s="425" t="s">
        <v>672</v>
      </c>
      <c r="B15" s="426" t="s">
        <v>1116</v>
      </c>
      <c r="C15" s="426" t="s">
        <v>855</v>
      </c>
      <c r="D15" s="426" t="s">
        <v>856</v>
      </c>
      <c r="E15" s="426" t="s">
        <v>857</v>
      </c>
      <c r="F15" s="429">
        <v>1</v>
      </c>
      <c r="G15" s="429">
        <v>0</v>
      </c>
      <c r="H15" s="442"/>
      <c r="I15" s="429"/>
      <c r="J15" s="429"/>
      <c r="K15" s="442"/>
      <c r="L15" s="429">
        <v>1</v>
      </c>
      <c r="M15" s="430">
        <v>0</v>
      </c>
    </row>
    <row r="16" spans="1:13" ht="14.4" customHeight="1" x14ac:dyDescent="0.3">
      <c r="A16" s="425" t="s">
        <v>672</v>
      </c>
      <c r="B16" s="426" t="s">
        <v>1117</v>
      </c>
      <c r="C16" s="426" t="s">
        <v>823</v>
      </c>
      <c r="D16" s="426" t="s">
        <v>824</v>
      </c>
      <c r="E16" s="426" t="s">
        <v>757</v>
      </c>
      <c r="F16" s="429">
        <v>1</v>
      </c>
      <c r="G16" s="429">
        <v>32.200000000000003</v>
      </c>
      <c r="H16" s="442">
        <v>1</v>
      </c>
      <c r="I16" s="429"/>
      <c r="J16" s="429"/>
      <c r="K16" s="442">
        <v>0</v>
      </c>
      <c r="L16" s="429">
        <v>1</v>
      </c>
      <c r="M16" s="430">
        <v>32.200000000000003</v>
      </c>
    </row>
    <row r="17" spans="1:13" ht="14.4" customHeight="1" x14ac:dyDescent="0.3">
      <c r="A17" s="425" t="s">
        <v>672</v>
      </c>
      <c r="B17" s="426" t="s">
        <v>1118</v>
      </c>
      <c r="C17" s="426" t="s">
        <v>843</v>
      </c>
      <c r="D17" s="426" t="s">
        <v>844</v>
      </c>
      <c r="E17" s="426" t="s">
        <v>845</v>
      </c>
      <c r="F17" s="429"/>
      <c r="G17" s="429"/>
      <c r="H17" s="442">
        <v>0</v>
      </c>
      <c r="I17" s="429">
        <v>2</v>
      </c>
      <c r="J17" s="429">
        <v>216.92</v>
      </c>
      <c r="K17" s="442">
        <v>1</v>
      </c>
      <c r="L17" s="429">
        <v>2</v>
      </c>
      <c r="M17" s="430">
        <v>216.92</v>
      </c>
    </row>
    <row r="18" spans="1:13" ht="14.4" customHeight="1" x14ac:dyDescent="0.3">
      <c r="A18" s="425" t="s">
        <v>672</v>
      </c>
      <c r="B18" s="426" t="s">
        <v>1119</v>
      </c>
      <c r="C18" s="426" t="s">
        <v>851</v>
      </c>
      <c r="D18" s="426" t="s">
        <v>852</v>
      </c>
      <c r="E18" s="426" t="s">
        <v>853</v>
      </c>
      <c r="F18" s="429">
        <v>1</v>
      </c>
      <c r="G18" s="429">
        <v>0</v>
      </c>
      <c r="H18" s="442"/>
      <c r="I18" s="429"/>
      <c r="J18" s="429"/>
      <c r="K18" s="442"/>
      <c r="L18" s="429">
        <v>1</v>
      </c>
      <c r="M18" s="430">
        <v>0</v>
      </c>
    </row>
    <row r="19" spans="1:13" ht="14.4" customHeight="1" x14ac:dyDescent="0.3">
      <c r="A19" s="425" t="s">
        <v>672</v>
      </c>
      <c r="B19" s="426" t="s">
        <v>1120</v>
      </c>
      <c r="C19" s="426" t="s">
        <v>840</v>
      </c>
      <c r="D19" s="426" t="s">
        <v>841</v>
      </c>
      <c r="E19" s="426" t="s">
        <v>842</v>
      </c>
      <c r="F19" s="429">
        <v>1</v>
      </c>
      <c r="G19" s="429">
        <v>0</v>
      </c>
      <c r="H19" s="442"/>
      <c r="I19" s="429"/>
      <c r="J19" s="429"/>
      <c r="K19" s="442"/>
      <c r="L19" s="429">
        <v>1</v>
      </c>
      <c r="M19" s="430">
        <v>0</v>
      </c>
    </row>
    <row r="20" spans="1:13" ht="14.4" customHeight="1" x14ac:dyDescent="0.3">
      <c r="A20" s="425" t="s">
        <v>674</v>
      </c>
      <c r="B20" s="426" t="s">
        <v>1118</v>
      </c>
      <c r="C20" s="426" t="s">
        <v>870</v>
      </c>
      <c r="D20" s="426" t="s">
        <v>871</v>
      </c>
      <c r="E20" s="426" t="s">
        <v>872</v>
      </c>
      <c r="F20" s="429"/>
      <c r="G20" s="429"/>
      <c r="H20" s="442">
        <v>0</v>
      </c>
      <c r="I20" s="429">
        <v>1</v>
      </c>
      <c r="J20" s="429">
        <v>50.57</v>
      </c>
      <c r="K20" s="442">
        <v>1</v>
      </c>
      <c r="L20" s="429">
        <v>1</v>
      </c>
      <c r="M20" s="430">
        <v>50.57</v>
      </c>
    </row>
    <row r="21" spans="1:13" ht="14.4" customHeight="1" x14ac:dyDescent="0.3">
      <c r="A21" s="425" t="s">
        <v>674</v>
      </c>
      <c r="B21" s="426" t="s">
        <v>1118</v>
      </c>
      <c r="C21" s="426" t="s">
        <v>873</v>
      </c>
      <c r="D21" s="426" t="s">
        <v>876</v>
      </c>
      <c r="E21" s="426" t="s">
        <v>875</v>
      </c>
      <c r="F21" s="429">
        <v>2</v>
      </c>
      <c r="G21" s="429">
        <v>260.3</v>
      </c>
      <c r="H21" s="442">
        <v>1</v>
      </c>
      <c r="I21" s="429"/>
      <c r="J21" s="429"/>
      <c r="K21" s="442">
        <v>0</v>
      </c>
      <c r="L21" s="429">
        <v>2</v>
      </c>
      <c r="M21" s="430">
        <v>260.3</v>
      </c>
    </row>
    <row r="22" spans="1:13" ht="14.4" customHeight="1" x14ac:dyDescent="0.3">
      <c r="A22" s="425" t="s">
        <v>674</v>
      </c>
      <c r="B22" s="426" t="s">
        <v>1121</v>
      </c>
      <c r="C22" s="426" t="s">
        <v>863</v>
      </c>
      <c r="D22" s="426" t="s">
        <v>864</v>
      </c>
      <c r="E22" s="426" t="s">
        <v>865</v>
      </c>
      <c r="F22" s="429"/>
      <c r="G22" s="429"/>
      <c r="H22" s="442">
        <v>0</v>
      </c>
      <c r="I22" s="429">
        <v>2</v>
      </c>
      <c r="J22" s="429">
        <v>444.5</v>
      </c>
      <c r="K22" s="442">
        <v>1</v>
      </c>
      <c r="L22" s="429">
        <v>2</v>
      </c>
      <c r="M22" s="430">
        <v>444.5</v>
      </c>
    </row>
    <row r="23" spans="1:13" ht="14.4" customHeight="1" x14ac:dyDescent="0.3">
      <c r="A23" s="425" t="s">
        <v>676</v>
      </c>
      <c r="B23" s="426" t="s">
        <v>1118</v>
      </c>
      <c r="C23" s="426" t="s">
        <v>712</v>
      </c>
      <c r="D23" s="426" t="s">
        <v>713</v>
      </c>
      <c r="E23" s="426" t="s">
        <v>714</v>
      </c>
      <c r="F23" s="429">
        <v>1</v>
      </c>
      <c r="G23" s="429">
        <v>0</v>
      </c>
      <c r="H23" s="442"/>
      <c r="I23" s="429"/>
      <c r="J23" s="429"/>
      <c r="K23" s="442"/>
      <c r="L23" s="429">
        <v>1</v>
      </c>
      <c r="M23" s="430">
        <v>0</v>
      </c>
    </row>
    <row r="24" spans="1:13" ht="14.4" customHeight="1" x14ac:dyDescent="0.3">
      <c r="A24" s="425" t="s">
        <v>676</v>
      </c>
      <c r="B24" s="426" t="s">
        <v>1122</v>
      </c>
      <c r="C24" s="426" t="s">
        <v>685</v>
      </c>
      <c r="D24" s="426" t="s">
        <v>686</v>
      </c>
      <c r="E24" s="426" t="s">
        <v>1123</v>
      </c>
      <c r="F24" s="429">
        <v>1</v>
      </c>
      <c r="G24" s="429">
        <v>333.31</v>
      </c>
      <c r="H24" s="442">
        <v>1</v>
      </c>
      <c r="I24" s="429"/>
      <c r="J24" s="429"/>
      <c r="K24" s="442">
        <v>0</v>
      </c>
      <c r="L24" s="429">
        <v>1</v>
      </c>
      <c r="M24" s="430">
        <v>333.31</v>
      </c>
    </row>
    <row r="25" spans="1:13" ht="14.4" customHeight="1" x14ac:dyDescent="0.3">
      <c r="A25" s="425" t="s">
        <v>676</v>
      </c>
      <c r="B25" s="426" t="s">
        <v>1120</v>
      </c>
      <c r="C25" s="426" t="s">
        <v>708</v>
      </c>
      <c r="D25" s="426" t="s">
        <v>709</v>
      </c>
      <c r="E25" s="426" t="s">
        <v>710</v>
      </c>
      <c r="F25" s="429">
        <v>1</v>
      </c>
      <c r="G25" s="429">
        <v>0</v>
      </c>
      <c r="H25" s="442"/>
      <c r="I25" s="429"/>
      <c r="J25" s="429"/>
      <c r="K25" s="442"/>
      <c r="L25" s="429">
        <v>1</v>
      </c>
      <c r="M25" s="430">
        <v>0</v>
      </c>
    </row>
    <row r="26" spans="1:13" ht="14.4" customHeight="1" x14ac:dyDescent="0.3">
      <c r="A26" s="425" t="s">
        <v>678</v>
      </c>
      <c r="B26" s="426" t="s">
        <v>1124</v>
      </c>
      <c r="C26" s="426" t="s">
        <v>946</v>
      </c>
      <c r="D26" s="426" t="s">
        <v>947</v>
      </c>
      <c r="E26" s="426" t="s">
        <v>948</v>
      </c>
      <c r="F26" s="429">
        <v>1</v>
      </c>
      <c r="G26" s="429">
        <v>0</v>
      </c>
      <c r="H26" s="442"/>
      <c r="I26" s="429"/>
      <c r="J26" s="429"/>
      <c r="K26" s="442"/>
      <c r="L26" s="429">
        <v>1</v>
      </c>
      <c r="M26" s="430">
        <v>0</v>
      </c>
    </row>
    <row r="27" spans="1:13" ht="14.4" customHeight="1" x14ac:dyDescent="0.3">
      <c r="A27" s="425" t="s">
        <v>678</v>
      </c>
      <c r="B27" s="426" t="s">
        <v>1125</v>
      </c>
      <c r="C27" s="426" t="s">
        <v>950</v>
      </c>
      <c r="D27" s="426" t="s">
        <v>951</v>
      </c>
      <c r="E27" s="426" t="s">
        <v>952</v>
      </c>
      <c r="F27" s="429"/>
      <c r="G27" s="429"/>
      <c r="H27" s="442">
        <v>0</v>
      </c>
      <c r="I27" s="429">
        <v>6</v>
      </c>
      <c r="J27" s="429">
        <v>1210.5</v>
      </c>
      <c r="K27" s="442">
        <v>1</v>
      </c>
      <c r="L27" s="429">
        <v>6</v>
      </c>
      <c r="M27" s="430">
        <v>1210.5</v>
      </c>
    </row>
    <row r="28" spans="1:13" ht="14.4" customHeight="1" x14ac:dyDescent="0.3">
      <c r="A28" s="425" t="s">
        <v>678</v>
      </c>
      <c r="B28" s="426" t="s">
        <v>1126</v>
      </c>
      <c r="C28" s="426" t="s">
        <v>922</v>
      </c>
      <c r="D28" s="426" t="s">
        <v>923</v>
      </c>
      <c r="E28" s="426" t="s">
        <v>924</v>
      </c>
      <c r="F28" s="429"/>
      <c r="G28" s="429"/>
      <c r="H28" s="442">
        <v>0</v>
      </c>
      <c r="I28" s="429">
        <v>3</v>
      </c>
      <c r="J28" s="429">
        <v>697.31999999999994</v>
      </c>
      <c r="K28" s="442">
        <v>1</v>
      </c>
      <c r="L28" s="429">
        <v>3</v>
      </c>
      <c r="M28" s="430">
        <v>697.31999999999994</v>
      </c>
    </row>
    <row r="29" spans="1:13" ht="14.4" customHeight="1" x14ac:dyDescent="0.3">
      <c r="A29" s="425" t="s">
        <v>679</v>
      </c>
      <c r="B29" s="426" t="s">
        <v>1127</v>
      </c>
      <c r="C29" s="426" t="s">
        <v>983</v>
      </c>
      <c r="D29" s="426" t="s">
        <v>984</v>
      </c>
      <c r="E29" s="426" t="s">
        <v>985</v>
      </c>
      <c r="F29" s="429"/>
      <c r="G29" s="429"/>
      <c r="H29" s="442">
        <v>0</v>
      </c>
      <c r="I29" s="429">
        <v>1</v>
      </c>
      <c r="J29" s="429">
        <v>1049.31</v>
      </c>
      <c r="K29" s="442">
        <v>1</v>
      </c>
      <c r="L29" s="429">
        <v>1</v>
      </c>
      <c r="M29" s="430">
        <v>1049.31</v>
      </c>
    </row>
    <row r="30" spans="1:13" ht="14.4" customHeight="1" x14ac:dyDescent="0.3">
      <c r="A30" s="425" t="s">
        <v>679</v>
      </c>
      <c r="B30" s="426" t="s">
        <v>1122</v>
      </c>
      <c r="C30" s="426" t="s">
        <v>957</v>
      </c>
      <c r="D30" s="426" t="s">
        <v>958</v>
      </c>
      <c r="E30" s="426" t="s">
        <v>1128</v>
      </c>
      <c r="F30" s="429">
        <v>1</v>
      </c>
      <c r="G30" s="429">
        <v>304.74</v>
      </c>
      <c r="H30" s="442">
        <v>1</v>
      </c>
      <c r="I30" s="429"/>
      <c r="J30" s="429"/>
      <c r="K30" s="442">
        <v>0</v>
      </c>
      <c r="L30" s="429">
        <v>1</v>
      </c>
      <c r="M30" s="430">
        <v>304.74</v>
      </c>
    </row>
    <row r="31" spans="1:13" ht="14.4" customHeight="1" x14ac:dyDescent="0.3">
      <c r="A31" s="425" t="s">
        <v>679</v>
      </c>
      <c r="B31" s="426" t="s">
        <v>1119</v>
      </c>
      <c r="C31" s="426" t="s">
        <v>978</v>
      </c>
      <c r="D31" s="426" t="s">
        <v>852</v>
      </c>
      <c r="E31" s="426" t="s">
        <v>979</v>
      </c>
      <c r="F31" s="429"/>
      <c r="G31" s="429"/>
      <c r="H31" s="442">
        <v>0</v>
      </c>
      <c r="I31" s="429">
        <v>1</v>
      </c>
      <c r="J31" s="429">
        <v>96.63</v>
      </c>
      <c r="K31" s="442">
        <v>1</v>
      </c>
      <c r="L31" s="429">
        <v>1</v>
      </c>
      <c r="M31" s="430">
        <v>96.63</v>
      </c>
    </row>
    <row r="32" spans="1:13" ht="14.4" customHeight="1" x14ac:dyDescent="0.3">
      <c r="A32" s="425" t="s">
        <v>679</v>
      </c>
      <c r="B32" s="426" t="s">
        <v>1119</v>
      </c>
      <c r="C32" s="426" t="s">
        <v>980</v>
      </c>
      <c r="D32" s="426" t="s">
        <v>852</v>
      </c>
      <c r="E32" s="426" t="s">
        <v>981</v>
      </c>
      <c r="F32" s="429"/>
      <c r="G32" s="429"/>
      <c r="H32" s="442">
        <v>0</v>
      </c>
      <c r="I32" s="429">
        <v>2</v>
      </c>
      <c r="J32" s="429">
        <v>386.52</v>
      </c>
      <c r="K32" s="442">
        <v>1</v>
      </c>
      <c r="L32" s="429">
        <v>2</v>
      </c>
      <c r="M32" s="430">
        <v>386.52</v>
      </c>
    </row>
    <row r="33" spans="1:13" ht="14.4" customHeight="1" x14ac:dyDescent="0.3">
      <c r="A33" s="425" t="s">
        <v>679</v>
      </c>
      <c r="B33" s="426" t="s">
        <v>1129</v>
      </c>
      <c r="C33" s="426" t="s">
        <v>961</v>
      </c>
      <c r="D33" s="426" t="s">
        <v>962</v>
      </c>
      <c r="E33" s="426" t="s">
        <v>963</v>
      </c>
      <c r="F33" s="429">
        <v>1</v>
      </c>
      <c r="G33" s="429">
        <v>413.22</v>
      </c>
      <c r="H33" s="442">
        <v>1</v>
      </c>
      <c r="I33" s="429"/>
      <c r="J33" s="429"/>
      <c r="K33" s="442">
        <v>0</v>
      </c>
      <c r="L33" s="429">
        <v>1</v>
      </c>
      <c r="M33" s="430">
        <v>413.22</v>
      </c>
    </row>
    <row r="34" spans="1:13" ht="14.4" customHeight="1" x14ac:dyDescent="0.3">
      <c r="A34" s="425" t="s">
        <v>679</v>
      </c>
      <c r="B34" s="426" t="s">
        <v>1120</v>
      </c>
      <c r="C34" s="426" t="s">
        <v>976</v>
      </c>
      <c r="D34" s="426" t="s">
        <v>709</v>
      </c>
      <c r="E34" s="426" t="s">
        <v>977</v>
      </c>
      <c r="F34" s="429">
        <v>1</v>
      </c>
      <c r="G34" s="429">
        <v>0</v>
      </c>
      <c r="H34" s="442"/>
      <c r="I34" s="429"/>
      <c r="J34" s="429"/>
      <c r="K34" s="442"/>
      <c r="L34" s="429">
        <v>1</v>
      </c>
      <c r="M34" s="430">
        <v>0</v>
      </c>
    </row>
    <row r="35" spans="1:13" ht="14.4" customHeight="1" x14ac:dyDescent="0.3">
      <c r="A35" s="425" t="s">
        <v>680</v>
      </c>
      <c r="B35" s="426" t="s">
        <v>1122</v>
      </c>
      <c r="C35" s="426" t="s">
        <v>994</v>
      </c>
      <c r="D35" s="426" t="s">
        <v>995</v>
      </c>
      <c r="E35" s="426" t="s">
        <v>996</v>
      </c>
      <c r="F35" s="429"/>
      <c r="G35" s="429"/>
      <c r="H35" s="442">
        <v>0</v>
      </c>
      <c r="I35" s="429">
        <v>2</v>
      </c>
      <c r="J35" s="429">
        <v>666.62</v>
      </c>
      <c r="K35" s="442">
        <v>1</v>
      </c>
      <c r="L35" s="429">
        <v>2</v>
      </c>
      <c r="M35" s="430">
        <v>666.62</v>
      </c>
    </row>
    <row r="36" spans="1:13" ht="14.4" customHeight="1" x14ac:dyDescent="0.3">
      <c r="A36" s="425" t="s">
        <v>680</v>
      </c>
      <c r="B36" s="426" t="s">
        <v>1122</v>
      </c>
      <c r="C36" s="426" t="s">
        <v>997</v>
      </c>
      <c r="D36" s="426" t="s">
        <v>998</v>
      </c>
      <c r="E36" s="426" t="s">
        <v>999</v>
      </c>
      <c r="F36" s="429">
        <v>2</v>
      </c>
      <c r="G36" s="429">
        <v>666.62</v>
      </c>
      <c r="H36" s="442">
        <v>1</v>
      </c>
      <c r="I36" s="429"/>
      <c r="J36" s="429"/>
      <c r="K36" s="442">
        <v>0</v>
      </c>
      <c r="L36" s="429">
        <v>2</v>
      </c>
      <c r="M36" s="430">
        <v>666.62</v>
      </c>
    </row>
    <row r="37" spans="1:13" ht="14.4" customHeight="1" x14ac:dyDescent="0.3">
      <c r="A37" s="425" t="s">
        <v>680</v>
      </c>
      <c r="B37" s="426" t="s">
        <v>1122</v>
      </c>
      <c r="C37" s="426" t="s">
        <v>1000</v>
      </c>
      <c r="D37" s="426" t="s">
        <v>1001</v>
      </c>
      <c r="E37" s="426" t="s">
        <v>1002</v>
      </c>
      <c r="F37" s="429">
        <v>2</v>
      </c>
      <c r="G37" s="429">
        <v>886.52</v>
      </c>
      <c r="H37" s="442">
        <v>1</v>
      </c>
      <c r="I37" s="429"/>
      <c r="J37" s="429"/>
      <c r="K37" s="442">
        <v>0</v>
      </c>
      <c r="L37" s="429">
        <v>2</v>
      </c>
      <c r="M37" s="430">
        <v>886.52</v>
      </c>
    </row>
    <row r="38" spans="1:13" ht="14.4" customHeight="1" x14ac:dyDescent="0.3">
      <c r="A38" s="425" t="s">
        <v>681</v>
      </c>
      <c r="B38" s="426" t="s">
        <v>1130</v>
      </c>
      <c r="C38" s="426" t="s">
        <v>1020</v>
      </c>
      <c r="D38" s="426" t="s">
        <v>1021</v>
      </c>
      <c r="E38" s="426" t="s">
        <v>570</v>
      </c>
      <c r="F38" s="429"/>
      <c r="G38" s="429"/>
      <c r="H38" s="442">
        <v>0</v>
      </c>
      <c r="I38" s="429">
        <v>2</v>
      </c>
      <c r="J38" s="429">
        <v>1216.8399999999999</v>
      </c>
      <c r="K38" s="442">
        <v>1</v>
      </c>
      <c r="L38" s="429">
        <v>2</v>
      </c>
      <c r="M38" s="430">
        <v>1216.8399999999999</v>
      </c>
    </row>
    <row r="39" spans="1:13" ht="14.4" customHeight="1" x14ac:dyDescent="0.3">
      <c r="A39" s="425" t="s">
        <v>681</v>
      </c>
      <c r="B39" s="426" t="s">
        <v>1130</v>
      </c>
      <c r="C39" s="426" t="s">
        <v>1022</v>
      </c>
      <c r="D39" s="426" t="s">
        <v>1021</v>
      </c>
      <c r="E39" s="426" t="s">
        <v>1023</v>
      </c>
      <c r="F39" s="429">
        <v>1</v>
      </c>
      <c r="G39" s="429">
        <v>0</v>
      </c>
      <c r="H39" s="442"/>
      <c r="I39" s="429"/>
      <c r="J39" s="429"/>
      <c r="K39" s="442"/>
      <c r="L39" s="429">
        <v>1</v>
      </c>
      <c r="M39" s="430">
        <v>0</v>
      </c>
    </row>
    <row r="40" spans="1:13" ht="14.4" customHeight="1" x14ac:dyDescent="0.3">
      <c r="A40" s="425" t="s">
        <v>681</v>
      </c>
      <c r="B40" s="426" t="s">
        <v>1131</v>
      </c>
      <c r="C40" s="426" t="s">
        <v>1008</v>
      </c>
      <c r="D40" s="426" t="s">
        <v>1009</v>
      </c>
      <c r="E40" s="426" t="s">
        <v>1010</v>
      </c>
      <c r="F40" s="429"/>
      <c r="G40" s="429"/>
      <c r="H40" s="442">
        <v>0</v>
      </c>
      <c r="I40" s="429">
        <v>1</v>
      </c>
      <c r="J40" s="429">
        <v>146.63</v>
      </c>
      <c r="K40" s="442">
        <v>1</v>
      </c>
      <c r="L40" s="429">
        <v>1</v>
      </c>
      <c r="M40" s="430">
        <v>146.63</v>
      </c>
    </row>
    <row r="41" spans="1:13" ht="14.4" customHeight="1" x14ac:dyDescent="0.3">
      <c r="A41" s="425" t="s">
        <v>681</v>
      </c>
      <c r="B41" s="426" t="s">
        <v>1132</v>
      </c>
      <c r="C41" s="426" t="s">
        <v>1041</v>
      </c>
      <c r="D41" s="426" t="s">
        <v>1042</v>
      </c>
      <c r="E41" s="426" t="s">
        <v>1043</v>
      </c>
      <c r="F41" s="429"/>
      <c r="G41" s="429"/>
      <c r="H41" s="442">
        <v>0</v>
      </c>
      <c r="I41" s="429">
        <v>3</v>
      </c>
      <c r="J41" s="429">
        <v>1578.81</v>
      </c>
      <c r="K41" s="442">
        <v>1</v>
      </c>
      <c r="L41" s="429">
        <v>3</v>
      </c>
      <c r="M41" s="430">
        <v>1578.81</v>
      </c>
    </row>
    <row r="42" spans="1:13" ht="14.4" customHeight="1" x14ac:dyDescent="0.3">
      <c r="A42" s="425" t="s">
        <v>681</v>
      </c>
      <c r="B42" s="426" t="s">
        <v>1133</v>
      </c>
      <c r="C42" s="426" t="s">
        <v>1029</v>
      </c>
      <c r="D42" s="426" t="s">
        <v>1030</v>
      </c>
      <c r="E42" s="426" t="s">
        <v>1031</v>
      </c>
      <c r="F42" s="429">
        <v>2</v>
      </c>
      <c r="G42" s="429">
        <v>257.68</v>
      </c>
      <c r="H42" s="442">
        <v>1</v>
      </c>
      <c r="I42" s="429"/>
      <c r="J42" s="429"/>
      <c r="K42" s="442">
        <v>0</v>
      </c>
      <c r="L42" s="429">
        <v>2</v>
      </c>
      <c r="M42" s="430">
        <v>257.68</v>
      </c>
    </row>
    <row r="43" spans="1:13" ht="14.4" customHeight="1" x14ac:dyDescent="0.3">
      <c r="A43" s="425" t="s">
        <v>681</v>
      </c>
      <c r="B43" s="426" t="s">
        <v>1125</v>
      </c>
      <c r="C43" s="426" t="s">
        <v>1037</v>
      </c>
      <c r="D43" s="426" t="s">
        <v>1038</v>
      </c>
      <c r="E43" s="426" t="s">
        <v>1039</v>
      </c>
      <c r="F43" s="429">
        <v>1</v>
      </c>
      <c r="G43" s="429">
        <v>0</v>
      </c>
      <c r="H43" s="442"/>
      <c r="I43" s="429"/>
      <c r="J43" s="429"/>
      <c r="K43" s="442"/>
      <c r="L43" s="429">
        <v>1</v>
      </c>
      <c r="M43" s="430">
        <v>0</v>
      </c>
    </row>
    <row r="44" spans="1:13" ht="14.4" customHeight="1" x14ac:dyDescent="0.3">
      <c r="A44" s="425" t="s">
        <v>682</v>
      </c>
      <c r="B44" s="426" t="s">
        <v>1134</v>
      </c>
      <c r="C44" s="426" t="s">
        <v>1078</v>
      </c>
      <c r="D44" s="426" t="s">
        <v>1079</v>
      </c>
      <c r="E44" s="426" t="s">
        <v>1080</v>
      </c>
      <c r="F44" s="429"/>
      <c r="G44" s="429"/>
      <c r="H44" s="442"/>
      <c r="I44" s="429">
        <v>1</v>
      </c>
      <c r="J44" s="429">
        <v>0</v>
      </c>
      <c r="K44" s="442"/>
      <c r="L44" s="429">
        <v>1</v>
      </c>
      <c r="M44" s="430">
        <v>0</v>
      </c>
    </row>
    <row r="45" spans="1:13" ht="14.4" customHeight="1" x14ac:dyDescent="0.3">
      <c r="A45" s="425" t="s">
        <v>682</v>
      </c>
      <c r="B45" s="426" t="s">
        <v>1129</v>
      </c>
      <c r="C45" s="426" t="s">
        <v>1048</v>
      </c>
      <c r="D45" s="426" t="s">
        <v>1049</v>
      </c>
      <c r="E45" s="426" t="s">
        <v>924</v>
      </c>
      <c r="F45" s="429"/>
      <c r="G45" s="429"/>
      <c r="H45" s="442">
        <v>0</v>
      </c>
      <c r="I45" s="429">
        <v>1</v>
      </c>
      <c r="J45" s="429">
        <v>137.74</v>
      </c>
      <c r="K45" s="442">
        <v>1</v>
      </c>
      <c r="L45" s="429">
        <v>1</v>
      </c>
      <c r="M45" s="430">
        <v>137.74</v>
      </c>
    </row>
    <row r="46" spans="1:13" ht="14.4" customHeight="1" thickBot="1" x14ac:dyDescent="0.35">
      <c r="A46" s="431" t="s">
        <v>682</v>
      </c>
      <c r="B46" s="432" t="s">
        <v>1120</v>
      </c>
      <c r="C46" s="432" t="s">
        <v>1070</v>
      </c>
      <c r="D46" s="432" t="s">
        <v>1071</v>
      </c>
      <c r="E46" s="432" t="s">
        <v>1072</v>
      </c>
      <c r="F46" s="435"/>
      <c r="G46" s="435"/>
      <c r="H46" s="443">
        <v>0</v>
      </c>
      <c r="I46" s="435">
        <v>1</v>
      </c>
      <c r="J46" s="435">
        <v>413.22</v>
      </c>
      <c r="K46" s="443">
        <v>1</v>
      </c>
      <c r="L46" s="435">
        <v>1</v>
      </c>
      <c r="M46" s="436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4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316" t="s">
        <v>228</v>
      </c>
      <c r="B1" s="317"/>
      <c r="C1" s="317"/>
      <c r="D1" s="317"/>
      <c r="E1" s="317"/>
      <c r="F1" s="317"/>
      <c r="G1" s="290"/>
    </row>
    <row r="2" spans="1:8" ht="14.4" customHeight="1" thickBot="1" x14ac:dyDescent="0.35">
      <c r="A2" s="380" t="s">
        <v>250</v>
      </c>
      <c r="B2" s="92"/>
      <c r="C2" s="92"/>
      <c r="D2" s="92"/>
      <c r="E2" s="92"/>
      <c r="F2" s="92"/>
    </row>
    <row r="3" spans="1:8" ht="14.4" customHeight="1" thickBot="1" x14ac:dyDescent="0.35">
      <c r="A3" s="142" t="s">
        <v>0</v>
      </c>
      <c r="B3" s="143" t="s">
        <v>1</v>
      </c>
      <c r="C3" s="190" t="s">
        <v>2</v>
      </c>
      <c r="D3" s="191" t="s">
        <v>3</v>
      </c>
      <c r="E3" s="191" t="s">
        <v>4</v>
      </c>
      <c r="F3" s="191" t="s">
        <v>5</v>
      </c>
      <c r="G3" s="192" t="s">
        <v>232</v>
      </c>
    </row>
    <row r="4" spans="1:8" ht="14.4" customHeight="1" x14ac:dyDescent="0.3">
      <c r="A4" s="410" t="s">
        <v>476</v>
      </c>
      <c r="B4" s="411" t="s">
        <v>477</v>
      </c>
      <c r="C4" s="412" t="s">
        <v>478</v>
      </c>
      <c r="D4" s="412" t="s">
        <v>477</v>
      </c>
      <c r="E4" s="412" t="s">
        <v>477</v>
      </c>
      <c r="F4" s="413" t="s">
        <v>477</v>
      </c>
      <c r="G4" s="412" t="s">
        <v>477</v>
      </c>
      <c r="H4" s="412" t="s">
        <v>140</v>
      </c>
    </row>
    <row r="5" spans="1:8" ht="14.4" customHeight="1" x14ac:dyDescent="0.3">
      <c r="A5" s="410" t="s">
        <v>476</v>
      </c>
      <c r="B5" s="411" t="s">
        <v>1135</v>
      </c>
      <c r="C5" s="412" t="s">
        <v>1136</v>
      </c>
      <c r="D5" s="412">
        <v>59267.465273953603</v>
      </c>
      <c r="E5" s="412">
        <v>41794.009999999973</v>
      </c>
      <c r="F5" s="413">
        <v>0.70517626840990066</v>
      </c>
      <c r="G5" s="412">
        <v>-17473.45527395363</v>
      </c>
      <c r="H5" s="412" t="s">
        <v>2</v>
      </c>
    </row>
    <row r="6" spans="1:8" ht="14.4" customHeight="1" x14ac:dyDescent="0.3">
      <c r="A6" s="410" t="s">
        <v>476</v>
      </c>
      <c r="B6" s="411" t="s">
        <v>1137</v>
      </c>
      <c r="C6" s="412" t="s">
        <v>1138</v>
      </c>
      <c r="D6" s="412">
        <v>2390117.8264138722</v>
      </c>
      <c r="E6" s="412">
        <v>2031884.3799999987</v>
      </c>
      <c r="F6" s="413">
        <v>0.85011891779771953</v>
      </c>
      <c r="G6" s="412">
        <v>-358233.44641387346</v>
      </c>
      <c r="H6" s="412" t="s">
        <v>2</v>
      </c>
    </row>
    <row r="7" spans="1:8" ht="14.4" customHeight="1" x14ac:dyDescent="0.3">
      <c r="A7" s="410" t="s">
        <v>476</v>
      </c>
      <c r="B7" s="411" t="s">
        <v>1139</v>
      </c>
      <c r="C7" s="412" t="s">
        <v>1140</v>
      </c>
      <c r="D7" s="412">
        <v>425404.73290297179</v>
      </c>
      <c r="E7" s="412">
        <v>196729</v>
      </c>
      <c r="F7" s="413">
        <v>0.46245136639058226</v>
      </c>
      <c r="G7" s="412">
        <v>-228675.73290297179</v>
      </c>
      <c r="H7" s="412" t="s">
        <v>2</v>
      </c>
    </row>
    <row r="8" spans="1:8" ht="14.4" customHeight="1" x14ac:dyDescent="0.3">
      <c r="A8" s="410" t="s">
        <v>476</v>
      </c>
      <c r="B8" s="411" t="s">
        <v>1141</v>
      </c>
      <c r="C8" s="412" t="s">
        <v>1142</v>
      </c>
      <c r="D8" s="412">
        <v>1600</v>
      </c>
      <c r="E8" s="412">
        <v>1161.5999999999999</v>
      </c>
      <c r="F8" s="413">
        <v>0.72599999999999998</v>
      </c>
      <c r="G8" s="412">
        <v>-438.40000000000009</v>
      </c>
      <c r="H8" s="412" t="s">
        <v>2</v>
      </c>
    </row>
    <row r="9" spans="1:8" ht="14.4" customHeight="1" x14ac:dyDescent="0.3">
      <c r="A9" s="410" t="s">
        <v>476</v>
      </c>
      <c r="B9" s="411" t="s">
        <v>1143</v>
      </c>
      <c r="C9" s="412" t="s">
        <v>1144</v>
      </c>
      <c r="D9" s="412">
        <v>77111.111111111139</v>
      </c>
      <c r="E9" s="412">
        <v>36300</v>
      </c>
      <c r="F9" s="413">
        <v>0.47074927953890472</v>
      </c>
      <c r="G9" s="412">
        <v>-40811.111111111139</v>
      </c>
      <c r="H9" s="412" t="s">
        <v>2</v>
      </c>
    </row>
    <row r="10" spans="1:8" ht="14.4" customHeight="1" x14ac:dyDescent="0.3">
      <c r="A10" s="410" t="s">
        <v>476</v>
      </c>
      <c r="B10" s="411" t="s">
        <v>1145</v>
      </c>
      <c r="C10" s="412" t="s">
        <v>1146</v>
      </c>
      <c r="D10" s="412">
        <v>18152676.947735626</v>
      </c>
      <c r="E10" s="412">
        <v>17274721.639999978</v>
      </c>
      <c r="F10" s="413">
        <v>0.95163494011029792</v>
      </c>
      <c r="G10" s="412">
        <v>-877955.30773564801</v>
      </c>
      <c r="H10" s="412" t="s">
        <v>2</v>
      </c>
    </row>
    <row r="11" spans="1:8" ht="14.4" customHeight="1" x14ac:dyDescent="0.3">
      <c r="A11" s="410" t="s">
        <v>476</v>
      </c>
      <c r="B11" s="411" t="s">
        <v>1147</v>
      </c>
      <c r="C11" s="412" t="s">
        <v>1148</v>
      </c>
      <c r="D11" s="412">
        <v>7866.666666666667</v>
      </c>
      <c r="E11" s="412">
        <v>3323</v>
      </c>
      <c r="F11" s="413">
        <v>0.4224152542372881</v>
      </c>
      <c r="G11" s="412">
        <v>-4543.666666666667</v>
      </c>
      <c r="H11" s="412" t="s">
        <v>2</v>
      </c>
    </row>
    <row r="12" spans="1:8" ht="14.4" customHeight="1" x14ac:dyDescent="0.3">
      <c r="A12" s="410" t="s">
        <v>476</v>
      </c>
      <c r="B12" s="411" t="s">
        <v>1149</v>
      </c>
      <c r="C12" s="412" t="s">
        <v>1150</v>
      </c>
      <c r="D12" s="412">
        <v>23666.666666666668</v>
      </c>
      <c r="E12" s="412">
        <v>19561.240000000002</v>
      </c>
      <c r="F12" s="413">
        <v>0.82653126760563378</v>
      </c>
      <c r="G12" s="412">
        <v>-4105.4266666666663</v>
      </c>
      <c r="H12" s="412" t="s">
        <v>2</v>
      </c>
    </row>
    <row r="13" spans="1:8" ht="14.4" customHeight="1" x14ac:dyDescent="0.3">
      <c r="A13" s="410" t="s">
        <v>476</v>
      </c>
      <c r="B13" s="411" t="s">
        <v>1151</v>
      </c>
      <c r="C13" s="412" t="s">
        <v>1152</v>
      </c>
      <c r="D13" s="412">
        <v>130000</v>
      </c>
      <c r="E13" s="412">
        <v>71524.290000000008</v>
      </c>
      <c r="F13" s="413">
        <v>0.55018684615384617</v>
      </c>
      <c r="G13" s="412">
        <v>-58475.709999999992</v>
      </c>
      <c r="H13" s="412" t="s">
        <v>2</v>
      </c>
    </row>
    <row r="14" spans="1:8" ht="14.4" customHeight="1" x14ac:dyDescent="0.3">
      <c r="A14" s="410" t="s">
        <v>476</v>
      </c>
      <c r="B14" s="411" t="s">
        <v>1153</v>
      </c>
      <c r="C14" s="412" t="s">
        <v>1154</v>
      </c>
      <c r="D14" s="412">
        <v>76753.732747988135</v>
      </c>
      <c r="E14" s="412">
        <v>42418.200000000004</v>
      </c>
      <c r="F14" s="413">
        <v>0.55265325191772996</v>
      </c>
      <c r="G14" s="412">
        <v>-34335.532747988131</v>
      </c>
      <c r="H14" s="412" t="s">
        <v>2</v>
      </c>
    </row>
    <row r="15" spans="1:8" ht="14.4" customHeight="1" x14ac:dyDescent="0.3">
      <c r="A15" s="410" t="s">
        <v>476</v>
      </c>
      <c r="B15" s="411" t="s">
        <v>6</v>
      </c>
      <c r="C15" s="412" t="s">
        <v>478</v>
      </c>
      <c r="D15" s="412">
        <v>21344465.149518859</v>
      </c>
      <c r="E15" s="412">
        <v>19719417.359999973</v>
      </c>
      <c r="F15" s="413">
        <v>0.92386561208559881</v>
      </c>
      <c r="G15" s="412">
        <v>-1625047.7895188853</v>
      </c>
      <c r="H15" s="412" t="s">
        <v>483</v>
      </c>
    </row>
    <row r="17" spans="1:8" ht="14.4" customHeight="1" x14ac:dyDescent="0.3">
      <c r="A17" s="410" t="s">
        <v>476</v>
      </c>
      <c r="B17" s="411" t="s">
        <v>477</v>
      </c>
      <c r="C17" s="412" t="s">
        <v>478</v>
      </c>
      <c r="D17" s="412" t="s">
        <v>477</v>
      </c>
      <c r="E17" s="412" t="s">
        <v>477</v>
      </c>
      <c r="F17" s="413" t="s">
        <v>477</v>
      </c>
      <c r="G17" s="412" t="s">
        <v>477</v>
      </c>
      <c r="H17" s="412" t="s">
        <v>140</v>
      </c>
    </row>
    <row r="18" spans="1:8" ht="14.4" customHeight="1" x14ac:dyDescent="0.3">
      <c r="A18" s="410" t="s">
        <v>484</v>
      </c>
      <c r="B18" s="411" t="s">
        <v>1135</v>
      </c>
      <c r="C18" s="412" t="s">
        <v>1136</v>
      </c>
      <c r="D18" s="412">
        <v>19525.066837040267</v>
      </c>
      <c r="E18" s="412">
        <v>16555.670000000002</v>
      </c>
      <c r="F18" s="413">
        <v>0.84791873636984771</v>
      </c>
      <c r="G18" s="412">
        <v>-2969.3968370402654</v>
      </c>
      <c r="H18" s="412" t="s">
        <v>2</v>
      </c>
    </row>
    <row r="19" spans="1:8" ht="14.4" customHeight="1" x14ac:dyDescent="0.3">
      <c r="A19" s="410" t="s">
        <v>484</v>
      </c>
      <c r="B19" s="411" t="s">
        <v>1137</v>
      </c>
      <c r="C19" s="412" t="s">
        <v>1138</v>
      </c>
      <c r="D19" s="412">
        <v>501332.16327078937</v>
      </c>
      <c r="E19" s="412">
        <v>495951.44000000024</v>
      </c>
      <c r="F19" s="413">
        <v>0.98926714927746862</v>
      </c>
      <c r="G19" s="412">
        <v>-5380.723270789138</v>
      </c>
      <c r="H19" s="412" t="s">
        <v>2</v>
      </c>
    </row>
    <row r="20" spans="1:8" ht="14.4" customHeight="1" x14ac:dyDescent="0.3">
      <c r="A20" s="410" t="s">
        <v>484</v>
      </c>
      <c r="B20" s="411" t="s">
        <v>1141</v>
      </c>
      <c r="C20" s="412" t="s">
        <v>1142</v>
      </c>
      <c r="D20" s="412">
        <v>1600</v>
      </c>
      <c r="E20" s="412">
        <v>1161.5999999999999</v>
      </c>
      <c r="F20" s="413">
        <v>0.72599999999999998</v>
      </c>
      <c r="G20" s="412">
        <v>-438.40000000000009</v>
      </c>
      <c r="H20" s="412" t="s">
        <v>2</v>
      </c>
    </row>
    <row r="21" spans="1:8" ht="14.4" customHeight="1" x14ac:dyDescent="0.3">
      <c r="A21" s="410" t="s">
        <v>484</v>
      </c>
      <c r="B21" s="411" t="s">
        <v>1147</v>
      </c>
      <c r="C21" s="412" t="s">
        <v>1148</v>
      </c>
      <c r="D21" s="412">
        <v>1600</v>
      </c>
      <c r="E21" s="412">
        <v>326.39999999999998</v>
      </c>
      <c r="F21" s="413">
        <v>0.20399999999999999</v>
      </c>
      <c r="G21" s="412">
        <v>-1273.5999999999999</v>
      </c>
      <c r="H21" s="412" t="s">
        <v>2</v>
      </c>
    </row>
    <row r="22" spans="1:8" ht="14.4" customHeight="1" x14ac:dyDescent="0.3">
      <c r="A22" s="410" t="s">
        <v>484</v>
      </c>
      <c r="B22" s="411" t="s">
        <v>1151</v>
      </c>
      <c r="C22" s="412" t="s">
        <v>1152</v>
      </c>
      <c r="D22" s="412">
        <v>2400</v>
      </c>
      <c r="E22" s="412">
        <v>655</v>
      </c>
      <c r="F22" s="413">
        <v>0.27291666666666664</v>
      </c>
      <c r="G22" s="412">
        <v>-1745</v>
      </c>
      <c r="H22" s="412" t="s">
        <v>2</v>
      </c>
    </row>
    <row r="23" spans="1:8" ht="14.4" customHeight="1" x14ac:dyDescent="0.3">
      <c r="A23" s="410" t="s">
        <v>484</v>
      </c>
      <c r="B23" s="411" t="s">
        <v>1153</v>
      </c>
      <c r="C23" s="412" t="s">
        <v>1154</v>
      </c>
      <c r="D23" s="412">
        <v>22329.333333333332</v>
      </c>
      <c r="E23" s="412">
        <v>12734</v>
      </c>
      <c r="F23" s="413">
        <v>0.57028124440198247</v>
      </c>
      <c r="G23" s="412">
        <v>-9595.3333333333321</v>
      </c>
      <c r="H23" s="412" t="s">
        <v>2</v>
      </c>
    </row>
    <row r="24" spans="1:8" ht="14.4" customHeight="1" x14ac:dyDescent="0.3">
      <c r="A24" s="410" t="s">
        <v>484</v>
      </c>
      <c r="B24" s="411" t="s">
        <v>6</v>
      </c>
      <c r="C24" s="412" t="s">
        <v>485</v>
      </c>
      <c r="D24" s="412">
        <v>735007.28484504658</v>
      </c>
      <c r="E24" s="412">
        <v>527384.11000000022</v>
      </c>
      <c r="F24" s="413">
        <v>0.71752228974326804</v>
      </c>
      <c r="G24" s="412">
        <v>-207623.17484504636</v>
      </c>
      <c r="H24" s="412" t="s">
        <v>486</v>
      </c>
    </row>
    <row r="25" spans="1:8" ht="14.4" customHeight="1" x14ac:dyDescent="0.3">
      <c r="A25" s="410" t="s">
        <v>477</v>
      </c>
      <c r="B25" s="411" t="s">
        <v>477</v>
      </c>
      <c r="C25" s="412" t="s">
        <v>477</v>
      </c>
      <c r="D25" s="412" t="s">
        <v>477</v>
      </c>
      <c r="E25" s="412" t="s">
        <v>477</v>
      </c>
      <c r="F25" s="413" t="s">
        <v>477</v>
      </c>
      <c r="G25" s="412" t="s">
        <v>477</v>
      </c>
      <c r="H25" s="412" t="s">
        <v>487</v>
      </c>
    </row>
    <row r="26" spans="1:8" ht="14.4" customHeight="1" x14ac:dyDescent="0.3">
      <c r="A26" s="410" t="s">
        <v>662</v>
      </c>
      <c r="B26" s="411" t="s">
        <v>1135</v>
      </c>
      <c r="C26" s="412" t="s">
        <v>1136</v>
      </c>
      <c r="D26" s="412">
        <v>11999.719007497601</v>
      </c>
      <c r="E26" s="412">
        <v>3729.5899999999988</v>
      </c>
      <c r="F26" s="413">
        <v>0.31080644452338396</v>
      </c>
      <c r="G26" s="412">
        <v>-8270.1290074976023</v>
      </c>
      <c r="H26" s="412" t="s">
        <v>2</v>
      </c>
    </row>
    <row r="27" spans="1:8" ht="14.4" customHeight="1" x14ac:dyDescent="0.3">
      <c r="A27" s="410" t="s">
        <v>662</v>
      </c>
      <c r="B27" s="411" t="s">
        <v>1137</v>
      </c>
      <c r="C27" s="412" t="s">
        <v>1138</v>
      </c>
      <c r="D27" s="412">
        <v>406665.6338554027</v>
      </c>
      <c r="E27" s="412">
        <v>342534.87</v>
      </c>
      <c r="F27" s="413">
        <v>0.84230099984744333</v>
      </c>
      <c r="G27" s="412">
        <v>-64130.763855402707</v>
      </c>
      <c r="H27" s="412" t="s">
        <v>2</v>
      </c>
    </row>
    <row r="28" spans="1:8" ht="14.4" customHeight="1" x14ac:dyDescent="0.3">
      <c r="A28" s="410" t="s">
        <v>662</v>
      </c>
      <c r="B28" s="411" t="s">
        <v>1139</v>
      </c>
      <c r="C28" s="412" t="s">
        <v>1140</v>
      </c>
      <c r="D28" s="412">
        <v>252565.32756663067</v>
      </c>
      <c r="E28" s="412">
        <v>196729</v>
      </c>
      <c r="F28" s="413">
        <v>0.77892322709299766</v>
      </c>
      <c r="G28" s="412">
        <v>-55836.327566630673</v>
      </c>
      <c r="H28" s="412" t="s">
        <v>2</v>
      </c>
    </row>
    <row r="29" spans="1:8" ht="14.4" customHeight="1" x14ac:dyDescent="0.3">
      <c r="A29" s="410" t="s">
        <v>662</v>
      </c>
      <c r="B29" s="411" t="s">
        <v>1143</v>
      </c>
      <c r="C29" s="412" t="s">
        <v>1144</v>
      </c>
      <c r="D29" s="412">
        <v>31777.777777777799</v>
      </c>
      <c r="E29" s="412">
        <v>36300</v>
      </c>
      <c r="F29" s="413">
        <v>1.1423076923076916</v>
      </c>
      <c r="G29" s="412">
        <v>4522.2222222222008</v>
      </c>
      <c r="H29" s="412" t="s">
        <v>2</v>
      </c>
    </row>
    <row r="30" spans="1:8" ht="14.4" customHeight="1" x14ac:dyDescent="0.3">
      <c r="A30" s="410" t="s">
        <v>662</v>
      </c>
      <c r="B30" s="411" t="s">
        <v>1147</v>
      </c>
      <c r="C30" s="412" t="s">
        <v>1148</v>
      </c>
      <c r="D30" s="412">
        <v>1600</v>
      </c>
      <c r="E30" s="412">
        <v>651.20000000000005</v>
      </c>
      <c r="F30" s="413">
        <v>0.40700000000000003</v>
      </c>
      <c r="G30" s="412">
        <v>-948.8</v>
      </c>
      <c r="H30" s="412" t="s">
        <v>2</v>
      </c>
    </row>
    <row r="31" spans="1:8" ht="14.4" customHeight="1" x14ac:dyDescent="0.3">
      <c r="A31" s="410" t="s">
        <v>662</v>
      </c>
      <c r="B31" s="411" t="s">
        <v>1151</v>
      </c>
      <c r="C31" s="412" t="s">
        <v>1152</v>
      </c>
      <c r="D31" s="412">
        <v>96000</v>
      </c>
      <c r="E31" s="412">
        <v>68775.399999999994</v>
      </c>
      <c r="F31" s="413">
        <v>0.71641041666666661</v>
      </c>
      <c r="G31" s="412">
        <v>-27224.600000000006</v>
      </c>
      <c r="H31" s="412" t="s">
        <v>2</v>
      </c>
    </row>
    <row r="32" spans="1:8" ht="14.4" customHeight="1" x14ac:dyDescent="0.3">
      <c r="A32" s="410" t="s">
        <v>662</v>
      </c>
      <c r="B32" s="411" t="s">
        <v>1153</v>
      </c>
      <c r="C32" s="412" t="s">
        <v>1154</v>
      </c>
      <c r="D32" s="412">
        <v>14824</v>
      </c>
      <c r="E32" s="412">
        <v>4485.3</v>
      </c>
      <c r="F32" s="413">
        <v>0.30257015650296815</v>
      </c>
      <c r="G32" s="412">
        <v>-10338.700000000001</v>
      </c>
      <c r="H32" s="412" t="s">
        <v>2</v>
      </c>
    </row>
    <row r="33" spans="1:8" ht="14.4" customHeight="1" x14ac:dyDescent="0.3">
      <c r="A33" s="410" t="s">
        <v>662</v>
      </c>
      <c r="B33" s="411" t="s">
        <v>6</v>
      </c>
      <c r="C33" s="412" t="s">
        <v>1155</v>
      </c>
      <c r="D33" s="412">
        <v>816856.92255871883</v>
      </c>
      <c r="E33" s="412">
        <v>653205.36</v>
      </c>
      <c r="F33" s="413">
        <v>0.79965700474680745</v>
      </c>
      <c r="G33" s="412">
        <v>-163651.56255871884</v>
      </c>
      <c r="H33" s="412" t="s">
        <v>486</v>
      </c>
    </row>
    <row r="34" spans="1:8" ht="14.4" customHeight="1" x14ac:dyDescent="0.3">
      <c r="A34" s="410" t="s">
        <v>477</v>
      </c>
      <c r="B34" s="411" t="s">
        <v>477</v>
      </c>
      <c r="C34" s="412" t="s">
        <v>477</v>
      </c>
      <c r="D34" s="412" t="s">
        <v>477</v>
      </c>
      <c r="E34" s="412" t="s">
        <v>477</v>
      </c>
      <c r="F34" s="413" t="s">
        <v>477</v>
      </c>
      <c r="G34" s="412" t="s">
        <v>477</v>
      </c>
      <c r="H34" s="412" t="s">
        <v>487</v>
      </c>
    </row>
    <row r="35" spans="1:8" ht="14.4" customHeight="1" x14ac:dyDescent="0.3">
      <c r="A35" s="410" t="s">
        <v>488</v>
      </c>
      <c r="B35" s="411" t="s">
        <v>1135</v>
      </c>
      <c r="C35" s="412" t="s">
        <v>1136</v>
      </c>
      <c r="D35" s="412">
        <v>27742.679429415733</v>
      </c>
      <c r="E35" s="412">
        <v>21508.750000000004</v>
      </c>
      <c r="F35" s="413">
        <v>0.77529461617878714</v>
      </c>
      <c r="G35" s="412">
        <v>-6233.9294294157298</v>
      </c>
      <c r="H35" s="412" t="s">
        <v>2</v>
      </c>
    </row>
    <row r="36" spans="1:8" ht="14.4" customHeight="1" x14ac:dyDescent="0.3">
      <c r="A36" s="410" t="s">
        <v>488</v>
      </c>
      <c r="B36" s="411" t="s">
        <v>1137</v>
      </c>
      <c r="C36" s="412" t="s">
        <v>1138</v>
      </c>
      <c r="D36" s="412">
        <v>1482120.0292876801</v>
      </c>
      <c r="E36" s="412">
        <v>1193398.07</v>
      </c>
      <c r="F36" s="413">
        <v>0.80519664157939874</v>
      </c>
      <c r="G36" s="412">
        <v>-288721.95928767999</v>
      </c>
      <c r="H36" s="412" t="s">
        <v>2</v>
      </c>
    </row>
    <row r="37" spans="1:8" ht="14.4" customHeight="1" x14ac:dyDescent="0.3">
      <c r="A37" s="410" t="s">
        <v>488</v>
      </c>
      <c r="B37" s="411" t="s">
        <v>1145</v>
      </c>
      <c r="C37" s="412" t="s">
        <v>1146</v>
      </c>
      <c r="D37" s="412">
        <v>18135540</v>
      </c>
      <c r="E37" s="412">
        <v>17274721.639999978</v>
      </c>
      <c r="F37" s="413">
        <v>0.95253417543673791</v>
      </c>
      <c r="G37" s="412">
        <v>-860818.36000002176</v>
      </c>
      <c r="H37" s="412" t="s">
        <v>2</v>
      </c>
    </row>
    <row r="38" spans="1:8" ht="14.4" customHeight="1" x14ac:dyDescent="0.3">
      <c r="A38" s="410" t="s">
        <v>488</v>
      </c>
      <c r="B38" s="411" t="s">
        <v>1147</v>
      </c>
      <c r="C38" s="412" t="s">
        <v>1148</v>
      </c>
      <c r="D38" s="412">
        <v>4666.666666666667</v>
      </c>
      <c r="E38" s="412">
        <v>2345.3999999999996</v>
      </c>
      <c r="F38" s="413">
        <v>0.50258571428571419</v>
      </c>
      <c r="G38" s="412">
        <v>-2321.2666666666673</v>
      </c>
      <c r="H38" s="412" t="s">
        <v>2</v>
      </c>
    </row>
    <row r="39" spans="1:8" ht="14.4" customHeight="1" x14ac:dyDescent="0.3">
      <c r="A39" s="410" t="s">
        <v>488</v>
      </c>
      <c r="B39" s="411" t="s">
        <v>1149</v>
      </c>
      <c r="C39" s="412" t="s">
        <v>1150</v>
      </c>
      <c r="D39" s="412">
        <v>23666.666666666668</v>
      </c>
      <c r="E39" s="412">
        <v>19561.240000000002</v>
      </c>
      <c r="F39" s="413">
        <v>0.82653126760563378</v>
      </c>
      <c r="G39" s="412">
        <v>-4105.4266666666663</v>
      </c>
      <c r="H39" s="412" t="s">
        <v>2</v>
      </c>
    </row>
    <row r="40" spans="1:8" ht="14.4" customHeight="1" x14ac:dyDescent="0.3">
      <c r="A40" s="410" t="s">
        <v>488</v>
      </c>
      <c r="B40" s="411" t="s">
        <v>1151</v>
      </c>
      <c r="C40" s="412" t="s">
        <v>1152</v>
      </c>
      <c r="D40" s="412">
        <v>31600</v>
      </c>
      <c r="E40" s="412">
        <v>2093.89</v>
      </c>
      <c r="F40" s="413">
        <v>6.62623417721519E-2</v>
      </c>
      <c r="G40" s="412">
        <v>-29506.11</v>
      </c>
      <c r="H40" s="412" t="s">
        <v>2</v>
      </c>
    </row>
    <row r="41" spans="1:8" ht="14.4" customHeight="1" x14ac:dyDescent="0.3">
      <c r="A41" s="410" t="s">
        <v>488</v>
      </c>
      <c r="B41" s="411" t="s">
        <v>1153</v>
      </c>
      <c r="C41" s="412" t="s">
        <v>1154</v>
      </c>
      <c r="D41" s="412">
        <v>32000</v>
      </c>
      <c r="E41" s="412">
        <v>25198.9</v>
      </c>
      <c r="F41" s="413">
        <v>0.78746562500000006</v>
      </c>
      <c r="G41" s="412">
        <v>-6801.0999999999985</v>
      </c>
      <c r="H41" s="412" t="s">
        <v>2</v>
      </c>
    </row>
    <row r="42" spans="1:8" ht="14.4" customHeight="1" x14ac:dyDescent="0.3">
      <c r="A42" s="410" t="s">
        <v>488</v>
      </c>
      <c r="B42" s="411" t="s">
        <v>6</v>
      </c>
      <c r="C42" s="412" t="s">
        <v>489</v>
      </c>
      <c r="D42" s="412">
        <v>19785000.542700436</v>
      </c>
      <c r="E42" s="412">
        <v>18538827.889999975</v>
      </c>
      <c r="F42" s="413">
        <v>0.93701427250350877</v>
      </c>
      <c r="G42" s="412">
        <v>-1246172.6527004614</v>
      </c>
      <c r="H42" s="412" t="s">
        <v>486</v>
      </c>
    </row>
    <row r="43" spans="1:8" ht="14.4" customHeight="1" x14ac:dyDescent="0.3">
      <c r="A43" s="410" t="s">
        <v>477</v>
      </c>
      <c r="B43" s="411" t="s">
        <v>477</v>
      </c>
      <c r="C43" s="412" t="s">
        <v>477</v>
      </c>
      <c r="D43" s="412" t="s">
        <v>477</v>
      </c>
      <c r="E43" s="412" t="s">
        <v>477</v>
      </c>
      <c r="F43" s="413" t="s">
        <v>477</v>
      </c>
      <c r="G43" s="412" t="s">
        <v>477</v>
      </c>
      <c r="H43" s="412" t="s">
        <v>487</v>
      </c>
    </row>
    <row r="44" spans="1:8" ht="14.4" customHeight="1" x14ac:dyDescent="0.3">
      <c r="A44" s="410" t="s">
        <v>476</v>
      </c>
      <c r="B44" s="411" t="s">
        <v>6</v>
      </c>
      <c r="C44" s="412" t="s">
        <v>478</v>
      </c>
      <c r="D44" s="412">
        <v>21344465.149518859</v>
      </c>
      <c r="E44" s="412">
        <v>19719417.359999973</v>
      </c>
      <c r="F44" s="413">
        <v>0.92386561208559881</v>
      </c>
      <c r="G44" s="412">
        <v>-1625047.7895188853</v>
      </c>
      <c r="H44" s="412" t="s">
        <v>483</v>
      </c>
    </row>
  </sheetData>
  <autoFilter ref="A3:G3"/>
  <mergeCells count="1">
    <mergeCell ref="A1:G1"/>
  </mergeCells>
  <conditionalFormatting sqref="F16 F45:F65536">
    <cfRule type="cellIs" dxfId="21" priority="19" stopIfTrue="1" operator="greaterThan">
      <formula>1</formula>
    </cfRule>
  </conditionalFormatting>
  <conditionalFormatting sqref="G4:G15">
    <cfRule type="cellIs" dxfId="20" priority="12" operator="greaterThan">
      <formula>0</formula>
    </cfRule>
  </conditionalFormatting>
  <conditionalFormatting sqref="F4:F15">
    <cfRule type="cellIs" dxfId="19" priority="14" operator="greaterThan">
      <formula>1</formula>
    </cfRule>
  </conditionalFormatting>
  <conditionalFormatting sqref="B4:B15">
    <cfRule type="expression" dxfId="18" priority="18">
      <formula>AND(LEFT(H4,6)&lt;&gt;"mezera",H4&lt;&gt;"")</formula>
    </cfRule>
  </conditionalFormatting>
  <conditionalFormatting sqref="A4:A15">
    <cfRule type="expression" dxfId="17" priority="15">
      <formula>AND(H4&lt;&gt;"",H4&lt;&gt;"mezeraKL")</formula>
    </cfRule>
  </conditionalFormatting>
  <conditionalFormatting sqref="B4:G15">
    <cfRule type="expression" dxfId="16" priority="16">
      <formula>$H4="SumaNS"</formula>
    </cfRule>
    <cfRule type="expression" dxfId="15" priority="17">
      <formula>OR($H4="KL",$H4="SumaKL")</formula>
    </cfRule>
  </conditionalFormatting>
  <conditionalFormatting sqref="A4:G15">
    <cfRule type="expression" dxfId="14" priority="13">
      <formula>$H4&lt;&gt;""</formula>
    </cfRule>
  </conditionalFormatting>
  <conditionalFormatting sqref="F4:F15">
    <cfRule type="cellIs" dxfId="13" priority="9" operator="greaterThan">
      <formula>1</formula>
    </cfRule>
  </conditionalFormatting>
  <conditionalFormatting sqref="F4:F15">
    <cfRule type="expression" dxfId="12" priority="10">
      <formula>$H4="SumaNS"</formula>
    </cfRule>
    <cfRule type="expression" dxfId="11" priority="11">
      <formula>OR($H4="KL",$H4="SumaKL")</formula>
    </cfRule>
  </conditionalFormatting>
  <conditionalFormatting sqref="F4:F15">
    <cfRule type="expression" dxfId="10" priority="8">
      <formula>$H4&lt;&gt;""</formula>
    </cfRule>
  </conditionalFormatting>
  <conditionalFormatting sqref="G17:G44">
    <cfRule type="cellIs" dxfId="9" priority="1" operator="greaterThan">
      <formula>0</formula>
    </cfRule>
  </conditionalFormatting>
  <conditionalFormatting sqref="F17:F44">
    <cfRule type="cellIs" dxfId="8" priority="3" operator="greaterThan">
      <formula>1</formula>
    </cfRule>
  </conditionalFormatting>
  <conditionalFormatting sqref="B17:B44">
    <cfRule type="expression" dxfId="7" priority="7">
      <formula>AND(LEFT(H17,6)&lt;&gt;"mezera",H17&lt;&gt;"")</formula>
    </cfRule>
  </conditionalFormatting>
  <conditionalFormatting sqref="A17:A44">
    <cfRule type="expression" dxfId="6" priority="4">
      <formula>AND(H17&lt;&gt;"",H17&lt;&gt;"mezeraKL")</formula>
    </cfRule>
  </conditionalFormatting>
  <conditionalFormatting sqref="B17:G44">
    <cfRule type="expression" dxfId="5" priority="5">
      <formula>$H17="SumaNS"</formula>
    </cfRule>
    <cfRule type="expression" dxfId="4" priority="6">
      <formula>OR($H17="KL",$H17="SumaKL")</formula>
    </cfRule>
  </conditionalFormatting>
  <conditionalFormatting sqref="A17:G44">
    <cfRule type="expression" dxfId="3" priority="2">
      <formula>$H17&lt;&gt;""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5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12.44140625" style="86" hidden="1" customWidth="1" outlineLevel="1"/>
    <col min="8" max="8" width="25.77734375" style="86" customWidth="1" collapsed="1"/>
    <col min="9" max="9" width="7.77734375" style="94" customWidth="1"/>
    <col min="10" max="10" width="8.88671875" style="94" customWidth="1"/>
    <col min="11" max="11" width="11.109375" style="94" customWidth="1"/>
    <col min="12" max="16384" width="8.88671875" style="65"/>
  </cols>
  <sheetData>
    <row r="1" spans="1:11" ht="18.600000000000001" customHeight="1" thickBot="1" x14ac:dyDescent="0.4">
      <c r="A1" s="322" t="s">
        <v>229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4.4" customHeight="1" thickBot="1" x14ac:dyDescent="0.35">
      <c r="A2" s="380" t="s">
        <v>250</v>
      </c>
      <c r="B2" s="84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" customHeight="1" thickBot="1" x14ac:dyDescent="0.35">
      <c r="A3" s="84"/>
      <c r="B3" s="84"/>
      <c r="C3" s="318"/>
      <c r="D3" s="319"/>
      <c r="E3" s="319"/>
      <c r="F3" s="319"/>
      <c r="G3" s="319"/>
      <c r="H3" s="198" t="s">
        <v>212</v>
      </c>
      <c r="I3" s="195">
        <f>IF(J3&lt;&gt;0,K3/J3,0)</f>
        <v>213.61705260421161</v>
      </c>
      <c r="J3" s="195">
        <f>SUBTOTAL(9,J5:J1048576)</f>
        <v>92312</v>
      </c>
      <c r="K3" s="196">
        <f>SUBTOTAL(9,K5:K1048576)</f>
        <v>19719417.359999981</v>
      </c>
    </row>
    <row r="4" spans="1:11" s="85" customFormat="1" ht="14.4" customHeight="1" thickBot="1" x14ac:dyDescent="0.35">
      <c r="A4" s="414" t="s">
        <v>7</v>
      </c>
      <c r="B4" s="415" t="s">
        <v>8</v>
      </c>
      <c r="C4" s="415" t="s">
        <v>0</v>
      </c>
      <c r="D4" s="415" t="s">
        <v>9</v>
      </c>
      <c r="E4" s="415" t="s">
        <v>10</v>
      </c>
      <c r="F4" s="415" t="s">
        <v>2</v>
      </c>
      <c r="G4" s="415" t="s">
        <v>142</v>
      </c>
      <c r="H4" s="416" t="s">
        <v>14</v>
      </c>
      <c r="I4" s="417" t="s">
        <v>233</v>
      </c>
      <c r="J4" s="417" t="s">
        <v>16</v>
      </c>
      <c r="K4" s="418" t="s">
        <v>18</v>
      </c>
    </row>
    <row r="5" spans="1:11" ht="14.4" customHeight="1" x14ac:dyDescent="0.3">
      <c r="A5" s="419" t="s">
        <v>476</v>
      </c>
      <c r="B5" s="420" t="s">
        <v>478</v>
      </c>
      <c r="C5" s="421" t="s">
        <v>484</v>
      </c>
      <c r="D5" s="422" t="s">
        <v>485</v>
      </c>
      <c r="E5" s="421" t="s">
        <v>1135</v>
      </c>
      <c r="F5" s="422" t="s">
        <v>1136</v>
      </c>
      <c r="G5" s="421" t="s">
        <v>1156</v>
      </c>
      <c r="H5" s="421" t="s">
        <v>1157</v>
      </c>
      <c r="I5" s="423">
        <v>240.73833333333337</v>
      </c>
      <c r="J5" s="423">
        <v>13</v>
      </c>
      <c r="K5" s="424">
        <v>3149.16</v>
      </c>
    </row>
    <row r="6" spans="1:11" ht="14.4" customHeight="1" x14ac:dyDescent="0.3">
      <c r="A6" s="425" t="s">
        <v>476</v>
      </c>
      <c r="B6" s="426" t="s">
        <v>478</v>
      </c>
      <c r="C6" s="427" t="s">
        <v>484</v>
      </c>
      <c r="D6" s="428" t="s">
        <v>485</v>
      </c>
      <c r="E6" s="427" t="s">
        <v>1135</v>
      </c>
      <c r="F6" s="428" t="s">
        <v>1136</v>
      </c>
      <c r="G6" s="427" t="s">
        <v>1158</v>
      </c>
      <c r="H6" s="427" t="s">
        <v>1159</v>
      </c>
      <c r="I6" s="429">
        <v>27.226428571428574</v>
      </c>
      <c r="J6" s="429">
        <v>224</v>
      </c>
      <c r="K6" s="430">
        <v>6098.7800000000007</v>
      </c>
    </row>
    <row r="7" spans="1:11" ht="14.4" customHeight="1" x14ac:dyDescent="0.3">
      <c r="A7" s="425" t="s">
        <v>476</v>
      </c>
      <c r="B7" s="426" t="s">
        <v>478</v>
      </c>
      <c r="C7" s="427" t="s">
        <v>484</v>
      </c>
      <c r="D7" s="428" t="s">
        <v>485</v>
      </c>
      <c r="E7" s="427" t="s">
        <v>1135</v>
      </c>
      <c r="F7" s="428" t="s">
        <v>1136</v>
      </c>
      <c r="G7" s="427" t="s">
        <v>1160</v>
      </c>
      <c r="H7" s="427" t="s">
        <v>1161</v>
      </c>
      <c r="I7" s="429">
        <v>0.27500000000000002</v>
      </c>
      <c r="J7" s="429">
        <v>1500</v>
      </c>
      <c r="K7" s="430">
        <v>415</v>
      </c>
    </row>
    <row r="8" spans="1:11" ht="14.4" customHeight="1" x14ac:dyDescent="0.3">
      <c r="A8" s="425" t="s">
        <v>476</v>
      </c>
      <c r="B8" s="426" t="s">
        <v>478</v>
      </c>
      <c r="C8" s="427" t="s">
        <v>484</v>
      </c>
      <c r="D8" s="428" t="s">
        <v>485</v>
      </c>
      <c r="E8" s="427" t="s">
        <v>1135</v>
      </c>
      <c r="F8" s="428" t="s">
        <v>1136</v>
      </c>
      <c r="G8" s="427" t="s">
        <v>1162</v>
      </c>
      <c r="H8" s="427" t="s">
        <v>1163</v>
      </c>
      <c r="I8" s="429">
        <v>0.59499999999999997</v>
      </c>
      <c r="J8" s="429">
        <v>180</v>
      </c>
      <c r="K8" s="430">
        <v>107.1</v>
      </c>
    </row>
    <row r="9" spans="1:11" ht="14.4" customHeight="1" x14ac:dyDescent="0.3">
      <c r="A9" s="425" t="s">
        <v>476</v>
      </c>
      <c r="B9" s="426" t="s">
        <v>478</v>
      </c>
      <c r="C9" s="427" t="s">
        <v>484</v>
      </c>
      <c r="D9" s="428" t="s">
        <v>485</v>
      </c>
      <c r="E9" s="427" t="s">
        <v>1135</v>
      </c>
      <c r="F9" s="428" t="s">
        <v>1136</v>
      </c>
      <c r="G9" s="427" t="s">
        <v>1164</v>
      </c>
      <c r="H9" s="427" t="s">
        <v>1165</v>
      </c>
      <c r="I9" s="429">
        <v>8.5824999999999996</v>
      </c>
      <c r="J9" s="429">
        <v>48</v>
      </c>
      <c r="K9" s="430">
        <v>411.96</v>
      </c>
    </row>
    <row r="10" spans="1:11" ht="14.4" customHeight="1" x14ac:dyDescent="0.3">
      <c r="A10" s="425" t="s">
        <v>476</v>
      </c>
      <c r="B10" s="426" t="s">
        <v>478</v>
      </c>
      <c r="C10" s="427" t="s">
        <v>484</v>
      </c>
      <c r="D10" s="428" t="s">
        <v>485</v>
      </c>
      <c r="E10" s="427" t="s">
        <v>1135</v>
      </c>
      <c r="F10" s="428" t="s">
        <v>1136</v>
      </c>
      <c r="G10" s="427" t="s">
        <v>1166</v>
      </c>
      <c r="H10" s="427" t="s">
        <v>1167</v>
      </c>
      <c r="I10" s="429">
        <v>26.323333333333334</v>
      </c>
      <c r="J10" s="429">
        <v>43</v>
      </c>
      <c r="K10" s="430">
        <v>1131.9399999999998</v>
      </c>
    </row>
    <row r="11" spans="1:11" ht="14.4" customHeight="1" x14ac:dyDescent="0.3">
      <c r="A11" s="425" t="s">
        <v>476</v>
      </c>
      <c r="B11" s="426" t="s">
        <v>478</v>
      </c>
      <c r="C11" s="427" t="s">
        <v>484</v>
      </c>
      <c r="D11" s="428" t="s">
        <v>485</v>
      </c>
      <c r="E11" s="427" t="s">
        <v>1135</v>
      </c>
      <c r="F11" s="428" t="s">
        <v>1136</v>
      </c>
      <c r="G11" s="427" t="s">
        <v>1168</v>
      </c>
      <c r="H11" s="427" t="s">
        <v>1169</v>
      </c>
      <c r="I11" s="429">
        <v>0.37</v>
      </c>
      <c r="J11" s="429">
        <v>250</v>
      </c>
      <c r="K11" s="430">
        <v>92.5</v>
      </c>
    </row>
    <row r="12" spans="1:11" ht="14.4" customHeight="1" x14ac:dyDescent="0.3">
      <c r="A12" s="425" t="s">
        <v>476</v>
      </c>
      <c r="B12" s="426" t="s">
        <v>478</v>
      </c>
      <c r="C12" s="427" t="s">
        <v>484</v>
      </c>
      <c r="D12" s="428" t="s">
        <v>485</v>
      </c>
      <c r="E12" s="427" t="s">
        <v>1135</v>
      </c>
      <c r="F12" s="428" t="s">
        <v>1136</v>
      </c>
      <c r="G12" s="427" t="s">
        <v>1170</v>
      </c>
      <c r="H12" s="427" t="s">
        <v>1171</v>
      </c>
      <c r="I12" s="429">
        <v>98.415714285714287</v>
      </c>
      <c r="J12" s="429">
        <v>35</v>
      </c>
      <c r="K12" s="430">
        <v>3444.55</v>
      </c>
    </row>
    <row r="13" spans="1:11" ht="14.4" customHeight="1" x14ac:dyDescent="0.3">
      <c r="A13" s="425" t="s">
        <v>476</v>
      </c>
      <c r="B13" s="426" t="s">
        <v>478</v>
      </c>
      <c r="C13" s="427" t="s">
        <v>484</v>
      </c>
      <c r="D13" s="428" t="s">
        <v>485</v>
      </c>
      <c r="E13" s="427" t="s">
        <v>1135</v>
      </c>
      <c r="F13" s="428" t="s">
        <v>1136</v>
      </c>
      <c r="G13" s="427" t="s">
        <v>1172</v>
      </c>
      <c r="H13" s="427" t="s">
        <v>1173</v>
      </c>
      <c r="I13" s="429">
        <v>0.92</v>
      </c>
      <c r="J13" s="429">
        <v>10</v>
      </c>
      <c r="K13" s="430">
        <v>9.1999999999999993</v>
      </c>
    </row>
    <row r="14" spans="1:11" ht="14.4" customHeight="1" x14ac:dyDescent="0.3">
      <c r="A14" s="425" t="s">
        <v>476</v>
      </c>
      <c r="B14" s="426" t="s">
        <v>478</v>
      </c>
      <c r="C14" s="427" t="s">
        <v>484</v>
      </c>
      <c r="D14" s="428" t="s">
        <v>485</v>
      </c>
      <c r="E14" s="427" t="s">
        <v>1135</v>
      </c>
      <c r="F14" s="428" t="s">
        <v>1136</v>
      </c>
      <c r="G14" s="427" t="s">
        <v>1174</v>
      </c>
      <c r="H14" s="427" t="s">
        <v>1175</v>
      </c>
      <c r="I14" s="429">
        <v>0.56000000000000005</v>
      </c>
      <c r="J14" s="429">
        <v>1000</v>
      </c>
      <c r="K14" s="430">
        <v>560</v>
      </c>
    </row>
    <row r="15" spans="1:11" ht="14.4" customHeight="1" x14ac:dyDescent="0.3">
      <c r="A15" s="425" t="s">
        <v>476</v>
      </c>
      <c r="B15" s="426" t="s">
        <v>478</v>
      </c>
      <c r="C15" s="427" t="s">
        <v>484</v>
      </c>
      <c r="D15" s="428" t="s">
        <v>485</v>
      </c>
      <c r="E15" s="427" t="s">
        <v>1135</v>
      </c>
      <c r="F15" s="428" t="s">
        <v>1136</v>
      </c>
      <c r="G15" s="427" t="s">
        <v>1176</v>
      </c>
      <c r="H15" s="427" t="s">
        <v>1177</v>
      </c>
      <c r="I15" s="429">
        <v>2.1150000000000002</v>
      </c>
      <c r="J15" s="429">
        <v>132</v>
      </c>
      <c r="K15" s="430">
        <v>222.72</v>
      </c>
    </row>
    <row r="16" spans="1:11" ht="14.4" customHeight="1" x14ac:dyDescent="0.3">
      <c r="A16" s="425" t="s">
        <v>476</v>
      </c>
      <c r="B16" s="426" t="s">
        <v>478</v>
      </c>
      <c r="C16" s="427" t="s">
        <v>484</v>
      </c>
      <c r="D16" s="428" t="s">
        <v>485</v>
      </c>
      <c r="E16" s="427" t="s">
        <v>1135</v>
      </c>
      <c r="F16" s="428" t="s">
        <v>1136</v>
      </c>
      <c r="G16" s="427" t="s">
        <v>1178</v>
      </c>
      <c r="H16" s="427" t="s">
        <v>1179</v>
      </c>
      <c r="I16" s="429">
        <v>7.2844444444444445</v>
      </c>
      <c r="J16" s="429">
        <v>104</v>
      </c>
      <c r="K16" s="430">
        <v>757.75999999999988</v>
      </c>
    </row>
    <row r="17" spans="1:11" ht="14.4" customHeight="1" x14ac:dyDescent="0.3">
      <c r="A17" s="425" t="s">
        <v>476</v>
      </c>
      <c r="B17" s="426" t="s">
        <v>478</v>
      </c>
      <c r="C17" s="427" t="s">
        <v>484</v>
      </c>
      <c r="D17" s="428" t="s">
        <v>485</v>
      </c>
      <c r="E17" s="427" t="s">
        <v>1135</v>
      </c>
      <c r="F17" s="428" t="s">
        <v>1136</v>
      </c>
      <c r="G17" s="427" t="s">
        <v>1180</v>
      </c>
      <c r="H17" s="427" t="s">
        <v>1181</v>
      </c>
      <c r="I17" s="429">
        <v>0.31</v>
      </c>
      <c r="J17" s="429">
        <v>500</v>
      </c>
      <c r="K17" s="430">
        <v>155</v>
      </c>
    </row>
    <row r="18" spans="1:11" ht="14.4" customHeight="1" x14ac:dyDescent="0.3">
      <c r="A18" s="425" t="s">
        <v>476</v>
      </c>
      <c r="B18" s="426" t="s">
        <v>478</v>
      </c>
      <c r="C18" s="427" t="s">
        <v>484</v>
      </c>
      <c r="D18" s="428" t="s">
        <v>485</v>
      </c>
      <c r="E18" s="427" t="s">
        <v>1137</v>
      </c>
      <c r="F18" s="428" t="s">
        <v>1138</v>
      </c>
      <c r="G18" s="427" t="s">
        <v>1182</v>
      </c>
      <c r="H18" s="427" t="s">
        <v>1183</v>
      </c>
      <c r="I18" s="429">
        <v>11.4</v>
      </c>
      <c r="J18" s="429">
        <v>40</v>
      </c>
      <c r="K18" s="430">
        <v>456</v>
      </c>
    </row>
    <row r="19" spans="1:11" ht="14.4" customHeight="1" x14ac:dyDescent="0.3">
      <c r="A19" s="425" t="s">
        <v>476</v>
      </c>
      <c r="B19" s="426" t="s">
        <v>478</v>
      </c>
      <c r="C19" s="427" t="s">
        <v>484</v>
      </c>
      <c r="D19" s="428" t="s">
        <v>485</v>
      </c>
      <c r="E19" s="427" t="s">
        <v>1137</v>
      </c>
      <c r="F19" s="428" t="s">
        <v>1138</v>
      </c>
      <c r="G19" s="427" t="s">
        <v>1184</v>
      </c>
      <c r="H19" s="427" t="s">
        <v>1185</v>
      </c>
      <c r="I19" s="429">
        <v>15.600000000000001</v>
      </c>
      <c r="J19" s="429">
        <v>150</v>
      </c>
      <c r="K19" s="430">
        <v>2340</v>
      </c>
    </row>
    <row r="20" spans="1:11" ht="14.4" customHeight="1" x14ac:dyDescent="0.3">
      <c r="A20" s="425" t="s">
        <v>476</v>
      </c>
      <c r="B20" s="426" t="s">
        <v>478</v>
      </c>
      <c r="C20" s="427" t="s">
        <v>484</v>
      </c>
      <c r="D20" s="428" t="s">
        <v>485</v>
      </c>
      <c r="E20" s="427" t="s">
        <v>1137</v>
      </c>
      <c r="F20" s="428" t="s">
        <v>1138</v>
      </c>
      <c r="G20" s="427" t="s">
        <v>1186</v>
      </c>
      <c r="H20" s="427" t="s">
        <v>1187</v>
      </c>
      <c r="I20" s="429">
        <v>11.047500000000001</v>
      </c>
      <c r="J20" s="429">
        <v>1000</v>
      </c>
      <c r="K20" s="430">
        <v>11066</v>
      </c>
    </row>
    <row r="21" spans="1:11" ht="14.4" customHeight="1" x14ac:dyDescent="0.3">
      <c r="A21" s="425" t="s">
        <v>476</v>
      </c>
      <c r="B21" s="426" t="s">
        <v>478</v>
      </c>
      <c r="C21" s="427" t="s">
        <v>484</v>
      </c>
      <c r="D21" s="428" t="s">
        <v>485</v>
      </c>
      <c r="E21" s="427" t="s">
        <v>1137</v>
      </c>
      <c r="F21" s="428" t="s">
        <v>1138</v>
      </c>
      <c r="G21" s="427" t="s">
        <v>1188</v>
      </c>
      <c r="H21" s="427" t="s">
        <v>1189</v>
      </c>
      <c r="I21" s="429">
        <v>0.92374999999999974</v>
      </c>
      <c r="J21" s="429">
        <v>5300</v>
      </c>
      <c r="K21" s="430">
        <v>4904</v>
      </c>
    </row>
    <row r="22" spans="1:11" ht="14.4" customHeight="1" x14ac:dyDescent="0.3">
      <c r="A22" s="425" t="s">
        <v>476</v>
      </c>
      <c r="B22" s="426" t="s">
        <v>478</v>
      </c>
      <c r="C22" s="427" t="s">
        <v>484</v>
      </c>
      <c r="D22" s="428" t="s">
        <v>485</v>
      </c>
      <c r="E22" s="427" t="s">
        <v>1137</v>
      </c>
      <c r="F22" s="428" t="s">
        <v>1138</v>
      </c>
      <c r="G22" s="427" t="s">
        <v>1190</v>
      </c>
      <c r="H22" s="427" t="s">
        <v>1191</v>
      </c>
      <c r="I22" s="429">
        <v>1.4239999999999999</v>
      </c>
      <c r="J22" s="429">
        <v>3100</v>
      </c>
      <c r="K22" s="430">
        <v>4423</v>
      </c>
    </row>
    <row r="23" spans="1:11" ht="14.4" customHeight="1" x14ac:dyDescent="0.3">
      <c r="A23" s="425" t="s">
        <v>476</v>
      </c>
      <c r="B23" s="426" t="s">
        <v>478</v>
      </c>
      <c r="C23" s="427" t="s">
        <v>484</v>
      </c>
      <c r="D23" s="428" t="s">
        <v>485</v>
      </c>
      <c r="E23" s="427" t="s">
        <v>1137</v>
      </c>
      <c r="F23" s="428" t="s">
        <v>1138</v>
      </c>
      <c r="G23" s="427" t="s">
        <v>1192</v>
      </c>
      <c r="H23" s="427" t="s">
        <v>1193</v>
      </c>
      <c r="I23" s="429">
        <v>0.42</v>
      </c>
      <c r="J23" s="429">
        <v>400</v>
      </c>
      <c r="K23" s="430">
        <v>168</v>
      </c>
    </row>
    <row r="24" spans="1:11" ht="14.4" customHeight="1" x14ac:dyDescent="0.3">
      <c r="A24" s="425" t="s">
        <v>476</v>
      </c>
      <c r="B24" s="426" t="s">
        <v>478</v>
      </c>
      <c r="C24" s="427" t="s">
        <v>484</v>
      </c>
      <c r="D24" s="428" t="s">
        <v>485</v>
      </c>
      <c r="E24" s="427" t="s">
        <v>1137</v>
      </c>
      <c r="F24" s="428" t="s">
        <v>1138</v>
      </c>
      <c r="G24" s="427" t="s">
        <v>1194</v>
      </c>
      <c r="H24" s="427" t="s">
        <v>1195</v>
      </c>
      <c r="I24" s="429">
        <v>0.57999999999999996</v>
      </c>
      <c r="J24" s="429">
        <v>300</v>
      </c>
      <c r="K24" s="430">
        <v>174</v>
      </c>
    </row>
    <row r="25" spans="1:11" ht="14.4" customHeight="1" x14ac:dyDescent="0.3">
      <c r="A25" s="425" t="s">
        <v>476</v>
      </c>
      <c r="B25" s="426" t="s">
        <v>478</v>
      </c>
      <c r="C25" s="427" t="s">
        <v>484</v>
      </c>
      <c r="D25" s="428" t="s">
        <v>485</v>
      </c>
      <c r="E25" s="427" t="s">
        <v>1137</v>
      </c>
      <c r="F25" s="428" t="s">
        <v>1138</v>
      </c>
      <c r="G25" s="427" t="s">
        <v>1196</v>
      </c>
      <c r="H25" s="427" t="s">
        <v>1197</v>
      </c>
      <c r="I25" s="429">
        <v>22.776666666666667</v>
      </c>
      <c r="J25" s="429">
        <v>10</v>
      </c>
      <c r="K25" s="430">
        <v>227.52</v>
      </c>
    </row>
    <row r="26" spans="1:11" ht="14.4" customHeight="1" x14ac:dyDescent="0.3">
      <c r="A26" s="425" t="s">
        <v>476</v>
      </c>
      <c r="B26" s="426" t="s">
        <v>478</v>
      </c>
      <c r="C26" s="427" t="s">
        <v>484</v>
      </c>
      <c r="D26" s="428" t="s">
        <v>485</v>
      </c>
      <c r="E26" s="427" t="s">
        <v>1137</v>
      </c>
      <c r="F26" s="428" t="s">
        <v>1138</v>
      </c>
      <c r="G26" s="427" t="s">
        <v>1198</v>
      </c>
      <c r="H26" s="427" t="s">
        <v>1199</v>
      </c>
      <c r="I26" s="429">
        <v>15.067499999999999</v>
      </c>
      <c r="J26" s="429">
        <v>200</v>
      </c>
      <c r="K26" s="430">
        <v>3013.5</v>
      </c>
    </row>
    <row r="27" spans="1:11" ht="14.4" customHeight="1" x14ac:dyDescent="0.3">
      <c r="A27" s="425" t="s">
        <v>476</v>
      </c>
      <c r="B27" s="426" t="s">
        <v>478</v>
      </c>
      <c r="C27" s="427" t="s">
        <v>484</v>
      </c>
      <c r="D27" s="428" t="s">
        <v>485</v>
      </c>
      <c r="E27" s="427" t="s">
        <v>1137</v>
      </c>
      <c r="F27" s="428" t="s">
        <v>1138</v>
      </c>
      <c r="G27" s="427" t="s">
        <v>1200</v>
      </c>
      <c r="H27" s="427" t="s">
        <v>1201</v>
      </c>
      <c r="I27" s="429">
        <v>1.8325</v>
      </c>
      <c r="J27" s="429">
        <v>100</v>
      </c>
      <c r="K27" s="430">
        <v>183.20000000000002</v>
      </c>
    </row>
    <row r="28" spans="1:11" ht="14.4" customHeight="1" x14ac:dyDescent="0.3">
      <c r="A28" s="425" t="s">
        <v>476</v>
      </c>
      <c r="B28" s="426" t="s">
        <v>478</v>
      </c>
      <c r="C28" s="427" t="s">
        <v>484</v>
      </c>
      <c r="D28" s="428" t="s">
        <v>485</v>
      </c>
      <c r="E28" s="427" t="s">
        <v>1137</v>
      </c>
      <c r="F28" s="428" t="s">
        <v>1138</v>
      </c>
      <c r="G28" s="427" t="s">
        <v>1202</v>
      </c>
      <c r="H28" s="427" t="s">
        <v>1203</v>
      </c>
      <c r="I28" s="429">
        <v>5.88</v>
      </c>
      <c r="J28" s="429">
        <v>20</v>
      </c>
      <c r="K28" s="430">
        <v>117.6</v>
      </c>
    </row>
    <row r="29" spans="1:11" ht="14.4" customHeight="1" x14ac:dyDescent="0.3">
      <c r="A29" s="425" t="s">
        <v>476</v>
      </c>
      <c r="B29" s="426" t="s">
        <v>478</v>
      </c>
      <c r="C29" s="427" t="s">
        <v>484</v>
      </c>
      <c r="D29" s="428" t="s">
        <v>485</v>
      </c>
      <c r="E29" s="427" t="s">
        <v>1137</v>
      </c>
      <c r="F29" s="428" t="s">
        <v>1138</v>
      </c>
      <c r="G29" s="427" t="s">
        <v>1204</v>
      </c>
      <c r="H29" s="427" t="s">
        <v>1205</v>
      </c>
      <c r="I29" s="429">
        <v>6.2399999999999993</v>
      </c>
      <c r="J29" s="429">
        <v>70</v>
      </c>
      <c r="K29" s="430">
        <v>435.9</v>
      </c>
    </row>
    <row r="30" spans="1:11" ht="14.4" customHeight="1" x14ac:dyDescent="0.3">
      <c r="A30" s="425" t="s">
        <v>476</v>
      </c>
      <c r="B30" s="426" t="s">
        <v>478</v>
      </c>
      <c r="C30" s="427" t="s">
        <v>484</v>
      </c>
      <c r="D30" s="428" t="s">
        <v>485</v>
      </c>
      <c r="E30" s="427" t="s">
        <v>1137</v>
      </c>
      <c r="F30" s="428" t="s">
        <v>1138</v>
      </c>
      <c r="G30" s="427" t="s">
        <v>1206</v>
      </c>
      <c r="H30" s="427" t="s">
        <v>1207</v>
      </c>
      <c r="I30" s="429">
        <v>68.349999999999994</v>
      </c>
      <c r="J30" s="429">
        <v>5</v>
      </c>
      <c r="K30" s="430">
        <v>341.75</v>
      </c>
    </row>
    <row r="31" spans="1:11" ht="14.4" customHeight="1" x14ac:dyDescent="0.3">
      <c r="A31" s="425" t="s">
        <v>476</v>
      </c>
      <c r="B31" s="426" t="s">
        <v>478</v>
      </c>
      <c r="C31" s="427" t="s">
        <v>484</v>
      </c>
      <c r="D31" s="428" t="s">
        <v>485</v>
      </c>
      <c r="E31" s="427" t="s">
        <v>1137</v>
      </c>
      <c r="F31" s="428" t="s">
        <v>1138</v>
      </c>
      <c r="G31" s="427" t="s">
        <v>1208</v>
      </c>
      <c r="H31" s="427" t="s">
        <v>1209</v>
      </c>
      <c r="I31" s="429">
        <v>17.97</v>
      </c>
      <c r="J31" s="429">
        <v>10</v>
      </c>
      <c r="K31" s="430">
        <v>179.7</v>
      </c>
    </row>
    <row r="32" spans="1:11" ht="14.4" customHeight="1" x14ac:dyDescent="0.3">
      <c r="A32" s="425" t="s">
        <v>476</v>
      </c>
      <c r="B32" s="426" t="s">
        <v>478</v>
      </c>
      <c r="C32" s="427" t="s">
        <v>484</v>
      </c>
      <c r="D32" s="428" t="s">
        <v>485</v>
      </c>
      <c r="E32" s="427" t="s">
        <v>1137</v>
      </c>
      <c r="F32" s="428" t="s">
        <v>1138</v>
      </c>
      <c r="G32" s="427" t="s">
        <v>1210</v>
      </c>
      <c r="H32" s="427" t="s">
        <v>1211</v>
      </c>
      <c r="I32" s="429">
        <v>858.1400000000001</v>
      </c>
      <c r="J32" s="429">
        <v>300</v>
      </c>
      <c r="K32" s="430">
        <v>257443.40000000002</v>
      </c>
    </row>
    <row r="33" spans="1:11" ht="14.4" customHeight="1" x14ac:dyDescent="0.3">
      <c r="A33" s="425" t="s">
        <v>476</v>
      </c>
      <c r="B33" s="426" t="s">
        <v>478</v>
      </c>
      <c r="C33" s="427" t="s">
        <v>484</v>
      </c>
      <c r="D33" s="428" t="s">
        <v>485</v>
      </c>
      <c r="E33" s="427" t="s">
        <v>1137</v>
      </c>
      <c r="F33" s="428" t="s">
        <v>1138</v>
      </c>
      <c r="G33" s="427" t="s">
        <v>1212</v>
      </c>
      <c r="H33" s="427" t="s">
        <v>1213</v>
      </c>
      <c r="I33" s="429">
        <v>2.79</v>
      </c>
      <c r="J33" s="429">
        <v>300</v>
      </c>
      <c r="K33" s="430">
        <v>837</v>
      </c>
    </row>
    <row r="34" spans="1:11" ht="14.4" customHeight="1" x14ac:dyDescent="0.3">
      <c r="A34" s="425" t="s">
        <v>476</v>
      </c>
      <c r="B34" s="426" t="s">
        <v>478</v>
      </c>
      <c r="C34" s="427" t="s">
        <v>484</v>
      </c>
      <c r="D34" s="428" t="s">
        <v>485</v>
      </c>
      <c r="E34" s="427" t="s">
        <v>1137</v>
      </c>
      <c r="F34" s="428" t="s">
        <v>1138</v>
      </c>
      <c r="G34" s="427" t="s">
        <v>1214</v>
      </c>
      <c r="H34" s="427" t="s">
        <v>1215</v>
      </c>
      <c r="I34" s="429">
        <v>1.57</v>
      </c>
      <c r="J34" s="429">
        <v>150</v>
      </c>
      <c r="K34" s="430">
        <v>235.5</v>
      </c>
    </row>
    <row r="35" spans="1:11" ht="14.4" customHeight="1" x14ac:dyDescent="0.3">
      <c r="A35" s="425" t="s">
        <v>476</v>
      </c>
      <c r="B35" s="426" t="s">
        <v>478</v>
      </c>
      <c r="C35" s="427" t="s">
        <v>484</v>
      </c>
      <c r="D35" s="428" t="s">
        <v>485</v>
      </c>
      <c r="E35" s="427" t="s">
        <v>1137</v>
      </c>
      <c r="F35" s="428" t="s">
        <v>1138</v>
      </c>
      <c r="G35" s="427" t="s">
        <v>1216</v>
      </c>
      <c r="H35" s="427" t="s">
        <v>1217</v>
      </c>
      <c r="I35" s="429">
        <v>31.45</v>
      </c>
      <c r="J35" s="429">
        <v>2</v>
      </c>
      <c r="K35" s="430">
        <v>62.9</v>
      </c>
    </row>
    <row r="36" spans="1:11" ht="14.4" customHeight="1" x14ac:dyDescent="0.3">
      <c r="A36" s="425" t="s">
        <v>476</v>
      </c>
      <c r="B36" s="426" t="s">
        <v>478</v>
      </c>
      <c r="C36" s="427" t="s">
        <v>484</v>
      </c>
      <c r="D36" s="428" t="s">
        <v>485</v>
      </c>
      <c r="E36" s="427" t="s">
        <v>1137</v>
      </c>
      <c r="F36" s="428" t="s">
        <v>1138</v>
      </c>
      <c r="G36" s="427" t="s">
        <v>1218</v>
      </c>
      <c r="H36" s="427" t="s">
        <v>1219</v>
      </c>
      <c r="I36" s="429">
        <v>31.47</v>
      </c>
      <c r="J36" s="429">
        <v>3</v>
      </c>
      <c r="K36" s="430">
        <v>94.4</v>
      </c>
    </row>
    <row r="37" spans="1:11" ht="14.4" customHeight="1" x14ac:dyDescent="0.3">
      <c r="A37" s="425" t="s">
        <v>476</v>
      </c>
      <c r="B37" s="426" t="s">
        <v>478</v>
      </c>
      <c r="C37" s="427" t="s">
        <v>484</v>
      </c>
      <c r="D37" s="428" t="s">
        <v>485</v>
      </c>
      <c r="E37" s="427" t="s">
        <v>1137</v>
      </c>
      <c r="F37" s="428" t="s">
        <v>1138</v>
      </c>
      <c r="G37" s="427" t="s">
        <v>1220</v>
      </c>
      <c r="H37" s="427" t="s">
        <v>1221</v>
      </c>
      <c r="I37" s="429">
        <v>31.5</v>
      </c>
      <c r="J37" s="429">
        <v>1</v>
      </c>
      <c r="K37" s="430">
        <v>31.5</v>
      </c>
    </row>
    <row r="38" spans="1:11" ht="14.4" customHeight="1" x14ac:dyDescent="0.3">
      <c r="A38" s="425" t="s">
        <v>476</v>
      </c>
      <c r="B38" s="426" t="s">
        <v>478</v>
      </c>
      <c r="C38" s="427" t="s">
        <v>484</v>
      </c>
      <c r="D38" s="428" t="s">
        <v>485</v>
      </c>
      <c r="E38" s="427" t="s">
        <v>1137</v>
      </c>
      <c r="F38" s="428" t="s">
        <v>1138</v>
      </c>
      <c r="G38" s="427" t="s">
        <v>1222</v>
      </c>
      <c r="H38" s="427" t="s">
        <v>1223</v>
      </c>
      <c r="I38" s="429">
        <v>2.91</v>
      </c>
      <c r="J38" s="429">
        <v>200</v>
      </c>
      <c r="K38" s="430">
        <v>582</v>
      </c>
    </row>
    <row r="39" spans="1:11" ht="14.4" customHeight="1" x14ac:dyDescent="0.3">
      <c r="A39" s="425" t="s">
        <v>476</v>
      </c>
      <c r="B39" s="426" t="s">
        <v>478</v>
      </c>
      <c r="C39" s="427" t="s">
        <v>484</v>
      </c>
      <c r="D39" s="428" t="s">
        <v>485</v>
      </c>
      <c r="E39" s="427" t="s">
        <v>1137</v>
      </c>
      <c r="F39" s="428" t="s">
        <v>1138</v>
      </c>
      <c r="G39" s="427" t="s">
        <v>1224</v>
      </c>
      <c r="H39" s="427" t="s">
        <v>1225</v>
      </c>
      <c r="I39" s="429">
        <v>5.0318749999999994</v>
      </c>
      <c r="J39" s="429">
        <v>6200</v>
      </c>
      <c r="K39" s="430">
        <v>31315.200000000008</v>
      </c>
    </row>
    <row r="40" spans="1:11" ht="14.4" customHeight="1" x14ac:dyDescent="0.3">
      <c r="A40" s="425" t="s">
        <v>476</v>
      </c>
      <c r="B40" s="426" t="s">
        <v>478</v>
      </c>
      <c r="C40" s="427" t="s">
        <v>484</v>
      </c>
      <c r="D40" s="428" t="s">
        <v>485</v>
      </c>
      <c r="E40" s="427" t="s">
        <v>1137</v>
      </c>
      <c r="F40" s="428" t="s">
        <v>1138</v>
      </c>
      <c r="G40" s="427" t="s">
        <v>1226</v>
      </c>
      <c r="H40" s="427" t="s">
        <v>1227</v>
      </c>
      <c r="I40" s="429">
        <v>116.28</v>
      </c>
      <c r="J40" s="429">
        <v>2</v>
      </c>
      <c r="K40" s="430">
        <v>232.56</v>
      </c>
    </row>
    <row r="41" spans="1:11" ht="14.4" customHeight="1" x14ac:dyDescent="0.3">
      <c r="A41" s="425" t="s">
        <v>476</v>
      </c>
      <c r="B41" s="426" t="s">
        <v>478</v>
      </c>
      <c r="C41" s="427" t="s">
        <v>484</v>
      </c>
      <c r="D41" s="428" t="s">
        <v>485</v>
      </c>
      <c r="E41" s="427" t="s">
        <v>1137</v>
      </c>
      <c r="F41" s="428" t="s">
        <v>1138</v>
      </c>
      <c r="G41" s="427" t="s">
        <v>1228</v>
      </c>
      <c r="H41" s="427" t="s">
        <v>1229</v>
      </c>
      <c r="I41" s="429">
        <v>17.875</v>
      </c>
      <c r="J41" s="429">
        <v>2500</v>
      </c>
      <c r="K41" s="430">
        <v>44697.5</v>
      </c>
    </row>
    <row r="42" spans="1:11" ht="14.4" customHeight="1" x14ac:dyDescent="0.3">
      <c r="A42" s="425" t="s">
        <v>476</v>
      </c>
      <c r="B42" s="426" t="s">
        <v>478</v>
      </c>
      <c r="C42" s="427" t="s">
        <v>484</v>
      </c>
      <c r="D42" s="428" t="s">
        <v>485</v>
      </c>
      <c r="E42" s="427" t="s">
        <v>1137</v>
      </c>
      <c r="F42" s="428" t="s">
        <v>1138</v>
      </c>
      <c r="G42" s="427" t="s">
        <v>1230</v>
      </c>
      <c r="H42" s="427" t="s">
        <v>1231</v>
      </c>
      <c r="I42" s="429">
        <v>17.903333333333332</v>
      </c>
      <c r="J42" s="429">
        <v>1800</v>
      </c>
      <c r="K42" s="430">
        <v>32227</v>
      </c>
    </row>
    <row r="43" spans="1:11" ht="14.4" customHeight="1" x14ac:dyDescent="0.3">
      <c r="A43" s="425" t="s">
        <v>476</v>
      </c>
      <c r="B43" s="426" t="s">
        <v>478</v>
      </c>
      <c r="C43" s="427" t="s">
        <v>484</v>
      </c>
      <c r="D43" s="428" t="s">
        <v>485</v>
      </c>
      <c r="E43" s="427" t="s">
        <v>1137</v>
      </c>
      <c r="F43" s="428" t="s">
        <v>1138</v>
      </c>
      <c r="G43" s="427" t="s">
        <v>1232</v>
      </c>
      <c r="H43" s="427" t="s">
        <v>1233</v>
      </c>
      <c r="I43" s="429">
        <v>17.649999999999999</v>
      </c>
      <c r="J43" s="429">
        <v>300</v>
      </c>
      <c r="K43" s="430">
        <v>5276</v>
      </c>
    </row>
    <row r="44" spans="1:11" ht="14.4" customHeight="1" x14ac:dyDescent="0.3">
      <c r="A44" s="425" t="s">
        <v>476</v>
      </c>
      <c r="B44" s="426" t="s">
        <v>478</v>
      </c>
      <c r="C44" s="427" t="s">
        <v>484</v>
      </c>
      <c r="D44" s="428" t="s">
        <v>485</v>
      </c>
      <c r="E44" s="427" t="s">
        <v>1137</v>
      </c>
      <c r="F44" s="428" t="s">
        <v>1138</v>
      </c>
      <c r="G44" s="427" t="s">
        <v>1234</v>
      </c>
      <c r="H44" s="427" t="s">
        <v>1235</v>
      </c>
      <c r="I44" s="429">
        <v>15</v>
      </c>
      <c r="J44" s="429">
        <v>50</v>
      </c>
      <c r="K44" s="430">
        <v>750</v>
      </c>
    </row>
    <row r="45" spans="1:11" ht="14.4" customHeight="1" x14ac:dyDescent="0.3">
      <c r="A45" s="425" t="s">
        <v>476</v>
      </c>
      <c r="B45" s="426" t="s">
        <v>478</v>
      </c>
      <c r="C45" s="427" t="s">
        <v>484</v>
      </c>
      <c r="D45" s="428" t="s">
        <v>485</v>
      </c>
      <c r="E45" s="427" t="s">
        <v>1137</v>
      </c>
      <c r="F45" s="428" t="s">
        <v>1138</v>
      </c>
      <c r="G45" s="427" t="s">
        <v>1236</v>
      </c>
      <c r="H45" s="427" t="s">
        <v>1237</v>
      </c>
      <c r="I45" s="429">
        <v>111.11600000000001</v>
      </c>
      <c r="J45" s="429">
        <v>11</v>
      </c>
      <c r="K45" s="430">
        <v>1235.1600000000001</v>
      </c>
    </row>
    <row r="46" spans="1:11" ht="14.4" customHeight="1" x14ac:dyDescent="0.3">
      <c r="A46" s="425" t="s">
        <v>476</v>
      </c>
      <c r="B46" s="426" t="s">
        <v>478</v>
      </c>
      <c r="C46" s="427" t="s">
        <v>484</v>
      </c>
      <c r="D46" s="428" t="s">
        <v>485</v>
      </c>
      <c r="E46" s="427" t="s">
        <v>1137</v>
      </c>
      <c r="F46" s="428" t="s">
        <v>1138</v>
      </c>
      <c r="G46" s="427" t="s">
        <v>1238</v>
      </c>
      <c r="H46" s="427" t="s">
        <v>1239</v>
      </c>
      <c r="I46" s="429">
        <v>12.1075</v>
      </c>
      <c r="J46" s="429">
        <v>70</v>
      </c>
      <c r="K46" s="430">
        <v>847.5</v>
      </c>
    </row>
    <row r="47" spans="1:11" ht="14.4" customHeight="1" x14ac:dyDescent="0.3">
      <c r="A47" s="425" t="s">
        <v>476</v>
      </c>
      <c r="B47" s="426" t="s">
        <v>478</v>
      </c>
      <c r="C47" s="427" t="s">
        <v>484</v>
      </c>
      <c r="D47" s="428" t="s">
        <v>485</v>
      </c>
      <c r="E47" s="427" t="s">
        <v>1137</v>
      </c>
      <c r="F47" s="428" t="s">
        <v>1138</v>
      </c>
      <c r="G47" s="427" t="s">
        <v>1240</v>
      </c>
      <c r="H47" s="427" t="s">
        <v>1241</v>
      </c>
      <c r="I47" s="429">
        <v>12.99</v>
      </c>
      <c r="J47" s="429">
        <v>12</v>
      </c>
      <c r="K47" s="430">
        <v>155.88</v>
      </c>
    </row>
    <row r="48" spans="1:11" ht="14.4" customHeight="1" x14ac:dyDescent="0.3">
      <c r="A48" s="425" t="s">
        <v>476</v>
      </c>
      <c r="B48" s="426" t="s">
        <v>478</v>
      </c>
      <c r="C48" s="427" t="s">
        <v>484</v>
      </c>
      <c r="D48" s="428" t="s">
        <v>485</v>
      </c>
      <c r="E48" s="427" t="s">
        <v>1137</v>
      </c>
      <c r="F48" s="428" t="s">
        <v>1138</v>
      </c>
      <c r="G48" s="427" t="s">
        <v>1242</v>
      </c>
      <c r="H48" s="427" t="s">
        <v>1243</v>
      </c>
      <c r="I48" s="429">
        <v>12.754999999999999</v>
      </c>
      <c r="J48" s="429">
        <v>15</v>
      </c>
      <c r="K48" s="430">
        <v>192.89999999999998</v>
      </c>
    </row>
    <row r="49" spans="1:11" ht="14.4" customHeight="1" x14ac:dyDescent="0.3">
      <c r="A49" s="425" t="s">
        <v>476</v>
      </c>
      <c r="B49" s="426" t="s">
        <v>478</v>
      </c>
      <c r="C49" s="427" t="s">
        <v>484</v>
      </c>
      <c r="D49" s="428" t="s">
        <v>485</v>
      </c>
      <c r="E49" s="427" t="s">
        <v>1137</v>
      </c>
      <c r="F49" s="428" t="s">
        <v>1138</v>
      </c>
      <c r="G49" s="427" t="s">
        <v>1244</v>
      </c>
      <c r="H49" s="427" t="s">
        <v>1245</v>
      </c>
      <c r="I49" s="429">
        <v>217.5</v>
      </c>
      <c r="J49" s="429">
        <v>2</v>
      </c>
      <c r="K49" s="430">
        <v>435</v>
      </c>
    </row>
    <row r="50" spans="1:11" ht="14.4" customHeight="1" x14ac:dyDescent="0.3">
      <c r="A50" s="425" t="s">
        <v>476</v>
      </c>
      <c r="B50" s="426" t="s">
        <v>478</v>
      </c>
      <c r="C50" s="427" t="s">
        <v>484</v>
      </c>
      <c r="D50" s="428" t="s">
        <v>485</v>
      </c>
      <c r="E50" s="427" t="s">
        <v>1137</v>
      </c>
      <c r="F50" s="428" t="s">
        <v>1138</v>
      </c>
      <c r="G50" s="427" t="s">
        <v>1246</v>
      </c>
      <c r="H50" s="427" t="s">
        <v>1247</v>
      </c>
      <c r="I50" s="429">
        <v>0.45999999999999996</v>
      </c>
      <c r="J50" s="429">
        <v>300</v>
      </c>
      <c r="K50" s="430">
        <v>139</v>
      </c>
    </row>
    <row r="51" spans="1:11" ht="14.4" customHeight="1" x14ac:dyDescent="0.3">
      <c r="A51" s="425" t="s">
        <v>476</v>
      </c>
      <c r="B51" s="426" t="s">
        <v>478</v>
      </c>
      <c r="C51" s="427" t="s">
        <v>484</v>
      </c>
      <c r="D51" s="428" t="s">
        <v>485</v>
      </c>
      <c r="E51" s="427" t="s">
        <v>1137</v>
      </c>
      <c r="F51" s="428" t="s">
        <v>1138</v>
      </c>
      <c r="G51" s="427" t="s">
        <v>1248</v>
      </c>
      <c r="H51" s="427" t="s">
        <v>1249</v>
      </c>
      <c r="I51" s="429">
        <v>4.0200000000000005</v>
      </c>
      <c r="J51" s="429">
        <v>300</v>
      </c>
      <c r="K51" s="430">
        <v>1204.5</v>
      </c>
    </row>
    <row r="52" spans="1:11" ht="14.4" customHeight="1" x14ac:dyDescent="0.3">
      <c r="A52" s="425" t="s">
        <v>476</v>
      </c>
      <c r="B52" s="426" t="s">
        <v>478</v>
      </c>
      <c r="C52" s="427" t="s">
        <v>484</v>
      </c>
      <c r="D52" s="428" t="s">
        <v>485</v>
      </c>
      <c r="E52" s="427" t="s">
        <v>1137</v>
      </c>
      <c r="F52" s="428" t="s">
        <v>1138</v>
      </c>
      <c r="G52" s="427" t="s">
        <v>1250</v>
      </c>
      <c r="H52" s="427" t="s">
        <v>1251</v>
      </c>
      <c r="I52" s="429">
        <v>2.6</v>
      </c>
      <c r="J52" s="429">
        <v>20</v>
      </c>
      <c r="K52" s="430">
        <v>52</v>
      </c>
    </row>
    <row r="53" spans="1:11" ht="14.4" customHeight="1" x14ac:dyDescent="0.3">
      <c r="A53" s="425" t="s">
        <v>476</v>
      </c>
      <c r="B53" s="426" t="s">
        <v>478</v>
      </c>
      <c r="C53" s="427" t="s">
        <v>484</v>
      </c>
      <c r="D53" s="428" t="s">
        <v>485</v>
      </c>
      <c r="E53" s="427" t="s">
        <v>1137</v>
      </c>
      <c r="F53" s="428" t="s">
        <v>1138</v>
      </c>
      <c r="G53" s="427" t="s">
        <v>1252</v>
      </c>
      <c r="H53" s="427" t="s">
        <v>1253</v>
      </c>
      <c r="I53" s="429">
        <v>31.46</v>
      </c>
      <c r="J53" s="429">
        <v>5</v>
      </c>
      <c r="K53" s="430">
        <v>157.30000000000001</v>
      </c>
    </row>
    <row r="54" spans="1:11" ht="14.4" customHeight="1" x14ac:dyDescent="0.3">
      <c r="A54" s="425" t="s">
        <v>476</v>
      </c>
      <c r="B54" s="426" t="s">
        <v>478</v>
      </c>
      <c r="C54" s="427" t="s">
        <v>484</v>
      </c>
      <c r="D54" s="428" t="s">
        <v>485</v>
      </c>
      <c r="E54" s="427" t="s">
        <v>1137</v>
      </c>
      <c r="F54" s="428" t="s">
        <v>1138</v>
      </c>
      <c r="G54" s="427" t="s">
        <v>1254</v>
      </c>
      <c r="H54" s="427" t="s">
        <v>1255</v>
      </c>
      <c r="I54" s="429">
        <v>773.19</v>
      </c>
      <c r="J54" s="429">
        <v>100</v>
      </c>
      <c r="K54" s="430">
        <v>77319</v>
      </c>
    </row>
    <row r="55" spans="1:11" ht="14.4" customHeight="1" x14ac:dyDescent="0.3">
      <c r="A55" s="425" t="s">
        <v>476</v>
      </c>
      <c r="B55" s="426" t="s">
        <v>478</v>
      </c>
      <c r="C55" s="427" t="s">
        <v>484</v>
      </c>
      <c r="D55" s="428" t="s">
        <v>485</v>
      </c>
      <c r="E55" s="427" t="s">
        <v>1137</v>
      </c>
      <c r="F55" s="428" t="s">
        <v>1138</v>
      </c>
      <c r="G55" s="427" t="s">
        <v>1256</v>
      </c>
      <c r="H55" s="427" t="s">
        <v>1257</v>
      </c>
      <c r="I55" s="429">
        <v>104.23</v>
      </c>
      <c r="J55" s="429">
        <v>2</v>
      </c>
      <c r="K55" s="430">
        <v>208.47</v>
      </c>
    </row>
    <row r="56" spans="1:11" ht="14.4" customHeight="1" x14ac:dyDescent="0.3">
      <c r="A56" s="425" t="s">
        <v>476</v>
      </c>
      <c r="B56" s="426" t="s">
        <v>478</v>
      </c>
      <c r="C56" s="427" t="s">
        <v>484</v>
      </c>
      <c r="D56" s="428" t="s">
        <v>485</v>
      </c>
      <c r="E56" s="427" t="s">
        <v>1137</v>
      </c>
      <c r="F56" s="428" t="s">
        <v>1138</v>
      </c>
      <c r="G56" s="427" t="s">
        <v>1258</v>
      </c>
      <c r="H56" s="427" t="s">
        <v>1259</v>
      </c>
      <c r="I56" s="429">
        <v>174.24</v>
      </c>
      <c r="J56" s="429">
        <v>50</v>
      </c>
      <c r="K56" s="430">
        <v>8954</v>
      </c>
    </row>
    <row r="57" spans="1:11" ht="14.4" customHeight="1" x14ac:dyDescent="0.3">
      <c r="A57" s="425" t="s">
        <v>476</v>
      </c>
      <c r="B57" s="426" t="s">
        <v>478</v>
      </c>
      <c r="C57" s="427" t="s">
        <v>484</v>
      </c>
      <c r="D57" s="428" t="s">
        <v>485</v>
      </c>
      <c r="E57" s="427" t="s">
        <v>1137</v>
      </c>
      <c r="F57" s="428" t="s">
        <v>1138</v>
      </c>
      <c r="G57" s="427" t="s">
        <v>1260</v>
      </c>
      <c r="H57" s="427" t="s">
        <v>1261</v>
      </c>
      <c r="I57" s="429">
        <v>161.78</v>
      </c>
      <c r="J57" s="429">
        <v>20</v>
      </c>
      <c r="K57" s="430">
        <v>3235.6</v>
      </c>
    </row>
    <row r="58" spans="1:11" ht="14.4" customHeight="1" x14ac:dyDescent="0.3">
      <c r="A58" s="425" t="s">
        <v>476</v>
      </c>
      <c r="B58" s="426" t="s">
        <v>478</v>
      </c>
      <c r="C58" s="427" t="s">
        <v>484</v>
      </c>
      <c r="D58" s="428" t="s">
        <v>485</v>
      </c>
      <c r="E58" s="427" t="s">
        <v>1141</v>
      </c>
      <c r="F58" s="428" t="s">
        <v>1142</v>
      </c>
      <c r="G58" s="427" t="s">
        <v>1262</v>
      </c>
      <c r="H58" s="427" t="s">
        <v>1263</v>
      </c>
      <c r="I58" s="429">
        <v>2.9</v>
      </c>
      <c r="J58" s="429">
        <v>400</v>
      </c>
      <c r="K58" s="430">
        <v>1161.5999999999999</v>
      </c>
    </row>
    <row r="59" spans="1:11" ht="14.4" customHeight="1" x14ac:dyDescent="0.3">
      <c r="A59" s="425" t="s">
        <v>476</v>
      </c>
      <c r="B59" s="426" t="s">
        <v>478</v>
      </c>
      <c r="C59" s="427" t="s">
        <v>484</v>
      </c>
      <c r="D59" s="428" t="s">
        <v>485</v>
      </c>
      <c r="E59" s="427" t="s">
        <v>1147</v>
      </c>
      <c r="F59" s="428" t="s">
        <v>1148</v>
      </c>
      <c r="G59" s="427" t="s">
        <v>1264</v>
      </c>
      <c r="H59" s="427" t="s">
        <v>1265</v>
      </c>
      <c r="I59" s="429">
        <v>8.16</v>
      </c>
      <c r="J59" s="429">
        <v>40</v>
      </c>
      <c r="K59" s="430">
        <v>326.39999999999998</v>
      </c>
    </row>
    <row r="60" spans="1:11" ht="14.4" customHeight="1" x14ac:dyDescent="0.3">
      <c r="A60" s="425" t="s">
        <v>476</v>
      </c>
      <c r="B60" s="426" t="s">
        <v>478</v>
      </c>
      <c r="C60" s="427" t="s">
        <v>484</v>
      </c>
      <c r="D60" s="428" t="s">
        <v>485</v>
      </c>
      <c r="E60" s="427" t="s">
        <v>1151</v>
      </c>
      <c r="F60" s="428" t="s">
        <v>1152</v>
      </c>
      <c r="G60" s="427" t="s">
        <v>1266</v>
      </c>
      <c r="H60" s="427" t="s">
        <v>1267</v>
      </c>
      <c r="I60" s="429">
        <v>0.29599999999999999</v>
      </c>
      <c r="J60" s="429">
        <v>1200</v>
      </c>
      <c r="K60" s="430">
        <v>352</v>
      </c>
    </row>
    <row r="61" spans="1:11" ht="14.4" customHeight="1" x14ac:dyDescent="0.3">
      <c r="A61" s="425" t="s">
        <v>476</v>
      </c>
      <c r="B61" s="426" t="s">
        <v>478</v>
      </c>
      <c r="C61" s="427" t="s">
        <v>484</v>
      </c>
      <c r="D61" s="428" t="s">
        <v>485</v>
      </c>
      <c r="E61" s="427" t="s">
        <v>1151</v>
      </c>
      <c r="F61" s="428" t="s">
        <v>1152</v>
      </c>
      <c r="G61" s="427" t="s">
        <v>1268</v>
      </c>
      <c r="H61" s="427" t="s">
        <v>1269</v>
      </c>
      <c r="I61" s="429">
        <v>0.3</v>
      </c>
      <c r="J61" s="429">
        <v>100</v>
      </c>
      <c r="K61" s="430">
        <v>30</v>
      </c>
    </row>
    <row r="62" spans="1:11" ht="14.4" customHeight="1" x14ac:dyDescent="0.3">
      <c r="A62" s="425" t="s">
        <v>476</v>
      </c>
      <c r="B62" s="426" t="s">
        <v>478</v>
      </c>
      <c r="C62" s="427" t="s">
        <v>484</v>
      </c>
      <c r="D62" s="428" t="s">
        <v>485</v>
      </c>
      <c r="E62" s="427" t="s">
        <v>1151</v>
      </c>
      <c r="F62" s="428" t="s">
        <v>1152</v>
      </c>
      <c r="G62" s="427" t="s">
        <v>1270</v>
      </c>
      <c r="H62" s="427" t="s">
        <v>1271</v>
      </c>
      <c r="I62" s="429">
        <v>0.3</v>
      </c>
      <c r="J62" s="429">
        <v>900</v>
      </c>
      <c r="K62" s="430">
        <v>273</v>
      </c>
    </row>
    <row r="63" spans="1:11" ht="14.4" customHeight="1" x14ac:dyDescent="0.3">
      <c r="A63" s="425" t="s">
        <v>476</v>
      </c>
      <c r="B63" s="426" t="s">
        <v>478</v>
      </c>
      <c r="C63" s="427" t="s">
        <v>484</v>
      </c>
      <c r="D63" s="428" t="s">
        <v>485</v>
      </c>
      <c r="E63" s="427" t="s">
        <v>1153</v>
      </c>
      <c r="F63" s="428" t="s">
        <v>1154</v>
      </c>
      <c r="G63" s="427" t="s">
        <v>1272</v>
      </c>
      <c r="H63" s="427" t="s">
        <v>1273</v>
      </c>
      <c r="I63" s="429">
        <v>0.79249999999999998</v>
      </c>
      <c r="J63" s="429">
        <v>4900</v>
      </c>
      <c r="K63" s="430">
        <v>3837</v>
      </c>
    </row>
    <row r="64" spans="1:11" ht="14.4" customHeight="1" x14ac:dyDescent="0.3">
      <c r="A64" s="425" t="s">
        <v>476</v>
      </c>
      <c r="B64" s="426" t="s">
        <v>478</v>
      </c>
      <c r="C64" s="427" t="s">
        <v>484</v>
      </c>
      <c r="D64" s="428" t="s">
        <v>485</v>
      </c>
      <c r="E64" s="427" t="s">
        <v>1153</v>
      </c>
      <c r="F64" s="428" t="s">
        <v>1154</v>
      </c>
      <c r="G64" s="427" t="s">
        <v>1274</v>
      </c>
      <c r="H64" s="427" t="s">
        <v>1275</v>
      </c>
      <c r="I64" s="429">
        <v>0.64</v>
      </c>
      <c r="J64" s="429">
        <v>600</v>
      </c>
      <c r="K64" s="430">
        <v>384</v>
      </c>
    </row>
    <row r="65" spans="1:11" ht="14.4" customHeight="1" x14ac:dyDescent="0.3">
      <c r="A65" s="425" t="s">
        <v>476</v>
      </c>
      <c r="B65" s="426" t="s">
        <v>478</v>
      </c>
      <c r="C65" s="427" t="s">
        <v>484</v>
      </c>
      <c r="D65" s="428" t="s">
        <v>485</v>
      </c>
      <c r="E65" s="427" t="s">
        <v>1153</v>
      </c>
      <c r="F65" s="428" t="s">
        <v>1154</v>
      </c>
      <c r="G65" s="427" t="s">
        <v>1276</v>
      </c>
      <c r="H65" s="427" t="s">
        <v>1277</v>
      </c>
      <c r="I65" s="429">
        <v>7.3599999999999994</v>
      </c>
      <c r="J65" s="429">
        <v>150</v>
      </c>
      <c r="K65" s="430">
        <v>1104</v>
      </c>
    </row>
    <row r="66" spans="1:11" ht="14.4" customHeight="1" x14ac:dyDescent="0.3">
      <c r="A66" s="425" t="s">
        <v>476</v>
      </c>
      <c r="B66" s="426" t="s">
        <v>478</v>
      </c>
      <c r="C66" s="427" t="s">
        <v>484</v>
      </c>
      <c r="D66" s="428" t="s">
        <v>485</v>
      </c>
      <c r="E66" s="427" t="s">
        <v>1153</v>
      </c>
      <c r="F66" s="428" t="s">
        <v>1154</v>
      </c>
      <c r="G66" s="427" t="s">
        <v>1278</v>
      </c>
      <c r="H66" s="427" t="s">
        <v>1279</v>
      </c>
      <c r="I66" s="429">
        <v>7.5</v>
      </c>
      <c r="J66" s="429">
        <v>150</v>
      </c>
      <c r="K66" s="430">
        <v>1125</v>
      </c>
    </row>
    <row r="67" spans="1:11" ht="14.4" customHeight="1" x14ac:dyDescent="0.3">
      <c r="A67" s="425" t="s">
        <v>476</v>
      </c>
      <c r="B67" s="426" t="s">
        <v>478</v>
      </c>
      <c r="C67" s="427" t="s">
        <v>484</v>
      </c>
      <c r="D67" s="428" t="s">
        <v>485</v>
      </c>
      <c r="E67" s="427" t="s">
        <v>1153</v>
      </c>
      <c r="F67" s="428" t="s">
        <v>1154</v>
      </c>
      <c r="G67" s="427" t="s">
        <v>1280</v>
      </c>
      <c r="H67" s="427" t="s">
        <v>1281</v>
      </c>
      <c r="I67" s="429">
        <v>0.79700000000000004</v>
      </c>
      <c r="J67" s="429">
        <v>7900</v>
      </c>
      <c r="K67" s="430">
        <v>6284</v>
      </c>
    </row>
    <row r="68" spans="1:11" ht="14.4" customHeight="1" x14ac:dyDescent="0.3">
      <c r="A68" s="425" t="s">
        <v>476</v>
      </c>
      <c r="B68" s="426" t="s">
        <v>478</v>
      </c>
      <c r="C68" s="427" t="s">
        <v>662</v>
      </c>
      <c r="D68" s="428" t="s">
        <v>1155</v>
      </c>
      <c r="E68" s="427" t="s">
        <v>1135</v>
      </c>
      <c r="F68" s="428" t="s">
        <v>1136</v>
      </c>
      <c r="G68" s="427" t="s">
        <v>1158</v>
      </c>
      <c r="H68" s="427" t="s">
        <v>1159</v>
      </c>
      <c r="I68" s="429">
        <v>27.186315789473682</v>
      </c>
      <c r="J68" s="429">
        <v>76</v>
      </c>
      <c r="K68" s="430">
        <v>2065.1599999999994</v>
      </c>
    </row>
    <row r="69" spans="1:11" ht="14.4" customHeight="1" x14ac:dyDescent="0.3">
      <c r="A69" s="425" t="s">
        <v>476</v>
      </c>
      <c r="B69" s="426" t="s">
        <v>478</v>
      </c>
      <c r="C69" s="427" t="s">
        <v>662</v>
      </c>
      <c r="D69" s="428" t="s">
        <v>1155</v>
      </c>
      <c r="E69" s="427" t="s">
        <v>1135</v>
      </c>
      <c r="F69" s="428" t="s">
        <v>1136</v>
      </c>
      <c r="G69" s="427" t="s">
        <v>1282</v>
      </c>
      <c r="H69" s="427" t="s">
        <v>1283</v>
      </c>
      <c r="I69" s="429">
        <v>12.38</v>
      </c>
      <c r="J69" s="429">
        <v>2</v>
      </c>
      <c r="K69" s="430">
        <v>24.76</v>
      </c>
    </row>
    <row r="70" spans="1:11" ht="14.4" customHeight="1" x14ac:dyDescent="0.3">
      <c r="A70" s="425" t="s">
        <v>476</v>
      </c>
      <c r="B70" s="426" t="s">
        <v>478</v>
      </c>
      <c r="C70" s="427" t="s">
        <v>662</v>
      </c>
      <c r="D70" s="428" t="s">
        <v>1155</v>
      </c>
      <c r="E70" s="427" t="s">
        <v>1135</v>
      </c>
      <c r="F70" s="428" t="s">
        <v>1136</v>
      </c>
      <c r="G70" s="427" t="s">
        <v>1162</v>
      </c>
      <c r="H70" s="427" t="s">
        <v>1163</v>
      </c>
      <c r="I70" s="429">
        <v>0.59</v>
      </c>
      <c r="J70" s="429">
        <v>60</v>
      </c>
      <c r="K70" s="430">
        <v>35.4</v>
      </c>
    </row>
    <row r="71" spans="1:11" ht="14.4" customHeight="1" x14ac:dyDescent="0.3">
      <c r="A71" s="425" t="s">
        <v>476</v>
      </c>
      <c r="B71" s="426" t="s">
        <v>478</v>
      </c>
      <c r="C71" s="427" t="s">
        <v>662</v>
      </c>
      <c r="D71" s="428" t="s">
        <v>1155</v>
      </c>
      <c r="E71" s="427" t="s">
        <v>1135</v>
      </c>
      <c r="F71" s="428" t="s">
        <v>1136</v>
      </c>
      <c r="G71" s="427" t="s">
        <v>1164</v>
      </c>
      <c r="H71" s="427" t="s">
        <v>1165</v>
      </c>
      <c r="I71" s="429">
        <v>8.6123076923076916</v>
      </c>
      <c r="J71" s="429">
        <v>34</v>
      </c>
      <c r="K71" s="430">
        <v>292.91999999999996</v>
      </c>
    </row>
    <row r="72" spans="1:11" ht="14.4" customHeight="1" x14ac:dyDescent="0.3">
      <c r="A72" s="425" t="s">
        <v>476</v>
      </c>
      <c r="B72" s="426" t="s">
        <v>478</v>
      </c>
      <c r="C72" s="427" t="s">
        <v>662</v>
      </c>
      <c r="D72" s="428" t="s">
        <v>1155</v>
      </c>
      <c r="E72" s="427" t="s">
        <v>1135</v>
      </c>
      <c r="F72" s="428" t="s">
        <v>1136</v>
      </c>
      <c r="G72" s="427" t="s">
        <v>1168</v>
      </c>
      <c r="H72" s="427" t="s">
        <v>1169</v>
      </c>
      <c r="I72" s="429">
        <v>0.36499999999999999</v>
      </c>
      <c r="J72" s="429">
        <v>40</v>
      </c>
      <c r="K72" s="430">
        <v>14.600000000000001</v>
      </c>
    </row>
    <row r="73" spans="1:11" ht="14.4" customHeight="1" x14ac:dyDescent="0.3">
      <c r="A73" s="425" t="s">
        <v>476</v>
      </c>
      <c r="B73" s="426" t="s">
        <v>478</v>
      </c>
      <c r="C73" s="427" t="s">
        <v>662</v>
      </c>
      <c r="D73" s="428" t="s">
        <v>1155</v>
      </c>
      <c r="E73" s="427" t="s">
        <v>1135</v>
      </c>
      <c r="F73" s="428" t="s">
        <v>1136</v>
      </c>
      <c r="G73" s="427" t="s">
        <v>1174</v>
      </c>
      <c r="H73" s="427" t="s">
        <v>1175</v>
      </c>
      <c r="I73" s="429">
        <v>0.56000000000000005</v>
      </c>
      <c r="J73" s="429">
        <v>1600</v>
      </c>
      <c r="K73" s="430">
        <v>896</v>
      </c>
    </row>
    <row r="74" spans="1:11" ht="14.4" customHeight="1" x14ac:dyDescent="0.3">
      <c r="A74" s="425" t="s">
        <v>476</v>
      </c>
      <c r="B74" s="426" t="s">
        <v>478</v>
      </c>
      <c r="C74" s="427" t="s">
        <v>662</v>
      </c>
      <c r="D74" s="428" t="s">
        <v>1155</v>
      </c>
      <c r="E74" s="427" t="s">
        <v>1135</v>
      </c>
      <c r="F74" s="428" t="s">
        <v>1136</v>
      </c>
      <c r="G74" s="427" t="s">
        <v>1176</v>
      </c>
      <c r="H74" s="427" t="s">
        <v>1177</v>
      </c>
      <c r="I74" s="429">
        <v>1.6400000000000001</v>
      </c>
      <c r="J74" s="429">
        <v>120</v>
      </c>
      <c r="K74" s="430">
        <v>196.67000000000002</v>
      </c>
    </row>
    <row r="75" spans="1:11" ht="14.4" customHeight="1" x14ac:dyDescent="0.3">
      <c r="A75" s="425" t="s">
        <v>476</v>
      </c>
      <c r="B75" s="426" t="s">
        <v>478</v>
      </c>
      <c r="C75" s="427" t="s">
        <v>662</v>
      </c>
      <c r="D75" s="428" t="s">
        <v>1155</v>
      </c>
      <c r="E75" s="427" t="s">
        <v>1135</v>
      </c>
      <c r="F75" s="428" t="s">
        <v>1136</v>
      </c>
      <c r="G75" s="427" t="s">
        <v>1284</v>
      </c>
      <c r="H75" s="427" t="s">
        <v>1285</v>
      </c>
      <c r="I75" s="429">
        <v>9.77</v>
      </c>
      <c r="J75" s="429">
        <v>12</v>
      </c>
      <c r="K75" s="430">
        <v>117.24</v>
      </c>
    </row>
    <row r="76" spans="1:11" ht="14.4" customHeight="1" x14ac:dyDescent="0.3">
      <c r="A76" s="425" t="s">
        <v>476</v>
      </c>
      <c r="B76" s="426" t="s">
        <v>478</v>
      </c>
      <c r="C76" s="427" t="s">
        <v>662</v>
      </c>
      <c r="D76" s="428" t="s">
        <v>1155</v>
      </c>
      <c r="E76" s="427" t="s">
        <v>1135</v>
      </c>
      <c r="F76" s="428" t="s">
        <v>1136</v>
      </c>
      <c r="G76" s="427" t="s">
        <v>1178</v>
      </c>
      <c r="H76" s="427" t="s">
        <v>1179</v>
      </c>
      <c r="I76" s="429">
        <v>7.22</v>
      </c>
      <c r="J76" s="429">
        <v>2</v>
      </c>
      <c r="K76" s="430">
        <v>14.44</v>
      </c>
    </row>
    <row r="77" spans="1:11" ht="14.4" customHeight="1" x14ac:dyDescent="0.3">
      <c r="A77" s="425" t="s">
        <v>476</v>
      </c>
      <c r="B77" s="426" t="s">
        <v>478</v>
      </c>
      <c r="C77" s="427" t="s">
        <v>662</v>
      </c>
      <c r="D77" s="428" t="s">
        <v>1155</v>
      </c>
      <c r="E77" s="427" t="s">
        <v>1135</v>
      </c>
      <c r="F77" s="428" t="s">
        <v>1136</v>
      </c>
      <c r="G77" s="427" t="s">
        <v>1286</v>
      </c>
      <c r="H77" s="427" t="s">
        <v>1287</v>
      </c>
      <c r="I77" s="429">
        <v>0.36</v>
      </c>
      <c r="J77" s="429">
        <v>200</v>
      </c>
      <c r="K77" s="430">
        <v>72.400000000000006</v>
      </c>
    </row>
    <row r="78" spans="1:11" ht="14.4" customHeight="1" x14ac:dyDescent="0.3">
      <c r="A78" s="425" t="s">
        <v>476</v>
      </c>
      <c r="B78" s="426" t="s">
        <v>478</v>
      </c>
      <c r="C78" s="427" t="s">
        <v>662</v>
      </c>
      <c r="D78" s="428" t="s">
        <v>1155</v>
      </c>
      <c r="E78" s="427" t="s">
        <v>1137</v>
      </c>
      <c r="F78" s="428" t="s">
        <v>1138</v>
      </c>
      <c r="G78" s="427" t="s">
        <v>1182</v>
      </c>
      <c r="H78" s="427" t="s">
        <v>1183</v>
      </c>
      <c r="I78" s="429">
        <v>11</v>
      </c>
      <c r="J78" s="429">
        <v>100</v>
      </c>
      <c r="K78" s="430">
        <v>1100</v>
      </c>
    </row>
    <row r="79" spans="1:11" ht="14.4" customHeight="1" x14ac:dyDescent="0.3">
      <c r="A79" s="425" t="s">
        <v>476</v>
      </c>
      <c r="B79" s="426" t="s">
        <v>478</v>
      </c>
      <c r="C79" s="427" t="s">
        <v>662</v>
      </c>
      <c r="D79" s="428" t="s">
        <v>1155</v>
      </c>
      <c r="E79" s="427" t="s">
        <v>1137</v>
      </c>
      <c r="F79" s="428" t="s">
        <v>1138</v>
      </c>
      <c r="G79" s="427" t="s">
        <v>1288</v>
      </c>
      <c r="H79" s="427" t="s">
        <v>1289</v>
      </c>
      <c r="I79" s="429">
        <v>16.39</v>
      </c>
      <c r="J79" s="429">
        <v>20</v>
      </c>
      <c r="K79" s="430">
        <v>327.8</v>
      </c>
    </row>
    <row r="80" spans="1:11" ht="14.4" customHeight="1" x14ac:dyDescent="0.3">
      <c r="A80" s="425" t="s">
        <v>476</v>
      </c>
      <c r="B80" s="426" t="s">
        <v>478</v>
      </c>
      <c r="C80" s="427" t="s">
        <v>662</v>
      </c>
      <c r="D80" s="428" t="s">
        <v>1155</v>
      </c>
      <c r="E80" s="427" t="s">
        <v>1137</v>
      </c>
      <c r="F80" s="428" t="s">
        <v>1138</v>
      </c>
      <c r="G80" s="427" t="s">
        <v>1290</v>
      </c>
      <c r="H80" s="427" t="s">
        <v>1291</v>
      </c>
      <c r="I80" s="429">
        <v>25.04</v>
      </c>
      <c r="J80" s="429">
        <v>2</v>
      </c>
      <c r="K80" s="430">
        <v>50.08</v>
      </c>
    </row>
    <row r="81" spans="1:11" ht="14.4" customHeight="1" x14ac:dyDescent="0.3">
      <c r="A81" s="425" t="s">
        <v>476</v>
      </c>
      <c r="B81" s="426" t="s">
        <v>478</v>
      </c>
      <c r="C81" s="427" t="s">
        <v>662</v>
      </c>
      <c r="D81" s="428" t="s">
        <v>1155</v>
      </c>
      <c r="E81" s="427" t="s">
        <v>1137</v>
      </c>
      <c r="F81" s="428" t="s">
        <v>1138</v>
      </c>
      <c r="G81" s="427" t="s">
        <v>1188</v>
      </c>
      <c r="H81" s="427" t="s">
        <v>1189</v>
      </c>
      <c r="I81" s="429">
        <v>0.9</v>
      </c>
      <c r="J81" s="429">
        <v>200</v>
      </c>
      <c r="K81" s="430">
        <v>180</v>
      </c>
    </row>
    <row r="82" spans="1:11" ht="14.4" customHeight="1" x14ac:dyDescent="0.3">
      <c r="A82" s="425" t="s">
        <v>476</v>
      </c>
      <c r="B82" s="426" t="s">
        <v>478</v>
      </c>
      <c r="C82" s="427" t="s">
        <v>662</v>
      </c>
      <c r="D82" s="428" t="s">
        <v>1155</v>
      </c>
      <c r="E82" s="427" t="s">
        <v>1137</v>
      </c>
      <c r="F82" s="428" t="s">
        <v>1138</v>
      </c>
      <c r="G82" s="427" t="s">
        <v>1190</v>
      </c>
      <c r="H82" s="427" t="s">
        <v>1191</v>
      </c>
      <c r="I82" s="429">
        <v>1.4333333333333333</v>
      </c>
      <c r="J82" s="429">
        <v>300</v>
      </c>
      <c r="K82" s="430">
        <v>430</v>
      </c>
    </row>
    <row r="83" spans="1:11" ht="14.4" customHeight="1" x14ac:dyDescent="0.3">
      <c r="A83" s="425" t="s">
        <v>476</v>
      </c>
      <c r="B83" s="426" t="s">
        <v>478</v>
      </c>
      <c r="C83" s="427" t="s">
        <v>662</v>
      </c>
      <c r="D83" s="428" t="s">
        <v>1155</v>
      </c>
      <c r="E83" s="427" t="s">
        <v>1137</v>
      </c>
      <c r="F83" s="428" t="s">
        <v>1138</v>
      </c>
      <c r="G83" s="427" t="s">
        <v>1192</v>
      </c>
      <c r="H83" s="427" t="s">
        <v>1193</v>
      </c>
      <c r="I83" s="429">
        <v>0.40500000000000003</v>
      </c>
      <c r="J83" s="429">
        <v>200</v>
      </c>
      <c r="K83" s="430">
        <v>81</v>
      </c>
    </row>
    <row r="84" spans="1:11" ht="14.4" customHeight="1" x14ac:dyDescent="0.3">
      <c r="A84" s="425" t="s">
        <v>476</v>
      </c>
      <c r="B84" s="426" t="s">
        <v>478</v>
      </c>
      <c r="C84" s="427" t="s">
        <v>662</v>
      </c>
      <c r="D84" s="428" t="s">
        <v>1155</v>
      </c>
      <c r="E84" s="427" t="s">
        <v>1137</v>
      </c>
      <c r="F84" s="428" t="s">
        <v>1138</v>
      </c>
      <c r="G84" s="427" t="s">
        <v>1200</v>
      </c>
      <c r="H84" s="427" t="s">
        <v>1201</v>
      </c>
      <c r="I84" s="429">
        <v>1.82</v>
      </c>
      <c r="J84" s="429">
        <v>160</v>
      </c>
      <c r="K84" s="430">
        <v>289.60000000000002</v>
      </c>
    </row>
    <row r="85" spans="1:11" ht="14.4" customHeight="1" x14ac:dyDescent="0.3">
      <c r="A85" s="425" t="s">
        <v>476</v>
      </c>
      <c r="B85" s="426" t="s">
        <v>478</v>
      </c>
      <c r="C85" s="427" t="s">
        <v>662</v>
      </c>
      <c r="D85" s="428" t="s">
        <v>1155</v>
      </c>
      <c r="E85" s="427" t="s">
        <v>1137</v>
      </c>
      <c r="F85" s="428" t="s">
        <v>1138</v>
      </c>
      <c r="G85" s="427" t="s">
        <v>1292</v>
      </c>
      <c r="H85" s="427" t="s">
        <v>1293</v>
      </c>
      <c r="I85" s="429">
        <v>80.58</v>
      </c>
      <c r="J85" s="429">
        <v>2</v>
      </c>
      <c r="K85" s="430">
        <v>161.16</v>
      </c>
    </row>
    <row r="86" spans="1:11" ht="14.4" customHeight="1" x14ac:dyDescent="0.3">
      <c r="A86" s="425" t="s">
        <v>476</v>
      </c>
      <c r="B86" s="426" t="s">
        <v>478</v>
      </c>
      <c r="C86" s="427" t="s">
        <v>662</v>
      </c>
      <c r="D86" s="428" t="s">
        <v>1155</v>
      </c>
      <c r="E86" s="427" t="s">
        <v>1137</v>
      </c>
      <c r="F86" s="428" t="s">
        <v>1138</v>
      </c>
      <c r="G86" s="427" t="s">
        <v>1222</v>
      </c>
      <c r="H86" s="427" t="s">
        <v>1223</v>
      </c>
      <c r="I86" s="429">
        <v>2.86</v>
      </c>
      <c r="J86" s="429">
        <v>100</v>
      </c>
      <c r="K86" s="430">
        <v>285.75</v>
      </c>
    </row>
    <row r="87" spans="1:11" ht="14.4" customHeight="1" x14ac:dyDescent="0.3">
      <c r="A87" s="425" t="s">
        <v>476</v>
      </c>
      <c r="B87" s="426" t="s">
        <v>478</v>
      </c>
      <c r="C87" s="427" t="s">
        <v>662</v>
      </c>
      <c r="D87" s="428" t="s">
        <v>1155</v>
      </c>
      <c r="E87" s="427" t="s">
        <v>1137</v>
      </c>
      <c r="F87" s="428" t="s">
        <v>1138</v>
      </c>
      <c r="G87" s="427" t="s">
        <v>1294</v>
      </c>
      <c r="H87" s="427" t="s">
        <v>1295</v>
      </c>
      <c r="I87" s="429">
        <v>2.06</v>
      </c>
      <c r="J87" s="429">
        <v>40</v>
      </c>
      <c r="K87" s="430">
        <v>82.4</v>
      </c>
    </row>
    <row r="88" spans="1:11" ht="14.4" customHeight="1" x14ac:dyDescent="0.3">
      <c r="A88" s="425" t="s">
        <v>476</v>
      </c>
      <c r="B88" s="426" t="s">
        <v>478</v>
      </c>
      <c r="C88" s="427" t="s">
        <v>662</v>
      </c>
      <c r="D88" s="428" t="s">
        <v>1155</v>
      </c>
      <c r="E88" s="427" t="s">
        <v>1137</v>
      </c>
      <c r="F88" s="428" t="s">
        <v>1138</v>
      </c>
      <c r="G88" s="427" t="s">
        <v>1224</v>
      </c>
      <c r="H88" s="427" t="s">
        <v>1225</v>
      </c>
      <c r="I88" s="429">
        <v>5.13</v>
      </c>
      <c r="J88" s="429">
        <v>40</v>
      </c>
      <c r="K88" s="430">
        <v>205.2</v>
      </c>
    </row>
    <row r="89" spans="1:11" ht="14.4" customHeight="1" x14ac:dyDescent="0.3">
      <c r="A89" s="425" t="s">
        <v>476</v>
      </c>
      <c r="B89" s="426" t="s">
        <v>478</v>
      </c>
      <c r="C89" s="427" t="s">
        <v>662</v>
      </c>
      <c r="D89" s="428" t="s">
        <v>1155</v>
      </c>
      <c r="E89" s="427" t="s">
        <v>1137</v>
      </c>
      <c r="F89" s="428" t="s">
        <v>1138</v>
      </c>
      <c r="G89" s="427" t="s">
        <v>1236</v>
      </c>
      <c r="H89" s="427" t="s">
        <v>1237</v>
      </c>
      <c r="I89" s="429">
        <v>109.52000000000001</v>
      </c>
      <c r="J89" s="429">
        <v>10</v>
      </c>
      <c r="K89" s="430">
        <v>1095.2</v>
      </c>
    </row>
    <row r="90" spans="1:11" ht="14.4" customHeight="1" x14ac:dyDescent="0.3">
      <c r="A90" s="425" t="s">
        <v>476</v>
      </c>
      <c r="B90" s="426" t="s">
        <v>478</v>
      </c>
      <c r="C90" s="427" t="s">
        <v>662</v>
      </c>
      <c r="D90" s="428" t="s">
        <v>1155</v>
      </c>
      <c r="E90" s="427" t="s">
        <v>1137</v>
      </c>
      <c r="F90" s="428" t="s">
        <v>1138</v>
      </c>
      <c r="G90" s="427" t="s">
        <v>1238</v>
      </c>
      <c r="H90" s="427" t="s">
        <v>1239</v>
      </c>
      <c r="I90" s="429">
        <v>12.11</v>
      </c>
      <c r="J90" s="429">
        <v>3</v>
      </c>
      <c r="K90" s="430">
        <v>36.33</v>
      </c>
    </row>
    <row r="91" spans="1:11" ht="14.4" customHeight="1" x14ac:dyDescent="0.3">
      <c r="A91" s="425" t="s">
        <v>476</v>
      </c>
      <c r="B91" s="426" t="s">
        <v>478</v>
      </c>
      <c r="C91" s="427" t="s">
        <v>662</v>
      </c>
      <c r="D91" s="428" t="s">
        <v>1155</v>
      </c>
      <c r="E91" s="427" t="s">
        <v>1137</v>
      </c>
      <c r="F91" s="428" t="s">
        <v>1138</v>
      </c>
      <c r="G91" s="427" t="s">
        <v>1296</v>
      </c>
      <c r="H91" s="427" t="s">
        <v>1297</v>
      </c>
      <c r="I91" s="429">
        <v>235.95</v>
      </c>
      <c r="J91" s="429">
        <v>1</v>
      </c>
      <c r="K91" s="430">
        <v>235.95</v>
      </c>
    </row>
    <row r="92" spans="1:11" ht="14.4" customHeight="1" x14ac:dyDescent="0.3">
      <c r="A92" s="425" t="s">
        <v>476</v>
      </c>
      <c r="B92" s="426" t="s">
        <v>478</v>
      </c>
      <c r="C92" s="427" t="s">
        <v>662</v>
      </c>
      <c r="D92" s="428" t="s">
        <v>1155</v>
      </c>
      <c r="E92" s="427" t="s">
        <v>1137</v>
      </c>
      <c r="F92" s="428" t="s">
        <v>1138</v>
      </c>
      <c r="G92" s="427" t="s">
        <v>1298</v>
      </c>
      <c r="H92" s="427" t="s">
        <v>1299</v>
      </c>
      <c r="I92" s="429">
        <v>10177.310000000001</v>
      </c>
      <c r="J92" s="429">
        <v>28</v>
      </c>
      <c r="K92" s="430">
        <v>285753.59999999998</v>
      </c>
    </row>
    <row r="93" spans="1:11" ht="14.4" customHeight="1" x14ac:dyDescent="0.3">
      <c r="A93" s="425" t="s">
        <v>476</v>
      </c>
      <c r="B93" s="426" t="s">
        <v>478</v>
      </c>
      <c r="C93" s="427" t="s">
        <v>662</v>
      </c>
      <c r="D93" s="428" t="s">
        <v>1155</v>
      </c>
      <c r="E93" s="427" t="s">
        <v>1137</v>
      </c>
      <c r="F93" s="428" t="s">
        <v>1138</v>
      </c>
      <c r="G93" s="427" t="s">
        <v>1300</v>
      </c>
      <c r="H93" s="427" t="s">
        <v>1301</v>
      </c>
      <c r="I93" s="429">
        <v>2095.6</v>
      </c>
      <c r="J93" s="429">
        <v>5</v>
      </c>
      <c r="K93" s="430">
        <v>10654</v>
      </c>
    </row>
    <row r="94" spans="1:11" ht="14.4" customHeight="1" x14ac:dyDescent="0.3">
      <c r="A94" s="425" t="s">
        <v>476</v>
      </c>
      <c r="B94" s="426" t="s">
        <v>478</v>
      </c>
      <c r="C94" s="427" t="s">
        <v>662</v>
      </c>
      <c r="D94" s="428" t="s">
        <v>1155</v>
      </c>
      <c r="E94" s="427" t="s">
        <v>1137</v>
      </c>
      <c r="F94" s="428" t="s">
        <v>1138</v>
      </c>
      <c r="G94" s="427" t="s">
        <v>1302</v>
      </c>
      <c r="H94" s="427" t="s">
        <v>1303</v>
      </c>
      <c r="I94" s="429">
        <v>1500.4</v>
      </c>
      <c r="J94" s="429">
        <v>25</v>
      </c>
      <c r="K94" s="430">
        <v>37510</v>
      </c>
    </row>
    <row r="95" spans="1:11" ht="14.4" customHeight="1" x14ac:dyDescent="0.3">
      <c r="A95" s="425" t="s">
        <v>476</v>
      </c>
      <c r="B95" s="426" t="s">
        <v>478</v>
      </c>
      <c r="C95" s="427" t="s">
        <v>662</v>
      </c>
      <c r="D95" s="428" t="s">
        <v>1155</v>
      </c>
      <c r="E95" s="427" t="s">
        <v>1137</v>
      </c>
      <c r="F95" s="428" t="s">
        <v>1138</v>
      </c>
      <c r="G95" s="427" t="s">
        <v>1304</v>
      </c>
      <c r="H95" s="427" t="s">
        <v>1305</v>
      </c>
      <c r="I95" s="429">
        <v>308.77999999999997</v>
      </c>
      <c r="J95" s="429">
        <v>10</v>
      </c>
      <c r="K95" s="430">
        <v>3087.8</v>
      </c>
    </row>
    <row r="96" spans="1:11" ht="14.4" customHeight="1" x14ac:dyDescent="0.3">
      <c r="A96" s="425" t="s">
        <v>476</v>
      </c>
      <c r="B96" s="426" t="s">
        <v>478</v>
      </c>
      <c r="C96" s="427" t="s">
        <v>662</v>
      </c>
      <c r="D96" s="428" t="s">
        <v>1155</v>
      </c>
      <c r="E96" s="427" t="s">
        <v>1137</v>
      </c>
      <c r="F96" s="428" t="s">
        <v>1138</v>
      </c>
      <c r="G96" s="427" t="s">
        <v>1306</v>
      </c>
      <c r="H96" s="427" t="s">
        <v>1307</v>
      </c>
      <c r="I96" s="429">
        <v>323</v>
      </c>
      <c r="J96" s="429">
        <v>3</v>
      </c>
      <c r="K96" s="430">
        <v>969</v>
      </c>
    </row>
    <row r="97" spans="1:11" ht="14.4" customHeight="1" x14ac:dyDescent="0.3">
      <c r="A97" s="425" t="s">
        <v>476</v>
      </c>
      <c r="B97" s="426" t="s">
        <v>478</v>
      </c>
      <c r="C97" s="427" t="s">
        <v>662</v>
      </c>
      <c r="D97" s="428" t="s">
        <v>1155</v>
      </c>
      <c r="E97" s="427" t="s">
        <v>1139</v>
      </c>
      <c r="F97" s="428" t="s">
        <v>1140</v>
      </c>
      <c r="G97" s="427" t="s">
        <v>1308</v>
      </c>
      <c r="H97" s="427" t="s">
        <v>1309</v>
      </c>
      <c r="I97" s="429">
        <v>9680.77</v>
      </c>
      <c r="J97" s="429">
        <v>7</v>
      </c>
      <c r="K97" s="430">
        <v>67765.399999999994</v>
      </c>
    </row>
    <row r="98" spans="1:11" ht="14.4" customHeight="1" x14ac:dyDescent="0.3">
      <c r="A98" s="425" t="s">
        <v>476</v>
      </c>
      <c r="B98" s="426" t="s">
        <v>478</v>
      </c>
      <c r="C98" s="427" t="s">
        <v>662</v>
      </c>
      <c r="D98" s="428" t="s">
        <v>1155</v>
      </c>
      <c r="E98" s="427" t="s">
        <v>1139</v>
      </c>
      <c r="F98" s="428" t="s">
        <v>1140</v>
      </c>
      <c r="G98" s="427" t="s">
        <v>1310</v>
      </c>
      <c r="H98" s="427" t="s">
        <v>1311</v>
      </c>
      <c r="I98" s="429">
        <v>8324.36</v>
      </c>
      <c r="J98" s="429">
        <v>7</v>
      </c>
      <c r="K98" s="430">
        <v>58270.5</v>
      </c>
    </row>
    <row r="99" spans="1:11" ht="14.4" customHeight="1" x14ac:dyDescent="0.3">
      <c r="A99" s="425" t="s">
        <v>476</v>
      </c>
      <c r="B99" s="426" t="s">
        <v>478</v>
      </c>
      <c r="C99" s="427" t="s">
        <v>662</v>
      </c>
      <c r="D99" s="428" t="s">
        <v>1155</v>
      </c>
      <c r="E99" s="427" t="s">
        <v>1139</v>
      </c>
      <c r="F99" s="428" t="s">
        <v>1140</v>
      </c>
      <c r="G99" s="427" t="s">
        <v>1312</v>
      </c>
      <c r="H99" s="427" t="s">
        <v>1313</v>
      </c>
      <c r="I99" s="429">
        <v>5874.27</v>
      </c>
      <c r="J99" s="429">
        <v>6</v>
      </c>
      <c r="K99" s="430">
        <v>35245.599999999999</v>
      </c>
    </row>
    <row r="100" spans="1:11" ht="14.4" customHeight="1" x14ac:dyDescent="0.3">
      <c r="A100" s="425" t="s">
        <v>476</v>
      </c>
      <c r="B100" s="426" t="s">
        <v>478</v>
      </c>
      <c r="C100" s="427" t="s">
        <v>662</v>
      </c>
      <c r="D100" s="428" t="s">
        <v>1155</v>
      </c>
      <c r="E100" s="427" t="s">
        <v>1139</v>
      </c>
      <c r="F100" s="428" t="s">
        <v>1140</v>
      </c>
      <c r="G100" s="427" t="s">
        <v>1314</v>
      </c>
      <c r="H100" s="427" t="s">
        <v>1315</v>
      </c>
      <c r="I100" s="429">
        <v>4430.9399999999996</v>
      </c>
      <c r="J100" s="429">
        <v>8</v>
      </c>
      <c r="K100" s="430">
        <v>35447.5</v>
      </c>
    </row>
    <row r="101" spans="1:11" ht="14.4" customHeight="1" x14ac:dyDescent="0.3">
      <c r="A101" s="425" t="s">
        <v>476</v>
      </c>
      <c r="B101" s="426" t="s">
        <v>478</v>
      </c>
      <c r="C101" s="427" t="s">
        <v>662</v>
      </c>
      <c r="D101" s="428" t="s">
        <v>1155</v>
      </c>
      <c r="E101" s="427" t="s">
        <v>1143</v>
      </c>
      <c r="F101" s="428" t="s">
        <v>1144</v>
      </c>
      <c r="G101" s="427" t="s">
        <v>1316</v>
      </c>
      <c r="H101" s="427" t="s">
        <v>1317</v>
      </c>
      <c r="I101" s="429">
        <v>3630</v>
      </c>
      <c r="J101" s="429">
        <v>10</v>
      </c>
      <c r="K101" s="430">
        <v>36300</v>
      </c>
    </row>
    <row r="102" spans="1:11" ht="14.4" customHeight="1" x14ac:dyDescent="0.3">
      <c r="A102" s="425" t="s">
        <v>476</v>
      </c>
      <c r="B102" s="426" t="s">
        <v>478</v>
      </c>
      <c r="C102" s="427" t="s">
        <v>662</v>
      </c>
      <c r="D102" s="428" t="s">
        <v>1155</v>
      </c>
      <c r="E102" s="427" t="s">
        <v>1147</v>
      </c>
      <c r="F102" s="428" t="s">
        <v>1148</v>
      </c>
      <c r="G102" s="427" t="s">
        <v>1264</v>
      </c>
      <c r="H102" s="427" t="s">
        <v>1265</v>
      </c>
      <c r="I102" s="429">
        <v>8.14</v>
      </c>
      <c r="J102" s="429">
        <v>80</v>
      </c>
      <c r="K102" s="430">
        <v>651.20000000000005</v>
      </c>
    </row>
    <row r="103" spans="1:11" ht="14.4" customHeight="1" x14ac:dyDescent="0.3">
      <c r="A103" s="425" t="s">
        <v>476</v>
      </c>
      <c r="B103" s="426" t="s">
        <v>478</v>
      </c>
      <c r="C103" s="427" t="s">
        <v>662</v>
      </c>
      <c r="D103" s="428" t="s">
        <v>1155</v>
      </c>
      <c r="E103" s="427" t="s">
        <v>1151</v>
      </c>
      <c r="F103" s="428" t="s">
        <v>1152</v>
      </c>
      <c r="G103" s="427" t="s">
        <v>1268</v>
      </c>
      <c r="H103" s="427" t="s">
        <v>1269</v>
      </c>
      <c r="I103" s="429">
        <v>0.3</v>
      </c>
      <c r="J103" s="429">
        <v>200</v>
      </c>
      <c r="K103" s="430">
        <v>60</v>
      </c>
    </row>
    <row r="104" spans="1:11" ht="14.4" customHeight="1" x14ac:dyDescent="0.3">
      <c r="A104" s="425" t="s">
        <v>476</v>
      </c>
      <c r="B104" s="426" t="s">
        <v>478</v>
      </c>
      <c r="C104" s="427" t="s">
        <v>662</v>
      </c>
      <c r="D104" s="428" t="s">
        <v>1155</v>
      </c>
      <c r="E104" s="427" t="s">
        <v>1151</v>
      </c>
      <c r="F104" s="428" t="s">
        <v>1152</v>
      </c>
      <c r="G104" s="427" t="s">
        <v>1270</v>
      </c>
      <c r="H104" s="427" t="s">
        <v>1271</v>
      </c>
      <c r="I104" s="429">
        <v>0.30333333333333329</v>
      </c>
      <c r="J104" s="429">
        <v>300</v>
      </c>
      <c r="K104" s="430">
        <v>91</v>
      </c>
    </row>
    <row r="105" spans="1:11" ht="14.4" customHeight="1" x14ac:dyDescent="0.3">
      <c r="A105" s="425" t="s">
        <v>476</v>
      </c>
      <c r="B105" s="426" t="s">
        <v>478</v>
      </c>
      <c r="C105" s="427" t="s">
        <v>662</v>
      </c>
      <c r="D105" s="428" t="s">
        <v>1155</v>
      </c>
      <c r="E105" s="427" t="s">
        <v>1151</v>
      </c>
      <c r="F105" s="428" t="s">
        <v>1152</v>
      </c>
      <c r="G105" s="427" t="s">
        <v>1318</v>
      </c>
      <c r="H105" s="427" t="s">
        <v>1319</v>
      </c>
      <c r="I105" s="429">
        <v>390</v>
      </c>
      <c r="J105" s="429">
        <v>55</v>
      </c>
      <c r="K105" s="430">
        <v>21450</v>
      </c>
    </row>
    <row r="106" spans="1:11" ht="14.4" customHeight="1" x14ac:dyDescent="0.3">
      <c r="A106" s="425" t="s">
        <v>476</v>
      </c>
      <c r="B106" s="426" t="s">
        <v>478</v>
      </c>
      <c r="C106" s="427" t="s">
        <v>662</v>
      </c>
      <c r="D106" s="428" t="s">
        <v>1155</v>
      </c>
      <c r="E106" s="427" t="s">
        <v>1151</v>
      </c>
      <c r="F106" s="428" t="s">
        <v>1152</v>
      </c>
      <c r="G106" s="427" t="s">
        <v>1320</v>
      </c>
      <c r="H106" s="427" t="s">
        <v>1321</v>
      </c>
      <c r="I106" s="429">
        <v>725.7600000000001</v>
      </c>
      <c r="J106" s="429">
        <v>65</v>
      </c>
      <c r="K106" s="430">
        <v>47174.400000000001</v>
      </c>
    </row>
    <row r="107" spans="1:11" ht="14.4" customHeight="1" x14ac:dyDescent="0.3">
      <c r="A107" s="425" t="s">
        <v>476</v>
      </c>
      <c r="B107" s="426" t="s">
        <v>478</v>
      </c>
      <c r="C107" s="427" t="s">
        <v>662</v>
      </c>
      <c r="D107" s="428" t="s">
        <v>1155</v>
      </c>
      <c r="E107" s="427" t="s">
        <v>1153</v>
      </c>
      <c r="F107" s="428" t="s">
        <v>1154</v>
      </c>
      <c r="G107" s="427" t="s">
        <v>1272</v>
      </c>
      <c r="H107" s="427" t="s">
        <v>1273</v>
      </c>
      <c r="I107" s="429">
        <v>0.79785714285714293</v>
      </c>
      <c r="J107" s="429">
        <v>1800</v>
      </c>
      <c r="K107" s="430">
        <v>1437</v>
      </c>
    </row>
    <row r="108" spans="1:11" ht="14.4" customHeight="1" x14ac:dyDescent="0.3">
      <c r="A108" s="425" t="s">
        <v>476</v>
      </c>
      <c r="B108" s="426" t="s">
        <v>478</v>
      </c>
      <c r="C108" s="427" t="s">
        <v>662</v>
      </c>
      <c r="D108" s="428" t="s">
        <v>1155</v>
      </c>
      <c r="E108" s="427" t="s">
        <v>1153</v>
      </c>
      <c r="F108" s="428" t="s">
        <v>1154</v>
      </c>
      <c r="G108" s="427" t="s">
        <v>1322</v>
      </c>
      <c r="H108" s="427" t="s">
        <v>1323</v>
      </c>
      <c r="I108" s="429">
        <v>0.65</v>
      </c>
      <c r="J108" s="429">
        <v>100</v>
      </c>
      <c r="K108" s="430">
        <v>65</v>
      </c>
    </row>
    <row r="109" spans="1:11" ht="14.4" customHeight="1" x14ac:dyDescent="0.3">
      <c r="A109" s="425" t="s">
        <v>476</v>
      </c>
      <c r="B109" s="426" t="s">
        <v>478</v>
      </c>
      <c r="C109" s="427" t="s">
        <v>662</v>
      </c>
      <c r="D109" s="428" t="s">
        <v>1155</v>
      </c>
      <c r="E109" s="427" t="s">
        <v>1153</v>
      </c>
      <c r="F109" s="428" t="s">
        <v>1154</v>
      </c>
      <c r="G109" s="427" t="s">
        <v>1324</v>
      </c>
      <c r="H109" s="427" t="s">
        <v>1325</v>
      </c>
      <c r="I109" s="429">
        <v>7.29</v>
      </c>
      <c r="J109" s="429">
        <v>100</v>
      </c>
      <c r="K109" s="430">
        <v>729</v>
      </c>
    </row>
    <row r="110" spans="1:11" ht="14.4" customHeight="1" x14ac:dyDescent="0.3">
      <c r="A110" s="425" t="s">
        <v>476</v>
      </c>
      <c r="B110" s="426" t="s">
        <v>478</v>
      </c>
      <c r="C110" s="427" t="s">
        <v>662</v>
      </c>
      <c r="D110" s="428" t="s">
        <v>1155</v>
      </c>
      <c r="E110" s="427" t="s">
        <v>1153</v>
      </c>
      <c r="F110" s="428" t="s">
        <v>1154</v>
      </c>
      <c r="G110" s="427" t="s">
        <v>1276</v>
      </c>
      <c r="H110" s="427" t="s">
        <v>1277</v>
      </c>
      <c r="I110" s="429">
        <v>7.4019999999999992</v>
      </c>
      <c r="J110" s="429">
        <v>250</v>
      </c>
      <c r="K110" s="430">
        <v>1850.5</v>
      </c>
    </row>
    <row r="111" spans="1:11" ht="14.4" customHeight="1" x14ac:dyDescent="0.3">
      <c r="A111" s="425" t="s">
        <v>476</v>
      </c>
      <c r="B111" s="426" t="s">
        <v>478</v>
      </c>
      <c r="C111" s="427" t="s">
        <v>662</v>
      </c>
      <c r="D111" s="428" t="s">
        <v>1155</v>
      </c>
      <c r="E111" s="427" t="s">
        <v>1153</v>
      </c>
      <c r="F111" s="428" t="s">
        <v>1154</v>
      </c>
      <c r="G111" s="427" t="s">
        <v>1326</v>
      </c>
      <c r="H111" s="427" t="s">
        <v>1327</v>
      </c>
      <c r="I111" s="429">
        <v>0.80249999999999999</v>
      </c>
      <c r="J111" s="429">
        <v>500</v>
      </c>
      <c r="K111" s="430">
        <v>403.8</v>
      </c>
    </row>
    <row r="112" spans="1:11" ht="14.4" customHeight="1" x14ac:dyDescent="0.3">
      <c r="A112" s="425" t="s">
        <v>476</v>
      </c>
      <c r="B112" s="426" t="s">
        <v>478</v>
      </c>
      <c r="C112" s="427" t="s">
        <v>488</v>
      </c>
      <c r="D112" s="428" t="s">
        <v>489</v>
      </c>
      <c r="E112" s="427" t="s">
        <v>1135</v>
      </c>
      <c r="F112" s="428" t="s">
        <v>1136</v>
      </c>
      <c r="G112" s="427" t="s">
        <v>1328</v>
      </c>
      <c r="H112" s="427" t="s">
        <v>1329</v>
      </c>
      <c r="I112" s="429">
        <v>0.30428571428571427</v>
      </c>
      <c r="J112" s="429">
        <v>17000</v>
      </c>
      <c r="K112" s="430">
        <v>5180</v>
      </c>
    </row>
    <row r="113" spans="1:11" ht="14.4" customHeight="1" x14ac:dyDescent="0.3">
      <c r="A113" s="425" t="s">
        <v>476</v>
      </c>
      <c r="B113" s="426" t="s">
        <v>478</v>
      </c>
      <c r="C113" s="427" t="s">
        <v>488</v>
      </c>
      <c r="D113" s="428" t="s">
        <v>489</v>
      </c>
      <c r="E113" s="427" t="s">
        <v>1135</v>
      </c>
      <c r="F113" s="428" t="s">
        <v>1136</v>
      </c>
      <c r="G113" s="427" t="s">
        <v>1158</v>
      </c>
      <c r="H113" s="427" t="s">
        <v>1159</v>
      </c>
      <c r="I113" s="429">
        <v>27.362500000000001</v>
      </c>
      <c r="J113" s="429">
        <v>65</v>
      </c>
      <c r="K113" s="430">
        <v>1778.5500000000002</v>
      </c>
    </row>
    <row r="114" spans="1:11" ht="14.4" customHeight="1" x14ac:dyDescent="0.3">
      <c r="A114" s="425" t="s">
        <v>476</v>
      </c>
      <c r="B114" s="426" t="s">
        <v>478</v>
      </c>
      <c r="C114" s="427" t="s">
        <v>488</v>
      </c>
      <c r="D114" s="428" t="s">
        <v>489</v>
      </c>
      <c r="E114" s="427" t="s">
        <v>1135</v>
      </c>
      <c r="F114" s="428" t="s">
        <v>1136</v>
      </c>
      <c r="G114" s="427" t="s">
        <v>1330</v>
      </c>
      <c r="H114" s="427" t="s">
        <v>1331</v>
      </c>
      <c r="I114" s="429">
        <v>22.958333333333332</v>
      </c>
      <c r="J114" s="429">
        <v>225</v>
      </c>
      <c r="K114" s="430">
        <v>5209.75</v>
      </c>
    </row>
    <row r="115" spans="1:11" ht="14.4" customHeight="1" x14ac:dyDescent="0.3">
      <c r="A115" s="425" t="s">
        <v>476</v>
      </c>
      <c r="B115" s="426" t="s">
        <v>478</v>
      </c>
      <c r="C115" s="427" t="s">
        <v>488</v>
      </c>
      <c r="D115" s="428" t="s">
        <v>489</v>
      </c>
      <c r="E115" s="427" t="s">
        <v>1135</v>
      </c>
      <c r="F115" s="428" t="s">
        <v>1136</v>
      </c>
      <c r="G115" s="427" t="s">
        <v>1332</v>
      </c>
      <c r="H115" s="427" t="s">
        <v>1333</v>
      </c>
      <c r="I115" s="429">
        <v>1.1599999999999999</v>
      </c>
      <c r="J115" s="429">
        <v>25</v>
      </c>
      <c r="K115" s="430">
        <v>29</v>
      </c>
    </row>
    <row r="116" spans="1:11" ht="14.4" customHeight="1" x14ac:dyDescent="0.3">
      <c r="A116" s="425" t="s">
        <v>476</v>
      </c>
      <c r="B116" s="426" t="s">
        <v>478</v>
      </c>
      <c r="C116" s="427" t="s">
        <v>488</v>
      </c>
      <c r="D116" s="428" t="s">
        <v>489</v>
      </c>
      <c r="E116" s="427" t="s">
        <v>1135</v>
      </c>
      <c r="F116" s="428" t="s">
        <v>1136</v>
      </c>
      <c r="G116" s="427" t="s">
        <v>1334</v>
      </c>
      <c r="H116" s="427" t="s">
        <v>1335</v>
      </c>
      <c r="I116" s="429">
        <v>1.38</v>
      </c>
      <c r="J116" s="429">
        <v>50</v>
      </c>
      <c r="K116" s="430">
        <v>69</v>
      </c>
    </row>
    <row r="117" spans="1:11" ht="14.4" customHeight="1" x14ac:dyDescent="0.3">
      <c r="A117" s="425" t="s">
        <v>476</v>
      </c>
      <c r="B117" s="426" t="s">
        <v>478</v>
      </c>
      <c r="C117" s="427" t="s">
        <v>488</v>
      </c>
      <c r="D117" s="428" t="s">
        <v>489</v>
      </c>
      <c r="E117" s="427" t="s">
        <v>1135</v>
      </c>
      <c r="F117" s="428" t="s">
        <v>1136</v>
      </c>
      <c r="G117" s="427" t="s">
        <v>1162</v>
      </c>
      <c r="H117" s="427" t="s">
        <v>1163</v>
      </c>
      <c r="I117" s="429">
        <v>0.6</v>
      </c>
      <c r="J117" s="429">
        <v>25</v>
      </c>
      <c r="K117" s="430">
        <v>15</v>
      </c>
    </row>
    <row r="118" spans="1:11" ht="14.4" customHeight="1" x14ac:dyDescent="0.3">
      <c r="A118" s="425" t="s">
        <v>476</v>
      </c>
      <c r="B118" s="426" t="s">
        <v>478</v>
      </c>
      <c r="C118" s="427" t="s">
        <v>488</v>
      </c>
      <c r="D118" s="428" t="s">
        <v>489</v>
      </c>
      <c r="E118" s="427" t="s">
        <v>1135</v>
      </c>
      <c r="F118" s="428" t="s">
        <v>1136</v>
      </c>
      <c r="G118" s="427" t="s">
        <v>1164</v>
      </c>
      <c r="H118" s="427" t="s">
        <v>1165</v>
      </c>
      <c r="I118" s="429">
        <v>8.6133333333333315</v>
      </c>
      <c r="J118" s="429">
        <v>36</v>
      </c>
      <c r="K118" s="430">
        <v>310.08</v>
      </c>
    </row>
    <row r="119" spans="1:11" ht="14.4" customHeight="1" x14ac:dyDescent="0.3">
      <c r="A119" s="425" t="s">
        <v>476</v>
      </c>
      <c r="B119" s="426" t="s">
        <v>478</v>
      </c>
      <c r="C119" s="427" t="s">
        <v>488</v>
      </c>
      <c r="D119" s="428" t="s">
        <v>489</v>
      </c>
      <c r="E119" s="427" t="s">
        <v>1135</v>
      </c>
      <c r="F119" s="428" t="s">
        <v>1136</v>
      </c>
      <c r="G119" s="427" t="s">
        <v>1336</v>
      </c>
      <c r="H119" s="427" t="s">
        <v>1337</v>
      </c>
      <c r="I119" s="429">
        <v>45.935000000000002</v>
      </c>
      <c r="J119" s="429">
        <v>2</v>
      </c>
      <c r="K119" s="430">
        <v>91.87</v>
      </c>
    </row>
    <row r="120" spans="1:11" ht="14.4" customHeight="1" x14ac:dyDescent="0.3">
      <c r="A120" s="425" t="s">
        <v>476</v>
      </c>
      <c r="B120" s="426" t="s">
        <v>478</v>
      </c>
      <c r="C120" s="427" t="s">
        <v>488</v>
      </c>
      <c r="D120" s="428" t="s">
        <v>489</v>
      </c>
      <c r="E120" s="427" t="s">
        <v>1135</v>
      </c>
      <c r="F120" s="428" t="s">
        <v>1136</v>
      </c>
      <c r="G120" s="427" t="s">
        <v>1170</v>
      </c>
      <c r="H120" s="427" t="s">
        <v>1171</v>
      </c>
      <c r="I120" s="429">
        <v>98.40666666666668</v>
      </c>
      <c r="J120" s="429">
        <v>40</v>
      </c>
      <c r="K120" s="430">
        <v>3936</v>
      </c>
    </row>
    <row r="121" spans="1:11" ht="14.4" customHeight="1" x14ac:dyDescent="0.3">
      <c r="A121" s="425" t="s">
        <v>476</v>
      </c>
      <c r="B121" s="426" t="s">
        <v>478</v>
      </c>
      <c r="C121" s="427" t="s">
        <v>488</v>
      </c>
      <c r="D121" s="428" t="s">
        <v>489</v>
      </c>
      <c r="E121" s="427" t="s">
        <v>1135</v>
      </c>
      <c r="F121" s="428" t="s">
        <v>1136</v>
      </c>
      <c r="G121" s="427" t="s">
        <v>1338</v>
      </c>
      <c r="H121" s="427" t="s">
        <v>1339</v>
      </c>
      <c r="I121" s="429">
        <v>3.3639999999999999</v>
      </c>
      <c r="J121" s="429">
        <v>175</v>
      </c>
      <c r="K121" s="430">
        <v>588.75</v>
      </c>
    </row>
    <row r="122" spans="1:11" ht="14.4" customHeight="1" x14ac:dyDescent="0.3">
      <c r="A122" s="425" t="s">
        <v>476</v>
      </c>
      <c r="B122" s="426" t="s">
        <v>478</v>
      </c>
      <c r="C122" s="427" t="s">
        <v>488</v>
      </c>
      <c r="D122" s="428" t="s">
        <v>489</v>
      </c>
      <c r="E122" s="427" t="s">
        <v>1135</v>
      </c>
      <c r="F122" s="428" t="s">
        <v>1136</v>
      </c>
      <c r="G122" s="427" t="s">
        <v>1340</v>
      </c>
      <c r="H122" s="427" t="s">
        <v>1341</v>
      </c>
      <c r="I122" s="429">
        <v>60.52</v>
      </c>
      <c r="J122" s="429">
        <v>20</v>
      </c>
      <c r="K122" s="430">
        <v>1210.4000000000001</v>
      </c>
    </row>
    <row r="123" spans="1:11" ht="14.4" customHeight="1" x14ac:dyDescent="0.3">
      <c r="A123" s="425" t="s">
        <v>476</v>
      </c>
      <c r="B123" s="426" t="s">
        <v>478</v>
      </c>
      <c r="C123" s="427" t="s">
        <v>488</v>
      </c>
      <c r="D123" s="428" t="s">
        <v>489</v>
      </c>
      <c r="E123" s="427" t="s">
        <v>1135</v>
      </c>
      <c r="F123" s="428" t="s">
        <v>1136</v>
      </c>
      <c r="G123" s="427" t="s">
        <v>1342</v>
      </c>
      <c r="H123" s="427" t="s">
        <v>1343</v>
      </c>
      <c r="I123" s="429">
        <v>1.3925000000000001</v>
      </c>
      <c r="J123" s="429">
        <v>140</v>
      </c>
      <c r="K123" s="430">
        <v>195.9</v>
      </c>
    </row>
    <row r="124" spans="1:11" ht="14.4" customHeight="1" x14ac:dyDescent="0.3">
      <c r="A124" s="425" t="s">
        <v>476</v>
      </c>
      <c r="B124" s="426" t="s">
        <v>478</v>
      </c>
      <c r="C124" s="427" t="s">
        <v>488</v>
      </c>
      <c r="D124" s="428" t="s">
        <v>489</v>
      </c>
      <c r="E124" s="427" t="s">
        <v>1135</v>
      </c>
      <c r="F124" s="428" t="s">
        <v>1136</v>
      </c>
      <c r="G124" s="427" t="s">
        <v>1344</v>
      </c>
      <c r="H124" s="427" t="s">
        <v>1345</v>
      </c>
      <c r="I124" s="429">
        <v>5.81</v>
      </c>
      <c r="J124" s="429">
        <v>200</v>
      </c>
      <c r="K124" s="430">
        <v>1161.5999999999999</v>
      </c>
    </row>
    <row r="125" spans="1:11" ht="14.4" customHeight="1" x14ac:dyDescent="0.3">
      <c r="A125" s="425" t="s">
        <v>476</v>
      </c>
      <c r="B125" s="426" t="s">
        <v>478</v>
      </c>
      <c r="C125" s="427" t="s">
        <v>488</v>
      </c>
      <c r="D125" s="428" t="s">
        <v>489</v>
      </c>
      <c r="E125" s="427" t="s">
        <v>1135</v>
      </c>
      <c r="F125" s="428" t="s">
        <v>1136</v>
      </c>
      <c r="G125" s="427" t="s">
        <v>1346</v>
      </c>
      <c r="H125" s="427" t="s">
        <v>1347</v>
      </c>
      <c r="I125" s="429">
        <v>20.32</v>
      </c>
      <c r="J125" s="429">
        <v>25</v>
      </c>
      <c r="K125" s="430">
        <v>507.9</v>
      </c>
    </row>
    <row r="126" spans="1:11" ht="14.4" customHeight="1" x14ac:dyDescent="0.3">
      <c r="A126" s="425" t="s">
        <v>476</v>
      </c>
      <c r="B126" s="426" t="s">
        <v>478</v>
      </c>
      <c r="C126" s="427" t="s">
        <v>488</v>
      </c>
      <c r="D126" s="428" t="s">
        <v>489</v>
      </c>
      <c r="E126" s="427" t="s">
        <v>1135</v>
      </c>
      <c r="F126" s="428" t="s">
        <v>1136</v>
      </c>
      <c r="G126" s="427" t="s">
        <v>1348</v>
      </c>
      <c r="H126" s="427" t="s">
        <v>1349</v>
      </c>
      <c r="I126" s="429">
        <v>16.333333333333332</v>
      </c>
      <c r="J126" s="429">
        <v>75</v>
      </c>
      <c r="K126" s="430">
        <v>1224.95</v>
      </c>
    </row>
    <row r="127" spans="1:11" ht="14.4" customHeight="1" x14ac:dyDescent="0.3">
      <c r="A127" s="425" t="s">
        <v>476</v>
      </c>
      <c r="B127" s="426" t="s">
        <v>478</v>
      </c>
      <c r="C127" s="427" t="s">
        <v>488</v>
      </c>
      <c r="D127" s="428" t="s">
        <v>489</v>
      </c>
      <c r="E127" s="427" t="s">
        <v>1137</v>
      </c>
      <c r="F127" s="428" t="s">
        <v>1138</v>
      </c>
      <c r="G127" s="427" t="s">
        <v>1350</v>
      </c>
      <c r="H127" s="427" t="s">
        <v>1351</v>
      </c>
      <c r="I127" s="429">
        <v>315.95999999999998</v>
      </c>
      <c r="J127" s="429">
        <v>40</v>
      </c>
      <c r="K127" s="430">
        <v>12638.369999999999</v>
      </c>
    </row>
    <row r="128" spans="1:11" ht="14.4" customHeight="1" x14ac:dyDescent="0.3">
      <c r="A128" s="425" t="s">
        <v>476</v>
      </c>
      <c r="B128" s="426" t="s">
        <v>478</v>
      </c>
      <c r="C128" s="427" t="s">
        <v>488</v>
      </c>
      <c r="D128" s="428" t="s">
        <v>489</v>
      </c>
      <c r="E128" s="427" t="s">
        <v>1137</v>
      </c>
      <c r="F128" s="428" t="s">
        <v>1138</v>
      </c>
      <c r="G128" s="427" t="s">
        <v>1352</v>
      </c>
      <c r="H128" s="427" t="s">
        <v>1353</v>
      </c>
      <c r="I128" s="429">
        <v>265.27</v>
      </c>
      <c r="J128" s="429">
        <v>35</v>
      </c>
      <c r="K128" s="430">
        <v>9284.48</v>
      </c>
    </row>
    <row r="129" spans="1:11" ht="14.4" customHeight="1" x14ac:dyDescent="0.3">
      <c r="A129" s="425" t="s">
        <v>476</v>
      </c>
      <c r="B129" s="426" t="s">
        <v>478</v>
      </c>
      <c r="C129" s="427" t="s">
        <v>488</v>
      </c>
      <c r="D129" s="428" t="s">
        <v>489</v>
      </c>
      <c r="E129" s="427" t="s">
        <v>1137</v>
      </c>
      <c r="F129" s="428" t="s">
        <v>1138</v>
      </c>
      <c r="G129" s="427" t="s">
        <v>1354</v>
      </c>
      <c r="H129" s="427" t="s">
        <v>1355</v>
      </c>
      <c r="I129" s="429">
        <v>100.56300000000002</v>
      </c>
      <c r="J129" s="429">
        <v>540</v>
      </c>
      <c r="K129" s="430">
        <v>54278.139999999992</v>
      </c>
    </row>
    <row r="130" spans="1:11" ht="14.4" customHeight="1" x14ac:dyDescent="0.3">
      <c r="A130" s="425" t="s">
        <v>476</v>
      </c>
      <c r="B130" s="426" t="s">
        <v>478</v>
      </c>
      <c r="C130" s="427" t="s">
        <v>488</v>
      </c>
      <c r="D130" s="428" t="s">
        <v>489</v>
      </c>
      <c r="E130" s="427" t="s">
        <v>1137</v>
      </c>
      <c r="F130" s="428" t="s">
        <v>1138</v>
      </c>
      <c r="G130" s="427" t="s">
        <v>1356</v>
      </c>
      <c r="H130" s="427" t="s">
        <v>1357</v>
      </c>
      <c r="I130" s="429">
        <v>767.36500000000012</v>
      </c>
      <c r="J130" s="429">
        <v>60</v>
      </c>
      <c r="K130" s="430">
        <v>46042.15</v>
      </c>
    </row>
    <row r="131" spans="1:11" ht="14.4" customHeight="1" x14ac:dyDescent="0.3">
      <c r="A131" s="425" t="s">
        <v>476</v>
      </c>
      <c r="B131" s="426" t="s">
        <v>478</v>
      </c>
      <c r="C131" s="427" t="s">
        <v>488</v>
      </c>
      <c r="D131" s="428" t="s">
        <v>489</v>
      </c>
      <c r="E131" s="427" t="s">
        <v>1137</v>
      </c>
      <c r="F131" s="428" t="s">
        <v>1138</v>
      </c>
      <c r="G131" s="427" t="s">
        <v>1358</v>
      </c>
      <c r="H131" s="427" t="s">
        <v>1359</v>
      </c>
      <c r="I131" s="429">
        <v>4095.2985714285714</v>
      </c>
      <c r="J131" s="429">
        <v>7</v>
      </c>
      <c r="K131" s="430">
        <v>28667.09</v>
      </c>
    </row>
    <row r="132" spans="1:11" ht="14.4" customHeight="1" x14ac:dyDescent="0.3">
      <c r="A132" s="425" t="s">
        <v>476</v>
      </c>
      <c r="B132" s="426" t="s">
        <v>478</v>
      </c>
      <c r="C132" s="427" t="s">
        <v>488</v>
      </c>
      <c r="D132" s="428" t="s">
        <v>489</v>
      </c>
      <c r="E132" s="427" t="s">
        <v>1137</v>
      </c>
      <c r="F132" s="428" t="s">
        <v>1138</v>
      </c>
      <c r="G132" s="427" t="s">
        <v>1360</v>
      </c>
      <c r="H132" s="427" t="s">
        <v>1361</v>
      </c>
      <c r="I132" s="429">
        <v>1171.1290909090908</v>
      </c>
      <c r="J132" s="429">
        <v>360</v>
      </c>
      <c r="K132" s="430">
        <v>420667.6399999999</v>
      </c>
    </row>
    <row r="133" spans="1:11" ht="14.4" customHeight="1" x14ac:dyDescent="0.3">
      <c r="A133" s="425" t="s">
        <v>476</v>
      </c>
      <c r="B133" s="426" t="s">
        <v>478</v>
      </c>
      <c r="C133" s="427" t="s">
        <v>488</v>
      </c>
      <c r="D133" s="428" t="s">
        <v>489</v>
      </c>
      <c r="E133" s="427" t="s">
        <v>1137</v>
      </c>
      <c r="F133" s="428" t="s">
        <v>1138</v>
      </c>
      <c r="G133" s="427" t="s">
        <v>1362</v>
      </c>
      <c r="H133" s="427" t="s">
        <v>1363</v>
      </c>
      <c r="I133" s="429">
        <v>100.672</v>
      </c>
      <c r="J133" s="429">
        <v>25</v>
      </c>
      <c r="K133" s="430">
        <v>2516.83</v>
      </c>
    </row>
    <row r="134" spans="1:11" ht="14.4" customHeight="1" x14ac:dyDescent="0.3">
      <c r="A134" s="425" t="s">
        <v>476</v>
      </c>
      <c r="B134" s="426" t="s">
        <v>478</v>
      </c>
      <c r="C134" s="427" t="s">
        <v>488</v>
      </c>
      <c r="D134" s="428" t="s">
        <v>489</v>
      </c>
      <c r="E134" s="427" t="s">
        <v>1137</v>
      </c>
      <c r="F134" s="428" t="s">
        <v>1138</v>
      </c>
      <c r="G134" s="427" t="s">
        <v>1364</v>
      </c>
      <c r="H134" s="427" t="s">
        <v>1365</v>
      </c>
      <c r="I134" s="429">
        <v>2090.0966666666668</v>
      </c>
      <c r="J134" s="429">
        <v>3</v>
      </c>
      <c r="K134" s="430">
        <v>6270.29</v>
      </c>
    </row>
    <row r="135" spans="1:11" ht="14.4" customHeight="1" x14ac:dyDescent="0.3">
      <c r="A135" s="425" t="s">
        <v>476</v>
      </c>
      <c r="B135" s="426" t="s">
        <v>478</v>
      </c>
      <c r="C135" s="427" t="s">
        <v>488</v>
      </c>
      <c r="D135" s="428" t="s">
        <v>489</v>
      </c>
      <c r="E135" s="427" t="s">
        <v>1137</v>
      </c>
      <c r="F135" s="428" t="s">
        <v>1138</v>
      </c>
      <c r="G135" s="427" t="s">
        <v>1366</v>
      </c>
      <c r="H135" s="427" t="s">
        <v>1367</v>
      </c>
      <c r="I135" s="429">
        <v>37.465000000000003</v>
      </c>
      <c r="J135" s="429">
        <v>10</v>
      </c>
      <c r="K135" s="430">
        <v>374.65</v>
      </c>
    </row>
    <row r="136" spans="1:11" ht="14.4" customHeight="1" x14ac:dyDescent="0.3">
      <c r="A136" s="425" t="s">
        <v>476</v>
      </c>
      <c r="B136" s="426" t="s">
        <v>478</v>
      </c>
      <c r="C136" s="427" t="s">
        <v>488</v>
      </c>
      <c r="D136" s="428" t="s">
        <v>489</v>
      </c>
      <c r="E136" s="427" t="s">
        <v>1137</v>
      </c>
      <c r="F136" s="428" t="s">
        <v>1138</v>
      </c>
      <c r="G136" s="427" t="s">
        <v>1186</v>
      </c>
      <c r="H136" s="427" t="s">
        <v>1187</v>
      </c>
      <c r="I136" s="429">
        <v>11.15</v>
      </c>
      <c r="J136" s="429">
        <v>50</v>
      </c>
      <c r="K136" s="430">
        <v>557.5</v>
      </c>
    </row>
    <row r="137" spans="1:11" ht="14.4" customHeight="1" x14ac:dyDescent="0.3">
      <c r="A137" s="425" t="s">
        <v>476</v>
      </c>
      <c r="B137" s="426" t="s">
        <v>478</v>
      </c>
      <c r="C137" s="427" t="s">
        <v>488</v>
      </c>
      <c r="D137" s="428" t="s">
        <v>489</v>
      </c>
      <c r="E137" s="427" t="s">
        <v>1137</v>
      </c>
      <c r="F137" s="428" t="s">
        <v>1138</v>
      </c>
      <c r="G137" s="427" t="s">
        <v>1368</v>
      </c>
      <c r="H137" s="427" t="s">
        <v>1369</v>
      </c>
      <c r="I137" s="429">
        <v>2.6550000000000002</v>
      </c>
      <c r="J137" s="429">
        <v>200</v>
      </c>
      <c r="K137" s="430">
        <v>531</v>
      </c>
    </row>
    <row r="138" spans="1:11" ht="14.4" customHeight="1" x14ac:dyDescent="0.3">
      <c r="A138" s="425" t="s">
        <v>476</v>
      </c>
      <c r="B138" s="426" t="s">
        <v>478</v>
      </c>
      <c r="C138" s="427" t="s">
        <v>488</v>
      </c>
      <c r="D138" s="428" t="s">
        <v>489</v>
      </c>
      <c r="E138" s="427" t="s">
        <v>1137</v>
      </c>
      <c r="F138" s="428" t="s">
        <v>1138</v>
      </c>
      <c r="G138" s="427" t="s">
        <v>1370</v>
      </c>
      <c r="H138" s="427" t="s">
        <v>1371</v>
      </c>
      <c r="I138" s="429">
        <v>7.42</v>
      </c>
      <c r="J138" s="429">
        <v>100</v>
      </c>
      <c r="K138" s="430">
        <v>742</v>
      </c>
    </row>
    <row r="139" spans="1:11" ht="14.4" customHeight="1" x14ac:dyDescent="0.3">
      <c r="A139" s="425" t="s">
        <v>476</v>
      </c>
      <c r="B139" s="426" t="s">
        <v>478</v>
      </c>
      <c r="C139" s="427" t="s">
        <v>488</v>
      </c>
      <c r="D139" s="428" t="s">
        <v>489</v>
      </c>
      <c r="E139" s="427" t="s">
        <v>1137</v>
      </c>
      <c r="F139" s="428" t="s">
        <v>1138</v>
      </c>
      <c r="G139" s="427" t="s">
        <v>1372</v>
      </c>
      <c r="H139" s="427" t="s">
        <v>1373</v>
      </c>
      <c r="I139" s="429">
        <v>15.29</v>
      </c>
      <c r="J139" s="429">
        <v>100</v>
      </c>
      <c r="K139" s="430">
        <v>1529.44</v>
      </c>
    </row>
    <row r="140" spans="1:11" ht="14.4" customHeight="1" x14ac:dyDescent="0.3">
      <c r="A140" s="425" t="s">
        <v>476</v>
      </c>
      <c r="B140" s="426" t="s">
        <v>478</v>
      </c>
      <c r="C140" s="427" t="s">
        <v>488</v>
      </c>
      <c r="D140" s="428" t="s">
        <v>489</v>
      </c>
      <c r="E140" s="427" t="s">
        <v>1137</v>
      </c>
      <c r="F140" s="428" t="s">
        <v>1138</v>
      </c>
      <c r="G140" s="427" t="s">
        <v>1188</v>
      </c>
      <c r="H140" s="427" t="s">
        <v>1189</v>
      </c>
      <c r="I140" s="429">
        <v>0.91</v>
      </c>
      <c r="J140" s="429">
        <v>100</v>
      </c>
      <c r="K140" s="430">
        <v>91</v>
      </c>
    </row>
    <row r="141" spans="1:11" ht="14.4" customHeight="1" x14ac:dyDescent="0.3">
      <c r="A141" s="425" t="s">
        <v>476</v>
      </c>
      <c r="B141" s="426" t="s">
        <v>478</v>
      </c>
      <c r="C141" s="427" t="s">
        <v>488</v>
      </c>
      <c r="D141" s="428" t="s">
        <v>489</v>
      </c>
      <c r="E141" s="427" t="s">
        <v>1137</v>
      </c>
      <c r="F141" s="428" t="s">
        <v>1138</v>
      </c>
      <c r="G141" s="427" t="s">
        <v>1190</v>
      </c>
      <c r="H141" s="427" t="s">
        <v>1191</v>
      </c>
      <c r="I141" s="429">
        <v>1.4350000000000001</v>
      </c>
      <c r="J141" s="429">
        <v>200</v>
      </c>
      <c r="K141" s="430">
        <v>287</v>
      </c>
    </row>
    <row r="142" spans="1:11" ht="14.4" customHeight="1" x14ac:dyDescent="0.3">
      <c r="A142" s="425" t="s">
        <v>476</v>
      </c>
      <c r="B142" s="426" t="s">
        <v>478</v>
      </c>
      <c r="C142" s="427" t="s">
        <v>488</v>
      </c>
      <c r="D142" s="428" t="s">
        <v>489</v>
      </c>
      <c r="E142" s="427" t="s">
        <v>1137</v>
      </c>
      <c r="F142" s="428" t="s">
        <v>1138</v>
      </c>
      <c r="G142" s="427" t="s">
        <v>1192</v>
      </c>
      <c r="H142" s="427" t="s">
        <v>1193</v>
      </c>
      <c r="I142" s="429">
        <v>0.41200000000000003</v>
      </c>
      <c r="J142" s="429">
        <v>500</v>
      </c>
      <c r="K142" s="430">
        <v>206</v>
      </c>
    </row>
    <row r="143" spans="1:11" ht="14.4" customHeight="1" x14ac:dyDescent="0.3">
      <c r="A143" s="425" t="s">
        <v>476</v>
      </c>
      <c r="B143" s="426" t="s">
        <v>478</v>
      </c>
      <c r="C143" s="427" t="s">
        <v>488</v>
      </c>
      <c r="D143" s="428" t="s">
        <v>489</v>
      </c>
      <c r="E143" s="427" t="s">
        <v>1137</v>
      </c>
      <c r="F143" s="428" t="s">
        <v>1138</v>
      </c>
      <c r="G143" s="427" t="s">
        <v>1194</v>
      </c>
      <c r="H143" s="427" t="s">
        <v>1195</v>
      </c>
      <c r="I143" s="429">
        <v>0.55499999999999994</v>
      </c>
      <c r="J143" s="429">
        <v>200</v>
      </c>
      <c r="K143" s="430">
        <v>111</v>
      </c>
    </row>
    <row r="144" spans="1:11" ht="14.4" customHeight="1" x14ac:dyDescent="0.3">
      <c r="A144" s="425" t="s">
        <v>476</v>
      </c>
      <c r="B144" s="426" t="s">
        <v>478</v>
      </c>
      <c r="C144" s="427" t="s">
        <v>488</v>
      </c>
      <c r="D144" s="428" t="s">
        <v>489</v>
      </c>
      <c r="E144" s="427" t="s">
        <v>1137</v>
      </c>
      <c r="F144" s="428" t="s">
        <v>1138</v>
      </c>
      <c r="G144" s="427" t="s">
        <v>1198</v>
      </c>
      <c r="H144" s="427" t="s">
        <v>1199</v>
      </c>
      <c r="I144" s="429">
        <v>14.996666666666668</v>
      </c>
      <c r="J144" s="429">
        <v>150</v>
      </c>
      <c r="K144" s="430">
        <v>2249.5</v>
      </c>
    </row>
    <row r="145" spans="1:11" ht="14.4" customHeight="1" x14ac:dyDescent="0.3">
      <c r="A145" s="425" t="s">
        <v>476</v>
      </c>
      <c r="B145" s="426" t="s">
        <v>478</v>
      </c>
      <c r="C145" s="427" t="s">
        <v>488</v>
      </c>
      <c r="D145" s="428" t="s">
        <v>489</v>
      </c>
      <c r="E145" s="427" t="s">
        <v>1137</v>
      </c>
      <c r="F145" s="428" t="s">
        <v>1138</v>
      </c>
      <c r="G145" s="427" t="s">
        <v>1200</v>
      </c>
      <c r="H145" s="427" t="s">
        <v>1201</v>
      </c>
      <c r="I145" s="429">
        <v>1.83</v>
      </c>
      <c r="J145" s="429">
        <v>20</v>
      </c>
      <c r="K145" s="430">
        <v>36.6</v>
      </c>
    </row>
    <row r="146" spans="1:11" ht="14.4" customHeight="1" x14ac:dyDescent="0.3">
      <c r="A146" s="425" t="s">
        <v>476</v>
      </c>
      <c r="B146" s="426" t="s">
        <v>478</v>
      </c>
      <c r="C146" s="427" t="s">
        <v>488</v>
      </c>
      <c r="D146" s="428" t="s">
        <v>489</v>
      </c>
      <c r="E146" s="427" t="s">
        <v>1137</v>
      </c>
      <c r="F146" s="428" t="s">
        <v>1138</v>
      </c>
      <c r="G146" s="427" t="s">
        <v>1374</v>
      </c>
      <c r="H146" s="427" t="s">
        <v>1375</v>
      </c>
      <c r="I146" s="429">
        <v>5.5466666666666669</v>
      </c>
      <c r="J146" s="429">
        <v>80</v>
      </c>
      <c r="K146" s="430">
        <v>443.6</v>
      </c>
    </row>
    <row r="147" spans="1:11" ht="14.4" customHeight="1" x14ac:dyDescent="0.3">
      <c r="A147" s="425" t="s">
        <v>476</v>
      </c>
      <c r="B147" s="426" t="s">
        <v>478</v>
      </c>
      <c r="C147" s="427" t="s">
        <v>488</v>
      </c>
      <c r="D147" s="428" t="s">
        <v>489</v>
      </c>
      <c r="E147" s="427" t="s">
        <v>1137</v>
      </c>
      <c r="F147" s="428" t="s">
        <v>1138</v>
      </c>
      <c r="G147" s="427" t="s">
        <v>1376</v>
      </c>
      <c r="H147" s="427" t="s">
        <v>1377</v>
      </c>
      <c r="I147" s="429">
        <v>9.14</v>
      </c>
      <c r="J147" s="429">
        <v>100</v>
      </c>
      <c r="K147" s="430">
        <v>913.95</v>
      </c>
    </row>
    <row r="148" spans="1:11" ht="14.4" customHeight="1" x14ac:dyDescent="0.3">
      <c r="A148" s="425" t="s">
        <v>476</v>
      </c>
      <c r="B148" s="426" t="s">
        <v>478</v>
      </c>
      <c r="C148" s="427" t="s">
        <v>488</v>
      </c>
      <c r="D148" s="428" t="s">
        <v>489</v>
      </c>
      <c r="E148" s="427" t="s">
        <v>1137</v>
      </c>
      <c r="F148" s="428" t="s">
        <v>1138</v>
      </c>
      <c r="G148" s="427" t="s">
        <v>1214</v>
      </c>
      <c r="H148" s="427" t="s">
        <v>1215</v>
      </c>
      <c r="I148" s="429">
        <v>1.5557142857142858</v>
      </c>
      <c r="J148" s="429">
        <v>2200</v>
      </c>
      <c r="K148" s="430">
        <v>3426</v>
      </c>
    </row>
    <row r="149" spans="1:11" ht="14.4" customHeight="1" x14ac:dyDescent="0.3">
      <c r="A149" s="425" t="s">
        <v>476</v>
      </c>
      <c r="B149" s="426" t="s">
        <v>478</v>
      </c>
      <c r="C149" s="427" t="s">
        <v>488</v>
      </c>
      <c r="D149" s="428" t="s">
        <v>489</v>
      </c>
      <c r="E149" s="427" t="s">
        <v>1137</v>
      </c>
      <c r="F149" s="428" t="s">
        <v>1138</v>
      </c>
      <c r="G149" s="427" t="s">
        <v>1378</v>
      </c>
      <c r="H149" s="427" t="s">
        <v>1379</v>
      </c>
      <c r="I149" s="429">
        <v>2.9</v>
      </c>
      <c r="J149" s="429">
        <v>100</v>
      </c>
      <c r="K149" s="430">
        <v>290</v>
      </c>
    </row>
    <row r="150" spans="1:11" ht="14.4" customHeight="1" x14ac:dyDescent="0.3">
      <c r="A150" s="425" t="s">
        <v>476</v>
      </c>
      <c r="B150" s="426" t="s">
        <v>478</v>
      </c>
      <c r="C150" s="427" t="s">
        <v>488</v>
      </c>
      <c r="D150" s="428" t="s">
        <v>489</v>
      </c>
      <c r="E150" s="427" t="s">
        <v>1137</v>
      </c>
      <c r="F150" s="428" t="s">
        <v>1138</v>
      </c>
      <c r="G150" s="427" t="s">
        <v>1224</v>
      </c>
      <c r="H150" s="427" t="s">
        <v>1225</v>
      </c>
      <c r="I150" s="429">
        <v>5.0171428571428569</v>
      </c>
      <c r="J150" s="429">
        <v>840</v>
      </c>
      <c r="K150" s="430">
        <v>4209.2000000000007</v>
      </c>
    </row>
    <row r="151" spans="1:11" ht="14.4" customHeight="1" x14ac:dyDescent="0.3">
      <c r="A151" s="425" t="s">
        <v>476</v>
      </c>
      <c r="B151" s="426" t="s">
        <v>478</v>
      </c>
      <c r="C151" s="427" t="s">
        <v>488</v>
      </c>
      <c r="D151" s="428" t="s">
        <v>489</v>
      </c>
      <c r="E151" s="427" t="s">
        <v>1137</v>
      </c>
      <c r="F151" s="428" t="s">
        <v>1138</v>
      </c>
      <c r="G151" s="427" t="s">
        <v>1228</v>
      </c>
      <c r="H151" s="427" t="s">
        <v>1229</v>
      </c>
      <c r="I151" s="429">
        <v>17.876249999999999</v>
      </c>
      <c r="J151" s="429">
        <v>450</v>
      </c>
      <c r="K151" s="430">
        <v>8024.5</v>
      </c>
    </row>
    <row r="152" spans="1:11" ht="14.4" customHeight="1" x14ac:dyDescent="0.3">
      <c r="A152" s="425" t="s">
        <v>476</v>
      </c>
      <c r="B152" s="426" t="s">
        <v>478</v>
      </c>
      <c r="C152" s="427" t="s">
        <v>488</v>
      </c>
      <c r="D152" s="428" t="s">
        <v>489</v>
      </c>
      <c r="E152" s="427" t="s">
        <v>1137</v>
      </c>
      <c r="F152" s="428" t="s">
        <v>1138</v>
      </c>
      <c r="G152" s="427" t="s">
        <v>1380</v>
      </c>
      <c r="H152" s="427" t="s">
        <v>1381</v>
      </c>
      <c r="I152" s="429">
        <v>5.42</v>
      </c>
      <c r="J152" s="429">
        <v>100</v>
      </c>
      <c r="K152" s="430">
        <v>541.86</v>
      </c>
    </row>
    <row r="153" spans="1:11" ht="14.4" customHeight="1" x14ac:dyDescent="0.3">
      <c r="A153" s="425" t="s">
        <v>476</v>
      </c>
      <c r="B153" s="426" t="s">
        <v>478</v>
      </c>
      <c r="C153" s="427" t="s">
        <v>488</v>
      </c>
      <c r="D153" s="428" t="s">
        <v>489</v>
      </c>
      <c r="E153" s="427" t="s">
        <v>1137</v>
      </c>
      <c r="F153" s="428" t="s">
        <v>1138</v>
      </c>
      <c r="G153" s="427" t="s">
        <v>1236</v>
      </c>
      <c r="H153" s="427" t="s">
        <v>1237</v>
      </c>
      <c r="I153" s="429">
        <v>115.95333333333333</v>
      </c>
      <c r="J153" s="429">
        <v>7</v>
      </c>
      <c r="K153" s="430">
        <v>819.71</v>
      </c>
    </row>
    <row r="154" spans="1:11" ht="14.4" customHeight="1" x14ac:dyDescent="0.3">
      <c r="A154" s="425" t="s">
        <v>476</v>
      </c>
      <c r="B154" s="426" t="s">
        <v>478</v>
      </c>
      <c r="C154" s="427" t="s">
        <v>488</v>
      </c>
      <c r="D154" s="428" t="s">
        <v>489</v>
      </c>
      <c r="E154" s="427" t="s">
        <v>1137</v>
      </c>
      <c r="F154" s="428" t="s">
        <v>1138</v>
      </c>
      <c r="G154" s="427" t="s">
        <v>1238</v>
      </c>
      <c r="H154" s="427" t="s">
        <v>1239</v>
      </c>
      <c r="I154" s="429">
        <v>12.102500000000001</v>
      </c>
      <c r="J154" s="429">
        <v>20</v>
      </c>
      <c r="K154" s="430">
        <v>242.05</v>
      </c>
    </row>
    <row r="155" spans="1:11" ht="14.4" customHeight="1" x14ac:dyDescent="0.3">
      <c r="A155" s="425" t="s">
        <v>476</v>
      </c>
      <c r="B155" s="426" t="s">
        <v>478</v>
      </c>
      <c r="C155" s="427" t="s">
        <v>488</v>
      </c>
      <c r="D155" s="428" t="s">
        <v>489</v>
      </c>
      <c r="E155" s="427" t="s">
        <v>1137</v>
      </c>
      <c r="F155" s="428" t="s">
        <v>1138</v>
      </c>
      <c r="G155" s="427" t="s">
        <v>1382</v>
      </c>
      <c r="H155" s="427" t="s">
        <v>1383</v>
      </c>
      <c r="I155" s="429">
        <v>278.2</v>
      </c>
      <c r="J155" s="429">
        <v>1</v>
      </c>
      <c r="K155" s="430">
        <v>278.2</v>
      </c>
    </row>
    <row r="156" spans="1:11" ht="14.4" customHeight="1" x14ac:dyDescent="0.3">
      <c r="A156" s="425" t="s">
        <v>476</v>
      </c>
      <c r="B156" s="426" t="s">
        <v>478</v>
      </c>
      <c r="C156" s="427" t="s">
        <v>488</v>
      </c>
      <c r="D156" s="428" t="s">
        <v>489</v>
      </c>
      <c r="E156" s="427" t="s">
        <v>1137</v>
      </c>
      <c r="F156" s="428" t="s">
        <v>1138</v>
      </c>
      <c r="G156" s="427" t="s">
        <v>1384</v>
      </c>
      <c r="H156" s="427" t="s">
        <v>1385</v>
      </c>
      <c r="I156" s="429">
        <v>11.375</v>
      </c>
      <c r="J156" s="429">
        <v>100</v>
      </c>
      <c r="K156" s="430">
        <v>1137.5</v>
      </c>
    </row>
    <row r="157" spans="1:11" ht="14.4" customHeight="1" x14ac:dyDescent="0.3">
      <c r="A157" s="425" t="s">
        <v>476</v>
      </c>
      <c r="B157" s="426" t="s">
        <v>478</v>
      </c>
      <c r="C157" s="427" t="s">
        <v>488</v>
      </c>
      <c r="D157" s="428" t="s">
        <v>489</v>
      </c>
      <c r="E157" s="427" t="s">
        <v>1137</v>
      </c>
      <c r="F157" s="428" t="s">
        <v>1138</v>
      </c>
      <c r="G157" s="427" t="s">
        <v>1386</v>
      </c>
      <c r="H157" s="427" t="s">
        <v>1387</v>
      </c>
      <c r="I157" s="429">
        <v>461.48083333333329</v>
      </c>
      <c r="J157" s="429">
        <v>368</v>
      </c>
      <c r="K157" s="430">
        <v>169262.05</v>
      </c>
    </row>
    <row r="158" spans="1:11" ht="14.4" customHeight="1" x14ac:dyDescent="0.3">
      <c r="A158" s="425" t="s">
        <v>476</v>
      </c>
      <c r="B158" s="426" t="s">
        <v>478</v>
      </c>
      <c r="C158" s="427" t="s">
        <v>488</v>
      </c>
      <c r="D158" s="428" t="s">
        <v>489</v>
      </c>
      <c r="E158" s="427" t="s">
        <v>1137</v>
      </c>
      <c r="F158" s="428" t="s">
        <v>1138</v>
      </c>
      <c r="G158" s="427" t="s">
        <v>1388</v>
      </c>
      <c r="H158" s="427" t="s">
        <v>1389</v>
      </c>
      <c r="I158" s="429">
        <v>492.89294117647063</v>
      </c>
      <c r="J158" s="429">
        <v>504</v>
      </c>
      <c r="K158" s="430">
        <v>248181.73</v>
      </c>
    </row>
    <row r="159" spans="1:11" ht="14.4" customHeight="1" x14ac:dyDescent="0.3">
      <c r="A159" s="425" t="s">
        <v>476</v>
      </c>
      <c r="B159" s="426" t="s">
        <v>478</v>
      </c>
      <c r="C159" s="427" t="s">
        <v>488</v>
      </c>
      <c r="D159" s="428" t="s">
        <v>489</v>
      </c>
      <c r="E159" s="427" t="s">
        <v>1137</v>
      </c>
      <c r="F159" s="428" t="s">
        <v>1138</v>
      </c>
      <c r="G159" s="427" t="s">
        <v>1390</v>
      </c>
      <c r="H159" s="427" t="s">
        <v>1391</v>
      </c>
      <c r="I159" s="429">
        <v>0.45499999999999996</v>
      </c>
      <c r="J159" s="429">
        <v>200</v>
      </c>
      <c r="K159" s="430">
        <v>91</v>
      </c>
    </row>
    <row r="160" spans="1:11" ht="14.4" customHeight="1" x14ac:dyDescent="0.3">
      <c r="A160" s="425" t="s">
        <v>476</v>
      </c>
      <c r="B160" s="426" t="s">
        <v>478</v>
      </c>
      <c r="C160" s="427" t="s">
        <v>488</v>
      </c>
      <c r="D160" s="428" t="s">
        <v>489</v>
      </c>
      <c r="E160" s="427" t="s">
        <v>1137</v>
      </c>
      <c r="F160" s="428" t="s">
        <v>1138</v>
      </c>
      <c r="G160" s="427" t="s">
        <v>1248</v>
      </c>
      <c r="H160" s="427" t="s">
        <v>1249</v>
      </c>
      <c r="I160" s="429">
        <v>3.9850000000000008</v>
      </c>
      <c r="J160" s="429">
        <v>550</v>
      </c>
      <c r="K160" s="430">
        <v>2182</v>
      </c>
    </row>
    <row r="161" spans="1:11" ht="14.4" customHeight="1" x14ac:dyDescent="0.3">
      <c r="A161" s="425" t="s">
        <v>476</v>
      </c>
      <c r="B161" s="426" t="s">
        <v>478</v>
      </c>
      <c r="C161" s="427" t="s">
        <v>488</v>
      </c>
      <c r="D161" s="428" t="s">
        <v>489</v>
      </c>
      <c r="E161" s="427" t="s">
        <v>1137</v>
      </c>
      <c r="F161" s="428" t="s">
        <v>1138</v>
      </c>
      <c r="G161" s="427" t="s">
        <v>1392</v>
      </c>
      <c r="H161" s="427" t="s">
        <v>1393</v>
      </c>
      <c r="I161" s="429">
        <v>87.85</v>
      </c>
      <c r="J161" s="429">
        <v>50</v>
      </c>
      <c r="K161" s="430">
        <v>4392.3</v>
      </c>
    </row>
    <row r="162" spans="1:11" ht="14.4" customHeight="1" x14ac:dyDescent="0.3">
      <c r="A162" s="425" t="s">
        <v>476</v>
      </c>
      <c r="B162" s="426" t="s">
        <v>478</v>
      </c>
      <c r="C162" s="427" t="s">
        <v>488</v>
      </c>
      <c r="D162" s="428" t="s">
        <v>489</v>
      </c>
      <c r="E162" s="427" t="s">
        <v>1137</v>
      </c>
      <c r="F162" s="428" t="s">
        <v>1138</v>
      </c>
      <c r="G162" s="427" t="s">
        <v>1394</v>
      </c>
      <c r="H162" s="427" t="s">
        <v>1395</v>
      </c>
      <c r="I162" s="429">
        <v>143.02000000000001</v>
      </c>
      <c r="J162" s="429">
        <v>10</v>
      </c>
      <c r="K162" s="430">
        <v>1430.22</v>
      </c>
    </row>
    <row r="163" spans="1:11" ht="14.4" customHeight="1" x14ac:dyDescent="0.3">
      <c r="A163" s="425" t="s">
        <v>476</v>
      </c>
      <c r="B163" s="426" t="s">
        <v>478</v>
      </c>
      <c r="C163" s="427" t="s">
        <v>488</v>
      </c>
      <c r="D163" s="428" t="s">
        <v>489</v>
      </c>
      <c r="E163" s="427" t="s">
        <v>1137</v>
      </c>
      <c r="F163" s="428" t="s">
        <v>1138</v>
      </c>
      <c r="G163" s="427" t="s">
        <v>1396</v>
      </c>
      <c r="H163" s="427" t="s">
        <v>1397</v>
      </c>
      <c r="I163" s="429">
        <v>3808.47</v>
      </c>
      <c r="J163" s="429">
        <v>1</v>
      </c>
      <c r="K163" s="430">
        <v>3808.47</v>
      </c>
    </row>
    <row r="164" spans="1:11" ht="14.4" customHeight="1" x14ac:dyDescent="0.3">
      <c r="A164" s="425" t="s">
        <v>476</v>
      </c>
      <c r="B164" s="426" t="s">
        <v>478</v>
      </c>
      <c r="C164" s="427" t="s">
        <v>488</v>
      </c>
      <c r="D164" s="428" t="s">
        <v>489</v>
      </c>
      <c r="E164" s="427" t="s">
        <v>1137</v>
      </c>
      <c r="F164" s="428" t="s">
        <v>1138</v>
      </c>
      <c r="G164" s="427" t="s">
        <v>1398</v>
      </c>
      <c r="H164" s="427" t="s">
        <v>1399</v>
      </c>
      <c r="I164" s="429">
        <v>395.31</v>
      </c>
      <c r="J164" s="429">
        <v>30</v>
      </c>
      <c r="K164" s="430">
        <v>11859.3</v>
      </c>
    </row>
    <row r="165" spans="1:11" ht="14.4" customHeight="1" x14ac:dyDescent="0.3">
      <c r="A165" s="425" t="s">
        <v>476</v>
      </c>
      <c r="B165" s="426" t="s">
        <v>478</v>
      </c>
      <c r="C165" s="427" t="s">
        <v>488</v>
      </c>
      <c r="D165" s="428" t="s">
        <v>489</v>
      </c>
      <c r="E165" s="427" t="s">
        <v>1137</v>
      </c>
      <c r="F165" s="428" t="s">
        <v>1138</v>
      </c>
      <c r="G165" s="427" t="s">
        <v>1400</v>
      </c>
      <c r="H165" s="427" t="s">
        <v>1401</v>
      </c>
      <c r="I165" s="429">
        <v>265.02749999999997</v>
      </c>
      <c r="J165" s="429">
        <v>20</v>
      </c>
      <c r="K165" s="430">
        <v>5300.56</v>
      </c>
    </row>
    <row r="166" spans="1:11" ht="14.4" customHeight="1" x14ac:dyDescent="0.3">
      <c r="A166" s="425" t="s">
        <v>476</v>
      </c>
      <c r="B166" s="426" t="s">
        <v>478</v>
      </c>
      <c r="C166" s="427" t="s">
        <v>488</v>
      </c>
      <c r="D166" s="428" t="s">
        <v>489</v>
      </c>
      <c r="E166" s="427" t="s">
        <v>1137</v>
      </c>
      <c r="F166" s="428" t="s">
        <v>1138</v>
      </c>
      <c r="G166" s="427" t="s">
        <v>1402</v>
      </c>
      <c r="H166" s="427" t="s">
        <v>1403</v>
      </c>
      <c r="I166" s="429">
        <v>3300.01</v>
      </c>
      <c r="J166" s="429">
        <v>1</v>
      </c>
      <c r="K166" s="430">
        <v>3300.01</v>
      </c>
    </row>
    <row r="167" spans="1:11" ht="14.4" customHeight="1" x14ac:dyDescent="0.3">
      <c r="A167" s="425" t="s">
        <v>476</v>
      </c>
      <c r="B167" s="426" t="s">
        <v>478</v>
      </c>
      <c r="C167" s="427" t="s">
        <v>488</v>
      </c>
      <c r="D167" s="428" t="s">
        <v>489</v>
      </c>
      <c r="E167" s="427" t="s">
        <v>1137</v>
      </c>
      <c r="F167" s="428" t="s">
        <v>1138</v>
      </c>
      <c r="G167" s="427" t="s">
        <v>1404</v>
      </c>
      <c r="H167" s="427" t="s">
        <v>1405</v>
      </c>
      <c r="I167" s="429">
        <v>508.2</v>
      </c>
      <c r="J167" s="429">
        <v>1</v>
      </c>
      <c r="K167" s="430">
        <v>508.2</v>
      </c>
    </row>
    <row r="168" spans="1:11" ht="14.4" customHeight="1" x14ac:dyDescent="0.3">
      <c r="A168" s="425" t="s">
        <v>476</v>
      </c>
      <c r="B168" s="426" t="s">
        <v>478</v>
      </c>
      <c r="C168" s="427" t="s">
        <v>488</v>
      </c>
      <c r="D168" s="428" t="s">
        <v>489</v>
      </c>
      <c r="E168" s="427" t="s">
        <v>1137</v>
      </c>
      <c r="F168" s="428" t="s">
        <v>1138</v>
      </c>
      <c r="G168" s="427" t="s">
        <v>1406</v>
      </c>
      <c r="H168" s="427" t="s">
        <v>1407</v>
      </c>
      <c r="I168" s="429">
        <v>100.67</v>
      </c>
      <c r="J168" s="429">
        <v>5</v>
      </c>
      <c r="K168" s="430">
        <v>503.36</v>
      </c>
    </row>
    <row r="169" spans="1:11" ht="14.4" customHeight="1" x14ac:dyDescent="0.3">
      <c r="A169" s="425" t="s">
        <v>476</v>
      </c>
      <c r="B169" s="426" t="s">
        <v>478</v>
      </c>
      <c r="C169" s="427" t="s">
        <v>488</v>
      </c>
      <c r="D169" s="428" t="s">
        <v>489</v>
      </c>
      <c r="E169" s="427" t="s">
        <v>1137</v>
      </c>
      <c r="F169" s="428" t="s">
        <v>1138</v>
      </c>
      <c r="G169" s="427" t="s">
        <v>1408</v>
      </c>
      <c r="H169" s="427" t="s">
        <v>1409</v>
      </c>
      <c r="I169" s="429">
        <v>100.67</v>
      </c>
      <c r="J169" s="429">
        <v>5</v>
      </c>
      <c r="K169" s="430">
        <v>503.36</v>
      </c>
    </row>
    <row r="170" spans="1:11" ht="14.4" customHeight="1" x14ac:dyDescent="0.3">
      <c r="A170" s="425" t="s">
        <v>476</v>
      </c>
      <c r="B170" s="426" t="s">
        <v>478</v>
      </c>
      <c r="C170" s="427" t="s">
        <v>488</v>
      </c>
      <c r="D170" s="428" t="s">
        <v>489</v>
      </c>
      <c r="E170" s="427" t="s">
        <v>1137</v>
      </c>
      <c r="F170" s="428" t="s">
        <v>1138</v>
      </c>
      <c r="G170" s="427" t="s">
        <v>1410</v>
      </c>
      <c r="H170" s="427" t="s">
        <v>1411</v>
      </c>
      <c r="I170" s="429">
        <v>305.27</v>
      </c>
      <c r="J170" s="429">
        <v>10</v>
      </c>
      <c r="K170" s="430">
        <v>3052.72</v>
      </c>
    </row>
    <row r="171" spans="1:11" ht="14.4" customHeight="1" x14ac:dyDescent="0.3">
      <c r="A171" s="425" t="s">
        <v>476</v>
      </c>
      <c r="B171" s="426" t="s">
        <v>478</v>
      </c>
      <c r="C171" s="427" t="s">
        <v>488</v>
      </c>
      <c r="D171" s="428" t="s">
        <v>489</v>
      </c>
      <c r="E171" s="427" t="s">
        <v>1137</v>
      </c>
      <c r="F171" s="428" t="s">
        <v>1138</v>
      </c>
      <c r="G171" s="427" t="s">
        <v>1412</v>
      </c>
      <c r="H171" s="427" t="s">
        <v>1413</v>
      </c>
      <c r="I171" s="429">
        <v>536.54</v>
      </c>
      <c r="J171" s="429">
        <v>46</v>
      </c>
      <c r="K171" s="430">
        <v>24681.02</v>
      </c>
    </row>
    <row r="172" spans="1:11" ht="14.4" customHeight="1" x14ac:dyDescent="0.3">
      <c r="A172" s="425" t="s">
        <v>476</v>
      </c>
      <c r="B172" s="426" t="s">
        <v>478</v>
      </c>
      <c r="C172" s="427" t="s">
        <v>488</v>
      </c>
      <c r="D172" s="428" t="s">
        <v>489</v>
      </c>
      <c r="E172" s="427" t="s">
        <v>1137</v>
      </c>
      <c r="F172" s="428" t="s">
        <v>1138</v>
      </c>
      <c r="G172" s="427" t="s">
        <v>1414</v>
      </c>
      <c r="H172" s="427" t="s">
        <v>1415</v>
      </c>
      <c r="I172" s="429">
        <v>1.21</v>
      </c>
      <c r="J172" s="429">
        <v>5</v>
      </c>
      <c r="K172" s="430">
        <v>6.05</v>
      </c>
    </row>
    <row r="173" spans="1:11" ht="14.4" customHeight="1" x14ac:dyDescent="0.3">
      <c r="A173" s="425" t="s">
        <v>476</v>
      </c>
      <c r="B173" s="426" t="s">
        <v>478</v>
      </c>
      <c r="C173" s="427" t="s">
        <v>488</v>
      </c>
      <c r="D173" s="428" t="s">
        <v>489</v>
      </c>
      <c r="E173" s="427" t="s">
        <v>1137</v>
      </c>
      <c r="F173" s="428" t="s">
        <v>1138</v>
      </c>
      <c r="G173" s="427" t="s">
        <v>1416</v>
      </c>
      <c r="H173" s="427" t="s">
        <v>1417</v>
      </c>
      <c r="I173" s="429">
        <v>13.36</v>
      </c>
      <c r="J173" s="429">
        <v>100</v>
      </c>
      <c r="K173" s="430">
        <v>1335.84</v>
      </c>
    </row>
    <row r="174" spans="1:11" ht="14.4" customHeight="1" x14ac:dyDescent="0.3">
      <c r="A174" s="425" t="s">
        <v>476</v>
      </c>
      <c r="B174" s="426" t="s">
        <v>478</v>
      </c>
      <c r="C174" s="427" t="s">
        <v>488</v>
      </c>
      <c r="D174" s="428" t="s">
        <v>489</v>
      </c>
      <c r="E174" s="427" t="s">
        <v>1137</v>
      </c>
      <c r="F174" s="428" t="s">
        <v>1138</v>
      </c>
      <c r="G174" s="427" t="s">
        <v>1418</v>
      </c>
      <c r="H174" s="427" t="s">
        <v>1419</v>
      </c>
      <c r="I174" s="429">
        <v>5438.95</v>
      </c>
      <c r="J174" s="429">
        <v>5</v>
      </c>
      <c r="K174" s="430">
        <v>27194.75</v>
      </c>
    </row>
    <row r="175" spans="1:11" ht="14.4" customHeight="1" x14ac:dyDescent="0.3">
      <c r="A175" s="425" t="s">
        <v>476</v>
      </c>
      <c r="B175" s="426" t="s">
        <v>478</v>
      </c>
      <c r="C175" s="427" t="s">
        <v>488</v>
      </c>
      <c r="D175" s="428" t="s">
        <v>489</v>
      </c>
      <c r="E175" s="427" t="s">
        <v>1137</v>
      </c>
      <c r="F175" s="428" t="s">
        <v>1138</v>
      </c>
      <c r="G175" s="427" t="s">
        <v>1420</v>
      </c>
      <c r="H175" s="427" t="s">
        <v>1421</v>
      </c>
      <c r="I175" s="429">
        <v>670.82</v>
      </c>
      <c r="J175" s="429">
        <v>100</v>
      </c>
      <c r="K175" s="430">
        <v>67082.399999999994</v>
      </c>
    </row>
    <row r="176" spans="1:11" ht="14.4" customHeight="1" x14ac:dyDescent="0.3">
      <c r="A176" s="425" t="s">
        <v>476</v>
      </c>
      <c r="B176" s="426" t="s">
        <v>478</v>
      </c>
      <c r="C176" s="427" t="s">
        <v>488</v>
      </c>
      <c r="D176" s="428" t="s">
        <v>489</v>
      </c>
      <c r="E176" s="427" t="s">
        <v>1137</v>
      </c>
      <c r="F176" s="428" t="s">
        <v>1138</v>
      </c>
      <c r="G176" s="427" t="s">
        <v>1422</v>
      </c>
      <c r="H176" s="427" t="s">
        <v>1423</v>
      </c>
      <c r="I176" s="429">
        <v>5.04</v>
      </c>
      <c r="J176" s="429">
        <v>400</v>
      </c>
      <c r="K176" s="430">
        <v>2014.4</v>
      </c>
    </row>
    <row r="177" spans="1:11" ht="14.4" customHeight="1" x14ac:dyDescent="0.3">
      <c r="A177" s="425" t="s">
        <v>476</v>
      </c>
      <c r="B177" s="426" t="s">
        <v>478</v>
      </c>
      <c r="C177" s="427" t="s">
        <v>488</v>
      </c>
      <c r="D177" s="428" t="s">
        <v>489</v>
      </c>
      <c r="E177" s="427" t="s">
        <v>1137</v>
      </c>
      <c r="F177" s="428" t="s">
        <v>1138</v>
      </c>
      <c r="G177" s="427" t="s">
        <v>1424</v>
      </c>
      <c r="H177" s="427" t="s">
        <v>1425</v>
      </c>
      <c r="I177" s="429">
        <v>773.76</v>
      </c>
      <c r="J177" s="429">
        <v>10</v>
      </c>
      <c r="K177" s="430">
        <v>7737.64</v>
      </c>
    </row>
    <row r="178" spans="1:11" ht="14.4" customHeight="1" x14ac:dyDescent="0.3">
      <c r="A178" s="425" t="s">
        <v>476</v>
      </c>
      <c r="B178" s="426" t="s">
        <v>478</v>
      </c>
      <c r="C178" s="427" t="s">
        <v>488</v>
      </c>
      <c r="D178" s="428" t="s">
        <v>489</v>
      </c>
      <c r="E178" s="427" t="s">
        <v>1137</v>
      </c>
      <c r="F178" s="428" t="s">
        <v>1138</v>
      </c>
      <c r="G178" s="427" t="s">
        <v>1426</v>
      </c>
      <c r="H178" s="427" t="s">
        <v>1427</v>
      </c>
      <c r="I178" s="429">
        <v>758.44</v>
      </c>
      <c r="J178" s="429">
        <v>1</v>
      </c>
      <c r="K178" s="430">
        <v>758.44</v>
      </c>
    </row>
    <row r="179" spans="1:11" ht="14.4" customHeight="1" x14ac:dyDescent="0.3">
      <c r="A179" s="425" t="s">
        <v>476</v>
      </c>
      <c r="B179" s="426" t="s">
        <v>478</v>
      </c>
      <c r="C179" s="427" t="s">
        <v>488</v>
      </c>
      <c r="D179" s="428" t="s">
        <v>489</v>
      </c>
      <c r="E179" s="427" t="s">
        <v>1137</v>
      </c>
      <c r="F179" s="428" t="s">
        <v>1138</v>
      </c>
      <c r="G179" s="427" t="s">
        <v>1428</v>
      </c>
      <c r="H179" s="427" t="s">
        <v>1429</v>
      </c>
      <c r="I179" s="429">
        <v>9.1999999999999993</v>
      </c>
      <c r="J179" s="429">
        <v>50</v>
      </c>
      <c r="K179" s="430">
        <v>460</v>
      </c>
    </row>
    <row r="180" spans="1:11" ht="14.4" customHeight="1" x14ac:dyDescent="0.3">
      <c r="A180" s="425" t="s">
        <v>476</v>
      </c>
      <c r="B180" s="426" t="s">
        <v>478</v>
      </c>
      <c r="C180" s="427" t="s">
        <v>488</v>
      </c>
      <c r="D180" s="428" t="s">
        <v>489</v>
      </c>
      <c r="E180" s="427" t="s">
        <v>1137</v>
      </c>
      <c r="F180" s="428" t="s">
        <v>1138</v>
      </c>
      <c r="G180" s="427" t="s">
        <v>1430</v>
      </c>
      <c r="H180" s="427" t="s">
        <v>1431</v>
      </c>
      <c r="I180" s="429">
        <v>172.5</v>
      </c>
      <c r="J180" s="429">
        <v>2</v>
      </c>
      <c r="K180" s="430">
        <v>345</v>
      </c>
    </row>
    <row r="181" spans="1:11" ht="14.4" customHeight="1" x14ac:dyDescent="0.3">
      <c r="A181" s="425" t="s">
        <v>476</v>
      </c>
      <c r="B181" s="426" t="s">
        <v>478</v>
      </c>
      <c r="C181" s="427" t="s">
        <v>488</v>
      </c>
      <c r="D181" s="428" t="s">
        <v>489</v>
      </c>
      <c r="E181" s="427" t="s">
        <v>1145</v>
      </c>
      <c r="F181" s="428" t="s">
        <v>1146</v>
      </c>
      <c r="G181" s="427" t="s">
        <v>1432</v>
      </c>
      <c r="H181" s="427" t="s">
        <v>1433</v>
      </c>
      <c r="I181" s="429">
        <v>879.91499999999996</v>
      </c>
      <c r="J181" s="429">
        <v>10</v>
      </c>
      <c r="K181" s="430">
        <v>8799.16</v>
      </c>
    </row>
    <row r="182" spans="1:11" ht="14.4" customHeight="1" x14ac:dyDescent="0.3">
      <c r="A182" s="425" t="s">
        <v>476</v>
      </c>
      <c r="B182" s="426" t="s">
        <v>478</v>
      </c>
      <c r="C182" s="427" t="s">
        <v>488</v>
      </c>
      <c r="D182" s="428" t="s">
        <v>489</v>
      </c>
      <c r="E182" s="427" t="s">
        <v>1145</v>
      </c>
      <c r="F182" s="428" t="s">
        <v>1146</v>
      </c>
      <c r="G182" s="427" t="s">
        <v>1434</v>
      </c>
      <c r="H182" s="427" t="s">
        <v>1435</v>
      </c>
      <c r="I182" s="429">
        <v>13605.609999999997</v>
      </c>
      <c r="J182" s="429">
        <v>9</v>
      </c>
      <c r="K182" s="430">
        <v>122583.08</v>
      </c>
    </row>
    <row r="183" spans="1:11" ht="14.4" customHeight="1" x14ac:dyDescent="0.3">
      <c r="A183" s="425" t="s">
        <v>476</v>
      </c>
      <c r="B183" s="426" t="s">
        <v>478</v>
      </c>
      <c r="C183" s="427" t="s">
        <v>488</v>
      </c>
      <c r="D183" s="428" t="s">
        <v>489</v>
      </c>
      <c r="E183" s="427" t="s">
        <v>1145</v>
      </c>
      <c r="F183" s="428" t="s">
        <v>1146</v>
      </c>
      <c r="G183" s="427" t="s">
        <v>1436</v>
      </c>
      <c r="H183" s="427" t="s">
        <v>1437</v>
      </c>
      <c r="I183" s="429">
        <v>731.08</v>
      </c>
      <c r="J183" s="429">
        <v>5</v>
      </c>
      <c r="K183" s="430">
        <v>3655.41</v>
      </c>
    </row>
    <row r="184" spans="1:11" ht="14.4" customHeight="1" x14ac:dyDescent="0.3">
      <c r="A184" s="425" t="s">
        <v>476</v>
      </c>
      <c r="B184" s="426" t="s">
        <v>478</v>
      </c>
      <c r="C184" s="427" t="s">
        <v>488</v>
      </c>
      <c r="D184" s="428" t="s">
        <v>489</v>
      </c>
      <c r="E184" s="427" t="s">
        <v>1145</v>
      </c>
      <c r="F184" s="428" t="s">
        <v>1146</v>
      </c>
      <c r="G184" s="427" t="s">
        <v>1438</v>
      </c>
      <c r="H184" s="427" t="s">
        <v>1439</v>
      </c>
      <c r="I184" s="429">
        <v>745.90428571428572</v>
      </c>
      <c r="J184" s="429">
        <v>35</v>
      </c>
      <c r="K184" s="430">
        <v>26106.67</v>
      </c>
    </row>
    <row r="185" spans="1:11" ht="14.4" customHeight="1" x14ac:dyDescent="0.3">
      <c r="A185" s="425" t="s">
        <v>476</v>
      </c>
      <c r="B185" s="426" t="s">
        <v>478</v>
      </c>
      <c r="C185" s="427" t="s">
        <v>488</v>
      </c>
      <c r="D185" s="428" t="s">
        <v>489</v>
      </c>
      <c r="E185" s="427" t="s">
        <v>1145</v>
      </c>
      <c r="F185" s="428" t="s">
        <v>1146</v>
      </c>
      <c r="G185" s="427" t="s">
        <v>1440</v>
      </c>
      <c r="H185" s="427" t="s">
        <v>1441</v>
      </c>
      <c r="I185" s="429">
        <v>1086.0974999999999</v>
      </c>
      <c r="J185" s="429">
        <v>20</v>
      </c>
      <c r="K185" s="430">
        <v>21721.89</v>
      </c>
    </row>
    <row r="186" spans="1:11" ht="14.4" customHeight="1" x14ac:dyDescent="0.3">
      <c r="A186" s="425" t="s">
        <v>476</v>
      </c>
      <c r="B186" s="426" t="s">
        <v>478</v>
      </c>
      <c r="C186" s="427" t="s">
        <v>488</v>
      </c>
      <c r="D186" s="428" t="s">
        <v>489</v>
      </c>
      <c r="E186" s="427" t="s">
        <v>1145</v>
      </c>
      <c r="F186" s="428" t="s">
        <v>1146</v>
      </c>
      <c r="G186" s="427" t="s">
        <v>1442</v>
      </c>
      <c r="H186" s="427" t="s">
        <v>1443</v>
      </c>
      <c r="I186" s="429">
        <v>1282.1275000000001</v>
      </c>
      <c r="J186" s="429">
        <v>4</v>
      </c>
      <c r="K186" s="430">
        <v>5128.51</v>
      </c>
    </row>
    <row r="187" spans="1:11" ht="14.4" customHeight="1" x14ac:dyDescent="0.3">
      <c r="A187" s="425" t="s">
        <v>476</v>
      </c>
      <c r="B187" s="426" t="s">
        <v>478</v>
      </c>
      <c r="C187" s="427" t="s">
        <v>488</v>
      </c>
      <c r="D187" s="428" t="s">
        <v>489</v>
      </c>
      <c r="E187" s="427" t="s">
        <v>1145</v>
      </c>
      <c r="F187" s="428" t="s">
        <v>1146</v>
      </c>
      <c r="G187" s="427" t="s">
        <v>1444</v>
      </c>
      <c r="H187" s="427" t="s">
        <v>1445</v>
      </c>
      <c r="I187" s="429">
        <v>2602.4699999999998</v>
      </c>
      <c r="J187" s="429">
        <v>5</v>
      </c>
      <c r="K187" s="430">
        <v>13012.349999999999</v>
      </c>
    </row>
    <row r="188" spans="1:11" ht="14.4" customHeight="1" x14ac:dyDescent="0.3">
      <c r="A188" s="425" t="s">
        <v>476</v>
      </c>
      <c r="B188" s="426" t="s">
        <v>478</v>
      </c>
      <c r="C188" s="427" t="s">
        <v>488</v>
      </c>
      <c r="D188" s="428" t="s">
        <v>489</v>
      </c>
      <c r="E188" s="427" t="s">
        <v>1145</v>
      </c>
      <c r="F188" s="428" t="s">
        <v>1146</v>
      </c>
      <c r="G188" s="427" t="s">
        <v>1446</v>
      </c>
      <c r="H188" s="427" t="s">
        <v>1447</v>
      </c>
      <c r="I188" s="429">
        <v>3443.68</v>
      </c>
      <c r="J188" s="429">
        <v>10</v>
      </c>
      <c r="K188" s="430">
        <v>34436.79</v>
      </c>
    </row>
    <row r="189" spans="1:11" ht="14.4" customHeight="1" x14ac:dyDescent="0.3">
      <c r="A189" s="425" t="s">
        <v>476</v>
      </c>
      <c r="B189" s="426" t="s">
        <v>478</v>
      </c>
      <c r="C189" s="427" t="s">
        <v>488</v>
      </c>
      <c r="D189" s="428" t="s">
        <v>489</v>
      </c>
      <c r="E189" s="427" t="s">
        <v>1145</v>
      </c>
      <c r="F189" s="428" t="s">
        <v>1146</v>
      </c>
      <c r="G189" s="427" t="s">
        <v>1448</v>
      </c>
      <c r="H189" s="427" t="s">
        <v>1449</v>
      </c>
      <c r="I189" s="429">
        <v>3443.68</v>
      </c>
      <c r="J189" s="429">
        <v>1</v>
      </c>
      <c r="K189" s="430">
        <v>3443.68</v>
      </c>
    </row>
    <row r="190" spans="1:11" ht="14.4" customHeight="1" x14ac:dyDescent="0.3">
      <c r="A190" s="425" t="s">
        <v>476</v>
      </c>
      <c r="B190" s="426" t="s">
        <v>478</v>
      </c>
      <c r="C190" s="427" t="s">
        <v>488</v>
      </c>
      <c r="D190" s="428" t="s">
        <v>489</v>
      </c>
      <c r="E190" s="427" t="s">
        <v>1145</v>
      </c>
      <c r="F190" s="428" t="s">
        <v>1146</v>
      </c>
      <c r="G190" s="427" t="s">
        <v>1450</v>
      </c>
      <c r="H190" s="427" t="s">
        <v>1451</v>
      </c>
      <c r="I190" s="429">
        <v>3477.585</v>
      </c>
      <c r="J190" s="429">
        <v>9</v>
      </c>
      <c r="K190" s="430">
        <v>31264.350000000002</v>
      </c>
    </row>
    <row r="191" spans="1:11" ht="14.4" customHeight="1" x14ac:dyDescent="0.3">
      <c r="A191" s="425" t="s">
        <v>476</v>
      </c>
      <c r="B191" s="426" t="s">
        <v>478</v>
      </c>
      <c r="C191" s="427" t="s">
        <v>488</v>
      </c>
      <c r="D191" s="428" t="s">
        <v>489</v>
      </c>
      <c r="E191" s="427" t="s">
        <v>1145</v>
      </c>
      <c r="F191" s="428" t="s">
        <v>1146</v>
      </c>
      <c r="G191" s="427" t="s">
        <v>1452</v>
      </c>
      <c r="H191" s="427" t="s">
        <v>1453</v>
      </c>
      <c r="I191" s="429">
        <v>3477.585</v>
      </c>
      <c r="J191" s="429">
        <v>16</v>
      </c>
      <c r="K191" s="430">
        <v>55370.14</v>
      </c>
    </row>
    <row r="192" spans="1:11" ht="14.4" customHeight="1" x14ac:dyDescent="0.3">
      <c r="A192" s="425" t="s">
        <v>476</v>
      </c>
      <c r="B192" s="426" t="s">
        <v>478</v>
      </c>
      <c r="C192" s="427" t="s">
        <v>488</v>
      </c>
      <c r="D192" s="428" t="s">
        <v>489</v>
      </c>
      <c r="E192" s="427" t="s">
        <v>1145</v>
      </c>
      <c r="F192" s="428" t="s">
        <v>1146</v>
      </c>
      <c r="G192" s="427" t="s">
        <v>1454</v>
      </c>
      <c r="H192" s="427" t="s">
        <v>1455</v>
      </c>
      <c r="I192" s="429">
        <v>3488.8833333333337</v>
      </c>
      <c r="J192" s="429">
        <v>8</v>
      </c>
      <c r="K192" s="430">
        <v>27820.660000000003</v>
      </c>
    </row>
    <row r="193" spans="1:11" ht="14.4" customHeight="1" x14ac:dyDescent="0.3">
      <c r="A193" s="425" t="s">
        <v>476</v>
      </c>
      <c r="B193" s="426" t="s">
        <v>478</v>
      </c>
      <c r="C193" s="427" t="s">
        <v>488</v>
      </c>
      <c r="D193" s="428" t="s">
        <v>489</v>
      </c>
      <c r="E193" s="427" t="s">
        <v>1145</v>
      </c>
      <c r="F193" s="428" t="s">
        <v>1146</v>
      </c>
      <c r="G193" s="427" t="s">
        <v>1456</v>
      </c>
      <c r="H193" s="427" t="s">
        <v>1457</v>
      </c>
      <c r="I193" s="429">
        <v>1111.058</v>
      </c>
      <c r="J193" s="429">
        <v>49</v>
      </c>
      <c r="K193" s="430">
        <v>54417.149999999994</v>
      </c>
    </row>
    <row r="194" spans="1:11" ht="14.4" customHeight="1" x14ac:dyDescent="0.3">
      <c r="A194" s="425" t="s">
        <v>476</v>
      </c>
      <c r="B194" s="426" t="s">
        <v>478</v>
      </c>
      <c r="C194" s="427" t="s">
        <v>488</v>
      </c>
      <c r="D194" s="428" t="s">
        <v>489</v>
      </c>
      <c r="E194" s="427" t="s">
        <v>1145</v>
      </c>
      <c r="F194" s="428" t="s">
        <v>1146</v>
      </c>
      <c r="G194" s="427" t="s">
        <v>1458</v>
      </c>
      <c r="H194" s="427" t="s">
        <v>1459</v>
      </c>
      <c r="I194" s="429">
        <v>3475.2877777777776</v>
      </c>
      <c r="J194" s="429">
        <v>26</v>
      </c>
      <c r="K194" s="430">
        <v>90117.67</v>
      </c>
    </row>
    <row r="195" spans="1:11" ht="14.4" customHeight="1" x14ac:dyDescent="0.3">
      <c r="A195" s="425" t="s">
        <v>476</v>
      </c>
      <c r="B195" s="426" t="s">
        <v>478</v>
      </c>
      <c r="C195" s="427" t="s">
        <v>488</v>
      </c>
      <c r="D195" s="428" t="s">
        <v>489</v>
      </c>
      <c r="E195" s="427" t="s">
        <v>1145</v>
      </c>
      <c r="F195" s="428" t="s">
        <v>1146</v>
      </c>
      <c r="G195" s="427" t="s">
        <v>1460</v>
      </c>
      <c r="H195" s="427" t="s">
        <v>1461</v>
      </c>
      <c r="I195" s="429">
        <v>749.31923076923056</v>
      </c>
      <c r="J195" s="429">
        <v>70</v>
      </c>
      <c r="K195" s="430">
        <v>52408.05</v>
      </c>
    </row>
    <row r="196" spans="1:11" ht="14.4" customHeight="1" x14ac:dyDescent="0.3">
      <c r="A196" s="425" t="s">
        <v>476</v>
      </c>
      <c r="B196" s="426" t="s">
        <v>478</v>
      </c>
      <c r="C196" s="427" t="s">
        <v>488</v>
      </c>
      <c r="D196" s="428" t="s">
        <v>489</v>
      </c>
      <c r="E196" s="427" t="s">
        <v>1145</v>
      </c>
      <c r="F196" s="428" t="s">
        <v>1146</v>
      </c>
      <c r="G196" s="427" t="s">
        <v>1462</v>
      </c>
      <c r="H196" s="427" t="s">
        <v>1463</v>
      </c>
      <c r="I196" s="429">
        <v>3161.2277777777781</v>
      </c>
      <c r="J196" s="429">
        <v>17</v>
      </c>
      <c r="K196" s="430">
        <v>53679.590000000011</v>
      </c>
    </row>
    <row r="197" spans="1:11" ht="14.4" customHeight="1" x14ac:dyDescent="0.3">
      <c r="A197" s="425" t="s">
        <v>476</v>
      </c>
      <c r="B197" s="426" t="s">
        <v>478</v>
      </c>
      <c r="C197" s="427" t="s">
        <v>488</v>
      </c>
      <c r="D197" s="428" t="s">
        <v>489</v>
      </c>
      <c r="E197" s="427" t="s">
        <v>1145</v>
      </c>
      <c r="F197" s="428" t="s">
        <v>1146</v>
      </c>
      <c r="G197" s="427" t="s">
        <v>1464</v>
      </c>
      <c r="H197" s="427" t="s">
        <v>1465</v>
      </c>
      <c r="I197" s="429">
        <v>3162.5572727272734</v>
      </c>
      <c r="J197" s="429">
        <v>17</v>
      </c>
      <c r="K197" s="430">
        <v>53718.210000000006</v>
      </c>
    </row>
    <row r="198" spans="1:11" ht="14.4" customHeight="1" x14ac:dyDescent="0.3">
      <c r="A198" s="425" t="s">
        <v>476</v>
      </c>
      <c r="B198" s="426" t="s">
        <v>478</v>
      </c>
      <c r="C198" s="427" t="s">
        <v>488</v>
      </c>
      <c r="D198" s="428" t="s">
        <v>489</v>
      </c>
      <c r="E198" s="427" t="s">
        <v>1145</v>
      </c>
      <c r="F198" s="428" t="s">
        <v>1146</v>
      </c>
      <c r="G198" s="427" t="s">
        <v>1466</v>
      </c>
      <c r="H198" s="427" t="s">
        <v>1467</v>
      </c>
      <c r="I198" s="429">
        <v>3168.5233333333331</v>
      </c>
      <c r="J198" s="429">
        <v>4</v>
      </c>
      <c r="K198" s="430">
        <v>12674.080000000002</v>
      </c>
    </row>
    <row r="199" spans="1:11" ht="14.4" customHeight="1" x14ac:dyDescent="0.3">
      <c r="A199" s="425" t="s">
        <v>476</v>
      </c>
      <c r="B199" s="426" t="s">
        <v>478</v>
      </c>
      <c r="C199" s="427" t="s">
        <v>488</v>
      </c>
      <c r="D199" s="428" t="s">
        <v>489</v>
      </c>
      <c r="E199" s="427" t="s">
        <v>1145</v>
      </c>
      <c r="F199" s="428" t="s">
        <v>1146</v>
      </c>
      <c r="G199" s="427" t="s">
        <v>1468</v>
      </c>
      <c r="H199" s="427" t="s">
        <v>1469</v>
      </c>
      <c r="I199" s="429">
        <v>25208.23</v>
      </c>
      <c r="J199" s="429">
        <v>2</v>
      </c>
      <c r="K199" s="430">
        <v>50416.46</v>
      </c>
    </row>
    <row r="200" spans="1:11" ht="14.4" customHeight="1" x14ac:dyDescent="0.3">
      <c r="A200" s="425" t="s">
        <v>476</v>
      </c>
      <c r="B200" s="426" t="s">
        <v>478</v>
      </c>
      <c r="C200" s="427" t="s">
        <v>488</v>
      </c>
      <c r="D200" s="428" t="s">
        <v>489</v>
      </c>
      <c r="E200" s="427" t="s">
        <v>1145</v>
      </c>
      <c r="F200" s="428" t="s">
        <v>1146</v>
      </c>
      <c r="G200" s="427" t="s">
        <v>1470</v>
      </c>
      <c r="H200" s="427" t="s">
        <v>1471</v>
      </c>
      <c r="I200" s="429">
        <v>3443.68</v>
      </c>
      <c r="J200" s="429">
        <v>2</v>
      </c>
      <c r="K200" s="430">
        <v>6887.36</v>
      </c>
    </row>
    <row r="201" spans="1:11" ht="14.4" customHeight="1" x14ac:dyDescent="0.3">
      <c r="A201" s="425" t="s">
        <v>476</v>
      </c>
      <c r="B201" s="426" t="s">
        <v>478</v>
      </c>
      <c r="C201" s="427" t="s">
        <v>488</v>
      </c>
      <c r="D201" s="428" t="s">
        <v>489</v>
      </c>
      <c r="E201" s="427" t="s">
        <v>1145</v>
      </c>
      <c r="F201" s="428" t="s">
        <v>1146</v>
      </c>
      <c r="G201" s="427" t="s">
        <v>1472</v>
      </c>
      <c r="H201" s="427" t="s">
        <v>1473</v>
      </c>
      <c r="I201" s="429">
        <v>547.48615384615391</v>
      </c>
      <c r="J201" s="429">
        <v>70</v>
      </c>
      <c r="K201" s="430">
        <v>38678.9</v>
      </c>
    </row>
    <row r="202" spans="1:11" ht="14.4" customHeight="1" x14ac:dyDescent="0.3">
      <c r="A202" s="425" t="s">
        <v>476</v>
      </c>
      <c r="B202" s="426" t="s">
        <v>478</v>
      </c>
      <c r="C202" s="427" t="s">
        <v>488</v>
      </c>
      <c r="D202" s="428" t="s">
        <v>489</v>
      </c>
      <c r="E202" s="427" t="s">
        <v>1145</v>
      </c>
      <c r="F202" s="428" t="s">
        <v>1146</v>
      </c>
      <c r="G202" s="427" t="s">
        <v>1474</v>
      </c>
      <c r="H202" s="427" t="s">
        <v>1475</v>
      </c>
      <c r="I202" s="429">
        <v>561.43421052631584</v>
      </c>
      <c r="J202" s="429">
        <v>190</v>
      </c>
      <c r="K202" s="430">
        <v>106853.80000000003</v>
      </c>
    </row>
    <row r="203" spans="1:11" ht="14.4" customHeight="1" x14ac:dyDescent="0.3">
      <c r="A203" s="425" t="s">
        <v>476</v>
      </c>
      <c r="B203" s="426" t="s">
        <v>478</v>
      </c>
      <c r="C203" s="427" t="s">
        <v>488</v>
      </c>
      <c r="D203" s="428" t="s">
        <v>489</v>
      </c>
      <c r="E203" s="427" t="s">
        <v>1145</v>
      </c>
      <c r="F203" s="428" t="s">
        <v>1146</v>
      </c>
      <c r="G203" s="427" t="s">
        <v>1476</v>
      </c>
      <c r="H203" s="427" t="s">
        <v>1477</v>
      </c>
      <c r="I203" s="429">
        <v>589.4172727272728</v>
      </c>
      <c r="J203" s="429">
        <v>70</v>
      </c>
      <c r="K203" s="430">
        <v>41256.36</v>
      </c>
    </row>
    <row r="204" spans="1:11" ht="14.4" customHeight="1" x14ac:dyDescent="0.3">
      <c r="A204" s="425" t="s">
        <v>476</v>
      </c>
      <c r="B204" s="426" t="s">
        <v>478</v>
      </c>
      <c r="C204" s="427" t="s">
        <v>488</v>
      </c>
      <c r="D204" s="428" t="s">
        <v>489</v>
      </c>
      <c r="E204" s="427" t="s">
        <v>1145</v>
      </c>
      <c r="F204" s="428" t="s">
        <v>1146</v>
      </c>
      <c r="G204" s="427" t="s">
        <v>1478</v>
      </c>
      <c r="H204" s="427" t="s">
        <v>1479</v>
      </c>
      <c r="I204" s="429">
        <v>580.20333333333338</v>
      </c>
      <c r="J204" s="429">
        <v>15</v>
      </c>
      <c r="K204" s="430">
        <v>8703.06</v>
      </c>
    </row>
    <row r="205" spans="1:11" ht="14.4" customHeight="1" x14ac:dyDescent="0.3">
      <c r="A205" s="425" t="s">
        <v>476</v>
      </c>
      <c r="B205" s="426" t="s">
        <v>478</v>
      </c>
      <c r="C205" s="427" t="s">
        <v>488</v>
      </c>
      <c r="D205" s="428" t="s">
        <v>489</v>
      </c>
      <c r="E205" s="427" t="s">
        <v>1145</v>
      </c>
      <c r="F205" s="428" t="s">
        <v>1146</v>
      </c>
      <c r="G205" s="427" t="s">
        <v>1480</v>
      </c>
      <c r="H205" s="427" t="s">
        <v>1481</v>
      </c>
      <c r="I205" s="429">
        <v>1041.6500000000001</v>
      </c>
      <c r="J205" s="429">
        <v>30</v>
      </c>
      <c r="K205" s="430">
        <v>31249.58</v>
      </c>
    </row>
    <row r="206" spans="1:11" ht="14.4" customHeight="1" x14ac:dyDescent="0.3">
      <c r="A206" s="425" t="s">
        <v>476</v>
      </c>
      <c r="B206" s="426" t="s">
        <v>478</v>
      </c>
      <c r="C206" s="427" t="s">
        <v>488</v>
      </c>
      <c r="D206" s="428" t="s">
        <v>489</v>
      </c>
      <c r="E206" s="427" t="s">
        <v>1145</v>
      </c>
      <c r="F206" s="428" t="s">
        <v>1146</v>
      </c>
      <c r="G206" s="427" t="s">
        <v>1482</v>
      </c>
      <c r="H206" s="427" t="s">
        <v>1483</v>
      </c>
      <c r="I206" s="429">
        <v>934.19374999999991</v>
      </c>
      <c r="J206" s="429">
        <v>40</v>
      </c>
      <c r="K206" s="430">
        <v>37367.810000000005</v>
      </c>
    </row>
    <row r="207" spans="1:11" ht="14.4" customHeight="1" x14ac:dyDescent="0.3">
      <c r="A207" s="425" t="s">
        <v>476</v>
      </c>
      <c r="B207" s="426" t="s">
        <v>478</v>
      </c>
      <c r="C207" s="427" t="s">
        <v>488</v>
      </c>
      <c r="D207" s="428" t="s">
        <v>489</v>
      </c>
      <c r="E207" s="427" t="s">
        <v>1145</v>
      </c>
      <c r="F207" s="428" t="s">
        <v>1146</v>
      </c>
      <c r="G207" s="427" t="s">
        <v>1484</v>
      </c>
      <c r="H207" s="427" t="s">
        <v>1485</v>
      </c>
      <c r="I207" s="429">
        <v>902.83315789473659</v>
      </c>
      <c r="J207" s="429">
        <v>400</v>
      </c>
      <c r="K207" s="430">
        <v>369830.03999999992</v>
      </c>
    </row>
    <row r="208" spans="1:11" ht="14.4" customHeight="1" x14ac:dyDescent="0.3">
      <c r="A208" s="425" t="s">
        <v>476</v>
      </c>
      <c r="B208" s="426" t="s">
        <v>478</v>
      </c>
      <c r="C208" s="427" t="s">
        <v>488</v>
      </c>
      <c r="D208" s="428" t="s">
        <v>489</v>
      </c>
      <c r="E208" s="427" t="s">
        <v>1145</v>
      </c>
      <c r="F208" s="428" t="s">
        <v>1146</v>
      </c>
      <c r="G208" s="427" t="s">
        <v>1486</v>
      </c>
      <c r="H208" s="427" t="s">
        <v>1487</v>
      </c>
      <c r="I208" s="429">
        <v>1362.4472222222221</v>
      </c>
      <c r="J208" s="429">
        <v>185</v>
      </c>
      <c r="K208" s="430">
        <v>252577.56999999998</v>
      </c>
    </row>
    <row r="209" spans="1:11" ht="14.4" customHeight="1" x14ac:dyDescent="0.3">
      <c r="A209" s="425" t="s">
        <v>476</v>
      </c>
      <c r="B209" s="426" t="s">
        <v>478</v>
      </c>
      <c r="C209" s="427" t="s">
        <v>488</v>
      </c>
      <c r="D209" s="428" t="s">
        <v>489</v>
      </c>
      <c r="E209" s="427" t="s">
        <v>1145</v>
      </c>
      <c r="F209" s="428" t="s">
        <v>1146</v>
      </c>
      <c r="G209" s="427" t="s">
        <v>1488</v>
      </c>
      <c r="H209" s="427" t="s">
        <v>1489</v>
      </c>
      <c r="I209" s="429">
        <v>708.82611111111146</v>
      </c>
      <c r="J209" s="429">
        <v>125</v>
      </c>
      <c r="K209" s="430">
        <v>90012.710000000021</v>
      </c>
    </row>
    <row r="210" spans="1:11" ht="14.4" customHeight="1" x14ac:dyDescent="0.3">
      <c r="A210" s="425" t="s">
        <v>476</v>
      </c>
      <c r="B210" s="426" t="s">
        <v>478</v>
      </c>
      <c r="C210" s="427" t="s">
        <v>488</v>
      </c>
      <c r="D210" s="428" t="s">
        <v>489</v>
      </c>
      <c r="E210" s="427" t="s">
        <v>1145</v>
      </c>
      <c r="F210" s="428" t="s">
        <v>1146</v>
      </c>
      <c r="G210" s="427" t="s">
        <v>1490</v>
      </c>
      <c r="H210" s="427" t="s">
        <v>1491</v>
      </c>
      <c r="I210" s="429">
        <v>1909.85</v>
      </c>
      <c r="J210" s="429">
        <v>5</v>
      </c>
      <c r="K210" s="430">
        <v>9527.3599999999988</v>
      </c>
    </row>
    <row r="211" spans="1:11" ht="14.4" customHeight="1" x14ac:dyDescent="0.3">
      <c r="A211" s="425" t="s">
        <v>476</v>
      </c>
      <c r="B211" s="426" t="s">
        <v>478</v>
      </c>
      <c r="C211" s="427" t="s">
        <v>488</v>
      </c>
      <c r="D211" s="428" t="s">
        <v>489</v>
      </c>
      <c r="E211" s="427" t="s">
        <v>1145</v>
      </c>
      <c r="F211" s="428" t="s">
        <v>1146</v>
      </c>
      <c r="G211" s="427" t="s">
        <v>1492</v>
      </c>
      <c r="H211" s="427" t="s">
        <v>1493</v>
      </c>
      <c r="I211" s="429">
        <v>1038.2342857142855</v>
      </c>
      <c r="J211" s="429">
        <v>95</v>
      </c>
      <c r="K211" s="430">
        <v>98658.77</v>
      </c>
    </row>
    <row r="212" spans="1:11" ht="14.4" customHeight="1" x14ac:dyDescent="0.3">
      <c r="A212" s="425" t="s">
        <v>476</v>
      </c>
      <c r="B212" s="426" t="s">
        <v>478</v>
      </c>
      <c r="C212" s="427" t="s">
        <v>488</v>
      </c>
      <c r="D212" s="428" t="s">
        <v>489</v>
      </c>
      <c r="E212" s="427" t="s">
        <v>1145</v>
      </c>
      <c r="F212" s="428" t="s">
        <v>1146</v>
      </c>
      <c r="G212" s="427" t="s">
        <v>1494</v>
      </c>
      <c r="H212" s="427" t="s">
        <v>1495</v>
      </c>
      <c r="I212" s="429">
        <v>9700.0400000000009</v>
      </c>
      <c r="J212" s="429">
        <v>3</v>
      </c>
      <c r="K212" s="430">
        <v>29100.120000000003</v>
      </c>
    </row>
    <row r="213" spans="1:11" ht="14.4" customHeight="1" x14ac:dyDescent="0.3">
      <c r="A213" s="425" t="s">
        <v>476</v>
      </c>
      <c r="B213" s="426" t="s">
        <v>478</v>
      </c>
      <c r="C213" s="427" t="s">
        <v>488</v>
      </c>
      <c r="D213" s="428" t="s">
        <v>489</v>
      </c>
      <c r="E213" s="427" t="s">
        <v>1145</v>
      </c>
      <c r="F213" s="428" t="s">
        <v>1146</v>
      </c>
      <c r="G213" s="427" t="s">
        <v>1496</v>
      </c>
      <c r="H213" s="427" t="s">
        <v>1497</v>
      </c>
      <c r="I213" s="429">
        <v>15460.556111111109</v>
      </c>
      <c r="J213" s="429">
        <v>62</v>
      </c>
      <c r="K213" s="430">
        <v>965781.41999999981</v>
      </c>
    </row>
    <row r="214" spans="1:11" ht="14.4" customHeight="1" x14ac:dyDescent="0.3">
      <c r="A214" s="425" t="s">
        <v>476</v>
      </c>
      <c r="B214" s="426" t="s">
        <v>478</v>
      </c>
      <c r="C214" s="427" t="s">
        <v>488</v>
      </c>
      <c r="D214" s="428" t="s">
        <v>489</v>
      </c>
      <c r="E214" s="427" t="s">
        <v>1145</v>
      </c>
      <c r="F214" s="428" t="s">
        <v>1146</v>
      </c>
      <c r="G214" s="427" t="s">
        <v>1498</v>
      </c>
      <c r="H214" s="427" t="s">
        <v>1499</v>
      </c>
      <c r="I214" s="429">
        <v>4058.4363636363637</v>
      </c>
      <c r="J214" s="429">
        <v>16</v>
      </c>
      <c r="K214" s="430">
        <v>62949.530000000006</v>
      </c>
    </row>
    <row r="215" spans="1:11" ht="14.4" customHeight="1" x14ac:dyDescent="0.3">
      <c r="A215" s="425" t="s">
        <v>476</v>
      </c>
      <c r="B215" s="426" t="s">
        <v>478</v>
      </c>
      <c r="C215" s="427" t="s">
        <v>488</v>
      </c>
      <c r="D215" s="428" t="s">
        <v>489</v>
      </c>
      <c r="E215" s="427" t="s">
        <v>1145</v>
      </c>
      <c r="F215" s="428" t="s">
        <v>1146</v>
      </c>
      <c r="G215" s="427" t="s">
        <v>1500</v>
      </c>
      <c r="H215" s="427" t="s">
        <v>1501</v>
      </c>
      <c r="I215" s="429">
        <v>273.8654545454545</v>
      </c>
      <c r="J215" s="429">
        <v>360</v>
      </c>
      <c r="K215" s="430">
        <v>98782.94</v>
      </c>
    </row>
    <row r="216" spans="1:11" ht="14.4" customHeight="1" x14ac:dyDescent="0.3">
      <c r="A216" s="425" t="s">
        <v>476</v>
      </c>
      <c r="B216" s="426" t="s">
        <v>478</v>
      </c>
      <c r="C216" s="427" t="s">
        <v>488</v>
      </c>
      <c r="D216" s="428" t="s">
        <v>489</v>
      </c>
      <c r="E216" s="427" t="s">
        <v>1145</v>
      </c>
      <c r="F216" s="428" t="s">
        <v>1146</v>
      </c>
      <c r="G216" s="427" t="s">
        <v>1502</v>
      </c>
      <c r="H216" s="427" t="s">
        <v>1503</v>
      </c>
      <c r="I216" s="429">
        <v>804.13499999999999</v>
      </c>
      <c r="J216" s="429">
        <v>55</v>
      </c>
      <c r="K216" s="430">
        <v>44425.140000000007</v>
      </c>
    </row>
    <row r="217" spans="1:11" ht="14.4" customHeight="1" x14ac:dyDescent="0.3">
      <c r="A217" s="425" t="s">
        <v>476</v>
      </c>
      <c r="B217" s="426" t="s">
        <v>478</v>
      </c>
      <c r="C217" s="427" t="s">
        <v>488</v>
      </c>
      <c r="D217" s="428" t="s">
        <v>489</v>
      </c>
      <c r="E217" s="427" t="s">
        <v>1145</v>
      </c>
      <c r="F217" s="428" t="s">
        <v>1146</v>
      </c>
      <c r="G217" s="427" t="s">
        <v>1504</v>
      </c>
      <c r="H217" s="427" t="s">
        <v>1505</v>
      </c>
      <c r="I217" s="429">
        <v>796.3</v>
      </c>
      <c r="J217" s="429">
        <v>10</v>
      </c>
      <c r="K217" s="430">
        <v>7963</v>
      </c>
    </row>
    <row r="218" spans="1:11" ht="14.4" customHeight="1" x14ac:dyDescent="0.3">
      <c r="A218" s="425" t="s">
        <v>476</v>
      </c>
      <c r="B218" s="426" t="s">
        <v>478</v>
      </c>
      <c r="C218" s="427" t="s">
        <v>488</v>
      </c>
      <c r="D218" s="428" t="s">
        <v>489</v>
      </c>
      <c r="E218" s="427" t="s">
        <v>1145</v>
      </c>
      <c r="F218" s="428" t="s">
        <v>1146</v>
      </c>
      <c r="G218" s="427" t="s">
        <v>1506</v>
      </c>
      <c r="H218" s="427" t="s">
        <v>1507</v>
      </c>
      <c r="I218" s="429">
        <v>859.61714285714277</v>
      </c>
      <c r="J218" s="429">
        <v>40</v>
      </c>
      <c r="K218" s="430">
        <v>34384.659999999996</v>
      </c>
    </row>
    <row r="219" spans="1:11" ht="14.4" customHeight="1" x14ac:dyDescent="0.3">
      <c r="A219" s="425" t="s">
        <v>476</v>
      </c>
      <c r="B219" s="426" t="s">
        <v>478</v>
      </c>
      <c r="C219" s="427" t="s">
        <v>488</v>
      </c>
      <c r="D219" s="428" t="s">
        <v>489</v>
      </c>
      <c r="E219" s="427" t="s">
        <v>1145</v>
      </c>
      <c r="F219" s="428" t="s">
        <v>1146</v>
      </c>
      <c r="G219" s="427" t="s">
        <v>1508</v>
      </c>
      <c r="H219" s="427" t="s">
        <v>1509</v>
      </c>
      <c r="I219" s="429">
        <v>859.21</v>
      </c>
      <c r="J219" s="429">
        <v>10</v>
      </c>
      <c r="K219" s="430">
        <v>8592.14</v>
      </c>
    </row>
    <row r="220" spans="1:11" ht="14.4" customHeight="1" x14ac:dyDescent="0.3">
      <c r="A220" s="425" t="s">
        <v>476</v>
      </c>
      <c r="B220" s="426" t="s">
        <v>478</v>
      </c>
      <c r="C220" s="427" t="s">
        <v>488</v>
      </c>
      <c r="D220" s="428" t="s">
        <v>489</v>
      </c>
      <c r="E220" s="427" t="s">
        <v>1145</v>
      </c>
      <c r="F220" s="428" t="s">
        <v>1146</v>
      </c>
      <c r="G220" s="427" t="s">
        <v>1510</v>
      </c>
      <c r="H220" s="427" t="s">
        <v>1511</v>
      </c>
      <c r="I220" s="429">
        <v>1628.6</v>
      </c>
      <c r="J220" s="429">
        <v>22</v>
      </c>
      <c r="K220" s="430">
        <v>35781.479999999996</v>
      </c>
    </row>
    <row r="221" spans="1:11" ht="14.4" customHeight="1" x14ac:dyDescent="0.3">
      <c r="A221" s="425" t="s">
        <v>476</v>
      </c>
      <c r="B221" s="426" t="s">
        <v>478</v>
      </c>
      <c r="C221" s="427" t="s">
        <v>488</v>
      </c>
      <c r="D221" s="428" t="s">
        <v>489</v>
      </c>
      <c r="E221" s="427" t="s">
        <v>1145</v>
      </c>
      <c r="F221" s="428" t="s">
        <v>1146</v>
      </c>
      <c r="G221" s="427" t="s">
        <v>1512</v>
      </c>
      <c r="H221" s="427" t="s">
        <v>1513</v>
      </c>
      <c r="I221" s="429">
        <v>4348.7299999999996</v>
      </c>
      <c r="J221" s="429">
        <v>24</v>
      </c>
      <c r="K221" s="430">
        <v>104200.52</v>
      </c>
    </row>
    <row r="222" spans="1:11" ht="14.4" customHeight="1" x14ac:dyDescent="0.3">
      <c r="A222" s="425" t="s">
        <v>476</v>
      </c>
      <c r="B222" s="426" t="s">
        <v>478</v>
      </c>
      <c r="C222" s="427" t="s">
        <v>488</v>
      </c>
      <c r="D222" s="428" t="s">
        <v>489</v>
      </c>
      <c r="E222" s="427" t="s">
        <v>1145</v>
      </c>
      <c r="F222" s="428" t="s">
        <v>1146</v>
      </c>
      <c r="G222" s="427" t="s">
        <v>1514</v>
      </c>
      <c r="H222" s="427" t="s">
        <v>1515</v>
      </c>
      <c r="I222" s="429">
        <v>7086.07</v>
      </c>
      <c r="J222" s="429">
        <v>12</v>
      </c>
      <c r="K222" s="430">
        <v>85400.23000000001</v>
      </c>
    </row>
    <row r="223" spans="1:11" ht="14.4" customHeight="1" x14ac:dyDescent="0.3">
      <c r="A223" s="425" t="s">
        <v>476</v>
      </c>
      <c r="B223" s="426" t="s">
        <v>478</v>
      </c>
      <c r="C223" s="427" t="s">
        <v>488</v>
      </c>
      <c r="D223" s="428" t="s">
        <v>489</v>
      </c>
      <c r="E223" s="427" t="s">
        <v>1145</v>
      </c>
      <c r="F223" s="428" t="s">
        <v>1146</v>
      </c>
      <c r="G223" s="427" t="s">
        <v>1516</v>
      </c>
      <c r="H223" s="427" t="s">
        <v>1517</v>
      </c>
      <c r="I223" s="429">
        <v>21369.61</v>
      </c>
      <c r="J223" s="429">
        <v>2</v>
      </c>
      <c r="K223" s="430">
        <v>42739.22</v>
      </c>
    </row>
    <row r="224" spans="1:11" ht="14.4" customHeight="1" x14ac:dyDescent="0.3">
      <c r="A224" s="425" t="s">
        <v>476</v>
      </c>
      <c r="B224" s="426" t="s">
        <v>478</v>
      </c>
      <c r="C224" s="427" t="s">
        <v>488</v>
      </c>
      <c r="D224" s="428" t="s">
        <v>489</v>
      </c>
      <c r="E224" s="427" t="s">
        <v>1145</v>
      </c>
      <c r="F224" s="428" t="s">
        <v>1146</v>
      </c>
      <c r="G224" s="427" t="s">
        <v>1518</v>
      </c>
      <c r="H224" s="427" t="s">
        <v>1519</v>
      </c>
      <c r="I224" s="429">
        <v>4348.7269230769225</v>
      </c>
      <c r="J224" s="429">
        <v>27</v>
      </c>
      <c r="K224" s="430">
        <v>117573.38999999998</v>
      </c>
    </row>
    <row r="225" spans="1:11" ht="14.4" customHeight="1" x14ac:dyDescent="0.3">
      <c r="A225" s="425" t="s">
        <v>476</v>
      </c>
      <c r="B225" s="426" t="s">
        <v>478</v>
      </c>
      <c r="C225" s="427" t="s">
        <v>488</v>
      </c>
      <c r="D225" s="428" t="s">
        <v>489</v>
      </c>
      <c r="E225" s="427" t="s">
        <v>1145</v>
      </c>
      <c r="F225" s="428" t="s">
        <v>1146</v>
      </c>
      <c r="G225" s="427" t="s">
        <v>1520</v>
      </c>
      <c r="H225" s="427" t="s">
        <v>1521</v>
      </c>
      <c r="I225" s="429">
        <v>15611.960714285713</v>
      </c>
      <c r="J225" s="429">
        <v>18</v>
      </c>
      <c r="K225" s="430">
        <v>281807.7</v>
      </c>
    </row>
    <row r="226" spans="1:11" ht="14.4" customHeight="1" x14ac:dyDescent="0.3">
      <c r="A226" s="425" t="s">
        <v>476</v>
      </c>
      <c r="B226" s="426" t="s">
        <v>478</v>
      </c>
      <c r="C226" s="427" t="s">
        <v>488</v>
      </c>
      <c r="D226" s="428" t="s">
        <v>489</v>
      </c>
      <c r="E226" s="427" t="s">
        <v>1145</v>
      </c>
      <c r="F226" s="428" t="s">
        <v>1146</v>
      </c>
      <c r="G226" s="427" t="s">
        <v>1522</v>
      </c>
      <c r="H226" s="427" t="s">
        <v>1523</v>
      </c>
      <c r="I226" s="429">
        <v>4360</v>
      </c>
      <c r="J226" s="429">
        <v>6</v>
      </c>
      <c r="K226" s="430">
        <v>26160</v>
      </c>
    </row>
    <row r="227" spans="1:11" ht="14.4" customHeight="1" x14ac:dyDescent="0.3">
      <c r="A227" s="425" t="s">
        <v>476</v>
      </c>
      <c r="B227" s="426" t="s">
        <v>478</v>
      </c>
      <c r="C227" s="427" t="s">
        <v>488</v>
      </c>
      <c r="D227" s="428" t="s">
        <v>489</v>
      </c>
      <c r="E227" s="427" t="s">
        <v>1145</v>
      </c>
      <c r="F227" s="428" t="s">
        <v>1146</v>
      </c>
      <c r="G227" s="427" t="s">
        <v>1524</v>
      </c>
      <c r="H227" s="427" t="s">
        <v>1525</v>
      </c>
      <c r="I227" s="429">
        <v>10355</v>
      </c>
      <c r="J227" s="429">
        <v>2</v>
      </c>
      <c r="K227" s="430">
        <v>20710</v>
      </c>
    </row>
    <row r="228" spans="1:11" ht="14.4" customHeight="1" x14ac:dyDescent="0.3">
      <c r="A228" s="425" t="s">
        <v>476</v>
      </c>
      <c r="B228" s="426" t="s">
        <v>478</v>
      </c>
      <c r="C228" s="427" t="s">
        <v>488</v>
      </c>
      <c r="D228" s="428" t="s">
        <v>489</v>
      </c>
      <c r="E228" s="427" t="s">
        <v>1145</v>
      </c>
      <c r="F228" s="428" t="s">
        <v>1146</v>
      </c>
      <c r="G228" s="427" t="s">
        <v>1526</v>
      </c>
      <c r="H228" s="427" t="s">
        <v>1527</v>
      </c>
      <c r="I228" s="429">
        <v>11490.036153846151</v>
      </c>
      <c r="J228" s="429">
        <v>17</v>
      </c>
      <c r="K228" s="430">
        <v>195340.38</v>
      </c>
    </row>
    <row r="229" spans="1:11" ht="14.4" customHeight="1" x14ac:dyDescent="0.3">
      <c r="A229" s="425" t="s">
        <v>476</v>
      </c>
      <c r="B229" s="426" t="s">
        <v>478</v>
      </c>
      <c r="C229" s="427" t="s">
        <v>488</v>
      </c>
      <c r="D229" s="428" t="s">
        <v>489</v>
      </c>
      <c r="E229" s="427" t="s">
        <v>1145</v>
      </c>
      <c r="F229" s="428" t="s">
        <v>1146</v>
      </c>
      <c r="G229" s="427" t="s">
        <v>1528</v>
      </c>
      <c r="H229" s="427" t="s">
        <v>1529</v>
      </c>
      <c r="I229" s="429">
        <v>11772.01</v>
      </c>
      <c r="J229" s="429">
        <v>1</v>
      </c>
      <c r="K229" s="430">
        <v>11772.01</v>
      </c>
    </row>
    <row r="230" spans="1:11" ht="14.4" customHeight="1" x14ac:dyDescent="0.3">
      <c r="A230" s="425" t="s">
        <v>476</v>
      </c>
      <c r="B230" s="426" t="s">
        <v>478</v>
      </c>
      <c r="C230" s="427" t="s">
        <v>488</v>
      </c>
      <c r="D230" s="428" t="s">
        <v>489</v>
      </c>
      <c r="E230" s="427" t="s">
        <v>1145</v>
      </c>
      <c r="F230" s="428" t="s">
        <v>1146</v>
      </c>
      <c r="G230" s="427" t="s">
        <v>1530</v>
      </c>
      <c r="H230" s="427" t="s">
        <v>1531</v>
      </c>
      <c r="I230" s="429">
        <v>19115.025000000001</v>
      </c>
      <c r="J230" s="429">
        <v>2</v>
      </c>
      <c r="K230" s="430">
        <v>38230.050000000003</v>
      </c>
    </row>
    <row r="231" spans="1:11" ht="14.4" customHeight="1" x14ac:dyDescent="0.3">
      <c r="A231" s="425" t="s">
        <v>476</v>
      </c>
      <c r="B231" s="426" t="s">
        <v>478</v>
      </c>
      <c r="C231" s="427" t="s">
        <v>488</v>
      </c>
      <c r="D231" s="428" t="s">
        <v>489</v>
      </c>
      <c r="E231" s="427" t="s">
        <v>1145</v>
      </c>
      <c r="F231" s="428" t="s">
        <v>1146</v>
      </c>
      <c r="G231" s="427" t="s">
        <v>1532</v>
      </c>
      <c r="H231" s="427" t="s">
        <v>1533</v>
      </c>
      <c r="I231" s="429">
        <v>18955.599999999999</v>
      </c>
      <c r="J231" s="429">
        <v>6</v>
      </c>
      <c r="K231" s="430">
        <v>113733.59999999999</v>
      </c>
    </row>
    <row r="232" spans="1:11" ht="14.4" customHeight="1" x14ac:dyDescent="0.3">
      <c r="A232" s="425" t="s">
        <v>476</v>
      </c>
      <c r="B232" s="426" t="s">
        <v>478</v>
      </c>
      <c r="C232" s="427" t="s">
        <v>488</v>
      </c>
      <c r="D232" s="428" t="s">
        <v>489</v>
      </c>
      <c r="E232" s="427" t="s">
        <v>1145</v>
      </c>
      <c r="F232" s="428" t="s">
        <v>1146</v>
      </c>
      <c r="G232" s="427" t="s">
        <v>1534</v>
      </c>
      <c r="H232" s="427" t="s">
        <v>1535</v>
      </c>
      <c r="I232" s="429">
        <v>19035.3125</v>
      </c>
      <c r="J232" s="429">
        <v>5</v>
      </c>
      <c r="K232" s="430">
        <v>95415.7</v>
      </c>
    </row>
    <row r="233" spans="1:11" ht="14.4" customHeight="1" x14ac:dyDescent="0.3">
      <c r="A233" s="425" t="s">
        <v>476</v>
      </c>
      <c r="B233" s="426" t="s">
        <v>478</v>
      </c>
      <c r="C233" s="427" t="s">
        <v>488</v>
      </c>
      <c r="D233" s="428" t="s">
        <v>489</v>
      </c>
      <c r="E233" s="427" t="s">
        <v>1145</v>
      </c>
      <c r="F233" s="428" t="s">
        <v>1146</v>
      </c>
      <c r="G233" s="427" t="s">
        <v>1536</v>
      </c>
      <c r="H233" s="427" t="s">
        <v>1537</v>
      </c>
      <c r="I233" s="429">
        <v>13397.855</v>
      </c>
      <c r="J233" s="429">
        <v>2</v>
      </c>
      <c r="K233" s="430">
        <v>26795.71</v>
      </c>
    </row>
    <row r="234" spans="1:11" ht="14.4" customHeight="1" x14ac:dyDescent="0.3">
      <c r="A234" s="425" t="s">
        <v>476</v>
      </c>
      <c r="B234" s="426" t="s">
        <v>478</v>
      </c>
      <c r="C234" s="427" t="s">
        <v>488</v>
      </c>
      <c r="D234" s="428" t="s">
        <v>489</v>
      </c>
      <c r="E234" s="427" t="s">
        <v>1145</v>
      </c>
      <c r="F234" s="428" t="s">
        <v>1146</v>
      </c>
      <c r="G234" s="427" t="s">
        <v>1538</v>
      </c>
      <c r="H234" s="427" t="s">
        <v>1539</v>
      </c>
      <c r="I234" s="429">
        <v>746.81</v>
      </c>
      <c r="J234" s="429">
        <v>13</v>
      </c>
      <c r="K234" s="430">
        <v>9708.5399999999991</v>
      </c>
    </row>
    <row r="235" spans="1:11" ht="14.4" customHeight="1" x14ac:dyDescent="0.3">
      <c r="A235" s="425" t="s">
        <v>476</v>
      </c>
      <c r="B235" s="426" t="s">
        <v>478</v>
      </c>
      <c r="C235" s="427" t="s">
        <v>488</v>
      </c>
      <c r="D235" s="428" t="s">
        <v>489</v>
      </c>
      <c r="E235" s="427" t="s">
        <v>1145</v>
      </c>
      <c r="F235" s="428" t="s">
        <v>1146</v>
      </c>
      <c r="G235" s="427" t="s">
        <v>1540</v>
      </c>
      <c r="H235" s="427" t="s">
        <v>1541</v>
      </c>
      <c r="I235" s="429">
        <v>1928.9839999999999</v>
      </c>
      <c r="J235" s="429">
        <v>5</v>
      </c>
      <c r="K235" s="430">
        <v>9644.92</v>
      </c>
    </row>
    <row r="236" spans="1:11" ht="14.4" customHeight="1" x14ac:dyDescent="0.3">
      <c r="A236" s="425" t="s">
        <v>476</v>
      </c>
      <c r="B236" s="426" t="s">
        <v>478</v>
      </c>
      <c r="C236" s="427" t="s">
        <v>488</v>
      </c>
      <c r="D236" s="428" t="s">
        <v>489</v>
      </c>
      <c r="E236" s="427" t="s">
        <v>1145</v>
      </c>
      <c r="F236" s="428" t="s">
        <v>1146</v>
      </c>
      <c r="G236" s="427" t="s">
        <v>1542</v>
      </c>
      <c r="H236" s="427" t="s">
        <v>1543</v>
      </c>
      <c r="I236" s="429">
        <v>25569.994999999999</v>
      </c>
      <c r="J236" s="429">
        <v>8</v>
      </c>
      <c r="K236" s="430">
        <v>204559.95</v>
      </c>
    </row>
    <row r="237" spans="1:11" ht="14.4" customHeight="1" x14ac:dyDescent="0.3">
      <c r="A237" s="425" t="s">
        <v>476</v>
      </c>
      <c r="B237" s="426" t="s">
        <v>478</v>
      </c>
      <c r="C237" s="427" t="s">
        <v>488</v>
      </c>
      <c r="D237" s="428" t="s">
        <v>489</v>
      </c>
      <c r="E237" s="427" t="s">
        <v>1145</v>
      </c>
      <c r="F237" s="428" t="s">
        <v>1146</v>
      </c>
      <c r="G237" s="427" t="s">
        <v>1544</v>
      </c>
      <c r="H237" s="427" t="s">
        <v>1545</v>
      </c>
      <c r="I237" s="429">
        <v>1004.9992307692308</v>
      </c>
      <c r="J237" s="429">
        <v>19</v>
      </c>
      <c r="K237" s="430">
        <v>19104.600000000002</v>
      </c>
    </row>
    <row r="238" spans="1:11" ht="14.4" customHeight="1" x14ac:dyDescent="0.3">
      <c r="A238" s="425" t="s">
        <v>476</v>
      </c>
      <c r="B238" s="426" t="s">
        <v>478</v>
      </c>
      <c r="C238" s="427" t="s">
        <v>488</v>
      </c>
      <c r="D238" s="428" t="s">
        <v>489</v>
      </c>
      <c r="E238" s="427" t="s">
        <v>1145</v>
      </c>
      <c r="F238" s="428" t="s">
        <v>1146</v>
      </c>
      <c r="G238" s="427" t="s">
        <v>1546</v>
      </c>
      <c r="H238" s="427" t="s">
        <v>1547</v>
      </c>
      <c r="I238" s="429">
        <v>58492.160000000003</v>
      </c>
      <c r="J238" s="429">
        <v>2</v>
      </c>
      <c r="K238" s="430">
        <v>116984.32000000001</v>
      </c>
    </row>
    <row r="239" spans="1:11" ht="14.4" customHeight="1" x14ac:dyDescent="0.3">
      <c r="A239" s="425" t="s">
        <v>476</v>
      </c>
      <c r="B239" s="426" t="s">
        <v>478</v>
      </c>
      <c r="C239" s="427" t="s">
        <v>488</v>
      </c>
      <c r="D239" s="428" t="s">
        <v>489</v>
      </c>
      <c r="E239" s="427" t="s">
        <v>1145</v>
      </c>
      <c r="F239" s="428" t="s">
        <v>1146</v>
      </c>
      <c r="G239" s="427" t="s">
        <v>1548</v>
      </c>
      <c r="H239" s="427" t="s">
        <v>1549</v>
      </c>
      <c r="I239" s="429">
        <v>4946.4799999999996</v>
      </c>
      <c r="J239" s="429">
        <v>13</v>
      </c>
      <c r="K239" s="430">
        <v>64304.239999999991</v>
      </c>
    </row>
    <row r="240" spans="1:11" ht="14.4" customHeight="1" x14ac:dyDescent="0.3">
      <c r="A240" s="425" t="s">
        <v>476</v>
      </c>
      <c r="B240" s="426" t="s">
        <v>478</v>
      </c>
      <c r="C240" s="427" t="s">
        <v>488</v>
      </c>
      <c r="D240" s="428" t="s">
        <v>489</v>
      </c>
      <c r="E240" s="427" t="s">
        <v>1145</v>
      </c>
      <c r="F240" s="428" t="s">
        <v>1146</v>
      </c>
      <c r="G240" s="427" t="s">
        <v>1550</v>
      </c>
      <c r="H240" s="427" t="s">
        <v>1551</v>
      </c>
      <c r="I240" s="429">
        <v>4946.4799999999987</v>
      </c>
      <c r="J240" s="429">
        <v>21</v>
      </c>
      <c r="K240" s="430">
        <v>103876.07999999999</v>
      </c>
    </row>
    <row r="241" spans="1:11" ht="14.4" customHeight="1" x14ac:dyDescent="0.3">
      <c r="A241" s="425" t="s">
        <v>476</v>
      </c>
      <c r="B241" s="426" t="s">
        <v>478</v>
      </c>
      <c r="C241" s="427" t="s">
        <v>488</v>
      </c>
      <c r="D241" s="428" t="s">
        <v>489</v>
      </c>
      <c r="E241" s="427" t="s">
        <v>1145</v>
      </c>
      <c r="F241" s="428" t="s">
        <v>1146</v>
      </c>
      <c r="G241" s="427" t="s">
        <v>1552</v>
      </c>
      <c r="H241" s="427" t="s">
        <v>1553</v>
      </c>
      <c r="I241" s="429">
        <v>4946.4799999999987</v>
      </c>
      <c r="J241" s="429">
        <v>16</v>
      </c>
      <c r="K241" s="430">
        <v>79143.679999999978</v>
      </c>
    </row>
    <row r="242" spans="1:11" ht="14.4" customHeight="1" x14ac:dyDescent="0.3">
      <c r="A242" s="425" t="s">
        <v>476</v>
      </c>
      <c r="B242" s="426" t="s">
        <v>478</v>
      </c>
      <c r="C242" s="427" t="s">
        <v>488</v>
      </c>
      <c r="D242" s="428" t="s">
        <v>489</v>
      </c>
      <c r="E242" s="427" t="s">
        <v>1145</v>
      </c>
      <c r="F242" s="428" t="s">
        <v>1146</v>
      </c>
      <c r="G242" s="427" t="s">
        <v>1554</v>
      </c>
      <c r="H242" s="427" t="s">
        <v>1555</v>
      </c>
      <c r="I242" s="429">
        <v>4946.4799999999977</v>
      </c>
      <c r="J242" s="429">
        <v>35</v>
      </c>
      <c r="K242" s="430">
        <v>173126.79999999996</v>
      </c>
    </row>
    <row r="243" spans="1:11" ht="14.4" customHeight="1" x14ac:dyDescent="0.3">
      <c r="A243" s="425" t="s">
        <v>476</v>
      </c>
      <c r="B243" s="426" t="s">
        <v>478</v>
      </c>
      <c r="C243" s="427" t="s">
        <v>488</v>
      </c>
      <c r="D243" s="428" t="s">
        <v>489</v>
      </c>
      <c r="E243" s="427" t="s">
        <v>1145</v>
      </c>
      <c r="F243" s="428" t="s">
        <v>1146</v>
      </c>
      <c r="G243" s="427" t="s">
        <v>1556</v>
      </c>
      <c r="H243" s="427" t="s">
        <v>1557</v>
      </c>
      <c r="I243" s="429">
        <v>4946.4800000000005</v>
      </c>
      <c r="J243" s="429">
        <v>12</v>
      </c>
      <c r="K243" s="430">
        <v>59357.759999999995</v>
      </c>
    </row>
    <row r="244" spans="1:11" ht="14.4" customHeight="1" x14ac:dyDescent="0.3">
      <c r="A244" s="425" t="s">
        <v>476</v>
      </c>
      <c r="B244" s="426" t="s">
        <v>478</v>
      </c>
      <c r="C244" s="427" t="s">
        <v>488</v>
      </c>
      <c r="D244" s="428" t="s">
        <v>489</v>
      </c>
      <c r="E244" s="427" t="s">
        <v>1145</v>
      </c>
      <c r="F244" s="428" t="s">
        <v>1146</v>
      </c>
      <c r="G244" s="427" t="s">
        <v>1558</v>
      </c>
      <c r="H244" s="427" t="s">
        <v>1559</v>
      </c>
      <c r="I244" s="429">
        <v>4946.4799999999996</v>
      </c>
      <c r="J244" s="429">
        <v>3</v>
      </c>
      <c r="K244" s="430">
        <v>14839.439999999999</v>
      </c>
    </row>
    <row r="245" spans="1:11" ht="14.4" customHeight="1" x14ac:dyDescent="0.3">
      <c r="A245" s="425" t="s">
        <v>476</v>
      </c>
      <c r="B245" s="426" t="s">
        <v>478</v>
      </c>
      <c r="C245" s="427" t="s">
        <v>488</v>
      </c>
      <c r="D245" s="428" t="s">
        <v>489</v>
      </c>
      <c r="E245" s="427" t="s">
        <v>1145</v>
      </c>
      <c r="F245" s="428" t="s">
        <v>1146</v>
      </c>
      <c r="G245" s="427" t="s">
        <v>1560</v>
      </c>
      <c r="H245" s="427" t="s">
        <v>1561</v>
      </c>
      <c r="I245" s="429">
        <v>746.81</v>
      </c>
      <c r="J245" s="429">
        <v>15</v>
      </c>
      <c r="K245" s="430">
        <v>11202.18</v>
      </c>
    </row>
    <row r="246" spans="1:11" ht="14.4" customHeight="1" x14ac:dyDescent="0.3">
      <c r="A246" s="425" t="s">
        <v>476</v>
      </c>
      <c r="B246" s="426" t="s">
        <v>478</v>
      </c>
      <c r="C246" s="427" t="s">
        <v>488</v>
      </c>
      <c r="D246" s="428" t="s">
        <v>489</v>
      </c>
      <c r="E246" s="427" t="s">
        <v>1145</v>
      </c>
      <c r="F246" s="428" t="s">
        <v>1146</v>
      </c>
      <c r="G246" s="427" t="s">
        <v>1562</v>
      </c>
      <c r="H246" s="427" t="s">
        <v>1563</v>
      </c>
      <c r="I246" s="429">
        <v>745.6238461538461</v>
      </c>
      <c r="J246" s="429">
        <v>80</v>
      </c>
      <c r="K246" s="430">
        <v>59635.97</v>
      </c>
    </row>
    <row r="247" spans="1:11" ht="14.4" customHeight="1" x14ac:dyDescent="0.3">
      <c r="A247" s="425" t="s">
        <v>476</v>
      </c>
      <c r="B247" s="426" t="s">
        <v>478</v>
      </c>
      <c r="C247" s="427" t="s">
        <v>488</v>
      </c>
      <c r="D247" s="428" t="s">
        <v>489</v>
      </c>
      <c r="E247" s="427" t="s">
        <v>1145</v>
      </c>
      <c r="F247" s="428" t="s">
        <v>1146</v>
      </c>
      <c r="G247" s="427" t="s">
        <v>1564</v>
      </c>
      <c r="H247" s="427" t="s">
        <v>1565</v>
      </c>
      <c r="I247" s="429">
        <v>744.68999999999994</v>
      </c>
      <c r="J247" s="429">
        <v>15</v>
      </c>
      <c r="K247" s="430">
        <v>11170.349999999999</v>
      </c>
    </row>
    <row r="248" spans="1:11" ht="14.4" customHeight="1" x14ac:dyDescent="0.3">
      <c r="A248" s="425" t="s">
        <v>476</v>
      </c>
      <c r="B248" s="426" t="s">
        <v>478</v>
      </c>
      <c r="C248" s="427" t="s">
        <v>488</v>
      </c>
      <c r="D248" s="428" t="s">
        <v>489</v>
      </c>
      <c r="E248" s="427" t="s">
        <v>1145</v>
      </c>
      <c r="F248" s="428" t="s">
        <v>1146</v>
      </c>
      <c r="G248" s="427" t="s">
        <v>1566</v>
      </c>
      <c r="H248" s="427" t="s">
        <v>1567</v>
      </c>
      <c r="I248" s="429">
        <v>4446.4766666666665</v>
      </c>
      <c r="J248" s="429">
        <v>47</v>
      </c>
      <c r="K248" s="430">
        <v>210051.64</v>
      </c>
    </row>
    <row r="249" spans="1:11" ht="14.4" customHeight="1" x14ac:dyDescent="0.3">
      <c r="A249" s="425" t="s">
        <v>476</v>
      </c>
      <c r="B249" s="426" t="s">
        <v>478</v>
      </c>
      <c r="C249" s="427" t="s">
        <v>488</v>
      </c>
      <c r="D249" s="428" t="s">
        <v>489</v>
      </c>
      <c r="E249" s="427" t="s">
        <v>1145</v>
      </c>
      <c r="F249" s="428" t="s">
        <v>1146</v>
      </c>
      <c r="G249" s="427" t="s">
        <v>1568</v>
      </c>
      <c r="H249" s="427" t="s">
        <v>1569</v>
      </c>
      <c r="I249" s="429">
        <v>745.75</v>
      </c>
      <c r="J249" s="429">
        <v>35</v>
      </c>
      <c r="K249" s="430">
        <v>26074.76</v>
      </c>
    </row>
    <row r="250" spans="1:11" ht="14.4" customHeight="1" x14ac:dyDescent="0.3">
      <c r="A250" s="425" t="s">
        <v>476</v>
      </c>
      <c r="B250" s="426" t="s">
        <v>478</v>
      </c>
      <c r="C250" s="427" t="s">
        <v>488</v>
      </c>
      <c r="D250" s="428" t="s">
        <v>489</v>
      </c>
      <c r="E250" s="427" t="s">
        <v>1145</v>
      </c>
      <c r="F250" s="428" t="s">
        <v>1146</v>
      </c>
      <c r="G250" s="427" t="s">
        <v>1570</v>
      </c>
      <c r="H250" s="427" t="s">
        <v>1571</v>
      </c>
      <c r="I250" s="429">
        <v>745.80333333333328</v>
      </c>
      <c r="J250" s="429">
        <v>45</v>
      </c>
      <c r="K250" s="430">
        <v>33561.22</v>
      </c>
    </row>
    <row r="251" spans="1:11" ht="14.4" customHeight="1" x14ac:dyDescent="0.3">
      <c r="A251" s="425" t="s">
        <v>476</v>
      </c>
      <c r="B251" s="426" t="s">
        <v>478</v>
      </c>
      <c r="C251" s="427" t="s">
        <v>488</v>
      </c>
      <c r="D251" s="428" t="s">
        <v>489</v>
      </c>
      <c r="E251" s="427" t="s">
        <v>1145</v>
      </c>
      <c r="F251" s="428" t="s">
        <v>1146</v>
      </c>
      <c r="G251" s="427" t="s">
        <v>1572</v>
      </c>
      <c r="H251" s="427" t="s">
        <v>1573</v>
      </c>
      <c r="I251" s="429">
        <v>29745.630000000005</v>
      </c>
      <c r="J251" s="429">
        <v>22</v>
      </c>
      <c r="K251" s="430">
        <v>653809.80000000005</v>
      </c>
    </row>
    <row r="252" spans="1:11" ht="14.4" customHeight="1" x14ac:dyDescent="0.3">
      <c r="A252" s="425" t="s">
        <v>476</v>
      </c>
      <c r="B252" s="426" t="s">
        <v>478</v>
      </c>
      <c r="C252" s="427" t="s">
        <v>488</v>
      </c>
      <c r="D252" s="428" t="s">
        <v>489</v>
      </c>
      <c r="E252" s="427" t="s">
        <v>1145</v>
      </c>
      <c r="F252" s="428" t="s">
        <v>1146</v>
      </c>
      <c r="G252" s="427" t="s">
        <v>1574</v>
      </c>
      <c r="H252" s="427" t="s">
        <v>1575</v>
      </c>
      <c r="I252" s="429">
        <v>13082.97</v>
      </c>
      <c r="J252" s="429">
        <v>19</v>
      </c>
      <c r="K252" s="430">
        <v>248649.83999999997</v>
      </c>
    </row>
    <row r="253" spans="1:11" ht="14.4" customHeight="1" x14ac:dyDescent="0.3">
      <c r="A253" s="425" t="s">
        <v>476</v>
      </c>
      <c r="B253" s="426" t="s">
        <v>478</v>
      </c>
      <c r="C253" s="427" t="s">
        <v>488</v>
      </c>
      <c r="D253" s="428" t="s">
        <v>489</v>
      </c>
      <c r="E253" s="427" t="s">
        <v>1145</v>
      </c>
      <c r="F253" s="428" t="s">
        <v>1146</v>
      </c>
      <c r="G253" s="427" t="s">
        <v>1576</v>
      </c>
      <c r="H253" s="427" t="s">
        <v>1577</v>
      </c>
      <c r="I253" s="429">
        <v>15939.884545454544</v>
      </c>
      <c r="J253" s="429">
        <v>21</v>
      </c>
      <c r="K253" s="430">
        <v>334761.3</v>
      </c>
    </row>
    <row r="254" spans="1:11" ht="14.4" customHeight="1" x14ac:dyDescent="0.3">
      <c r="A254" s="425" t="s">
        <v>476</v>
      </c>
      <c r="B254" s="426" t="s">
        <v>478</v>
      </c>
      <c r="C254" s="427" t="s">
        <v>488</v>
      </c>
      <c r="D254" s="428" t="s">
        <v>489</v>
      </c>
      <c r="E254" s="427" t="s">
        <v>1145</v>
      </c>
      <c r="F254" s="428" t="s">
        <v>1146</v>
      </c>
      <c r="G254" s="427" t="s">
        <v>1578</v>
      </c>
      <c r="H254" s="427" t="s">
        <v>1579</v>
      </c>
      <c r="I254" s="429">
        <v>4360</v>
      </c>
      <c r="J254" s="429">
        <v>3</v>
      </c>
      <c r="K254" s="430">
        <v>13080</v>
      </c>
    </row>
    <row r="255" spans="1:11" ht="14.4" customHeight="1" x14ac:dyDescent="0.3">
      <c r="A255" s="425" t="s">
        <v>476</v>
      </c>
      <c r="B255" s="426" t="s">
        <v>478</v>
      </c>
      <c r="C255" s="427" t="s">
        <v>488</v>
      </c>
      <c r="D255" s="428" t="s">
        <v>489</v>
      </c>
      <c r="E255" s="427" t="s">
        <v>1145</v>
      </c>
      <c r="F255" s="428" t="s">
        <v>1146</v>
      </c>
      <c r="G255" s="427" t="s">
        <v>1580</v>
      </c>
      <c r="H255" s="427" t="s">
        <v>1581</v>
      </c>
      <c r="I255" s="429">
        <v>21083.33</v>
      </c>
      <c r="J255" s="429">
        <v>1</v>
      </c>
      <c r="K255" s="430">
        <v>21083.33</v>
      </c>
    </row>
    <row r="256" spans="1:11" ht="14.4" customHeight="1" x14ac:dyDescent="0.3">
      <c r="A256" s="425" t="s">
        <v>476</v>
      </c>
      <c r="B256" s="426" t="s">
        <v>478</v>
      </c>
      <c r="C256" s="427" t="s">
        <v>488</v>
      </c>
      <c r="D256" s="428" t="s">
        <v>489</v>
      </c>
      <c r="E256" s="427" t="s">
        <v>1145</v>
      </c>
      <c r="F256" s="428" t="s">
        <v>1146</v>
      </c>
      <c r="G256" s="427" t="s">
        <v>1582</v>
      </c>
      <c r="H256" s="427" t="s">
        <v>1583</v>
      </c>
      <c r="I256" s="429">
        <v>21083.33</v>
      </c>
      <c r="J256" s="429">
        <v>1</v>
      </c>
      <c r="K256" s="430">
        <v>21083.33</v>
      </c>
    </row>
    <row r="257" spans="1:11" ht="14.4" customHeight="1" x14ac:dyDescent="0.3">
      <c r="A257" s="425" t="s">
        <v>476</v>
      </c>
      <c r="B257" s="426" t="s">
        <v>478</v>
      </c>
      <c r="C257" s="427" t="s">
        <v>488</v>
      </c>
      <c r="D257" s="428" t="s">
        <v>489</v>
      </c>
      <c r="E257" s="427" t="s">
        <v>1145</v>
      </c>
      <c r="F257" s="428" t="s">
        <v>1146</v>
      </c>
      <c r="G257" s="427" t="s">
        <v>1584</v>
      </c>
      <c r="H257" s="427" t="s">
        <v>1585</v>
      </c>
      <c r="I257" s="429">
        <v>1754.5</v>
      </c>
      <c r="J257" s="429">
        <v>20</v>
      </c>
      <c r="K257" s="430">
        <v>35090</v>
      </c>
    </row>
    <row r="258" spans="1:11" ht="14.4" customHeight="1" x14ac:dyDescent="0.3">
      <c r="A258" s="425" t="s">
        <v>476</v>
      </c>
      <c r="B258" s="426" t="s">
        <v>478</v>
      </c>
      <c r="C258" s="427" t="s">
        <v>488</v>
      </c>
      <c r="D258" s="428" t="s">
        <v>489</v>
      </c>
      <c r="E258" s="427" t="s">
        <v>1145</v>
      </c>
      <c r="F258" s="428" t="s">
        <v>1146</v>
      </c>
      <c r="G258" s="427" t="s">
        <v>1586</v>
      </c>
      <c r="H258" s="427" t="s">
        <v>1587</v>
      </c>
      <c r="I258" s="429">
        <v>2842.6046666666662</v>
      </c>
      <c r="J258" s="429">
        <v>27</v>
      </c>
      <c r="K258" s="430">
        <v>76748.92</v>
      </c>
    </row>
    <row r="259" spans="1:11" ht="14.4" customHeight="1" x14ac:dyDescent="0.3">
      <c r="A259" s="425" t="s">
        <v>476</v>
      </c>
      <c r="B259" s="426" t="s">
        <v>478</v>
      </c>
      <c r="C259" s="427" t="s">
        <v>488</v>
      </c>
      <c r="D259" s="428" t="s">
        <v>489</v>
      </c>
      <c r="E259" s="427" t="s">
        <v>1145</v>
      </c>
      <c r="F259" s="428" t="s">
        <v>1146</v>
      </c>
      <c r="G259" s="427" t="s">
        <v>1588</v>
      </c>
      <c r="H259" s="427" t="s">
        <v>1589</v>
      </c>
      <c r="I259" s="429">
        <v>3161.7575000000002</v>
      </c>
      <c r="J259" s="429">
        <v>5</v>
      </c>
      <c r="K259" s="430">
        <v>15815.54</v>
      </c>
    </row>
    <row r="260" spans="1:11" ht="14.4" customHeight="1" x14ac:dyDescent="0.3">
      <c r="A260" s="425" t="s">
        <v>476</v>
      </c>
      <c r="B260" s="426" t="s">
        <v>478</v>
      </c>
      <c r="C260" s="427" t="s">
        <v>488</v>
      </c>
      <c r="D260" s="428" t="s">
        <v>489</v>
      </c>
      <c r="E260" s="427" t="s">
        <v>1145</v>
      </c>
      <c r="F260" s="428" t="s">
        <v>1146</v>
      </c>
      <c r="G260" s="427" t="s">
        <v>1590</v>
      </c>
      <c r="H260" s="427" t="s">
        <v>1591</v>
      </c>
      <c r="I260" s="429">
        <v>1004.2877777777778</v>
      </c>
      <c r="J260" s="429">
        <v>14</v>
      </c>
      <c r="K260" s="430">
        <v>14050.77</v>
      </c>
    </row>
    <row r="261" spans="1:11" ht="14.4" customHeight="1" x14ac:dyDescent="0.3">
      <c r="A261" s="425" t="s">
        <v>476</v>
      </c>
      <c r="B261" s="426" t="s">
        <v>478</v>
      </c>
      <c r="C261" s="427" t="s">
        <v>488</v>
      </c>
      <c r="D261" s="428" t="s">
        <v>489</v>
      </c>
      <c r="E261" s="427" t="s">
        <v>1145</v>
      </c>
      <c r="F261" s="428" t="s">
        <v>1146</v>
      </c>
      <c r="G261" s="427" t="s">
        <v>1592</v>
      </c>
      <c r="H261" s="427" t="s">
        <v>1593</v>
      </c>
      <c r="I261" s="429">
        <v>2096.3250000000003</v>
      </c>
      <c r="J261" s="429">
        <v>39</v>
      </c>
      <c r="K261" s="430">
        <v>81439.05</v>
      </c>
    </row>
    <row r="262" spans="1:11" ht="14.4" customHeight="1" x14ac:dyDescent="0.3">
      <c r="A262" s="425" t="s">
        <v>476</v>
      </c>
      <c r="B262" s="426" t="s">
        <v>478</v>
      </c>
      <c r="C262" s="427" t="s">
        <v>488</v>
      </c>
      <c r="D262" s="428" t="s">
        <v>489</v>
      </c>
      <c r="E262" s="427" t="s">
        <v>1145</v>
      </c>
      <c r="F262" s="428" t="s">
        <v>1146</v>
      </c>
      <c r="G262" s="427" t="s">
        <v>1594</v>
      </c>
      <c r="H262" s="427" t="s">
        <v>1595</v>
      </c>
      <c r="I262" s="429">
        <v>1754.5</v>
      </c>
      <c r="J262" s="429">
        <v>5</v>
      </c>
      <c r="K262" s="430">
        <v>8772.5</v>
      </c>
    </row>
    <row r="263" spans="1:11" ht="14.4" customHeight="1" x14ac:dyDescent="0.3">
      <c r="A263" s="425" t="s">
        <v>476</v>
      </c>
      <c r="B263" s="426" t="s">
        <v>478</v>
      </c>
      <c r="C263" s="427" t="s">
        <v>488</v>
      </c>
      <c r="D263" s="428" t="s">
        <v>489</v>
      </c>
      <c r="E263" s="427" t="s">
        <v>1145</v>
      </c>
      <c r="F263" s="428" t="s">
        <v>1146</v>
      </c>
      <c r="G263" s="427" t="s">
        <v>1596</v>
      </c>
      <c r="H263" s="427" t="s">
        <v>1597</v>
      </c>
      <c r="I263" s="429">
        <v>81017.99214285714</v>
      </c>
      <c r="J263" s="429">
        <v>27</v>
      </c>
      <c r="K263" s="430">
        <v>2186487.61</v>
      </c>
    </row>
    <row r="264" spans="1:11" ht="14.4" customHeight="1" x14ac:dyDescent="0.3">
      <c r="A264" s="425" t="s">
        <v>476</v>
      </c>
      <c r="B264" s="426" t="s">
        <v>478</v>
      </c>
      <c r="C264" s="427" t="s">
        <v>488</v>
      </c>
      <c r="D264" s="428" t="s">
        <v>489</v>
      </c>
      <c r="E264" s="427" t="s">
        <v>1145</v>
      </c>
      <c r="F264" s="428" t="s">
        <v>1146</v>
      </c>
      <c r="G264" s="427" t="s">
        <v>1598</v>
      </c>
      <c r="H264" s="427" t="s">
        <v>1599</v>
      </c>
      <c r="I264" s="429">
        <v>3524.2618181818184</v>
      </c>
      <c r="J264" s="429">
        <v>62</v>
      </c>
      <c r="K264" s="430">
        <v>218677.09999999998</v>
      </c>
    </row>
    <row r="265" spans="1:11" ht="14.4" customHeight="1" x14ac:dyDescent="0.3">
      <c r="A265" s="425" t="s">
        <v>476</v>
      </c>
      <c r="B265" s="426" t="s">
        <v>478</v>
      </c>
      <c r="C265" s="427" t="s">
        <v>488</v>
      </c>
      <c r="D265" s="428" t="s">
        <v>489</v>
      </c>
      <c r="E265" s="427" t="s">
        <v>1145</v>
      </c>
      <c r="F265" s="428" t="s">
        <v>1146</v>
      </c>
      <c r="G265" s="427" t="s">
        <v>1600</v>
      </c>
      <c r="H265" s="427" t="s">
        <v>1601</v>
      </c>
      <c r="I265" s="429">
        <v>1112.5999999999999</v>
      </c>
      <c r="J265" s="429">
        <v>8</v>
      </c>
      <c r="K265" s="430">
        <v>8900.77</v>
      </c>
    </row>
    <row r="266" spans="1:11" ht="14.4" customHeight="1" x14ac:dyDescent="0.3">
      <c r="A266" s="425" t="s">
        <v>476</v>
      </c>
      <c r="B266" s="426" t="s">
        <v>478</v>
      </c>
      <c r="C266" s="427" t="s">
        <v>488</v>
      </c>
      <c r="D266" s="428" t="s">
        <v>489</v>
      </c>
      <c r="E266" s="427" t="s">
        <v>1145</v>
      </c>
      <c r="F266" s="428" t="s">
        <v>1146</v>
      </c>
      <c r="G266" s="427" t="s">
        <v>1602</v>
      </c>
      <c r="H266" s="427" t="s">
        <v>1603</v>
      </c>
      <c r="I266" s="429">
        <v>14302.415000000001</v>
      </c>
      <c r="J266" s="429">
        <v>2</v>
      </c>
      <c r="K266" s="430">
        <v>28604.83</v>
      </c>
    </row>
    <row r="267" spans="1:11" ht="14.4" customHeight="1" x14ac:dyDescent="0.3">
      <c r="A267" s="425" t="s">
        <v>476</v>
      </c>
      <c r="B267" s="426" t="s">
        <v>478</v>
      </c>
      <c r="C267" s="427" t="s">
        <v>488</v>
      </c>
      <c r="D267" s="428" t="s">
        <v>489</v>
      </c>
      <c r="E267" s="427" t="s">
        <v>1145</v>
      </c>
      <c r="F267" s="428" t="s">
        <v>1146</v>
      </c>
      <c r="G267" s="427" t="s">
        <v>1604</v>
      </c>
      <c r="H267" s="427" t="s">
        <v>1605</v>
      </c>
      <c r="I267" s="429">
        <v>79995.657142857133</v>
      </c>
      <c r="J267" s="429">
        <v>8</v>
      </c>
      <c r="K267" s="430">
        <v>639969.39999999991</v>
      </c>
    </row>
    <row r="268" spans="1:11" ht="14.4" customHeight="1" x14ac:dyDescent="0.3">
      <c r="A268" s="425" t="s">
        <v>476</v>
      </c>
      <c r="B268" s="426" t="s">
        <v>478</v>
      </c>
      <c r="C268" s="427" t="s">
        <v>488</v>
      </c>
      <c r="D268" s="428" t="s">
        <v>489</v>
      </c>
      <c r="E268" s="427" t="s">
        <v>1145</v>
      </c>
      <c r="F268" s="428" t="s">
        <v>1146</v>
      </c>
      <c r="G268" s="427" t="s">
        <v>1606</v>
      </c>
      <c r="H268" s="427" t="s">
        <v>1607</v>
      </c>
      <c r="I268" s="429">
        <v>4541.4530000000004</v>
      </c>
      <c r="J268" s="429">
        <v>46</v>
      </c>
      <c r="K268" s="430">
        <v>214700.75000000003</v>
      </c>
    </row>
    <row r="269" spans="1:11" ht="14.4" customHeight="1" x14ac:dyDescent="0.3">
      <c r="A269" s="425" t="s">
        <v>476</v>
      </c>
      <c r="B269" s="426" t="s">
        <v>478</v>
      </c>
      <c r="C269" s="427" t="s">
        <v>488</v>
      </c>
      <c r="D269" s="428" t="s">
        <v>489</v>
      </c>
      <c r="E269" s="427" t="s">
        <v>1145</v>
      </c>
      <c r="F269" s="428" t="s">
        <v>1146</v>
      </c>
      <c r="G269" s="427" t="s">
        <v>1608</v>
      </c>
      <c r="H269" s="427" t="s">
        <v>1609</v>
      </c>
      <c r="I269" s="429">
        <v>4507.9692307692312</v>
      </c>
      <c r="J269" s="429">
        <v>19</v>
      </c>
      <c r="K269" s="430">
        <v>86407.38</v>
      </c>
    </row>
    <row r="270" spans="1:11" ht="14.4" customHeight="1" x14ac:dyDescent="0.3">
      <c r="A270" s="425" t="s">
        <v>476</v>
      </c>
      <c r="B270" s="426" t="s">
        <v>478</v>
      </c>
      <c r="C270" s="427" t="s">
        <v>488</v>
      </c>
      <c r="D270" s="428" t="s">
        <v>489</v>
      </c>
      <c r="E270" s="427" t="s">
        <v>1145</v>
      </c>
      <c r="F270" s="428" t="s">
        <v>1146</v>
      </c>
      <c r="G270" s="427" t="s">
        <v>1610</v>
      </c>
      <c r="H270" s="427" t="s">
        <v>1611</v>
      </c>
      <c r="I270" s="429">
        <v>4525.6246153846159</v>
      </c>
      <c r="J270" s="429">
        <v>17</v>
      </c>
      <c r="K270" s="430">
        <v>77466.03</v>
      </c>
    </row>
    <row r="271" spans="1:11" ht="14.4" customHeight="1" x14ac:dyDescent="0.3">
      <c r="A271" s="425" t="s">
        <v>476</v>
      </c>
      <c r="B271" s="426" t="s">
        <v>478</v>
      </c>
      <c r="C271" s="427" t="s">
        <v>488</v>
      </c>
      <c r="D271" s="428" t="s">
        <v>489</v>
      </c>
      <c r="E271" s="427" t="s">
        <v>1145</v>
      </c>
      <c r="F271" s="428" t="s">
        <v>1146</v>
      </c>
      <c r="G271" s="427" t="s">
        <v>1612</v>
      </c>
      <c r="H271" s="427" t="s">
        <v>1613</v>
      </c>
      <c r="I271" s="429">
        <v>4407.1540000000005</v>
      </c>
      <c r="J271" s="429">
        <v>15</v>
      </c>
      <c r="K271" s="430">
        <v>67066.180000000008</v>
      </c>
    </row>
    <row r="272" spans="1:11" ht="14.4" customHeight="1" x14ac:dyDescent="0.3">
      <c r="A272" s="425" t="s">
        <v>476</v>
      </c>
      <c r="B272" s="426" t="s">
        <v>478</v>
      </c>
      <c r="C272" s="427" t="s">
        <v>488</v>
      </c>
      <c r="D272" s="428" t="s">
        <v>489</v>
      </c>
      <c r="E272" s="427" t="s">
        <v>1145</v>
      </c>
      <c r="F272" s="428" t="s">
        <v>1146</v>
      </c>
      <c r="G272" s="427" t="s">
        <v>1614</v>
      </c>
      <c r="H272" s="427" t="s">
        <v>1615</v>
      </c>
      <c r="I272" s="429">
        <v>145300</v>
      </c>
      <c r="J272" s="429">
        <v>1</v>
      </c>
      <c r="K272" s="430">
        <v>145300</v>
      </c>
    </row>
    <row r="273" spans="1:11" ht="14.4" customHeight="1" x14ac:dyDescent="0.3">
      <c r="A273" s="425" t="s">
        <v>476</v>
      </c>
      <c r="B273" s="426" t="s">
        <v>478</v>
      </c>
      <c r="C273" s="427" t="s">
        <v>488</v>
      </c>
      <c r="D273" s="428" t="s">
        <v>489</v>
      </c>
      <c r="E273" s="427" t="s">
        <v>1145</v>
      </c>
      <c r="F273" s="428" t="s">
        <v>1146</v>
      </c>
      <c r="G273" s="427" t="s">
        <v>1616</v>
      </c>
      <c r="H273" s="427" t="s">
        <v>1617</v>
      </c>
      <c r="I273" s="429">
        <v>15395</v>
      </c>
      <c r="J273" s="429">
        <v>2</v>
      </c>
      <c r="K273" s="430">
        <v>30790</v>
      </c>
    </row>
    <row r="274" spans="1:11" ht="14.4" customHeight="1" x14ac:dyDescent="0.3">
      <c r="A274" s="425" t="s">
        <v>476</v>
      </c>
      <c r="B274" s="426" t="s">
        <v>478</v>
      </c>
      <c r="C274" s="427" t="s">
        <v>488</v>
      </c>
      <c r="D274" s="428" t="s">
        <v>489</v>
      </c>
      <c r="E274" s="427" t="s">
        <v>1145</v>
      </c>
      <c r="F274" s="428" t="s">
        <v>1146</v>
      </c>
      <c r="G274" s="427" t="s">
        <v>1618</v>
      </c>
      <c r="H274" s="427" t="s">
        <v>1619</v>
      </c>
      <c r="I274" s="429">
        <v>4488.2646153846154</v>
      </c>
      <c r="J274" s="429">
        <v>16</v>
      </c>
      <c r="K274" s="430">
        <v>72006.450000000012</v>
      </c>
    </row>
    <row r="275" spans="1:11" ht="14.4" customHeight="1" x14ac:dyDescent="0.3">
      <c r="A275" s="425" t="s">
        <v>476</v>
      </c>
      <c r="B275" s="426" t="s">
        <v>478</v>
      </c>
      <c r="C275" s="427" t="s">
        <v>488</v>
      </c>
      <c r="D275" s="428" t="s">
        <v>489</v>
      </c>
      <c r="E275" s="427" t="s">
        <v>1145</v>
      </c>
      <c r="F275" s="428" t="s">
        <v>1146</v>
      </c>
      <c r="G275" s="427" t="s">
        <v>1620</v>
      </c>
      <c r="H275" s="427" t="s">
        <v>1621</v>
      </c>
      <c r="I275" s="429">
        <v>16089.909999999998</v>
      </c>
      <c r="J275" s="429">
        <v>3</v>
      </c>
      <c r="K275" s="430">
        <v>48269.729999999996</v>
      </c>
    </row>
    <row r="276" spans="1:11" ht="14.4" customHeight="1" x14ac:dyDescent="0.3">
      <c r="A276" s="425" t="s">
        <v>476</v>
      </c>
      <c r="B276" s="426" t="s">
        <v>478</v>
      </c>
      <c r="C276" s="427" t="s">
        <v>488</v>
      </c>
      <c r="D276" s="428" t="s">
        <v>489</v>
      </c>
      <c r="E276" s="427" t="s">
        <v>1145</v>
      </c>
      <c r="F276" s="428" t="s">
        <v>1146</v>
      </c>
      <c r="G276" s="427" t="s">
        <v>1622</v>
      </c>
      <c r="H276" s="427" t="s">
        <v>1623</v>
      </c>
      <c r="I276" s="429">
        <v>18909.45</v>
      </c>
      <c r="J276" s="429">
        <v>2</v>
      </c>
      <c r="K276" s="430">
        <v>37818.9</v>
      </c>
    </row>
    <row r="277" spans="1:11" ht="14.4" customHeight="1" x14ac:dyDescent="0.3">
      <c r="A277" s="425" t="s">
        <v>476</v>
      </c>
      <c r="B277" s="426" t="s">
        <v>478</v>
      </c>
      <c r="C277" s="427" t="s">
        <v>488</v>
      </c>
      <c r="D277" s="428" t="s">
        <v>489</v>
      </c>
      <c r="E277" s="427" t="s">
        <v>1145</v>
      </c>
      <c r="F277" s="428" t="s">
        <v>1146</v>
      </c>
      <c r="G277" s="427" t="s">
        <v>1624</v>
      </c>
      <c r="H277" s="427" t="s">
        <v>1625</v>
      </c>
      <c r="I277" s="429">
        <v>43285.008333333339</v>
      </c>
      <c r="J277" s="429">
        <v>8</v>
      </c>
      <c r="K277" s="430">
        <v>317998.71000000002</v>
      </c>
    </row>
    <row r="278" spans="1:11" ht="14.4" customHeight="1" x14ac:dyDescent="0.3">
      <c r="A278" s="425" t="s">
        <v>476</v>
      </c>
      <c r="B278" s="426" t="s">
        <v>478</v>
      </c>
      <c r="C278" s="427" t="s">
        <v>488</v>
      </c>
      <c r="D278" s="428" t="s">
        <v>489</v>
      </c>
      <c r="E278" s="427" t="s">
        <v>1145</v>
      </c>
      <c r="F278" s="428" t="s">
        <v>1146</v>
      </c>
      <c r="G278" s="427" t="s">
        <v>1626</v>
      </c>
      <c r="H278" s="427" t="s">
        <v>1627</v>
      </c>
      <c r="I278" s="429">
        <v>859.58</v>
      </c>
      <c r="J278" s="429">
        <v>15</v>
      </c>
      <c r="K278" s="430">
        <v>12893.76</v>
      </c>
    </row>
    <row r="279" spans="1:11" ht="14.4" customHeight="1" x14ac:dyDescent="0.3">
      <c r="A279" s="425" t="s">
        <v>476</v>
      </c>
      <c r="B279" s="426" t="s">
        <v>478</v>
      </c>
      <c r="C279" s="427" t="s">
        <v>488</v>
      </c>
      <c r="D279" s="428" t="s">
        <v>489</v>
      </c>
      <c r="E279" s="427" t="s">
        <v>1145</v>
      </c>
      <c r="F279" s="428" t="s">
        <v>1146</v>
      </c>
      <c r="G279" s="427" t="s">
        <v>1628</v>
      </c>
      <c r="H279" s="427" t="s">
        <v>1629</v>
      </c>
      <c r="I279" s="429">
        <v>12993</v>
      </c>
      <c r="J279" s="429">
        <v>4</v>
      </c>
      <c r="K279" s="430">
        <v>51972</v>
      </c>
    </row>
    <row r="280" spans="1:11" ht="14.4" customHeight="1" x14ac:dyDescent="0.3">
      <c r="A280" s="425" t="s">
        <v>476</v>
      </c>
      <c r="B280" s="426" t="s">
        <v>478</v>
      </c>
      <c r="C280" s="427" t="s">
        <v>488</v>
      </c>
      <c r="D280" s="428" t="s">
        <v>489</v>
      </c>
      <c r="E280" s="427" t="s">
        <v>1145</v>
      </c>
      <c r="F280" s="428" t="s">
        <v>1146</v>
      </c>
      <c r="G280" s="427" t="s">
        <v>1630</v>
      </c>
      <c r="H280" s="427" t="s">
        <v>1631</v>
      </c>
      <c r="I280" s="429">
        <v>13699.99</v>
      </c>
      <c r="J280" s="429">
        <v>1</v>
      </c>
      <c r="K280" s="430">
        <v>13699.99</v>
      </c>
    </row>
    <row r="281" spans="1:11" ht="14.4" customHeight="1" x14ac:dyDescent="0.3">
      <c r="A281" s="425" t="s">
        <v>476</v>
      </c>
      <c r="B281" s="426" t="s">
        <v>478</v>
      </c>
      <c r="C281" s="427" t="s">
        <v>488</v>
      </c>
      <c r="D281" s="428" t="s">
        <v>489</v>
      </c>
      <c r="E281" s="427" t="s">
        <v>1145</v>
      </c>
      <c r="F281" s="428" t="s">
        <v>1146</v>
      </c>
      <c r="G281" s="427" t="s">
        <v>1632</v>
      </c>
      <c r="H281" s="427" t="s">
        <v>1633</v>
      </c>
      <c r="I281" s="429">
        <v>34209.022000000004</v>
      </c>
      <c r="J281" s="429">
        <v>7</v>
      </c>
      <c r="K281" s="430">
        <v>224498.31</v>
      </c>
    </row>
    <row r="282" spans="1:11" ht="14.4" customHeight="1" x14ac:dyDescent="0.3">
      <c r="A282" s="425" t="s">
        <v>476</v>
      </c>
      <c r="B282" s="426" t="s">
        <v>478</v>
      </c>
      <c r="C282" s="427" t="s">
        <v>488</v>
      </c>
      <c r="D282" s="428" t="s">
        <v>489</v>
      </c>
      <c r="E282" s="427" t="s">
        <v>1145</v>
      </c>
      <c r="F282" s="428" t="s">
        <v>1146</v>
      </c>
      <c r="G282" s="427" t="s">
        <v>1634</v>
      </c>
      <c r="H282" s="427" t="s">
        <v>1635</v>
      </c>
      <c r="I282" s="429">
        <v>65543.212500000009</v>
      </c>
      <c r="J282" s="429">
        <v>4</v>
      </c>
      <c r="K282" s="430">
        <v>262172.85000000003</v>
      </c>
    </row>
    <row r="283" spans="1:11" ht="14.4" customHeight="1" x14ac:dyDescent="0.3">
      <c r="A283" s="425" t="s">
        <v>476</v>
      </c>
      <c r="B283" s="426" t="s">
        <v>478</v>
      </c>
      <c r="C283" s="427" t="s">
        <v>488</v>
      </c>
      <c r="D283" s="428" t="s">
        <v>489</v>
      </c>
      <c r="E283" s="427" t="s">
        <v>1145</v>
      </c>
      <c r="F283" s="428" t="s">
        <v>1146</v>
      </c>
      <c r="G283" s="427" t="s">
        <v>1636</v>
      </c>
      <c r="H283" s="427" t="s">
        <v>1637</v>
      </c>
      <c r="I283" s="429">
        <v>895.4</v>
      </c>
      <c r="J283" s="429">
        <v>15</v>
      </c>
      <c r="K283" s="430">
        <v>13431</v>
      </c>
    </row>
    <row r="284" spans="1:11" ht="14.4" customHeight="1" x14ac:dyDescent="0.3">
      <c r="A284" s="425" t="s">
        <v>476</v>
      </c>
      <c r="B284" s="426" t="s">
        <v>478</v>
      </c>
      <c r="C284" s="427" t="s">
        <v>488</v>
      </c>
      <c r="D284" s="428" t="s">
        <v>489</v>
      </c>
      <c r="E284" s="427" t="s">
        <v>1145</v>
      </c>
      <c r="F284" s="428" t="s">
        <v>1146</v>
      </c>
      <c r="G284" s="427" t="s">
        <v>1638</v>
      </c>
      <c r="H284" s="427" t="s">
        <v>1639</v>
      </c>
      <c r="I284" s="429">
        <v>16661.89</v>
      </c>
      <c r="J284" s="429">
        <v>6</v>
      </c>
      <c r="K284" s="430">
        <v>99409.45</v>
      </c>
    </row>
    <row r="285" spans="1:11" ht="14.4" customHeight="1" x14ac:dyDescent="0.3">
      <c r="A285" s="425" t="s">
        <v>476</v>
      </c>
      <c r="B285" s="426" t="s">
        <v>478</v>
      </c>
      <c r="C285" s="427" t="s">
        <v>488</v>
      </c>
      <c r="D285" s="428" t="s">
        <v>489</v>
      </c>
      <c r="E285" s="427" t="s">
        <v>1145</v>
      </c>
      <c r="F285" s="428" t="s">
        <v>1146</v>
      </c>
      <c r="G285" s="427" t="s">
        <v>1640</v>
      </c>
      <c r="H285" s="427" t="s">
        <v>1641</v>
      </c>
      <c r="I285" s="429">
        <v>4452.9642857142862</v>
      </c>
      <c r="J285" s="429">
        <v>10</v>
      </c>
      <c r="K285" s="430">
        <v>45059.320000000007</v>
      </c>
    </row>
    <row r="286" spans="1:11" ht="14.4" customHeight="1" x14ac:dyDescent="0.3">
      <c r="A286" s="425" t="s">
        <v>476</v>
      </c>
      <c r="B286" s="426" t="s">
        <v>478</v>
      </c>
      <c r="C286" s="427" t="s">
        <v>488</v>
      </c>
      <c r="D286" s="428" t="s">
        <v>489</v>
      </c>
      <c r="E286" s="427" t="s">
        <v>1145</v>
      </c>
      <c r="F286" s="428" t="s">
        <v>1146</v>
      </c>
      <c r="G286" s="427" t="s">
        <v>1642</v>
      </c>
      <c r="H286" s="427" t="s">
        <v>1643</v>
      </c>
      <c r="I286" s="429">
        <v>13700</v>
      </c>
      <c r="J286" s="429">
        <v>5</v>
      </c>
      <c r="K286" s="430">
        <v>68499.990000000005</v>
      </c>
    </row>
    <row r="287" spans="1:11" ht="14.4" customHeight="1" x14ac:dyDescent="0.3">
      <c r="A287" s="425" t="s">
        <v>476</v>
      </c>
      <c r="B287" s="426" t="s">
        <v>478</v>
      </c>
      <c r="C287" s="427" t="s">
        <v>488</v>
      </c>
      <c r="D287" s="428" t="s">
        <v>489</v>
      </c>
      <c r="E287" s="427" t="s">
        <v>1145</v>
      </c>
      <c r="F287" s="428" t="s">
        <v>1146</v>
      </c>
      <c r="G287" s="427" t="s">
        <v>1644</v>
      </c>
      <c r="H287" s="427" t="s">
        <v>1645</v>
      </c>
      <c r="I287" s="429">
        <v>796.99</v>
      </c>
      <c r="J287" s="429">
        <v>10</v>
      </c>
      <c r="K287" s="430">
        <v>7969.9</v>
      </c>
    </row>
    <row r="288" spans="1:11" ht="14.4" customHeight="1" x14ac:dyDescent="0.3">
      <c r="A288" s="425" t="s">
        <v>476</v>
      </c>
      <c r="B288" s="426" t="s">
        <v>478</v>
      </c>
      <c r="C288" s="427" t="s">
        <v>488</v>
      </c>
      <c r="D288" s="428" t="s">
        <v>489</v>
      </c>
      <c r="E288" s="427" t="s">
        <v>1145</v>
      </c>
      <c r="F288" s="428" t="s">
        <v>1146</v>
      </c>
      <c r="G288" s="427" t="s">
        <v>1646</v>
      </c>
      <c r="H288" s="427" t="s">
        <v>1647</v>
      </c>
      <c r="I288" s="429">
        <v>14613.32</v>
      </c>
      <c r="J288" s="429">
        <v>2</v>
      </c>
      <c r="K288" s="430">
        <v>29226.639999999999</v>
      </c>
    </row>
    <row r="289" spans="1:11" ht="14.4" customHeight="1" x14ac:dyDescent="0.3">
      <c r="A289" s="425" t="s">
        <v>476</v>
      </c>
      <c r="B289" s="426" t="s">
        <v>478</v>
      </c>
      <c r="C289" s="427" t="s">
        <v>488</v>
      </c>
      <c r="D289" s="428" t="s">
        <v>489</v>
      </c>
      <c r="E289" s="427" t="s">
        <v>1145</v>
      </c>
      <c r="F289" s="428" t="s">
        <v>1146</v>
      </c>
      <c r="G289" s="427" t="s">
        <v>1648</v>
      </c>
      <c r="H289" s="427" t="s">
        <v>1649</v>
      </c>
      <c r="I289" s="429">
        <v>1282.126</v>
      </c>
      <c r="J289" s="429">
        <v>6</v>
      </c>
      <c r="K289" s="430">
        <v>7692.75</v>
      </c>
    </row>
    <row r="290" spans="1:11" ht="14.4" customHeight="1" x14ac:dyDescent="0.3">
      <c r="A290" s="425" t="s">
        <v>476</v>
      </c>
      <c r="B290" s="426" t="s">
        <v>478</v>
      </c>
      <c r="C290" s="427" t="s">
        <v>488</v>
      </c>
      <c r="D290" s="428" t="s">
        <v>489</v>
      </c>
      <c r="E290" s="427" t="s">
        <v>1145</v>
      </c>
      <c r="F290" s="428" t="s">
        <v>1146</v>
      </c>
      <c r="G290" s="427" t="s">
        <v>1650</v>
      </c>
      <c r="H290" s="427" t="s">
        <v>1651</v>
      </c>
      <c r="I290" s="429">
        <v>746.81</v>
      </c>
      <c r="J290" s="429">
        <v>5</v>
      </c>
      <c r="K290" s="430">
        <v>3734.06</v>
      </c>
    </row>
    <row r="291" spans="1:11" ht="14.4" customHeight="1" x14ac:dyDescent="0.3">
      <c r="A291" s="425" t="s">
        <v>476</v>
      </c>
      <c r="B291" s="426" t="s">
        <v>478</v>
      </c>
      <c r="C291" s="427" t="s">
        <v>488</v>
      </c>
      <c r="D291" s="428" t="s">
        <v>489</v>
      </c>
      <c r="E291" s="427" t="s">
        <v>1145</v>
      </c>
      <c r="F291" s="428" t="s">
        <v>1146</v>
      </c>
      <c r="G291" s="427" t="s">
        <v>1652</v>
      </c>
      <c r="H291" s="427" t="s">
        <v>1653</v>
      </c>
      <c r="I291" s="429">
        <v>222.52</v>
      </c>
      <c r="J291" s="429">
        <v>1</v>
      </c>
      <c r="K291" s="430">
        <v>222.52</v>
      </c>
    </row>
    <row r="292" spans="1:11" ht="14.4" customHeight="1" x14ac:dyDescent="0.3">
      <c r="A292" s="425" t="s">
        <v>476</v>
      </c>
      <c r="B292" s="426" t="s">
        <v>478</v>
      </c>
      <c r="C292" s="427" t="s">
        <v>488</v>
      </c>
      <c r="D292" s="428" t="s">
        <v>489</v>
      </c>
      <c r="E292" s="427" t="s">
        <v>1145</v>
      </c>
      <c r="F292" s="428" t="s">
        <v>1146</v>
      </c>
      <c r="G292" s="427" t="s">
        <v>1654</v>
      </c>
      <c r="H292" s="427" t="s">
        <v>1655</v>
      </c>
      <c r="I292" s="429">
        <v>7223.6</v>
      </c>
      <c r="J292" s="429">
        <v>1</v>
      </c>
      <c r="K292" s="430">
        <v>7223.6</v>
      </c>
    </row>
    <row r="293" spans="1:11" ht="14.4" customHeight="1" x14ac:dyDescent="0.3">
      <c r="A293" s="425" t="s">
        <v>476</v>
      </c>
      <c r="B293" s="426" t="s">
        <v>478</v>
      </c>
      <c r="C293" s="427" t="s">
        <v>488</v>
      </c>
      <c r="D293" s="428" t="s">
        <v>489</v>
      </c>
      <c r="E293" s="427" t="s">
        <v>1145</v>
      </c>
      <c r="F293" s="428" t="s">
        <v>1146</v>
      </c>
      <c r="G293" s="427" t="s">
        <v>1656</v>
      </c>
      <c r="H293" s="427" t="s">
        <v>1657</v>
      </c>
      <c r="I293" s="429">
        <v>4749.7299999999996</v>
      </c>
      <c r="J293" s="429">
        <v>2</v>
      </c>
      <c r="K293" s="430">
        <v>9499.4599999999991</v>
      </c>
    </row>
    <row r="294" spans="1:11" ht="14.4" customHeight="1" x14ac:dyDescent="0.3">
      <c r="A294" s="425" t="s">
        <v>476</v>
      </c>
      <c r="B294" s="426" t="s">
        <v>478</v>
      </c>
      <c r="C294" s="427" t="s">
        <v>488</v>
      </c>
      <c r="D294" s="428" t="s">
        <v>489</v>
      </c>
      <c r="E294" s="427" t="s">
        <v>1145</v>
      </c>
      <c r="F294" s="428" t="s">
        <v>1146</v>
      </c>
      <c r="G294" s="427" t="s">
        <v>1658</v>
      </c>
      <c r="H294" s="427" t="s">
        <v>1659</v>
      </c>
      <c r="I294" s="429">
        <v>3443.6866666666665</v>
      </c>
      <c r="J294" s="429">
        <v>7</v>
      </c>
      <c r="K294" s="430">
        <v>24105.780000000002</v>
      </c>
    </row>
    <row r="295" spans="1:11" ht="14.4" customHeight="1" x14ac:dyDescent="0.3">
      <c r="A295" s="425" t="s">
        <v>476</v>
      </c>
      <c r="B295" s="426" t="s">
        <v>478</v>
      </c>
      <c r="C295" s="427" t="s">
        <v>488</v>
      </c>
      <c r="D295" s="428" t="s">
        <v>489</v>
      </c>
      <c r="E295" s="427" t="s">
        <v>1145</v>
      </c>
      <c r="F295" s="428" t="s">
        <v>1146</v>
      </c>
      <c r="G295" s="427" t="s">
        <v>1660</v>
      </c>
      <c r="H295" s="427" t="s">
        <v>1661</v>
      </c>
      <c r="I295" s="429">
        <v>3443.68</v>
      </c>
      <c r="J295" s="429">
        <v>4</v>
      </c>
      <c r="K295" s="430">
        <v>13774.71</v>
      </c>
    </row>
    <row r="296" spans="1:11" ht="14.4" customHeight="1" x14ac:dyDescent="0.3">
      <c r="A296" s="425" t="s">
        <v>476</v>
      </c>
      <c r="B296" s="426" t="s">
        <v>478</v>
      </c>
      <c r="C296" s="427" t="s">
        <v>488</v>
      </c>
      <c r="D296" s="428" t="s">
        <v>489</v>
      </c>
      <c r="E296" s="427" t="s">
        <v>1145</v>
      </c>
      <c r="F296" s="428" t="s">
        <v>1146</v>
      </c>
      <c r="G296" s="427" t="s">
        <v>1662</v>
      </c>
      <c r="H296" s="427" t="s">
        <v>1663</v>
      </c>
      <c r="I296" s="429">
        <v>158.87</v>
      </c>
      <c r="J296" s="429">
        <v>5</v>
      </c>
      <c r="K296" s="430">
        <v>794.37</v>
      </c>
    </row>
    <row r="297" spans="1:11" ht="14.4" customHeight="1" x14ac:dyDescent="0.3">
      <c r="A297" s="425" t="s">
        <v>476</v>
      </c>
      <c r="B297" s="426" t="s">
        <v>478</v>
      </c>
      <c r="C297" s="427" t="s">
        <v>488</v>
      </c>
      <c r="D297" s="428" t="s">
        <v>489</v>
      </c>
      <c r="E297" s="427" t="s">
        <v>1145</v>
      </c>
      <c r="F297" s="428" t="s">
        <v>1146</v>
      </c>
      <c r="G297" s="427" t="s">
        <v>1664</v>
      </c>
      <c r="H297" s="427" t="s">
        <v>1665</v>
      </c>
      <c r="I297" s="429">
        <v>3158.8875000000003</v>
      </c>
      <c r="J297" s="429">
        <v>4</v>
      </c>
      <c r="K297" s="430">
        <v>12635.550000000001</v>
      </c>
    </row>
    <row r="298" spans="1:11" ht="14.4" customHeight="1" x14ac:dyDescent="0.3">
      <c r="A298" s="425" t="s">
        <v>476</v>
      </c>
      <c r="B298" s="426" t="s">
        <v>478</v>
      </c>
      <c r="C298" s="427" t="s">
        <v>488</v>
      </c>
      <c r="D298" s="428" t="s">
        <v>489</v>
      </c>
      <c r="E298" s="427" t="s">
        <v>1145</v>
      </c>
      <c r="F298" s="428" t="s">
        <v>1146</v>
      </c>
      <c r="G298" s="427" t="s">
        <v>1666</v>
      </c>
      <c r="H298" s="427" t="s">
        <v>1667</v>
      </c>
      <c r="I298" s="429">
        <v>743.7833333333333</v>
      </c>
      <c r="J298" s="429">
        <v>15</v>
      </c>
      <c r="K298" s="430">
        <v>11156.79</v>
      </c>
    </row>
    <row r="299" spans="1:11" ht="14.4" customHeight="1" x14ac:dyDescent="0.3">
      <c r="A299" s="425" t="s">
        <v>476</v>
      </c>
      <c r="B299" s="426" t="s">
        <v>478</v>
      </c>
      <c r="C299" s="427" t="s">
        <v>488</v>
      </c>
      <c r="D299" s="428" t="s">
        <v>489</v>
      </c>
      <c r="E299" s="427" t="s">
        <v>1145</v>
      </c>
      <c r="F299" s="428" t="s">
        <v>1146</v>
      </c>
      <c r="G299" s="427" t="s">
        <v>1668</v>
      </c>
      <c r="H299" s="427" t="s">
        <v>1669</v>
      </c>
      <c r="I299" s="429">
        <v>746.82</v>
      </c>
      <c r="J299" s="429">
        <v>5</v>
      </c>
      <c r="K299" s="430">
        <v>3734.1</v>
      </c>
    </row>
    <row r="300" spans="1:11" ht="14.4" customHeight="1" x14ac:dyDescent="0.3">
      <c r="A300" s="425" t="s">
        <v>476</v>
      </c>
      <c r="B300" s="426" t="s">
        <v>478</v>
      </c>
      <c r="C300" s="427" t="s">
        <v>488</v>
      </c>
      <c r="D300" s="428" t="s">
        <v>489</v>
      </c>
      <c r="E300" s="427" t="s">
        <v>1145</v>
      </c>
      <c r="F300" s="428" t="s">
        <v>1146</v>
      </c>
      <c r="G300" s="427" t="s">
        <v>1670</v>
      </c>
      <c r="H300" s="427" t="s">
        <v>1671</v>
      </c>
      <c r="I300" s="429">
        <v>746.81333333333339</v>
      </c>
      <c r="J300" s="429">
        <v>15</v>
      </c>
      <c r="K300" s="430">
        <v>11202.22</v>
      </c>
    </row>
    <row r="301" spans="1:11" ht="14.4" customHeight="1" x14ac:dyDescent="0.3">
      <c r="A301" s="425" t="s">
        <v>476</v>
      </c>
      <c r="B301" s="426" t="s">
        <v>478</v>
      </c>
      <c r="C301" s="427" t="s">
        <v>488</v>
      </c>
      <c r="D301" s="428" t="s">
        <v>489</v>
      </c>
      <c r="E301" s="427" t="s">
        <v>1145</v>
      </c>
      <c r="F301" s="428" t="s">
        <v>1146</v>
      </c>
      <c r="G301" s="427" t="s">
        <v>1672</v>
      </c>
      <c r="H301" s="427" t="s">
        <v>1673</v>
      </c>
      <c r="I301" s="429">
        <v>746.81</v>
      </c>
      <c r="J301" s="429">
        <v>5</v>
      </c>
      <c r="K301" s="430">
        <v>3734.08</v>
      </c>
    </row>
    <row r="302" spans="1:11" ht="14.4" customHeight="1" x14ac:dyDescent="0.3">
      <c r="A302" s="425" t="s">
        <v>476</v>
      </c>
      <c r="B302" s="426" t="s">
        <v>478</v>
      </c>
      <c r="C302" s="427" t="s">
        <v>488</v>
      </c>
      <c r="D302" s="428" t="s">
        <v>489</v>
      </c>
      <c r="E302" s="427" t="s">
        <v>1145</v>
      </c>
      <c r="F302" s="428" t="s">
        <v>1146</v>
      </c>
      <c r="G302" s="427" t="s">
        <v>1674</v>
      </c>
      <c r="H302" s="427" t="s">
        <v>1675</v>
      </c>
      <c r="I302" s="429">
        <v>503.30500000000001</v>
      </c>
      <c r="J302" s="429">
        <v>30</v>
      </c>
      <c r="K302" s="430">
        <v>15099.19</v>
      </c>
    </row>
    <row r="303" spans="1:11" ht="14.4" customHeight="1" x14ac:dyDescent="0.3">
      <c r="A303" s="425" t="s">
        <v>476</v>
      </c>
      <c r="B303" s="426" t="s">
        <v>478</v>
      </c>
      <c r="C303" s="427" t="s">
        <v>488</v>
      </c>
      <c r="D303" s="428" t="s">
        <v>489</v>
      </c>
      <c r="E303" s="427" t="s">
        <v>1145</v>
      </c>
      <c r="F303" s="428" t="s">
        <v>1146</v>
      </c>
      <c r="G303" s="427" t="s">
        <v>1676</v>
      </c>
      <c r="H303" s="427" t="s">
        <v>1677</v>
      </c>
      <c r="I303" s="429">
        <v>1210</v>
      </c>
      <c r="J303" s="429">
        <v>5</v>
      </c>
      <c r="K303" s="430">
        <v>6050</v>
      </c>
    </row>
    <row r="304" spans="1:11" ht="14.4" customHeight="1" x14ac:dyDescent="0.3">
      <c r="A304" s="425" t="s">
        <v>476</v>
      </c>
      <c r="B304" s="426" t="s">
        <v>478</v>
      </c>
      <c r="C304" s="427" t="s">
        <v>488</v>
      </c>
      <c r="D304" s="428" t="s">
        <v>489</v>
      </c>
      <c r="E304" s="427" t="s">
        <v>1145</v>
      </c>
      <c r="F304" s="428" t="s">
        <v>1146</v>
      </c>
      <c r="G304" s="427" t="s">
        <v>1678</v>
      </c>
      <c r="H304" s="427" t="s">
        <v>1679</v>
      </c>
      <c r="I304" s="429">
        <v>1781.9749999999999</v>
      </c>
      <c r="J304" s="429">
        <v>2</v>
      </c>
      <c r="K304" s="430">
        <v>3563.95</v>
      </c>
    </row>
    <row r="305" spans="1:11" ht="14.4" customHeight="1" x14ac:dyDescent="0.3">
      <c r="A305" s="425" t="s">
        <v>476</v>
      </c>
      <c r="B305" s="426" t="s">
        <v>478</v>
      </c>
      <c r="C305" s="427" t="s">
        <v>488</v>
      </c>
      <c r="D305" s="428" t="s">
        <v>489</v>
      </c>
      <c r="E305" s="427" t="s">
        <v>1145</v>
      </c>
      <c r="F305" s="428" t="s">
        <v>1146</v>
      </c>
      <c r="G305" s="427" t="s">
        <v>1680</v>
      </c>
      <c r="H305" s="427" t="s">
        <v>1681</v>
      </c>
      <c r="I305" s="429">
        <v>81091.570000000007</v>
      </c>
      <c r="J305" s="429">
        <v>8</v>
      </c>
      <c r="K305" s="430">
        <v>648732.94999999995</v>
      </c>
    </row>
    <row r="306" spans="1:11" ht="14.4" customHeight="1" x14ac:dyDescent="0.3">
      <c r="A306" s="425" t="s">
        <v>476</v>
      </c>
      <c r="B306" s="426" t="s">
        <v>478</v>
      </c>
      <c r="C306" s="427" t="s">
        <v>488</v>
      </c>
      <c r="D306" s="428" t="s">
        <v>489</v>
      </c>
      <c r="E306" s="427" t="s">
        <v>1145</v>
      </c>
      <c r="F306" s="428" t="s">
        <v>1146</v>
      </c>
      <c r="G306" s="427" t="s">
        <v>1682</v>
      </c>
      <c r="H306" s="427" t="s">
        <v>1683</v>
      </c>
      <c r="I306" s="429">
        <v>10813.67</v>
      </c>
      <c r="J306" s="429">
        <v>2</v>
      </c>
      <c r="K306" s="430">
        <v>21627.34</v>
      </c>
    </row>
    <row r="307" spans="1:11" ht="14.4" customHeight="1" x14ac:dyDescent="0.3">
      <c r="A307" s="425" t="s">
        <v>476</v>
      </c>
      <c r="B307" s="426" t="s">
        <v>478</v>
      </c>
      <c r="C307" s="427" t="s">
        <v>488</v>
      </c>
      <c r="D307" s="428" t="s">
        <v>489</v>
      </c>
      <c r="E307" s="427" t="s">
        <v>1145</v>
      </c>
      <c r="F307" s="428" t="s">
        <v>1146</v>
      </c>
      <c r="G307" s="427" t="s">
        <v>1684</v>
      </c>
      <c r="H307" s="427" t="s">
        <v>1685</v>
      </c>
      <c r="I307" s="429">
        <v>18955.5</v>
      </c>
      <c r="J307" s="429">
        <v>1</v>
      </c>
      <c r="K307" s="430">
        <v>18955.5</v>
      </c>
    </row>
    <row r="308" spans="1:11" ht="14.4" customHeight="1" x14ac:dyDescent="0.3">
      <c r="A308" s="425" t="s">
        <v>476</v>
      </c>
      <c r="B308" s="426" t="s">
        <v>478</v>
      </c>
      <c r="C308" s="427" t="s">
        <v>488</v>
      </c>
      <c r="D308" s="428" t="s">
        <v>489</v>
      </c>
      <c r="E308" s="427" t="s">
        <v>1145</v>
      </c>
      <c r="F308" s="428" t="s">
        <v>1146</v>
      </c>
      <c r="G308" s="427" t="s">
        <v>1686</v>
      </c>
      <c r="H308" s="427" t="s">
        <v>1687</v>
      </c>
      <c r="I308" s="429">
        <v>340.18142857142857</v>
      </c>
      <c r="J308" s="429">
        <v>170</v>
      </c>
      <c r="K308" s="430">
        <v>57757.06</v>
      </c>
    </row>
    <row r="309" spans="1:11" ht="14.4" customHeight="1" x14ac:dyDescent="0.3">
      <c r="A309" s="425" t="s">
        <v>476</v>
      </c>
      <c r="B309" s="426" t="s">
        <v>478</v>
      </c>
      <c r="C309" s="427" t="s">
        <v>488</v>
      </c>
      <c r="D309" s="428" t="s">
        <v>489</v>
      </c>
      <c r="E309" s="427" t="s">
        <v>1145</v>
      </c>
      <c r="F309" s="428" t="s">
        <v>1146</v>
      </c>
      <c r="G309" s="427" t="s">
        <v>1688</v>
      </c>
      <c r="H309" s="427" t="s">
        <v>1689</v>
      </c>
      <c r="I309" s="429">
        <v>598.95000000000005</v>
      </c>
      <c r="J309" s="429">
        <v>10</v>
      </c>
      <c r="K309" s="430">
        <v>5989.5</v>
      </c>
    </row>
    <row r="310" spans="1:11" ht="14.4" customHeight="1" x14ac:dyDescent="0.3">
      <c r="A310" s="425" t="s">
        <v>476</v>
      </c>
      <c r="B310" s="426" t="s">
        <v>478</v>
      </c>
      <c r="C310" s="427" t="s">
        <v>488</v>
      </c>
      <c r="D310" s="428" t="s">
        <v>489</v>
      </c>
      <c r="E310" s="427" t="s">
        <v>1145</v>
      </c>
      <c r="F310" s="428" t="s">
        <v>1146</v>
      </c>
      <c r="G310" s="427" t="s">
        <v>1690</v>
      </c>
      <c r="H310" s="427" t="s">
        <v>1691</v>
      </c>
      <c r="I310" s="429">
        <v>266.2</v>
      </c>
      <c r="J310" s="429">
        <v>20</v>
      </c>
      <c r="K310" s="430">
        <v>5324</v>
      </c>
    </row>
    <row r="311" spans="1:11" ht="14.4" customHeight="1" x14ac:dyDescent="0.3">
      <c r="A311" s="425" t="s">
        <v>476</v>
      </c>
      <c r="B311" s="426" t="s">
        <v>478</v>
      </c>
      <c r="C311" s="427" t="s">
        <v>488</v>
      </c>
      <c r="D311" s="428" t="s">
        <v>489</v>
      </c>
      <c r="E311" s="427" t="s">
        <v>1145</v>
      </c>
      <c r="F311" s="428" t="s">
        <v>1146</v>
      </c>
      <c r="G311" s="427" t="s">
        <v>1692</v>
      </c>
      <c r="H311" s="427" t="s">
        <v>1693</v>
      </c>
      <c r="I311" s="429">
        <v>796.18</v>
      </c>
      <c r="J311" s="429">
        <v>5</v>
      </c>
      <c r="K311" s="430">
        <v>3980.9</v>
      </c>
    </row>
    <row r="312" spans="1:11" ht="14.4" customHeight="1" x14ac:dyDescent="0.3">
      <c r="A312" s="425" t="s">
        <v>476</v>
      </c>
      <c r="B312" s="426" t="s">
        <v>478</v>
      </c>
      <c r="C312" s="427" t="s">
        <v>488</v>
      </c>
      <c r="D312" s="428" t="s">
        <v>489</v>
      </c>
      <c r="E312" s="427" t="s">
        <v>1145</v>
      </c>
      <c r="F312" s="428" t="s">
        <v>1146</v>
      </c>
      <c r="G312" s="427" t="s">
        <v>1694</v>
      </c>
      <c r="H312" s="427" t="s">
        <v>1695</v>
      </c>
      <c r="I312" s="429">
        <v>309.76</v>
      </c>
      <c r="J312" s="429">
        <v>10</v>
      </c>
      <c r="K312" s="430">
        <v>3097.6</v>
      </c>
    </row>
    <row r="313" spans="1:11" ht="14.4" customHeight="1" x14ac:dyDescent="0.3">
      <c r="A313" s="425" t="s">
        <v>476</v>
      </c>
      <c r="B313" s="426" t="s">
        <v>478</v>
      </c>
      <c r="C313" s="427" t="s">
        <v>488</v>
      </c>
      <c r="D313" s="428" t="s">
        <v>489</v>
      </c>
      <c r="E313" s="427" t="s">
        <v>1145</v>
      </c>
      <c r="F313" s="428" t="s">
        <v>1146</v>
      </c>
      <c r="G313" s="427" t="s">
        <v>1696</v>
      </c>
      <c r="H313" s="427" t="s">
        <v>1697</v>
      </c>
      <c r="I313" s="429">
        <v>859.58</v>
      </c>
      <c r="J313" s="429">
        <v>20</v>
      </c>
      <c r="K313" s="430">
        <v>17191.68</v>
      </c>
    </row>
    <row r="314" spans="1:11" ht="14.4" customHeight="1" x14ac:dyDescent="0.3">
      <c r="A314" s="425" t="s">
        <v>476</v>
      </c>
      <c r="B314" s="426" t="s">
        <v>478</v>
      </c>
      <c r="C314" s="427" t="s">
        <v>488</v>
      </c>
      <c r="D314" s="428" t="s">
        <v>489</v>
      </c>
      <c r="E314" s="427" t="s">
        <v>1145</v>
      </c>
      <c r="F314" s="428" t="s">
        <v>1146</v>
      </c>
      <c r="G314" s="427" t="s">
        <v>1698</v>
      </c>
      <c r="H314" s="427" t="s">
        <v>1699</v>
      </c>
      <c r="I314" s="429">
        <v>801.5</v>
      </c>
      <c r="J314" s="429">
        <v>5</v>
      </c>
      <c r="K314" s="430">
        <v>4007.52</v>
      </c>
    </row>
    <row r="315" spans="1:11" ht="14.4" customHeight="1" x14ac:dyDescent="0.3">
      <c r="A315" s="425" t="s">
        <v>476</v>
      </c>
      <c r="B315" s="426" t="s">
        <v>478</v>
      </c>
      <c r="C315" s="427" t="s">
        <v>488</v>
      </c>
      <c r="D315" s="428" t="s">
        <v>489</v>
      </c>
      <c r="E315" s="427" t="s">
        <v>1145</v>
      </c>
      <c r="F315" s="428" t="s">
        <v>1146</v>
      </c>
      <c r="G315" s="427" t="s">
        <v>1700</v>
      </c>
      <c r="H315" s="427" t="s">
        <v>1701</v>
      </c>
      <c r="I315" s="429">
        <v>5423.22</v>
      </c>
      <c r="J315" s="429">
        <v>1</v>
      </c>
      <c r="K315" s="430">
        <v>5423.22</v>
      </c>
    </row>
    <row r="316" spans="1:11" ht="14.4" customHeight="1" x14ac:dyDescent="0.3">
      <c r="A316" s="425" t="s">
        <v>476</v>
      </c>
      <c r="B316" s="426" t="s">
        <v>478</v>
      </c>
      <c r="C316" s="427" t="s">
        <v>488</v>
      </c>
      <c r="D316" s="428" t="s">
        <v>489</v>
      </c>
      <c r="E316" s="427" t="s">
        <v>1145</v>
      </c>
      <c r="F316" s="428" t="s">
        <v>1146</v>
      </c>
      <c r="G316" s="427" t="s">
        <v>1702</v>
      </c>
      <c r="H316" s="427" t="s">
        <v>1703</v>
      </c>
      <c r="I316" s="429">
        <v>15233.84</v>
      </c>
      <c r="J316" s="429">
        <v>1</v>
      </c>
      <c r="K316" s="430">
        <v>15233.84</v>
      </c>
    </row>
    <row r="317" spans="1:11" ht="14.4" customHeight="1" x14ac:dyDescent="0.3">
      <c r="A317" s="425" t="s">
        <v>476</v>
      </c>
      <c r="B317" s="426" t="s">
        <v>478</v>
      </c>
      <c r="C317" s="427" t="s">
        <v>488</v>
      </c>
      <c r="D317" s="428" t="s">
        <v>489</v>
      </c>
      <c r="E317" s="427" t="s">
        <v>1145</v>
      </c>
      <c r="F317" s="428" t="s">
        <v>1146</v>
      </c>
      <c r="G317" s="427" t="s">
        <v>1704</v>
      </c>
      <c r="H317" s="427" t="s">
        <v>1705</v>
      </c>
      <c r="I317" s="429">
        <v>2164.1240000000003</v>
      </c>
      <c r="J317" s="429">
        <v>30</v>
      </c>
      <c r="K317" s="430">
        <v>64957.849999999991</v>
      </c>
    </row>
    <row r="318" spans="1:11" ht="14.4" customHeight="1" x14ac:dyDescent="0.3">
      <c r="A318" s="425" t="s">
        <v>476</v>
      </c>
      <c r="B318" s="426" t="s">
        <v>478</v>
      </c>
      <c r="C318" s="427" t="s">
        <v>488</v>
      </c>
      <c r="D318" s="428" t="s">
        <v>489</v>
      </c>
      <c r="E318" s="427" t="s">
        <v>1145</v>
      </c>
      <c r="F318" s="428" t="s">
        <v>1146</v>
      </c>
      <c r="G318" s="427" t="s">
        <v>1706</v>
      </c>
      <c r="H318" s="427" t="s">
        <v>1707</v>
      </c>
      <c r="I318" s="429">
        <v>21191.35</v>
      </c>
      <c r="J318" s="429">
        <v>2</v>
      </c>
      <c r="K318" s="430">
        <v>42382.7</v>
      </c>
    </row>
    <row r="319" spans="1:11" ht="14.4" customHeight="1" x14ac:dyDescent="0.3">
      <c r="A319" s="425" t="s">
        <v>476</v>
      </c>
      <c r="B319" s="426" t="s">
        <v>478</v>
      </c>
      <c r="C319" s="427" t="s">
        <v>488</v>
      </c>
      <c r="D319" s="428" t="s">
        <v>489</v>
      </c>
      <c r="E319" s="427" t="s">
        <v>1145</v>
      </c>
      <c r="F319" s="428" t="s">
        <v>1146</v>
      </c>
      <c r="G319" s="427" t="s">
        <v>1708</v>
      </c>
      <c r="H319" s="427" t="s">
        <v>1709</v>
      </c>
      <c r="I319" s="429">
        <v>21310.203333333335</v>
      </c>
      <c r="J319" s="429">
        <v>4</v>
      </c>
      <c r="K319" s="430">
        <v>85122</v>
      </c>
    </row>
    <row r="320" spans="1:11" ht="14.4" customHeight="1" x14ac:dyDescent="0.3">
      <c r="A320" s="425" t="s">
        <v>476</v>
      </c>
      <c r="B320" s="426" t="s">
        <v>478</v>
      </c>
      <c r="C320" s="427" t="s">
        <v>488</v>
      </c>
      <c r="D320" s="428" t="s">
        <v>489</v>
      </c>
      <c r="E320" s="427" t="s">
        <v>1145</v>
      </c>
      <c r="F320" s="428" t="s">
        <v>1146</v>
      </c>
      <c r="G320" s="427" t="s">
        <v>1710</v>
      </c>
      <c r="H320" s="427" t="s">
        <v>1711</v>
      </c>
      <c r="I320" s="429">
        <v>9370.41</v>
      </c>
      <c r="J320" s="429">
        <v>1</v>
      </c>
      <c r="K320" s="430">
        <v>9370.41</v>
      </c>
    </row>
    <row r="321" spans="1:11" ht="14.4" customHeight="1" x14ac:dyDescent="0.3">
      <c r="A321" s="425" t="s">
        <v>476</v>
      </c>
      <c r="B321" s="426" t="s">
        <v>478</v>
      </c>
      <c r="C321" s="427" t="s">
        <v>488</v>
      </c>
      <c r="D321" s="428" t="s">
        <v>489</v>
      </c>
      <c r="E321" s="427" t="s">
        <v>1145</v>
      </c>
      <c r="F321" s="428" t="s">
        <v>1146</v>
      </c>
      <c r="G321" s="427" t="s">
        <v>1712</v>
      </c>
      <c r="H321" s="427" t="s">
        <v>1713</v>
      </c>
      <c r="I321" s="429">
        <v>21547.84</v>
      </c>
      <c r="J321" s="429">
        <v>1</v>
      </c>
      <c r="K321" s="430">
        <v>21547.84</v>
      </c>
    </row>
    <row r="322" spans="1:11" ht="14.4" customHeight="1" x14ac:dyDescent="0.3">
      <c r="A322" s="425" t="s">
        <v>476</v>
      </c>
      <c r="B322" s="426" t="s">
        <v>478</v>
      </c>
      <c r="C322" s="427" t="s">
        <v>488</v>
      </c>
      <c r="D322" s="428" t="s">
        <v>489</v>
      </c>
      <c r="E322" s="427" t="s">
        <v>1145</v>
      </c>
      <c r="F322" s="428" t="s">
        <v>1146</v>
      </c>
      <c r="G322" s="427" t="s">
        <v>1714</v>
      </c>
      <c r="H322" s="427" t="s">
        <v>1715</v>
      </c>
      <c r="I322" s="429">
        <v>18955.599999999999</v>
      </c>
      <c r="J322" s="429">
        <v>1</v>
      </c>
      <c r="K322" s="430">
        <v>18955.599999999999</v>
      </c>
    </row>
    <row r="323" spans="1:11" ht="14.4" customHeight="1" x14ac:dyDescent="0.3">
      <c r="A323" s="425" t="s">
        <v>476</v>
      </c>
      <c r="B323" s="426" t="s">
        <v>478</v>
      </c>
      <c r="C323" s="427" t="s">
        <v>488</v>
      </c>
      <c r="D323" s="428" t="s">
        <v>489</v>
      </c>
      <c r="E323" s="427" t="s">
        <v>1145</v>
      </c>
      <c r="F323" s="428" t="s">
        <v>1146</v>
      </c>
      <c r="G323" s="427" t="s">
        <v>1716</v>
      </c>
      <c r="H323" s="427" t="s">
        <v>1717</v>
      </c>
      <c r="I323" s="429">
        <v>18955.66</v>
      </c>
      <c r="J323" s="429">
        <v>1</v>
      </c>
      <c r="K323" s="430">
        <v>18955.66</v>
      </c>
    </row>
    <row r="324" spans="1:11" ht="14.4" customHeight="1" x14ac:dyDescent="0.3">
      <c r="A324" s="425" t="s">
        <v>476</v>
      </c>
      <c r="B324" s="426" t="s">
        <v>478</v>
      </c>
      <c r="C324" s="427" t="s">
        <v>488</v>
      </c>
      <c r="D324" s="428" t="s">
        <v>489</v>
      </c>
      <c r="E324" s="427" t="s">
        <v>1145</v>
      </c>
      <c r="F324" s="428" t="s">
        <v>1146</v>
      </c>
      <c r="G324" s="427" t="s">
        <v>1718</v>
      </c>
      <c r="H324" s="427" t="s">
        <v>1719</v>
      </c>
      <c r="I324" s="429">
        <v>18955.66</v>
      </c>
      <c r="J324" s="429">
        <v>1</v>
      </c>
      <c r="K324" s="430">
        <v>18955.66</v>
      </c>
    </row>
    <row r="325" spans="1:11" ht="14.4" customHeight="1" x14ac:dyDescent="0.3">
      <c r="A325" s="425" t="s">
        <v>476</v>
      </c>
      <c r="B325" s="426" t="s">
        <v>478</v>
      </c>
      <c r="C325" s="427" t="s">
        <v>488</v>
      </c>
      <c r="D325" s="428" t="s">
        <v>489</v>
      </c>
      <c r="E325" s="427" t="s">
        <v>1145</v>
      </c>
      <c r="F325" s="428" t="s">
        <v>1146</v>
      </c>
      <c r="G325" s="427" t="s">
        <v>1720</v>
      </c>
      <c r="H325" s="427" t="s">
        <v>1721</v>
      </c>
      <c r="I325" s="429">
        <v>21191.38</v>
      </c>
      <c r="J325" s="429">
        <v>1</v>
      </c>
      <c r="K325" s="430">
        <v>21191.38</v>
      </c>
    </row>
    <row r="326" spans="1:11" ht="14.4" customHeight="1" x14ac:dyDescent="0.3">
      <c r="A326" s="425" t="s">
        <v>476</v>
      </c>
      <c r="B326" s="426" t="s">
        <v>478</v>
      </c>
      <c r="C326" s="427" t="s">
        <v>488</v>
      </c>
      <c r="D326" s="428" t="s">
        <v>489</v>
      </c>
      <c r="E326" s="427" t="s">
        <v>1145</v>
      </c>
      <c r="F326" s="428" t="s">
        <v>1146</v>
      </c>
      <c r="G326" s="427" t="s">
        <v>1722</v>
      </c>
      <c r="H326" s="427" t="s">
        <v>1723</v>
      </c>
      <c r="I326" s="429">
        <v>21191.38</v>
      </c>
      <c r="J326" s="429">
        <v>1</v>
      </c>
      <c r="K326" s="430">
        <v>21191.38</v>
      </c>
    </row>
    <row r="327" spans="1:11" ht="14.4" customHeight="1" x14ac:dyDescent="0.3">
      <c r="A327" s="425" t="s">
        <v>476</v>
      </c>
      <c r="B327" s="426" t="s">
        <v>478</v>
      </c>
      <c r="C327" s="427" t="s">
        <v>488</v>
      </c>
      <c r="D327" s="428" t="s">
        <v>489</v>
      </c>
      <c r="E327" s="427" t="s">
        <v>1145</v>
      </c>
      <c r="F327" s="428" t="s">
        <v>1146</v>
      </c>
      <c r="G327" s="427" t="s">
        <v>1724</v>
      </c>
      <c r="H327" s="427" t="s">
        <v>1725</v>
      </c>
      <c r="I327" s="429">
        <v>9041.48</v>
      </c>
      <c r="J327" s="429">
        <v>1</v>
      </c>
      <c r="K327" s="430">
        <v>9041.48</v>
      </c>
    </row>
    <row r="328" spans="1:11" ht="14.4" customHeight="1" x14ac:dyDescent="0.3">
      <c r="A328" s="425" t="s">
        <v>476</v>
      </c>
      <c r="B328" s="426" t="s">
        <v>478</v>
      </c>
      <c r="C328" s="427" t="s">
        <v>488</v>
      </c>
      <c r="D328" s="428" t="s">
        <v>489</v>
      </c>
      <c r="E328" s="427" t="s">
        <v>1145</v>
      </c>
      <c r="F328" s="428" t="s">
        <v>1146</v>
      </c>
      <c r="G328" s="427" t="s">
        <v>1726</v>
      </c>
      <c r="H328" s="427" t="s">
        <v>1727</v>
      </c>
      <c r="I328" s="429">
        <v>19061.883333333331</v>
      </c>
      <c r="J328" s="429">
        <v>3</v>
      </c>
      <c r="K328" s="430">
        <v>57185.649999999994</v>
      </c>
    </row>
    <row r="329" spans="1:11" ht="14.4" customHeight="1" x14ac:dyDescent="0.3">
      <c r="A329" s="425" t="s">
        <v>476</v>
      </c>
      <c r="B329" s="426" t="s">
        <v>478</v>
      </c>
      <c r="C329" s="427" t="s">
        <v>488</v>
      </c>
      <c r="D329" s="428" t="s">
        <v>489</v>
      </c>
      <c r="E329" s="427" t="s">
        <v>1145</v>
      </c>
      <c r="F329" s="428" t="s">
        <v>1146</v>
      </c>
      <c r="G329" s="427" t="s">
        <v>1728</v>
      </c>
      <c r="H329" s="427" t="s">
        <v>1729</v>
      </c>
      <c r="I329" s="429">
        <v>21369.61</v>
      </c>
      <c r="J329" s="429">
        <v>3</v>
      </c>
      <c r="K329" s="430">
        <v>64287.06</v>
      </c>
    </row>
    <row r="330" spans="1:11" ht="14.4" customHeight="1" x14ac:dyDescent="0.3">
      <c r="A330" s="425" t="s">
        <v>476</v>
      </c>
      <c r="B330" s="426" t="s">
        <v>478</v>
      </c>
      <c r="C330" s="427" t="s">
        <v>488</v>
      </c>
      <c r="D330" s="428" t="s">
        <v>489</v>
      </c>
      <c r="E330" s="427" t="s">
        <v>1145</v>
      </c>
      <c r="F330" s="428" t="s">
        <v>1146</v>
      </c>
      <c r="G330" s="427" t="s">
        <v>1730</v>
      </c>
      <c r="H330" s="427" t="s">
        <v>1731</v>
      </c>
      <c r="I330" s="429">
        <v>21369.61</v>
      </c>
      <c r="J330" s="429">
        <v>2</v>
      </c>
      <c r="K330" s="430">
        <v>42739.22</v>
      </c>
    </row>
    <row r="331" spans="1:11" ht="14.4" customHeight="1" x14ac:dyDescent="0.3">
      <c r="A331" s="425" t="s">
        <v>476</v>
      </c>
      <c r="B331" s="426" t="s">
        <v>478</v>
      </c>
      <c r="C331" s="427" t="s">
        <v>488</v>
      </c>
      <c r="D331" s="428" t="s">
        <v>489</v>
      </c>
      <c r="E331" s="427" t="s">
        <v>1145</v>
      </c>
      <c r="F331" s="428" t="s">
        <v>1146</v>
      </c>
      <c r="G331" s="427" t="s">
        <v>1732</v>
      </c>
      <c r="H331" s="427" t="s">
        <v>1733</v>
      </c>
      <c r="I331" s="429">
        <v>18955.599999999999</v>
      </c>
      <c r="J331" s="429">
        <v>1</v>
      </c>
      <c r="K331" s="430">
        <v>18955.599999999999</v>
      </c>
    </row>
    <row r="332" spans="1:11" ht="14.4" customHeight="1" x14ac:dyDescent="0.3">
      <c r="A332" s="425" t="s">
        <v>476</v>
      </c>
      <c r="B332" s="426" t="s">
        <v>478</v>
      </c>
      <c r="C332" s="427" t="s">
        <v>488</v>
      </c>
      <c r="D332" s="428" t="s">
        <v>489</v>
      </c>
      <c r="E332" s="427" t="s">
        <v>1145</v>
      </c>
      <c r="F332" s="428" t="s">
        <v>1146</v>
      </c>
      <c r="G332" s="427" t="s">
        <v>1734</v>
      </c>
      <c r="H332" s="427" t="s">
        <v>1735</v>
      </c>
      <c r="I332" s="429">
        <v>10790.91</v>
      </c>
      <c r="J332" s="429">
        <v>1</v>
      </c>
      <c r="K332" s="430">
        <v>10790.91</v>
      </c>
    </row>
    <row r="333" spans="1:11" ht="14.4" customHeight="1" x14ac:dyDescent="0.3">
      <c r="A333" s="425" t="s">
        <v>476</v>
      </c>
      <c r="B333" s="426" t="s">
        <v>478</v>
      </c>
      <c r="C333" s="427" t="s">
        <v>488</v>
      </c>
      <c r="D333" s="428" t="s">
        <v>489</v>
      </c>
      <c r="E333" s="427" t="s">
        <v>1145</v>
      </c>
      <c r="F333" s="428" t="s">
        <v>1146</v>
      </c>
      <c r="G333" s="427" t="s">
        <v>1736</v>
      </c>
      <c r="H333" s="427" t="s">
        <v>1737</v>
      </c>
      <c r="I333" s="429">
        <v>18955.5</v>
      </c>
      <c r="J333" s="429">
        <v>1</v>
      </c>
      <c r="K333" s="430">
        <v>18955.5</v>
      </c>
    </row>
    <row r="334" spans="1:11" ht="14.4" customHeight="1" x14ac:dyDescent="0.3">
      <c r="A334" s="425" t="s">
        <v>476</v>
      </c>
      <c r="B334" s="426" t="s">
        <v>478</v>
      </c>
      <c r="C334" s="427" t="s">
        <v>488</v>
      </c>
      <c r="D334" s="428" t="s">
        <v>489</v>
      </c>
      <c r="E334" s="427" t="s">
        <v>1145</v>
      </c>
      <c r="F334" s="428" t="s">
        <v>1146</v>
      </c>
      <c r="G334" s="427" t="s">
        <v>1738</v>
      </c>
      <c r="H334" s="427" t="s">
        <v>1739</v>
      </c>
      <c r="I334" s="429">
        <v>18955.669999999998</v>
      </c>
      <c r="J334" s="429">
        <v>2</v>
      </c>
      <c r="K334" s="430">
        <v>37911.35</v>
      </c>
    </row>
    <row r="335" spans="1:11" ht="14.4" customHeight="1" x14ac:dyDescent="0.3">
      <c r="A335" s="425" t="s">
        <v>476</v>
      </c>
      <c r="B335" s="426" t="s">
        <v>478</v>
      </c>
      <c r="C335" s="427" t="s">
        <v>488</v>
      </c>
      <c r="D335" s="428" t="s">
        <v>489</v>
      </c>
      <c r="E335" s="427" t="s">
        <v>1145</v>
      </c>
      <c r="F335" s="428" t="s">
        <v>1146</v>
      </c>
      <c r="G335" s="427" t="s">
        <v>1740</v>
      </c>
      <c r="H335" s="427" t="s">
        <v>1741</v>
      </c>
      <c r="I335" s="429">
        <v>18955.55</v>
      </c>
      <c r="J335" s="429">
        <v>3</v>
      </c>
      <c r="K335" s="430">
        <v>56866.6</v>
      </c>
    </row>
    <row r="336" spans="1:11" ht="14.4" customHeight="1" x14ac:dyDescent="0.3">
      <c r="A336" s="425" t="s">
        <v>476</v>
      </c>
      <c r="B336" s="426" t="s">
        <v>478</v>
      </c>
      <c r="C336" s="427" t="s">
        <v>488</v>
      </c>
      <c r="D336" s="428" t="s">
        <v>489</v>
      </c>
      <c r="E336" s="427" t="s">
        <v>1145</v>
      </c>
      <c r="F336" s="428" t="s">
        <v>1146</v>
      </c>
      <c r="G336" s="427" t="s">
        <v>1742</v>
      </c>
      <c r="H336" s="427" t="s">
        <v>1743</v>
      </c>
      <c r="I336" s="429">
        <v>21191.35</v>
      </c>
      <c r="J336" s="429">
        <v>2</v>
      </c>
      <c r="K336" s="430">
        <v>42382.7</v>
      </c>
    </row>
    <row r="337" spans="1:11" ht="14.4" customHeight="1" x14ac:dyDescent="0.3">
      <c r="A337" s="425" t="s">
        <v>476</v>
      </c>
      <c r="B337" s="426" t="s">
        <v>478</v>
      </c>
      <c r="C337" s="427" t="s">
        <v>488</v>
      </c>
      <c r="D337" s="428" t="s">
        <v>489</v>
      </c>
      <c r="E337" s="427" t="s">
        <v>1145</v>
      </c>
      <c r="F337" s="428" t="s">
        <v>1146</v>
      </c>
      <c r="G337" s="427" t="s">
        <v>1744</v>
      </c>
      <c r="H337" s="427" t="s">
        <v>1745</v>
      </c>
      <c r="I337" s="429">
        <v>13397.92</v>
      </c>
      <c r="J337" s="429">
        <v>2</v>
      </c>
      <c r="K337" s="430">
        <v>26795.84</v>
      </c>
    </row>
    <row r="338" spans="1:11" ht="14.4" customHeight="1" x14ac:dyDescent="0.3">
      <c r="A338" s="425" t="s">
        <v>476</v>
      </c>
      <c r="B338" s="426" t="s">
        <v>478</v>
      </c>
      <c r="C338" s="427" t="s">
        <v>488</v>
      </c>
      <c r="D338" s="428" t="s">
        <v>489</v>
      </c>
      <c r="E338" s="427" t="s">
        <v>1145</v>
      </c>
      <c r="F338" s="428" t="s">
        <v>1146</v>
      </c>
      <c r="G338" s="427" t="s">
        <v>1746</v>
      </c>
      <c r="H338" s="427" t="s">
        <v>1747</v>
      </c>
      <c r="I338" s="429">
        <v>1604.74</v>
      </c>
      <c r="J338" s="429">
        <v>4</v>
      </c>
      <c r="K338" s="430">
        <v>6359.3099999999995</v>
      </c>
    </row>
    <row r="339" spans="1:11" ht="14.4" customHeight="1" x14ac:dyDescent="0.3">
      <c r="A339" s="425" t="s">
        <v>476</v>
      </c>
      <c r="B339" s="426" t="s">
        <v>478</v>
      </c>
      <c r="C339" s="427" t="s">
        <v>488</v>
      </c>
      <c r="D339" s="428" t="s">
        <v>489</v>
      </c>
      <c r="E339" s="427" t="s">
        <v>1145</v>
      </c>
      <c r="F339" s="428" t="s">
        <v>1146</v>
      </c>
      <c r="G339" s="427" t="s">
        <v>1748</v>
      </c>
      <c r="H339" s="427" t="s">
        <v>1749</v>
      </c>
      <c r="I339" s="429">
        <v>1006.6</v>
      </c>
      <c r="J339" s="429">
        <v>1</v>
      </c>
      <c r="K339" s="430">
        <v>1006.6</v>
      </c>
    </row>
    <row r="340" spans="1:11" ht="14.4" customHeight="1" x14ac:dyDescent="0.3">
      <c r="A340" s="425" t="s">
        <v>476</v>
      </c>
      <c r="B340" s="426" t="s">
        <v>478</v>
      </c>
      <c r="C340" s="427" t="s">
        <v>488</v>
      </c>
      <c r="D340" s="428" t="s">
        <v>489</v>
      </c>
      <c r="E340" s="427" t="s">
        <v>1145</v>
      </c>
      <c r="F340" s="428" t="s">
        <v>1146</v>
      </c>
      <c r="G340" s="427" t="s">
        <v>1750</v>
      </c>
      <c r="H340" s="427" t="s">
        <v>1751</v>
      </c>
      <c r="I340" s="429">
        <v>1928.9800000000002</v>
      </c>
      <c r="J340" s="429">
        <v>4</v>
      </c>
      <c r="K340" s="430">
        <v>7672.14</v>
      </c>
    </row>
    <row r="341" spans="1:11" ht="14.4" customHeight="1" x14ac:dyDescent="0.3">
      <c r="A341" s="425" t="s">
        <v>476</v>
      </c>
      <c r="B341" s="426" t="s">
        <v>478</v>
      </c>
      <c r="C341" s="427" t="s">
        <v>488</v>
      </c>
      <c r="D341" s="428" t="s">
        <v>489</v>
      </c>
      <c r="E341" s="427" t="s">
        <v>1145</v>
      </c>
      <c r="F341" s="428" t="s">
        <v>1146</v>
      </c>
      <c r="G341" s="427" t="s">
        <v>1752</v>
      </c>
      <c r="H341" s="427" t="s">
        <v>1753</v>
      </c>
      <c r="I341" s="429">
        <v>746.81</v>
      </c>
      <c r="J341" s="429">
        <v>5</v>
      </c>
      <c r="K341" s="430">
        <v>3734.05</v>
      </c>
    </row>
    <row r="342" spans="1:11" ht="14.4" customHeight="1" x14ac:dyDescent="0.3">
      <c r="A342" s="425" t="s">
        <v>476</v>
      </c>
      <c r="B342" s="426" t="s">
        <v>478</v>
      </c>
      <c r="C342" s="427" t="s">
        <v>488</v>
      </c>
      <c r="D342" s="428" t="s">
        <v>489</v>
      </c>
      <c r="E342" s="427" t="s">
        <v>1145</v>
      </c>
      <c r="F342" s="428" t="s">
        <v>1146</v>
      </c>
      <c r="G342" s="427" t="s">
        <v>1754</v>
      </c>
      <c r="H342" s="427" t="s">
        <v>1755</v>
      </c>
      <c r="I342" s="429">
        <v>18955.5</v>
      </c>
      <c r="J342" s="429">
        <v>1</v>
      </c>
      <c r="K342" s="430">
        <v>18955.5</v>
      </c>
    </row>
    <row r="343" spans="1:11" ht="14.4" customHeight="1" x14ac:dyDescent="0.3">
      <c r="A343" s="425" t="s">
        <v>476</v>
      </c>
      <c r="B343" s="426" t="s">
        <v>478</v>
      </c>
      <c r="C343" s="427" t="s">
        <v>488</v>
      </c>
      <c r="D343" s="428" t="s">
        <v>489</v>
      </c>
      <c r="E343" s="427" t="s">
        <v>1145</v>
      </c>
      <c r="F343" s="428" t="s">
        <v>1146</v>
      </c>
      <c r="G343" s="427" t="s">
        <v>1756</v>
      </c>
      <c r="H343" s="427" t="s">
        <v>1757</v>
      </c>
      <c r="I343" s="429">
        <v>18955.66</v>
      </c>
      <c r="J343" s="429">
        <v>1</v>
      </c>
      <c r="K343" s="430">
        <v>18955.66</v>
      </c>
    </row>
    <row r="344" spans="1:11" ht="14.4" customHeight="1" x14ac:dyDescent="0.3">
      <c r="A344" s="425" t="s">
        <v>476</v>
      </c>
      <c r="B344" s="426" t="s">
        <v>478</v>
      </c>
      <c r="C344" s="427" t="s">
        <v>488</v>
      </c>
      <c r="D344" s="428" t="s">
        <v>489</v>
      </c>
      <c r="E344" s="427" t="s">
        <v>1145</v>
      </c>
      <c r="F344" s="428" t="s">
        <v>1146</v>
      </c>
      <c r="G344" s="427" t="s">
        <v>1758</v>
      </c>
      <c r="H344" s="427" t="s">
        <v>1759</v>
      </c>
      <c r="I344" s="429">
        <v>1634.56</v>
      </c>
      <c r="J344" s="429">
        <v>2</v>
      </c>
      <c r="K344" s="430">
        <v>3269.12</v>
      </c>
    </row>
    <row r="345" spans="1:11" ht="14.4" customHeight="1" x14ac:dyDescent="0.3">
      <c r="A345" s="425" t="s">
        <v>476</v>
      </c>
      <c r="B345" s="426" t="s">
        <v>478</v>
      </c>
      <c r="C345" s="427" t="s">
        <v>488</v>
      </c>
      <c r="D345" s="428" t="s">
        <v>489</v>
      </c>
      <c r="E345" s="427" t="s">
        <v>1145</v>
      </c>
      <c r="F345" s="428" t="s">
        <v>1146</v>
      </c>
      <c r="G345" s="427" t="s">
        <v>1760</v>
      </c>
      <c r="H345" s="427" t="s">
        <v>1761</v>
      </c>
      <c r="I345" s="429">
        <v>2595.0899999999997</v>
      </c>
      <c r="J345" s="429">
        <v>4</v>
      </c>
      <c r="K345" s="430">
        <v>10387.74</v>
      </c>
    </row>
    <row r="346" spans="1:11" ht="14.4" customHeight="1" x14ac:dyDescent="0.3">
      <c r="A346" s="425" t="s">
        <v>476</v>
      </c>
      <c r="B346" s="426" t="s">
        <v>478</v>
      </c>
      <c r="C346" s="427" t="s">
        <v>488</v>
      </c>
      <c r="D346" s="428" t="s">
        <v>489</v>
      </c>
      <c r="E346" s="427" t="s">
        <v>1145</v>
      </c>
      <c r="F346" s="428" t="s">
        <v>1146</v>
      </c>
      <c r="G346" s="427" t="s">
        <v>1762</v>
      </c>
      <c r="H346" s="427" t="s">
        <v>1763</v>
      </c>
      <c r="I346" s="429">
        <v>11747.355555555556</v>
      </c>
      <c r="J346" s="429">
        <v>13</v>
      </c>
      <c r="K346" s="430">
        <v>152623.09000000003</v>
      </c>
    </row>
    <row r="347" spans="1:11" ht="14.4" customHeight="1" x14ac:dyDescent="0.3">
      <c r="A347" s="425" t="s">
        <v>476</v>
      </c>
      <c r="B347" s="426" t="s">
        <v>478</v>
      </c>
      <c r="C347" s="427" t="s">
        <v>488</v>
      </c>
      <c r="D347" s="428" t="s">
        <v>489</v>
      </c>
      <c r="E347" s="427" t="s">
        <v>1145</v>
      </c>
      <c r="F347" s="428" t="s">
        <v>1146</v>
      </c>
      <c r="G347" s="427" t="s">
        <v>1764</v>
      </c>
      <c r="H347" s="427" t="s">
        <v>1765</v>
      </c>
      <c r="I347" s="429">
        <v>3443.68</v>
      </c>
      <c r="J347" s="429">
        <v>2</v>
      </c>
      <c r="K347" s="430">
        <v>6887.36</v>
      </c>
    </row>
    <row r="348" spans="1:11" ht="14.4" customHeight="1" x14ac:dyDescent="0.3">
      <c r="A348" s="425" t="s">
        <v>476</v>
      </c>
      <c r="B348" s="426" t="s">
        <v>478</v>
      </c>
      <c r="C348" s="427" t="s">
        <v>488</v>
      </c>
      <c r="D348" s="428" t="s">
        <v>489</v>
      </c>
      <c r="E348" s="427" t="s">
        <v>1145</v>
      </c>
      <c r="F348" s="428" t="s">
        <v>1146</v>
      </c>
      <c r="G348" s="427" t="s">
        <v>1766</v>
      </c>
      <c r="H348" s="427" t="s">
        <v>1767</v>
      </c>
      <c r="I348" s="429">
        <v>18955.599999999999</v>
      </c>
      <c r="J348" s="429">
        <v>1</v>
      </c>
      <c r="K348" s="430">
        <v>18955.599999999999</v>
      </c>
    </row>
    <row r="349" spans="1:11" ht="14.4" customHeight="1" x14ac:dyDescent="0.3">
      <c r="A349" s="425" t="s">
        <v>476</v>
      </c>
      <c r="B349" s="426" t="s">
        <v>478</v>
      </c>
      <c r="C349" s="427" t="s">
        <v>488</v>
      </c>
      <c r="D349" s="428" t="s">
        <v>489</v>
      </c>
      <c r="E349" s="427" t="s">
        <v>1145</v>
      </c>
      <c r="F349" s="428" t="s">
        <v>1146</v>
      </c>
      <c r="G349" s="427" t="s">
        <v>1768</v>
      </c>
      <c r="H349" s="427" t="s">
        <v>1769</v>
      </c>
      <c r="I349" s="429">
        <v>18955.580000000002</v>
      </c>
      <c r="J349" s="429">
        <v>2</v>
      </c>
      <c r="K349" s="430">
        <v>37911.160000000003</v>
      </c>
    </row>
    <row r="350" spans="1:11" ht="14.4" customHeight="1" x14ac:dyDescent="0.3">
      <c r="A350" s="425" t="s">
        <v>476</v>
      </c>
      <c r="B350" s="426" t="s">
        <v>478</v>
      </c>
      <c r="C350" s="427" t="s">
        <v>488</v>
      </c>
      <c r="D350" s="428" t="s">
        <v>489</v>
      </c>
      <c r="E350" s="427" t="s">
        <v>1145</v>
      </c>
      <c r="F350" s="428" t="s">
        <v>1146</v>
      </c>
      <c r="G350" s="427" t="s">
        <v>1770</v>
      </c>
      <c r="H350" s="427" t="s">
        <v>1771</v>
      </c>
      <c r="I350" s="429">
        <v>172121.43</v>
      </c>
      <c r="J350" s="429">
        <v>3</v>
      </c>
      <c r="K350" s="430">
        <v>521684.26</v>
      </c>
    </row>
    <row r="351" spans="1:11" ht="14.4" customHeight="1" x14ac:dyDescent="0.3">
      <c r="A351" s="425" t="s">
        <v>476</v>
      </c>
      <c r="B351" s="426" t="s">
        <v>478</v>
      </c>
      <c r="C351" s="427" t="s">
        <v>488</v>
      </c>
      <c r="D351" s="428" t="s">
        <v>489</v>
      </c>
      <c r="E351" s="427" t="s">
        <v>1145</v>
      </c>
      <c r="F351" s="428" t="s">
        <v>1146</v>
      </c>
      <c r="G351" s="427" t="s">
        <v>1772</v>
      </c>
      <c r="H351" s="427" t="s">
        <v>1773</v>
      </c>
      <c r="I351" s="429">
        <v>4946.4799999999996</v>
      </c>
      <c r="J351" s="429">
        <v>3</v>
      </c>
      <c r="K351" s="430">
        <v>14839.439999999999</v>
      </c>
    </row>
    <row r="352" spans="1:11" ht="14.4" customHeight="1" x14ac:dyDescent="0.3">
      <c r="A352" s="425" t="s">
        <v>476</v>
      </c>
      <c r="B352" s="426" t="s">
        <v>478</v>
      </c>
      <c r="C352" s="427" t="s">
        <v>488</v>
      </c>
      <c r="D352" s="428" t="s">
        <v>489</v>
      </c>
      <c r="E352" s="427" t="s">
        <v>1145</v>
      </c>
      <c r="F352" s="428" t="s">
        <v>1146</v>
      </c>
      <c r="G352" s="427" t="s">
        <v>1774</v>
      </c>
      <c r="H352" s="427" t="s">
        <v>1775</v>
      </c>
      <c r="I352" s="429">
        <v>4946.4799999999996</v>
      </c>
      <c r="J352" s="429">
        <v>6</v>
      </c>
      <c r="K352" s="430">
        <v>29678.879999999997</v>
      </c>
    </row>
    <row r="353" spans="1:11" ht="14.4" customHeight="1" x14ac:dyDescent="0.3">
      <c r="A353" s="425" t="s">
        <v>476</v>
      </c>
      <c r="B353" s="426" t="s">
        <v>478</v>
      </c>
      <c r="C353" s="427" t="s">
        <v>488</v>
      </c>
      <c r="D353" s="428" t="s">
        <v>489</v>
      </c>
      <c r="E353" s="427" t="s">
        <v>1145</v>
      </c>
      <c r="F353" s="428" t="s">
        <v>1146</v>
      </c>
      <c r="G353" s="427" t="s">
        <v>1776</v>
      </c>
      <c r="H353" s="427" t="s">
        <v>1777</v>
      </c>
      <c r="I353" s="429">
        <v>4629.53</v>
      </c>
      <c r="J353" s="429">
        <v>1</v>
      </c>
      <c r="K353" s="430">
        <v>4629.53</v>
      </c>
    </row>
    <row r="354" spans="1:11" ht="14.4" customHeight="1" x14ac:dyDescent="0.3">
      <c r="A354" s="425" t="s">
        <v>476</v>
      </c>
      <c r="B354" s="426" t="s">
        <v>478</v>
      </c>
      <c r="C354" s="427" t="s">
        <v>488</v>
      </c>
      <c r="D354" s="428" t="s">
        <v>489</v>
      </c>
      <c r="E354" s="427" t="s">
        <v>1145</v>
      </c>
      <c r="F354" s="428" t="s">
        <v>1146</v>
      </c>
      <c r="G354" s="427" t="s">
        <v>1778</v>
      </c>
      <c r="H354" s="427" t="s">
        <v>1779</v>
      </c>
      <c r="I354" s="429">
        <v>746.81</v>
      </c>
      <c r="J354" s="429">
        <v>25</v>
      </c>
      <c r="K354" s="430">
        <v>18670.29</v>
      </c>
    </row>
    <row r="355" spans="1:11" ht="14.4" customHeight="1" x14ac:dyDescent="0.3">
      <c r="A355" s="425" t="s">
        <v>476</v>
      </c>
      <c r="B355" s="426" t="s">
        <v>478</v>
      </c>
      <c r="C355" s="427" t="s">
        <v>488</v>
      </c>
      <c r="D355" s="428" t="s">
        <v>489</v>
      </c>
      <c r="E355" s="427" t="s">
        <v>1145</v>
      </c>
      <c r="F355" s="428" t="s">
        <v>1146</v>
      </c>
      <c r="G355" s="427" t="s">
        <v>1780</v>
      </c>
      <c r="H355" s="427" t="s">
        <v>1781</v>
      </c>
      <c r="I355" s="429">
        <v>4729.4949999999999</v>
      </c>
      <c r="J355" s="429">
        <v>2</v>
      </c>
      <c r="K355" s="430">
        <v>9458.99</v>
      </c>
    </row>
    <row r="356" spans="1:11" ht="14.4" customHeight="1" x14ac:dyDescent="0.3">
      <c r="A356" s="425" t="s">
        <v>476</v>
      </c>
      <c r="B356" s="426" t="s">
        <v>478</v>
      </c>
      <c r="C356" s="427" t="s">
        <v>488</v>
      </c>
      <c r="D356" s="428" t="s">
        <v>489</v>
      </c>
      <c r="E356" s="427" t="s">
        <v>1145</v>
      </c>
      <c r="F356" s="428" t="s">
        <v>1146</v>
      </c>
      <c r="G356" s="427" t="s">
        <v>1782</v>
      </c>
      <c r="H356" s="427" t="s">
        <v>1783</v>
      </c>
      <c r="I356" s="429">
        <v>3443.7</v>
      </c>
      <c r="J356" s="429">
        <v>2</v>
      </c>
      <c r="K356" s="430">
        <v>6887.4</v>
      </c>
    </row>
    <row r="357" spans="1:11" ht="14.4" customHeight="1" x14ac:dyDescent="0.3">
      <c r="A357" s="425" t="s">
        <v>476</v>
      </c>
      <c r="B357" s="426" t="s">
        <v>478</v>
      </c>
      <c r="C357" s="427" t="s">
        <v>488</v>
      </c>
      <c r="D357" s="428" t="s">
        <v>489</v>
      </c>
      <c r="E357" s="427" t="s">
        <v>1145</v>
      </c>
      <c r="F357" s="428" t="s">
        <v>1146</v>
      </c>
      <c r="G357" s="427" t="s">
        <v>1784</v>
      </c>
      <c r="H357" s="427" t="s">
        <v>1785</v>
      </c>
      <c r="I357" s="429">
        <v>2524.06</v>
      </c>
      <c r="J357" s="429">
        <v>10</v>
      </c>
      <c r="K357" s="430">
        <v>25240.600000000002</v>
      </c>
    </row>
    <row r="358" spans="1:11" ht="14.4" customHeight="1" x14ac:dyDescent="0.3">
      <c r="A358" s="425" t="s">
        <v>476</v>
      </c>
      <c r="B358" s="426" t="s">
        <v>478</v>
      </c>
      <c r="C358" s="427" t="s">
        <v>488</v>
      </c>
      <c r="D358" s="428" t="s">
        <v>489</v>
      </c>
      <c r="E358" s="427" t="s">
        <v>1145</v>
      </c>
      <c r="F358" s="428" t="s">
        <v>1146</v>
      </c>
      <c r="G358" s="427" t="s">
        <v>1786</v>
      </c>
      <c r="H358" s="427" t="s">
        <v>1787</v>
      </c>
      <c r="I358" s="429">
        <v>3443.68</v>
      </c>
      <c r="J358" s="429">
        <v>6</v>
      </c>
      <c r="K358" s="430">
        <v>20662.07</v>
      </c>
    </row>
    <row r="359" spans="1:11" ht="14.4" customHeight="1" x14ac:dyDescent="0.3">
      <c r="A359" s="425" t="s">
        <v>476</v>
      </c>
      <c r="B359" s="426" t="s">
        <v>478</v>
      </c>
      <c r="C359" s="427" t="s">
        <v>488</v>
      </c>
      <c r="D359" s="428" t="s">
        <v>489</v>
      </c>
      <c r="E359" s="427" t="s">
        <v>1145</v>
      </c>
      <c r="F359" s="428" t="s">
        <v>1146</v>
      </c>
      <c r="G359" s="427" t="s">
        <v>1788</v>
      </c>
      <c r="H359" s="427" t="s">
        <v>1789</v>
      </c>
      <c r="I359" s="429">
        <v>2204.62</v>
      </c>
      <c r="J359" s="429">
        <v>1</v>
      </c>
      <c r="K359" s="430">
        <v>2204.62</v>
      </c>
    </row>
    <row r="360" spans="1:11" ht="14.4" customHeight="1" x14ac:dyDescent="0.3">
      <c r="A360" s="425" t="s">
        <v>476</v>
      </c>
      <c r="B360" s="426" t="s">
        <v>478</v>
      </c>
      <c r="C360" s="427" t="s">
        <v>488</v>
      </c>
      <c r="D360" s="428" t="s">
        <v>489</v>
      </c>
      <c r="E360" s="427" t="s">
        <v>1145</v>
      </c>
      <c r="F360" s="428" t="s">
        <v>1146</v>
      </c>
      <c r="G360" s="427" t="s">
        <v>1790</v>
      </c>
      <c r="H360" s="427" t="s">
        <v>1791</v>
      </c>
      <c r="I360" s="429">
        <v>1754.5</v>
      </c>
      <c r="J360" s="429">
        <v>15</v>
      </c>
      <c r="K360" s="430">
        <v>26317.5</v>
      </c>
    </row>
    <row r="361" spans="1:11" ht="14.4" customHeight="1" x14ac:dyDescent="0.3">
      <c r="A361" s="425" t="s">
        <v>476</v>
      </c>
      <c r="B361" s="426" t="s">
        <v>478</v>
      </c>
      <c r="C361" s="427" t="s">
        <v>488</v>
      </c>
      <c r="D361" s="428" t="s">
        <v>489</v>
      </c>
      <c r="E361" s="427" t="s">
        <v>1145</v>
      </c>
      <c r="F361" s="428" t="s">
        <v>1146</v>
      </c>
      <c r="G361" s="427" t="s">
        <v>1792</v>
      </c>
      <c r="H361" s="427" t="s">
        <v>1793</v>
      </c>
      <c r="I361" s="429">
        <v>746.81</v>
      </c>
      <c r="J361" s="429">
        <v>5</v>
      </c>
      <c r="K361" s="430">
        <v>3734.06</v>
      </c>
    </row>
    <row r="362" spans="1:11" ht="14.4" customHeight="1" x14ac:dyDescent="0.3">
      <c r="A362" s="425" t="s">
        <v>476</v>
      </c>
      <c r="B362" s="426" t="s">
        <v>478</v>
      </c>
      <c r="C362" s="427" t="s">
        <v>488</v>
      </c>
      <c r="D362" s="428" t="s">
        <v>489</v>
      </c>
      <c r="E362" s="427" t="s">
        <v>1145</v>
      </c>
      <c r="F362" s="428" t="s">
        <v>1146</v>
      </c>
      <c r="G362" s="427" t="s">
        <v>1794</v>
      </c>
      <c r="H362" s="427" t="s">
        <v>1795</v>
      </c>
      <c r="I362" s="429">
        <v>1082.075</v>
      </c>
      <c r="J362" s="429">
        <v>7</v>
      </c>
      <c r="K362" s="430">
        <v>7529.4400000000005</v>
      </c>
    </row>
    <row r="363" spans="1:11" ht="14.4" customHeight="1" x14ac:dyDescent="0.3">
      <c r="A363" s="425" t="s">
        <v>476</v>
      </c>
      <c r="B363" s="426" t="s">
        <v>478</v>
      </c>
      <c r="C363" s="427" t="s">
        <v>488</v>
      </c>
      <c r="D363" s="428" t="s">
        <v>489</v>
      </c>
      <c r="E363" s="427" t="s">
        <v>1145</v>
      </c>
      <c r="F363" s="428" t="s">
        <v>1146</v>
      </c>
      <c r="G363" s="427" t="s">
        <v>1796</v>
      </c>
      <c r="H363" s="427" t="s">
        <v>1797</v>
      </c>
      <c r="I363" s="429">
        <v>21083.33</v>
      </c>
      <c r="J363" s="429">
        <v>2</v>
      </c>
      <c r="K363" s="430">
        <v>42166.66</v>
      </c>
    </row>
    <row r="364" spans="1:11" ht="14.4" customHeight="1" x14ac:dyDescent="0.3">
      <c r="A364" s="425" t="s">
        <v>476</v>
      </c>
      <c r="B364" s="426" t="s">
        <v>478</v>
      </c>
      <c r="C364" s="427" t="s">
        <v>488</v>
      </c>
      <c r="D364" s="428" t="s">
        <v>489</v>
      </c>
      <c r="E364" s="427" t="s">
        <v>1145</v>
      </c>
      <c r="F364" s="428" t="s">
        <v>1146</v>
      </c>
      <c r="G364" s="427" t="s">
        <v>1798</v>
      </c>
      <c r="H364" s="427" t="s">
        <v>1799</v>
      </c>
      <c r="I364" s="429">
        <v>3155.6666666666665</v>
      </c>
      <c r="J364" s="429">
        <v>4</v>
      </c>
      <c r="K364" s="430">
        <v>12635.5</v>
      </c>
    </row>
    <row r="365" spans="1:11" ht="14.4" customHeight="1" x14ac:dyDescent="0.3">
      <c r="A365" s="425" t="s">
        <v>476</v>
      </c>
      <c r="B365" s="426" t="s">
        <v>478</v>
      </c>
      <c r="C365" s="427" t="s">
        <v>488</v>
      </c>
      <c r="D365" s="428" t="s">
        <v>489</v>
      </c>
      <c r="E365" s="427" t="s">
        <v>1145</v>
      </c>
      <c r="F365" s="428" t="s">
        <v>1146</v>
      </c>
      <c r="G365" s="427" t="s">
        <v>1800</v>
      </c>
      <c r="H365" s="427" t="s">
        <v>1801</v>
      </c>
      <c r="I365" s="429">
        <v>80935.850000000006</v>
      </c>
      <c r="J365" s="429">
        <v>1</v>
      </c>
      <c r="K365" s="430">
        <v>80935.850000000006</v>
      </c>
    </row>
    <row r="366" spans="1:11" ht="14.4" customHeight="1" x14ac:dyDescent="0.3">
      <c r="A366" s="425" t="s">
        <v>476</v>
      </c>
      <c r="B366" s="426" t="s">
        <v>478</v>
      </c>
      <c r="C366" s="427" t="s">
        <v>488</v>
      </c>
      <c r="D366" s="428" t="s">
        <v>489</v>
      </c>
      <c r="E366" s="427" t="s">
        <v>1145</v>
      </c>
      <c r="F366" s="428" t="s">
        <v>1146</v>
      </c>
      <c r="G366" s="427" t="s">
        <v>1802</v>
      </c>
      <c r="H366" s="427" t="s">
        <v>1803</v>
      </c>
      <c r="I366" s="429">
        <v>2582.14</v>
      </c>
      <c r="J366" s="429">
        <v>5</v>
      </c>
      <c r="K366" s="430">
        <v>12910.699999999999</v>
      </c>
    </row>
    <row r="367" spans="1:11" ht="14.4" customHeight="1" x14ac:dyDescent="0.3">
      <c r="A367" s="425" t="s">
        <v>476</v>
      </c>
      <c r="B367" s="426" t="s">
        <v>478</v>
      </c>
      <c r="C367" s="427" t="s">
        <v>488</v>
      </c>
      <c r="D367" s="428" t="s">
        <v>489</v>
      </c>
      <c r="E367" s="427" t="s">
        <v>1145</v>
      </c>
      <c r="F367" s="428" t="s">
        <v>1146</v>
      </c>
      <c r="G367" s="427" t="s">
        <v>1804</v>
      </c>
      <c r="H367" s="427" t="s">
        <v>1805</v>
      </c>
      <c r="I367" s="429">
        <v>128800</v>
      </c>
      <c r="J367" s="429">
        <v>2</v>
      </c>
      <c r="K367" s="430">
        <v>257600</v>
      </c>
    </row>
    <row r="368" spans="1:11" ht="14.4" customHeight="1" x14ac:dyDescent="0.3">
      <c r="A368" s="425" t="s">
        <v>476</v>
      </c>
      <c r="B368" s="426" t="s">
        <v>478</v>
      </c>
      <c r="C368" s="427" t="s">
        <v>488</v>
      </c>
      <c r="D368" s="428" t="s">
        <v>489</v>
      </c>
      <c r="E368" s="427" t="s">
        <v>1145</v>
      </c>
      <c r="F368" s="428" t="s">
        <v>1146</v>
      </c>
      <c r="G368" s="427" t="s">
        <v>1806</v>
      </c>
      <c r="H368" s="427" t="s">
        <v>1807</v>
      </c>
      <c r="I368" s="429">
        <v>658.24</v>
      </c>
      <c r="J368" s="429">
        <v>5</v>
      </c>
      <c r="K368" s="430">
        <v>3291.2</v>
      </c>
    </row>
    <row r="369" spans="1:11" ht="14.4" customHeight="1" x14ac:dyDescent="0.3">
      <c r="A369" s="425" t="s">
        <v>476</v>
      </c>
      <c r="B369" s="426" t="s">
        <v>478</v>
      </c>
      <c r="C369" s="427" t="s">
        <v>488</v>
      </c>
      <c r="D369" s="428" t="s">
        <v>489</v>
      </c>
      <c r="E369" s="427" t="s">
        <v>1145</v>
      </c>
      <c r="F369" s="428" t="s">
        <v>1146</v>
      </c>
      <c r="G369" s="427" t="s">
        <v>1808</v>
      </c>
      <c r="H369" s="427" t="s">
        <v>1809</v>
      </c>
      <c r="I369" s="429">
        <v>79999.774999999994</v>
      </c>
      <c r="J369" s="429">
        <v>2</v>
      </c>
      <c r="K369" s="430">
        <v>159999.54999999999</v>
      </c>
    </row>
    <row r="370" spans="1:11" ht="14.4" customHeight="1" x14ac:dyDescent="0.3">
      <c r="A370" s="425" t="s">
        <v>476</v>
      </c>
      <c r="B370" s="426" t="s">
        <v>478</v>
      </c>
      <c r="C370" s="427" t="s">
        <v>488</v>
      </c>
      <c r="D370" s="428" t="s">
        <v>489</v>
      </c>
      <c r="E370" s="427" t="s">
        <v>1145</v>
      </c>
      <c r="F370" s="428" t="s">
        <v>1146</v>
      </c>
      <c r="G370" s="427" t="s">
        <v>1810</v>
      </c>
      <c r="H370" s="427" t="s">
        <v>1811</v>
      </c>
      <c r="I370" s="429">
        <v>10628.65</v>
      </c>
      <c r="J370" s="429">
        <v>2</v>
      </c>
      <c r="K370" s="430">
        <v>21257.3</v>
      </c>
    </row>
    <row r="371" spans="1:11" ht="14.4" customHeight="1" x14ac:dyDescent="0.3">
      <c r="A371" s="425" t="s">
        <v>476</v>
      </c>
      <c r="B371" s="426" t="s">
        <v>478</v>
      </c>
      <c r="C371" s="427" t="s">
        <v>488</v>
      </c>
      <c r="D371" s="428" t="s">
        <v>489</v>
      </c>
      <c r="E371" s="427" t="s">
        <v>1145</v>
      </c>
      <c r="F371" s="428" t="s">
        <v>1146</v>
      </c>
      <c r="G371" s="427" t="s">
        <v>1812</v>
      </c>
      <c r="H371" s="427" t="s">
        <v>1813</v>
      </c>
      <c r="I371" s="429">
        <v>17504.724999999999</v>
      </c>
      <c r="J371" s="429">
        <v>4</v>
      </c>
      <c r="K371" s="430">
        <v>70018.899999999994</v>
      </c>
    </row>
    <row r="372" spans="1:11" ht="14.4" customHeight="1" x14ac:dyDescent="0.3">
      <c r="A372" s="425" t="s">
        <v>476</v>
      </c>
      <c r="B372" s="426" t="s">
        <v>478</v>
      </c>
      <c r="C372" s="427" t="s">
        <v>488</v>
      </c>
      <c r="D372" s="428" t="s">
        <v>489</v>
      </c>
      <c r="E372" s="427" t="s">
        <v>1145</v>
      </c>
      <c r="F372" s="428" t="s">
        <v>1146</v>
      </c>
      <c r="G372" s="427" t="s">
        <v>1814</v>
      </c>
      <c r="H372" s="427" t="s">
        <v>1815</v>
      </c>
      <c r="I372" s="429">
        <v>18909.45</v>
      </c>
      <c r="J372" s="429">
        <v>1</v>
      </c>
      <c r="K372" s="430">
        <v>18909.45</v>
      </c>
    </row>
    <row r="373" spans="1:11" ht="14.4" customHeight="1" x14ac:dyDescent="0.3">
      <c r="A373" s="425" t="s">
        <v>476</v>
      </c>
      <c r="B373" s="426" t="s">
        <v>478</v>
      </c>
      <c r="C373" s="427" t="s">
        <v>488</v>
      </c>
      <c r="D373" s="428" t="s">
        <v>489</v>
      </c>
      <c r="E373" s="427" t="s">
        <v>1145</v>
      </c>
      <c r="F373" s="428" t="s">
        <v>1146</v>
      </c>
      <c r="G373" s="427" t="s">
        <v>1816</v>
      </c>
      <c r="H373" s="427" t="s">
        <v>1817</v>
      </c>
      <c r="I373" s="429">
        <v>17504.724999999999</v>
      </c>
      <c r="J373" s="429">
        <v>4</v>
      </c>
      <c r="K373" s="430">
        <v>70018.899999999994</v>
      </c>
    </row>
    <row r="374" spans="1:11" ht="14.4" customHeight="1" x14ac:dyDescent="0.3">
      <c r="A374" s="425" t="s">
        <v>476</v>
      </c>
      <c r="B374" s="426" t="s">
        <v>478</v>
      </c>
      <c r="C374" s="427" t="s">
        <v>488</v>
      </c>
      <c r="D374" s="428" t="s">
        <v>489</v>
      </c>
      <c r="E374" s="427" t="s">
        <v>1145</v>
      </c>
      <c r="F374" s="428" t="s">
        <v>1146</v>
      </c>
      <c r="G374" s="427" t="s">
        <v>1818</v>
      </c>
      <c r="H374" s="427" t="s">
        <v>1819</v>
      </c>
      <c r="I374" s="429">
        <v>17504.724999999999</v>
      </c>
      <c r="J374" s="429">
        <v>3</v>
      </c>
      <c r="K374" s="430">
        <v>53918.9</v>
      </c>
    </row>
    <row r="375" spans="1:11" ht="14.4" customHeight="1" x14ac:dyDescent="0.3">
      <c r="A375" s="425" t="s">
        <v>476</v>
      </c>
      <c r="B375" s="426" t="s">
        <v>478</v>
      </c>
      <c r="C375" s="427" t="s">
        <v>488</v>
      </c>
      <c r="D375" s="428" t="s">
        <v>489</v>
      </c>
      <c r="E375" s="427" t="s">
        <v>1145</v>
      </c>
      <c r="F375" s="428" t="s">
        <v>1146</v>
      </c>
      <c r="G375" s="427" t="s">
        <v>1820</v>
      </c>
      <c r="H375" s="427" t="s">
        <v>1821</v>
      </c>
      <c r="I375" s="429">
        <v>18909.45</v>
      </c>
      <c r="J375" s="429">
        <v>5</v>
      </c>
      <c r="K375" s="430">
        <v>94547.25</v>
      </c>
    </row>
    <row r="376" spans="1:11" ht="14.4" customHeight="1" x14ac:dyDescent="0.3">
      <c r="A376" s="425" t="s">
        <v>476</v>
      </c>
      <c r="B376" s="426" t="s">
        <v>478</v>
      </c>
      <c r="C376" s="427" t="s">
        <v>488</v>
      </c>
      <c r="D376" s="428" t="s">
        <v>489</v>
      </c>
      <c r="E376" s="427" t="s">
        <v>1145</v>
      </c>
      <c r="F376" s="428" t="s">
        <v>1146</v>
      </c>
      <c r="G376" s="427" t="s">
        <v>1822</v>
      </c>
      <c r="H376" s="427" t="s">
        <v>1823</v>
      </c>
      <c r="I376" s="429">
        <v>16100</v>
      </c>
      <c r="J376" s="429">
        <v>2</v>
      </c>
      <c r="K376" s="430">
        <v>32200</v>
      </c>
    </row>
    <row r="377" spans="1:11" ht="14.4" customHeight="1" x14ac:dyDescent="0.3">
      <c r="A377" s="425" t="s">
        <v>476</v>
      </c>
      <c r="B377" s="426" t="s">
        <v>478</v>
      </c>
      <c r="C377" s="427" t="s">
        <v>488</v>
      </c>
      <c r="D377" s="428" t="s">
        <v>489</v>
      </c>
      <c r="E377" s="427" t="s">
        <v>1145</v>
      </c>
      <c r="F377" s="428" t="s">
        <v>1146</v>
      </c>
      <c r="G377" s="427" t="s">
        <v>1824</v>
      </c>
      <c r="H377" s="427" t="s">
        <v>1825</v>
      </c>
      <c r="I377" s="429">
        <v>15395</v>
      </c>
      <c r="J377" s="429">
        <v>6</v>
      </c>
      <c r="K377" s="430">
        <v>92370</v>
      </c>
    </row>
    <row r="378" spans="1:11" ht="14.4" customHeight="1" x14ac:dyDescent="0.3">
      <c r="A378" s="425" t="s">
        <v>476</v>
      </c>
      <c r="B378" s="426" t="s">
        <v>478</v>
      </c>
      <c r="C378" s="427" t="s">
        <v>488</v>
      </c>
      <c r="D378" s="428" t="s">
        <v>489</v>
      </c>
      <c r="E378" s="427" t="s">
        <v>1145</v>
      </c>
      <c r="F378" s="428" t="s">
        <v>1146</v>
      </c>
      <c r="G378" s="427" t="s">
        <v>1826</v>
      </c>
      <c r="H378" s="427" t="s">
        <v>1827</v>
      </c>
      <c r="I378" s="429">
        <v>4629.53</v>
      </c>
      <c r="J378" s="429">
        <v>1</v>
      </c>
      <c r="K378" s="430">
        <v>4629.53</v>
      </c>
    </row>
    <row r="379" spans="1:11" ht="14.4" customHeight="1" x14ac:dyDescent="0.3">
      <c r="A379" s="425" t="s">
        <v>476</v>
      </c>
      <c r="B379" s="426" t="s">
        <v>478</v>
      </c>
      <c r="C379" s="427" t="s">
        <v>488</v>
      </c>
      <c r="D379" s="428" t="s">
        <v>489</v>
      </c>
      <c r="E379" s="427" t="s">
        <v>1145</v>
      </c>
      <c r="F379" s="428" t="s">
        <v>1146</v>
      </c>
      <c r="G379" s="427" t="s">
        <v>1828</v>
      </c>
      <c r="H379" s="427" t="s">
        <v>1829</v>
      </c>
      <c r="I379" s="429">
        <v>4629.53</v>
      </c>
      <c r="J379" s="429">
        <v>1</v>
      </c>
      <c r="K379" s="430">
        <v>4629.53</v>
      </c>
    </row>
    <row r="380" spans="1:11" ht="14.4" customHeight="1" x14ac:dyDescent="0.3">
      <c r="A380" s="425" t="s">
        <v>476</v>
      </c>
      <c r="B380" s="426" t="s">
        <v>478</v>
      </c>
      <c r="C380" s="427" t="s">
        <v>488</v>
      </c>
      <c r="D380" s="428" t="s">
        <v>489</v>
      </c>
      <c r="E380" s="427" t="s">
        <v>1145</v>
      </c>
      <c r="F380" s="428" t="s">
        <v>1146</v>
      </c>
      <c r="G380" s="427" t="s">
        <v>1830</v>
      </c>
      <c r="H380" s="427" t="s">
        <v>1831</v>
      </c>
      <c r="I380" s="429">
        <v>4494.4530000000004</v>
      </c>
      <c r="J380" s="429">
        <v>15</v>
      </c>
      <c r="K380" s="430">
        <v>67747.860000000015</v>
      </c>
    </row>
    <row r="381" spans="1:11" ht="14.4" customHeight="1" x14ac:dyDescent="0.3">
      <c r="A381" s="425" t="s">
        <v>476</v>
      </c>
      <c r="B381" s="426" t="s">
        <v>478</v>
      </c>
      <c r="C381" s="427" t="s">
        <v>488</v>
      </c>
      <c r="D381" s="428" t="s">
        <v>489</v>
      </c>
      <c r="E381" s="427" t="s">
        <v>1145</v>
      </c>
      <c r="F381" s="428" t="s">
        <v>1146</v>
      </c>
      <c r="G381" s="427" t="s">
        <v>1832</v>
      </c>
      <c r="H381" s="427" t="s">
        <v>1833</v>
      </c>
      <c r="I381" s="429">
        <v>4629.53</v>
      </c>
      <c r="J381" s="429">
        <v>2</v>
      </c>
      <c r="K381" s="430">
        <v>9259.06</v>
      </c>
    </row>
    <row r="382" spans="1:11" ht="14.4" customHeight="1" x14ac:dyDescent="0.3">
      <c r="A382" s="425" t="s">
        <v>476</v>
      </c>
      <c r="B382" s="426" t="s">
        <v>478</v>
      </c>
      <c r="C382" s="427" t="s">
        <v>488</v>
      </c>
      <c r="D382" s="428" t="s">
        <v>489</v>
      </c>
      <c r="E382" s="427" t="s">
        <v>1145</v>
      </c>
      <c r="F382" s="428" t="s">
        <v>1146</v>
      </c>
      <c r="G382" s="427" t="s">
        <v>1834</v>
      </c>
      <c r="H382" s="427" t="s">
        <v>1835</v>
      </c>
      <c r="I382" s="429">
        <v>4476.4900000000007</v>
      </c>
      <c r="J382" s="429">
        <v>3</v>
      </c>
      <c r="K382" s="430">
        <v>13429.470000000001</v>
      </c>
    </row>
    <row r="383" spans="1:11" ht="14.4" customHeight="1" x14ac:dyDescent="0.3">
      <c r="A383" s="425" t="s">
        <v>476</v>
      </c>
      <c r="B383" s="426" t="s">
        <v>478</v>
      </c>
      <c r="C383" s="427" t="s">
        <v>488</v>
      </c>
      <c r="D383" s="428" t="s">
        <v>489</v>
      </c>
      <c r="E383" s="427" t="s">
        <v>1145</v>
      </c>
      <c r="F383" s="428" t="s">
        <v>1146</v>
      </c>
      <c r="G383" s="427" t="s">
        <v>1836</v>
      </c>
      <c r="H383" s="427" t="s">
        <v>1837</v>
      </c>
      <c r="I383" s="429">
        <v>12993</v>
      </c>
      <c r="J383" s="429">
        <v>3</v>
      </c>
      <c r="K383" s="430">
        <v>38979</v>
      </c>
    </row>
    <row r="384" spans="1:11" ht="14.4" customHeight="1" x14ac:dyDescent="0.3">
      <c r="A384" s="425" t="s">
        <v>476</v>
      </c>
      <c r="B384" s="426" t="s">
        <v>478</v>
      </c>
      <c r="C384" s="427" t="s">
        <v>488</v>
      </c>
      <c r="D384" s="428" t="s">
        <v>489</v>
      </c>
      <c r="E384" s="427" t="s">
        <v>1145</v>
      </c>
      <c r="F384" s="428" t="s">
        <v>1146</v>
      </c>
      <c r="G384" s="427" t="s">
        <v>1838</v>
      </c>
      <c r="H384" s="427" t="s">
        <v>1839</v>
      </c>
      <c r="I384" s="429">
        <v>5433.08</v>
      </c>
      <c r="J384" s="429">
        <v>1</v>
      </c>
      <c r="K384" s="430">
        <v>5433.08</v>
      </c>
    </row>
    <row r="385" spans="1:11" ht="14.4" customHeight="1" x14ac:dyDescent="0.3">
      <c r="A385" s="425" t="s">
        <v>476</v>
      </c>
      <c r="B385" s="426" t="s">
        <v>478</v>
      </c>
      <c r="C385" s="427" t="s">
        <v>488</v>
      </c>
      <c r="D385" s="428" t="s">
        <v>489</v>
      </c>
      <c r="E385" s="427" t="s">
        <v>1145</v>
      </c>
      <c r="F385" s="428" t="s">
        <v>1146</v>
      </c>
      <c r="G385" s="427" t="s">
        <v>1840</v>
      </c>
      <c r="H385" s="427" t="s">
        <v>1841</v>
      </c>
      <c r="I385" s="429">
        <v>18955.599999999999</v>
      </c>
      <c r="J385" s="429">
        <v>1</v>
      </c>
      <c r="K385" s="430">
        <v>18955.599999999999</v>
      </c>
    </row>
    <row r="386" spans="1:11" ht="14.4" customHeight="1" x14ac:dyDescent="0.3">
      <c r="A386" s="425" t="s">
        <v>476</v>
      </c>
      <c r="B386" s="426" t="s">
        <v>478</v>
      </c>
      <c r="C386" s="427" t="s">
        <v>488</v>
      </c>
      <c r="D386" s="428" t="s">
        <v>489</v>
      </c>
      <c r="E386" s="427" t="s">
        <v>1145</v>
      </c>
      <c r="F386" s="428" t="s">
        <v>1146</v>
      </c>
      <c r="G386" s="427" t="s">
        <v>1842</v>
      </c>
      <c r="H386" s="427" t="s">
        <v>1843</v>
      </c>
      <c r="I386" s="429">
        <v>18955.599999999999</v>
      </c>
      <c r="J386" s="429">
        <v>1</v>
      </c>
      <c r="K386" s="430">
        <v>18955.599999999999</v>
      </c>
    </row>
    <row r="387" spans="1:11" ht="14.4" customHeight="1" x14ac:dyDescent="0.3">
      <c r="A387" s="425" t="s">
        <v>476</v>
      </c>
      <c r="B387" s="426" t="s">
        <v>478</v>
      </c>
      <c r="C387" s="427" t="s">
        <v>488</v>
      </c>
      <c r="D387" s="428" t="s">
        <v>489</v>
      </c>
      <c r="E387" s="427" t="s">
        <v>1145</v>
      </c>
      <c r="F387" s="428" t="s">
        <v>1146</v>
      </c>
      <c r="G387" s="427" t="s">
        <v>1844</v>
      </c>
      <c r="H387" s="427" t="s">
        <v>1845</v>
      </c>
      <c r="I387" s="429">
        <v>18955.599999999999</v>
      </c>
      <c r="J387" s="429">
        <v>1</v>
      </c>
      <c r="K387" s="430">
        <v>18955.599999999999</v>
      </c>
    </row>
    <row r="388" spans="1:11" ht="14.4" customHeight="1" x14ac:dyDescent="0.3">
      <c r="A388" s="425" t="s">
        <v>476</v>
      </c>
      <c r="B388" s="426" t="s">
        <v>478</v>
      </c>
      <c r="C388" s="427" t="s">
        <v>488</v>
      </c>
      <c r="D388" s="428" t="s">
        <v>489</v>
      </c>
      <c r="E388" s="427" t="s">
        <v>1145</v>
      </c>
      <c r="F388" s="428" t="s">
        <v>1146</v>
      </c>
      <c r="G388" s="427" t="s">
        <v>1846</v>
      </c>
      <c r="H388" s="427" t="s">
        <v>1847</v>
      </c>
      <c r="I388" s="429">
        <v>18955.599999999999</v>
      </c>
      <c r="J388" s="429">
        <v>1</v>
      </c>
      <c r="K388" s="430">
        <v>18955.599999999999</v>
      </c>
    </row>
    <row r="389" spans="1:11" ht="14.4" customHeight="1" x14ac:dyDescent="0.3">
      <c r="A389" s="425" t="s">
        <v>476</v>
      </c>
      <c r="B389" s="426" t="s">
        <v>478</v>
      </c>
      <c r="C389" s="427" t="s">
        <v>488</v>
      </c>
      <c r="D389" s="428" t="s">
        <v>489</v>
      </c>
      <c r="E389" s="427" t="s">
        <v>1145</v>
      </c>
      <c r="F389" s="428" t="s">
        <v>1146</v>
      </c>
      <c r="G389" s="427" t="s">
        <v>1848</v>
      </c>
      <c r="H389" s="427" t="s">
        <v>1849</v>
      </c>
      <c r="I389" s="429">
        <v>18955.599999999999</v>
      </c>
      <c r="J389" s="429">
        <v>1</v>
      </c>
      <c r="K389" s="430">
        <v>18955.599999999999</v>
      </c>
    </row>
    <row r="390" spans="1:11" ht="14.4" customHeight="1" x14ac:dyDescent="0.3">
      <c r="A390" s="425" t="s">
        <v>476</v>
      </c>
      <c r="B390" s="426" t="s">
        <v>478</v>
      </c>
      <c r="C390" s="427" t="s">
        <v>488</v>
      </c>
      <c r="D390" s="428" t="s">
        <v>489</v>
      </c>
      <c r="E390" s="427" t="s">
        <v>1145</v>
      </c>
      <c r="F390" s="428" t="s">
        <v>1146</v>
      </c>
      <c r="G390" s="427" t="s">
        <v>1850</v>
      </c>
      <c r="H390" s="427" t="s">
        <v>1851</v>
      </c>
      <c r="I390" s="429">
        <v>18909.45</v>
      </c>
      <c r="J390" s="429">
        <v>1</v>
      </c>
      <c r="K390" s="430">
        <v>18909.45</v>
      </c>
    </row>
    <row r="391" spans="1:11" ht="14.4" customHeight="1" x14ac:dyDescent="0.3">
      <c r="A391" s="425" t="s">
        <v>476</v>
      </c>
      <c r="B391" s="426" t="s">
        <v>478</v>
      </c>
      <c r="C391" s="427" t="s">
        <v>488</v>
      </c>
      <c r="D391" s="428" t="s">
        <v>489</v>
      </c>
      <c r="E391" s="427" t="s">
        <v>1145</v>
      </c>
      <c r="F391" s="428" t="s">
        <v>1146</v>
      </c>
      <c r="G391" s="427" t="s">
        <v>1852</v>
      </c>
      <c r="H391" s="427" t="s">
        <v>1853</v>
      </c>
      <c r="I391" s="429">
        <v>18909.45</v>
      </c>
      <c r="J391" s="429">
        <v>1</v>
      </c>
      <c r="K391" s="430">
        <v>18909.45</v>
      </c>
    </row>
    <row r="392" spans="1:11" ht="14.4" customHeight="1" x14ac:dyDescent="0.3">
      <c r="A392" s="425" t="s">
        <v>476</v>
      </c>
      <c r="B392" s="426" t="s">
        <v>478</v>
      </c>
      <c r="C392" s="427" t="s">
        <v>488</v>
      </c>
      <c r="D392" s="428" t="s">
        <v>489</v>
      </c>
      <c r="E392" s="427" t="s">
        <v>1145</v>
      </c>
      <c r="F392" s="428" t="s">
        <v>1146</v>
      </c>
      <c r="G392" s="427" t="s">
        <v>1854</v>
      </c>
      <c r="H392" s="427" t="s">
        <v>1855</v>
      </c>
      <c r="I392" s="429">
        <v>9719.3250000000007</v>
      </c>
      <c r="J392" s="429">
        <v>2</v>
      </c>
      <c r="K392" s="430">
        <v>19438.650000000001</v>
      </c>
    </row>
    <row r="393" spans="1:11" ht="14.4" customHeight="1" x14ac:dyDescent="0.3">
      <c r="A393" s="425" t="s">
        <v>476</v>
      </c>
      <c r="B393" s="426" t="s">
        <v>478</v>
      </c>
      <c r="C393" s="427" t="s">
        <v>488</v>
      </c>
      <c r="D393" s="428" t="s">
        <v>489</v>
      </c>
      <c r="E393" s="427" t="s">
        <v>1145</v>
      </c>
      <c r="F393" s="428" t="s">
        <v>1146</v>
      </c>
      <c r="G393" s="427" t="s">
        <v>1856</v>
      </c>
      <c r="H393" s="427" t="s">
        <v>1857</v>
      </c>
      <c r="I393" s="429">
        <v>126410.48333333334</v>
      </c>
      <c r="J393" s="429">
        <v>3</v>
      </c>
      <c r="K393" s="430">
        <v>379231.45</v>
      </c>
    </row>
    <row r="394" spans="1:11" ht="14.4" customHeight="1" x14ac:dyDescent="0.3">
      <c r="A394" s="425" t="s">
        <v>476</v>
      </c>
      <c r="B394" s="426" t="s">
        <v>478</v>
      </c>
      <c r="C394" s="427" t="s">
        <v>488</v>
      </c>
      <c r="D394" s="428" t="s">
        <v>489</v>
      </c>
      <c r="E394" s="427" t="s">
        <v>1145</v>
      </c>
      <c r="F394" s="428" t="s">
        <v>1146</v>
      </c>
      <c r="G394" s="427" t="s">
        <v>1858</v>
      </c>
      <c r="H394" s="427" t="s">
        <v>1859</v>
      </c>
      <c r="I394" s="429">
        <v>798.83999999999992</v>
      </c>
      <c r="J394" s="429">
        <v>10</v>
      </c>
      <c r="K394" s="430">
        <v>7988.42</v>
      </c>
    </row>
    <row r="395" spans="1:11" ht="14.4" customHeight="1" x14ac:dyDescent="0.3">
      <c r="A395" s="425" t="s">
        <v>476</v>
      </c>
      <c r="B395" s="426" t="s">
        <v>478</v>
      </c>
      <c r="C395" s="427" t="s">
        <v>488</v>
      </c>
      <c r="D395" s="428" t="s">
        <v>489</v>
      </c>
      <c r="E395" s="427" t="s">
        <v>1145</v>
      </c>
      <c r="F395" s="428" t="s">
        <v>1146</v>
      </c>
      <c r="G395" s="427" t="s">
        <v>1860</v>
      </c>
      <c r="H395" s="427" t="s">
        <v>1861</v>
      </c>
      <c r="I395" s="429">
        <v>3461.5</v>
      </c>
      <c r="J395" s="429">
        <v>5</v>
      </c>
      <c r="K395" s="430">
        <v>17307.5</v>
      </c>
    </row>
    <row r="396" spans="1:11" ht="14.4" customHeight="1" x14ac:dyDescent="0.3">
      <c r="A396" s="425" t="s">
        <v>476</v>
      </c>
      <c r="B396" s="426" t="s">
        <v>478</v>
      </c>
      <c r="C396" s="427" t="s">
        <v>488</v>
      </c>
      <c r="D396" s="428" t="s">
        <v>489</v>
      </c>
      <c r="E396" s="427" t="s">
        <v>1145</v>
      </c>
      <c r="F396" s="428" t="s">
        <v>1146</v>
      </c>
      <c r="G396" s="427" t="s">
        <v>1862</v>
      </c>
      <c r="H396" s="427" t="s">
        <v>1863</v>
      </c>
      <c r="I396" s="429">
        <v>4627.6200000000008</v>
      </c>
      <c r="J396" s="429">
        <v>2</v>
      </c>
      <c r="K396" s="430">
        <v>9255.2400000000016</v>
      </c>
    </row>
    <row r="397" spans="1:11" ht="14.4" customHeight="1" x14ac:dyDescent="0.3">
      <c r="A397" s="425" t="s">
        <v>476</v>
      </c>
      <c r="B397" s="426" t="s">
        <v>478</v>
      </c>
      <c r="C397" s="427" t="s">
        <v>488</v>
      </c>
      <c r="D397" s="428" t="s">
        <v>489</v>
      </c>
      <c r="E397" s="427" t="s">
        <v>1145</v>
      </c>
      <c r="F397" s="428" t="s">
        <v>1146</v>
      </c>
      <c r="G397" s="427" t="s">
        <v>1864</v>
      </c>
      <c r="H397" s="427" t="s">
        <v>1865</v>
      </c>
      <c r="I397" s="429">
        <v>9326.99</v>
      </c>
      <c r="J397" s="429">
        <v>2</v>
      </c>
      <c r="K397" s="430">
        <v>18653.98</v>
      </c>
    </row>
    <row r="398" spans="1:11" ht="14.4" customHeight="1" x14ac:dyDescent="0.3">
      <c r="A398" s="425" t="s">
        <v>476</v>
      </c>
      <c r="B398" s="426" t="s">
        <v>478</v>
      </c>
      <c r="C398" s="427" t="s">
        <v>488</v>
      </c>
      <c r="D398" s="428" t="s">
        <v>489</v>
      </c>
      <c r="E398" s="427" t="s">
        <v>1145</v>
      </c>
      <c r="F398" s="428" t="s">
        <v>1146</v>
      </c>
      <c r="G398" s="427" t="s">
        <v>1866</v>
      </c>
      <c r="H398" s="427" t="s">
        <v>1867</v>
      </c>
      <c r="I398" s="429">
        <v>4509.97</v>
      </c>
      <c r="J398" s="429">
        <v>1</v>
      </c>
      <c r="K398" s="430">
        <v>4509.97</v>
      </c>
    </row>
    <row r="399" spans="1:11" ht="14.4" customHeight="1" x14ac:dyDescent="0.3">
      <c r="A399" s="425" t="s">
        <v>476</v>
      </c>
      <c r="B399" s="426" t="s">
        <v>478</v>
      </c>
      <c r="C399" s="427" t="s">
        <v>488</v>
      </c>
      <c r="D399" s="428" t="s">
        <v>489</v>
      </c>
      <c r="E399" s="427" t="s">
        <v>1145</v>
      </c>
      <c r="F399" s="428" t="s">
        <v>1146</v>
      </c>
      <c r="G399" s="427" t="s">
        <v>1868</v>
      </c>
      <c r="H399" s="427" t="s">
        <v>1869</v>
      </c>
      <c r="I399" s="429">
        <v>7698.1</v>
      </c>
      <c r="J399" s="429">
        <v>1</v>
      </c>
      <c r="K399" s="430">
        <v>7698.1</v>
      </c>
    </row>
    <row r="400" spans="1:11" ht="14.4" customHeight="1" x14ac:dyDescent="0.3">
      <c r="A400" s="425" t="s">
        <v>476</v>
      </c>
      <c r="B400" s="426" t="s">
        <v>478</v>
      </c>
      <c r="C400" s="427" t="s">
        <v>488</v>
      </c>
      <c r="D400" s="428" t="s">
        <v>489</v>
      </c>
      <c r="E400" s="427" t="s">
        <v>1145</v>
      </c>
      <c r="F400" s="428" t="s">
        <v>1146</v>
      </c>
      <c r="G400" s="427" t="s">
        <v>1870</v>
      </c>
      <c r="H400" s="427" t="s">
        <v>1871</v>
      </c>
      <c r="I400" s="429">
        <v>99329</v>
      </c>
      <c r="J400" s="429">
        <v>1</v>
      </c>
      <c r="K400" s="430">
        <v>99329</v>
      </c>
    </row>
    <row r="401" spans="1:11" ht="14.4" customHeight="1" x14ac:dyDescent="0.3">
      <c r="A401" s="425" t="s">
        <v>476</v>
      </c>
      <c r="B401" s="426" t="s">
        <v>478</v>
      </c>
      <c r="C401" s="427" t="s">
        <v>488</v>
      </c>
      <c r="D401" s="428" t="s">
        <v>489</v>
      </c>
      <c r="E401" s="427" t="s">
        <v>1145</v>
      </c>
      <c r="F401" s="428" t="s">
        <v>1146</v>
      </c>
      <c r="G401" s="427" t="s">
        <v>1872</v>
      </c>
      <c r="H401" s="427" t="s">
        <v>1873</v>
      </c>
      <c r="I401" s="429">
        <v>13699.994999999999</v>
      </c>
      <c r="J401" s="429">
        <v>2</v>
      </c>
      <c r="K401" s="430">
        <v>27399.989999999998</v>
      </c>
    </row>
    <row r="402" spans="1:11" ht="14.4" customHeight="1" x14ac:dyDescent="0.3">
      <c r="A402" s="425" t="s">
        <v>476</v>
      </c>
      <c r="B402" s="426" t="s">
        <v>478</v>
      </c>
      <c r="C402" s="427" t="s">
        <v>488</v>
      </c>
      <c r="D402" s="428" t="s">
        <v>489</v>
      </c>
      <c r="E402" s="427" t="s">
        <v>1145</v>
      </c>
      <c r="F402" s="428" t="s">
        <v>1146</v>
      </c>
      <c r="G402" s="427" t="s">
        <v>1874</v>
      </c>
      <c r="H402" s="427" t="s">
        <v>1875</v>
      </c>
      <c r="I402" s="429">
        <v>1416</v>
      </c>
      <c r="J402" s="429">
        <v>10</v>
      </c>
      <c r="K402" s="430">
        <v>14160</v>
      </c>
    </row>
    <row r="403" spans="1:11" ht="14.4" customHeight="1" x14ac:dyDescent="0.3">
      <c r="A403" s="425" t="s">
        <v>476</v>
      </c>
      <c r="B403" s="426" t="s">
        <v>478</v>
      </c>
      <c r="C403" s="427" t="s">
        <v>488</v>
      </c>
      <c r="D403" s="428" t="s">
        <v>489</v>
      </c>
      <c r="E403" s="427" t="s">
        <v>1145</v>
      </c>
      <c r="F403" s="428" t="s">
        <v>1146</v>
      </c>
      <c r="G403" s="427" t="s">
        <v>1876</v>
      </c>
      <c r="H403" s="427" t="s">
        <v>1877</v>
      </c>
      <c r="I403" s="429">
        <v>4525.1800000000012</v>
      </c>
      <c r="J403" s="429">
        <v>11</v>
      </c>
      <c r="K403" s="430">
        <v>50232.340000000018</v>
      </c>
    </row>
    <row r="404" spans="1:11" ht="14.4" customHeight="1" x14ac:dyDescent="0.3">
      <c r="A404" s="425" t="s">
        <v>476</v>
      </c>
      <c r="B404" s="426" t="s">
        <v>478</v>
      </c>
      <c r="C404" s="427" t="s">
        <v>488</v>
      </c>
      <c r="D404" s="428" t="s">
        <v>489</v>
      </c>
      <c r="E404" s="427" t="s">
        <v>1145</v>
      </c>
      <c r="F404" s="428" t="s">
        <v>1146</v>
      </c>
      <c r="G404" s="427" t="s">
        <v>1878</v>
      </c>
      <c r="H404" s="427" t="s">
        <v>1879</v>
      </c>
      <c r="I404" s="429">
        <v>16019.955</v>
      </c>
      <c r="J404" s="429">
        <v>2</v>
      </c>
      <c r="K404" s="430">
        <v>32179.82</v>
      </c>
    </row>
    <row r="405" spans="1:11" ht="14.4" customHeight="1" x14ac:dyDescent="0.3">
      <c r="A405" s="425" t="s">
        <v>476</v>
      </c>
      <c r="B405" s="426" t="s">
        <v>478</v>
      </c>
      <c r="C405" s="427" t="s">
        <v>488</v>
      </c>
      <c r="D405" s="428" t="s">
        <v>489</v>
      </c>
      <c r="E405" s="427" t="s">
        <v>1145</v>
      </c>
      <c r="F405" s="428" t="s">
        <v>1146</v>
      </c>
      <c r="G405" s="427" t="s">
        <v>1880</v>
      </c>
      <c r="H405" s="427" t="s">
        <v>1881</v>
      </c>
      <c r="I405" s="429">
        <v>52778.95</v>
      </c>
      <c r="J405" s="429">
        <v>1</v>
      </c>
      <c r="K405" s="430">
        <v>52778.95</v>
      </c>
    </row>
    <row r="406" spans="1:11" ht="14.4" customHeight="1" x14ac:dyDescent="0.3">
      <c r="A406" s="425" t="s">
        <v>476</v>
      </c>
      <c r="B406" s="426" t="s">
        <v>478</v>
      </c>
      <c r="C406" s="427" t="s">
        <v>488</v>
      </c>
      <c r="D406" s="428" t="s">
        <v>489</v>
      </c>
      <c r="E406" s="427" t="s">
        <v>1145</v>
      </c>
      <c r="F406" s="428" t="s">
        <v>1146</v>
      </c>
      <c r="G406" s="427" t="s">
        <v>1882</v>
      </c>
      <c r="H406" s="427" t="s">
        <v>1883</v>
      </c>
      <c r="I406" s="429">
        <v>4568.7925000000005</v>
      </c>
      <c r="J406" s="429">
        <v>4</v>
      </c>
      <c r="K406" s="430">
        <v>18275.170000000002</v>
      </c>
    </row>
    <row r="407" spans="1:11" ht="14.4" customHeight="1" x14ac:dyDescent="0.3">
      <c r="A407" s="425" t="s">
        <v>476</v>
      </c>
      <c r="B407" s="426" t="s">
        <v>478</v>
      </c>
      <c r="C407" s="427" t="s">
        <v>488</v>
      </c>
      <c r="D407" s="428" t="s">
        <v>489</v>
      </c>
      <c r="E407" s="427" t="s">
        <v>1145</v>
      </c>
      <c r="F407" s="428" t="s">
        <v>1146</v>
      </c>
      <c r="G407" s="427" t="s">
        <v>1884</v>
      </c>
      <c r="H407" s="427" t="s">
        <v>1885</v>
      </c>
      <c r="I407" s="429">
        <v>4046.9849999999997</v>
      </c>
      <c r="J407" s="429">
        <v>2</v>
      </c>
      <c r="K407" s="430">
        <v>8093.9699999999993</v>
      </c>
    </row>
    <row r="408" spans="1:11" ht="14.4" customHeight="1" x14ac:dyDescent="0.3">
      <c r="A408" s="425" t="s">
        <v>476</v>
      </c>
      <c r="B408" s="426" t="s">
        <v>478</v>
      </c>
      <c r="C408" s="427" t="s">
        <v>488</v>
      </c>
      <c r="D408" s="428" t="s">
        <v>489</v>
      </c>
      <c r="E408" s="427" t="s">
        <v>1145</v>
      </c>
      <c r="F408" s="428" t="s">
        <v>1146</v>
      </c>
      <c r="G408" s="427" t="s">
        <v>1886</v>
      </c>
      <c r="H408" s="427" t="s">
        <v>1887</v>
      </c>
      <c r="I408" s="429">
        <v>16100</v>
      </c>
      <c r="J408" s="429">
        <v>1</v>
      </c>
      <c r="K408" s="430">
        <v>16100</v>
      </c>
    </row>
    <row r="409" spans="1:11" ht="14.4" customHeight="1" x14ac:dyDescent="0.3">
      <c r="A409" s="425" t="s">
        <v>476</v>
      </c>
      <c r="B409" s="426" t="s">
        <v>478</v>
      </c>
      <c r="C409" s="427" t="s">
        <v>488</v>
      </c>
      <c r="D409" s="428" t="s">
        <v>489</v>
      </c>
      <c r="E409" s="427" t="s">
        <v>1145</v>
      </c>
      <c r="F409" s="428" t="s">
        <v>1146</v>
      </c>
      <c r="G409" s="427" t="s">
        <v>1888</v>
      </c>
      <c r="H409" s="427" t="s">
        <v>1889</v>
      </c>
      <c r="I409" s="429">
        <v>13699.99</v>
      </c>
      <c r="J409" s="429">
        <v>1</v>
      </c>
      <c r="K409" s="430">
        <v>13699.99</v>
      </c>
    </row>
    <row r="410" spans="1:11" ht="14.4" customHeight="1" x14ac:dyDescent="0.3">
      <c r="A410" s="425" t="s">
        <v>476</v>
      </c>
      <c r="B410" s="426" t="s">
        <v>478</v>
      </c>
      <c r="C410" s="427" t="s">
        <v>488</v>
      </c>
      <c r="D410" s="428" t="s">
        <v>489</v>
      </c>
      <c r="E410" s="427" t="s">
        <v>1145</v>
      </c>
      <c r="F410" s="428" t="s">
        <v>1146</v>
      </c>
      <c r="G410" s="427" t="s">
        <v>1890</v>
      </c>
      <c r="H410" s="427" t="s">
        <v>1891</v>
      </c>
      <c r="I410" s="429">
        <v>13699.994999999999</v>
      </c>
      <c r="J410" s="429">
        <v>2</v>
      </c>
      <c r="K410" s="430">
        <v>27399.989999999998</v>
      </c>
    </row>
    <row r="411" spans="1:11" ht="14.4" customHeight="1" x14ac:dyDescent="0.3">
      <c r="A411" s="425" t="s">
        <v>476</v>
      </c>
      <c r="B411" s="426" t="s">
        <v>478</v>
      </c>
      <c r="C411" s="427" t="s">
        <v>488</v>
      </c>
      <c r="D411" s="428" t="s">
        <v>489</v>
      </c>
      <c r="E411" s="427" t="s">
        <v>1145</v>
      </c>
      <c r="F411" s="428" t="s">
        <v>1146</v>
      </c>
      <c r="G411" s="427" t="s">
        <v>1892</v>
      </c>
      <c r="H411" s="427" t="s">
        <v>1893</v>
      </c>
      <c r="I411" s="429">
        <v>13700</v>
      </c>
      <c r="J411" s="429">
        <v>3</v>
      </c>
      <c r="K411" s="430">
        <v>41099.990000000005</v>
      </c>
    </row>
    <row r="412" spans="1:11" ht="14.4" customHeight="1" x14ac:dyDescent="0.3">
      <c r="A412" s="425" t="s">
        <v>476</v>
      </c>
      <c r="B412" s="426" t="s">
        <v>478</v>
      </c>
      <c r="C412" s="427" t="s">
        <v>488</v>
      </c>
      <c r="D412" s="428" t="s">
        <v>489</v>
      </c>
      <c r="E412" s="427" t="s">
        <v>1145</v>
      </c>
      <c r="F412" s="428" t="s">
        <v>1146</v>
      </c>
      <c r="G412" s="427" t="s">
        <v>1894</v>
      </c>
      <c r="H412" s="427" t="s">
        <v>1895</v>
      </c>
      <c r="I412" s="429">
        <v>13700</v>
      </c>
      <c r="J412" s="429">
        <v>4</v>
      </c>
      <c r="K412" s="430">
        <v>54799.990000000005</v>
      </c>
    </row>
    <row r="413" spans="1:11" ht="14.4" customHeight="1" x14ac:dyDescent="0.3">
      <c r="A413" s="425" t="s">
        <v>476</v>
      </c>
      <c r="B413" s="426" t="s">
        <v>478</v>
      </c>
      <c r="C413" s="427" t="s">
        <v>488</v>
      </c>
      <c r="D413" s="428" t="s">
        <v>489</v>
      </c>
      <c r="E413" s="427" t="s">
        <v>1145</v>
      </c>
      <c r="F413" s="428" t="s">
        <v>1146</v>
      </c>
      <c r="G413" s="427" t="s">
        <v>1896</v>
      </c>
      <c r="H413" s="427" t="s">
        <v>1897</v>
      </c>
      <c r="I413" s="429">
        <v>13700</v>
      </c>
      <c r="J413" s="429">
        <v>2</v>
      </c>
      <c r="K413" s="430">
        <v>27400</v>
      </c>
    </row>
    <row r="414" spans="1:11" ht="14.4" customHeight="1" x14ac:dyDescent="0.3">
      <c r="A414" s="425" t="s">
        <v>476</v>
      </c>
      <c r="B414" s="426" t="s">
        <v>478</v>
      </c>
      <c r="C414" s="427" t="s">
        <v>488</v>
      </c>
      <c r="D414" s="428" t="s">
        <v>489</v>
      </c>
      <c r="E414" s="427" t="s">
        <v>1145</v>
      </c>
      <c r="F414" s="428" t="s">
        <v>1146</v>
      </c>
      <c r="G414" s="427" t="s">
        <v>1898</v>
      </c>
      <c r="H414" s="427" t="s">
        <v>1899</v>
      </c>
      <c r="I414" s="429">
        <v>13999.994999999999</v>
      </c>
      <c r="J414" s="429">
        <v>3</v>
      </c>
      <c r="K414" s="430">
        <v>41999.99</v>
      </c>
    </row>
    <row r="415" spans="1:11" ht="14.4" customHeight="1" x14ac:dyDescent="0.3">
      <c r="A415" s="425" t="s">
        <v>476</v>
      </c>
      <c r="B415" s="426" t="s">
        <v>478</v>
      </c>
      <c r="C415" s="427" t="s">
        <v>488</v>
      </c>
      <c r="D415" s="428" t="s">
        <v>489</v>
      </c>
      <c r="E415" s="427" t="s">
        <v>1145</v>
      </c>
      <c r="F415" s="428" t="s">
        <v>1146</v>
      </c>
      <c r="G415" s="427" t="s">
        <v>1900</v>
      </c>
      <c r="H415" s="427" t="s">
        <v>1901</v>
      </c>
      <c r="I415" s="429">
        <v>4745.2700000000004</v>
      </c>
      <c r="J415" s="429">
        <v>1</v>
      </c>
      <c r="K415" s="430">
        <v>4745.2700000000004</v>
      </c>
    </row>
    <row r="416" spans="1:11" ht="14.4" customHeight="1" x14ac:dyDescent="0.3">
      <c r="A416" s="425" t="s">
        <v>476</v>
      </c>
      <c r="B416" s="426" t="s">
        <v>478</v>
      </c>
      <c r="C416" s="427" t="s">
        <v>488</v>
      </c>
      <c r="D416" s="428" t="s">
        <v>489</v>
      </c>
      <c r="E416" s="427" t="s">
        <v>1145</v>
      </c>
      <c r="F416" s="428" t="s">
        <v>1146</v>
      </c>
      <c r="G416" s="427" t="s">
        <v>1902</v>
      </c>
      <c r="H416" s="427" t="s">
        <v>1903</v>
      </c>
      <c r="I416" s="429">
        <v>4715.1366666666663</v>
      </c>
      <c r="J416" s="429">
        <v>3</v>
      </c>
      <c r="K416" s="430">
        <v>14145.41</v>
      </c>
    </row>
    <row r="417" spans="1:11" ht="14.4" customHeight="1" x14ac:dyDescent="0.3">
      <c r="A417" s="425" t="s">
        <v>476</v>
      </c>
      <c r="B417" s="426" t="s">
        <v>478</v>
      </c>
      <c r="C417" s="427" t="s">
        <v>488</v>
      </c>
      <c r="D417" s="428" t="s">
        <v>489</v>
      </c>
      <c r="E417" s="427" t="s">
        <v>1145</v>
      </c>
      <c r="F417" s="428" t="s">
        <v>1146</v>
      </c>
      <c r="G417" s="427" t="s">
        <v>1904</v>
      </c>
      <c r="H417" s="427" t="s">
        <v>1905</v>
      </c>
      <c r="I417" s="429">
        <v>2599.96</v>
      </c>
      <c r="J417" s="429">
        <v>1</v>
      </c>
      <c r="K417" s="430">
        <v>2599.96</v>
      </c>
    </row>
    <row r="418" spans="1:11" ht="14.4" customHeight="1" x14ac:dyDescent="0.3">
      <c r="A418" s="425" t="s">
        <v>476</v>
      </c>
      <c r="B418" s="426" t="s">
        <v>478</v>
      </c>
      <c r="C418" s="427" t="s">
        <v>488</v>
      </c>
      <c r="D418" s="428" t="s">
        <v>489</v>
      </c>
      <c r="E418" s="427" t="s">
        <v>1145</v>
      </c>
      <c r="F418" s="428" t="s">
        <v>1146</v>
      </c>
      <c r="G418" s="427" t="s">
        <v>1906</v>
      </c>
      <c r="H418" s="427" t="s">
        <v>1907</v>
      </c>
      <c r="I418" s="429">
        <v>1006.6</v>
      </c>
      <c r="J418" s="429">
        <v>5</v>
      </c>
      <c r="K418" s="430">
        <v>5033</v>
      </c>
    </row>
    <row r="419" spans="1:11" ht="14.4" customHeight="1" x14ac:dyDescent="0.3">
      <c r="A419" s="425" t="s">
        <v>476</v>
      </c>
      <c r="B419" s="426" t="s">
        <v>478</v>
      </c>
      <c r="C419" s="427" t="s">
        <v>488</v>
      </c>
      <c r="D419" s="428" t="s">
        <v>489</v>
      </c>
      <c r="E419" s="427" t="s">
        <v>1145</v>
      </c>
      <c r="F419" s="428" t="s">
        <v>1146</v>
      </c>
      <c r="G419" s="427" t="s">
        <v>1908</v>
      </c>
      <c r="H419" s="427" t="s">
        <v>1909</v>
      </c>
      <c r="I419" s="429">
        <v>21083.33</v>
      </c>
      <c r="J419" s="429">
        <v>1</v>
      </c>
      <c r="K419" s="430">
        <v>21083.33</v>
      </c>
    </row>
    <row r="420" spans="1:11" ht="14.4" customHeight="1" x14ac:dyDescent="0.3">
      <c r="A420" s="425" t="s">
        <v>476</v>
      </c>
      <c r="B420" s="426" t="s">
        <v>478</v>
      </c>
      <c r="C420" s="427" t="s">
        <v>488</v>
      </c>
      <c r="D420" s="428" t="s">
        <v>489</v>
      </c>
      <c r="E420" s="427" t="s">
        <v>1145</v>
      </c>
      <c r="F420" s="428" t="s">
        <v>1146</v>
      </c>
      <c r="G420" s="427" t="s">
        <v>1910</v>
      </c>
      <c r="H420" s="427" t="s">
        <v>1911</v>
      </c>
      <c r="I420" s="429">
        <v>2545.84</v>
      </c>
      <c r="J420" s="429">
        <v>2</v>
      </c>
      <c r="K420" s="430">
        <v>5091.68</v>
      </c>
    </row>
    <row r="421" spans="1:11" ht="14.4" customHeight="1" x14ac:dyDescent="0.3">
      <c r="A421" s="425" t="s">
        <v>476</v>
      </c>
      <c r="B421" s="426" t="s">
        <v>478</v>
      </c>
      <c r="C421" s="427" t="s">
        <v>488</v>
      </c>
      <c r="D421" s="428" t="s">
        <v>489</v>
      </c>
      <c r="E421" s="427" t="s">
        <v>1145</v>
      </c>
      <c r="F421" s="428" t="s">
        <v>1146</v>
      </c>
      <c r="G421" s="427" t="s">
        <v>1912</v>
      </c>
      <c r="H421" s="427" t="s">
        <v>1913</v>
      </c>
      <c r="I421" s="429">
        <v>15000</v>
      </c>
      <c r="J421" s="429">
        <v>2</v>
      </c>
      <c r="K421" s="430">
        <v>30000</v>
      </c>
    </row>
    <row r="422" spans="1:11" ht="14.4" customHeight="1" x14ac:dyDescent="0.3">
      <c r="A422" s="425" t="s">
        <v>476</v>
      </c>
      <c r="B422" s="426" t="s">
        <v>478</v>
      </c>
      <c r="C422" s="427" t="s">
        <v>488</v>
      </c>
      <c r="D422" s="428" t="s">
        <v>489</v>
      </c>
      <c r="E422" s="427" t="s">
        <v>1145</v>
      </c>
      <c r="F422" s="428" t="s">
        <v>1146</v>
      </c>
      <c r="G422" s="427" t="s">
        <v>1914</v>
      </c>
      <c r="H422" s="427" t="s">
        <v>1915</v>
      </c>
      <c r="I422" s="429">
        <v>15481.96</v>
      </c>
      <c r="J422" s="429">
        <v>1</v>
      </c>
      <c r="K422" s="430">
        <v>15481.96</v>
      </c>
    </row>
    <row r="423" spans="1:11" ht="14.4" customHeight="1" x14ac:dyDescent="0.3">
      <c r="A423" s="425" t="s">
        <v>476</v>
      </c>
      <c r="B423" s="426" t="s">
        <v>478</v>
      </c>
      <c r="C423" s="427" t="s">
        <v>488</v>
      </c>
      <c r="D423" s="428" t="s">
        <v>489</v>
      </c>
      <c r="E423" s="427" t="s">
        <v>1145</v>
      </c>
      <c r="F423" s="428" t="s">
        <v>1146</v>
      </c>
      <c r="G423" s="427" t="s">
        <v>1916</v>
      </c>
      <c r="H423" s="427" t="s">
        <v>1917</v>
      </c>
      <c r="I423" s="429">
        <v>15160.653333333334</v>
      </c>
      <c r="J423" s="429">
        <v>3</v>
      </c>
      <c r="K423" s="430">
        <v>45481.96</v>
      </c>
    </row>
    <row r="424" spans="1:11" ht="14.4" customHeight="1" x14ac:dyDescent="0.3">
      <c r="A424" s="425" t="s">
        <v>476</v>
      </c>
      <c r="B424" s="426" t="s">
        <v>478</v>
      </c>
      <c r="C424" s="427" t="s">
        <v>488</v>
      </c>
      <c r="D424" s="428" t="s">
        <v>489</v>
      </c>
      <c r="E424" s="427" t="s">
        <v>1145</v>
      </c>
      <c r="F424" s="428" t="s">
        <v>1146</v>
      </c>
      <c r="G424" s="427" t="s">
        <v>1918</v>
      </c>
      <c r="H424" s="427" t="s">
        <v>1919</v>
      </c>
      <c r="I424" s="429">
        <v>15481.96</v>
      </c>
      <c r="J424" s="429">
        <v>1</v>
      </c>
      <c r="K424" s="430">
        <v>15481.96</v>
      </c>
    </row>
    <row r="425" spans="1:11" ht="14.4" customHeight="1" x14ac:dyDescent="0.3">
      <c r="A425" s="425" t="s">
        <v>476</v>
      </c>
      <c r="B425" s="426" t="s">
        <v>478</v>
      </c>
      <c r="C425" s="427" t="s">
        <v>488</v>
      </c>
      <c r="D425" s="428" t="s">
        <v>489</v>
      </c>
      <c r="E425" s="427" t="s">
        <v>1145</v>
      </c>
      <c r="F425" s="428" t="s">
        <v>1146</v>
      </c>
      <c r="G425" s="427" t="s">
        <v>1920</v>
      </c>
      <c r="H425" s="427" t="s">
        <v>1921</v>
      </c>
      <c r="I425" s="429">
        <v>15000</v>
      </c>
      <c r="J425" s="429">
        <v>1</v>
      </c>
      <c r="K425" s="430">
        <v>15000</v>
      </c>
    </row>
    <row r="426" spans="1:11" ht="14.4" customHeight="1" x14ac:dyDescent="0.3">
      <c r="A426" s="425" t="s">
        <v>476</v>
      </c>
      <c r="B426" s="426" t="s">
        <v>478</v>
      </c>
      <c r="C426" s="427" t="s">
        <v>488</v>
      </c>
      <c r="D426" s="428" t="s">
        <v>489</v>
      </c>
      <c r="E426" s="427" t="s">
        <v>1145</v>
      </c>
      <c r="F426" s="428" t="s">
        <v>1146</v>
      </c>
      <c r="G426" s="427" t="s">
        <v>1922</v>
      </c>
      <c r="H426" s="427" t="s">
        <v>1923</v>
      </c>
      <c r="I426" s="429">
        <v>13699.99</v>
      </c>
      <c r="J426" s="429">
        <v>1</v>
      </c>
      <c r="K426" s="430">
        <v>13699.99</v>
      </c>
    </row>
    <row r="427" spans="1:11" ht="14.4" customHeight="1" x14ac:dyDescent="0.3">
      <c r="A427" s="425" t="s">
        <v>476</v>
      </c>
      <c r="B427" s="426" t="s">
        <v>478</v>
      </c>
      <c r="C427" s="427" t="s">
        <v>488</v>
      </c>
      <c r="D427" s="428" t="s">
        <v>489</v>
      </c>
      <c r="E427" s="427" t="s">
        <v>1145</v>
      </c>
      <c r="F427" s="428" t="s">
        <v>1146</v>
      </c>
      <c r="G427" s="427" t="s">
        <v>1924</v>
      </c>
      <c r="H427" s="427" t="s">
        <v>1925</v>
      </c>
      <c r="I427" s="429">
        <v>3518.0749999999998</v>
      </c>
      <c r="J427" s="429">
        <v>2</v>
      </c>
      <c r="K427" s="430">
        <v>7036.15</v>
      </c>
    </row>
    <row r="428" spans="1:11" ht="14.4" customHeight="1" x14ac:dyDescent="0.3">
      <c r="A428" s="425" t="s">
        <v>476</v>
      </c>
      <c r="B428" s="426" t="s">
        <v>478</v>
      </c>
      <c r="C428" s="427" t="s">
        <v>488</v>
      </c>
      <c r="D428" s="428" t="s">
        <v>489</v>
      </c>
      <c r="E428" s="427" t="s">
        <v>1145</v>
      </c>
      <c r="F428" s="428" t="s">
        <v>1146</v>
      </c>
      <c r="G428" s="427" t="s">
        <v>1926</v>
      </c>
      <c r="H428" s="427" t="s">
        <v>1927</v>
      </c>
      <c r="I428" s="429">
        <v>3443.68</v>
      </c>
      <c r="J428" s="429">
        <v>3</v>
      </c>
      <c r="K428" s="430">
        <v>10331.030000000001</v>
      </c>
    </row>
    <row r="429" spans="1:11" ht="14.4" customHeight="1" x14ac:dyDescent="0.3">
      <c r="A429" s="425" t="s">
        <v>476</v>
      </c>
      <c r="B429" s="426" t="s">
        <v>478</v>
      </c>
      <c r="C429" s="427" t="s">
        <v>488</v>
      </c>
      <c r="D429" s="428" t="s">
        <v>489</v>
      </c>
      <c r="E429" s="427" t="s">
        <v>1145</v>
      </c>
      <c r="F429" s="428" t="s">
        <v>1146</v>
      </c>
      <c r="G429" s="427" t="s">
        <v>1928</v>
      </c>
      <c r="H429" s="427" t="s">
        <v>1929</v>
      </c>
      <c r="I429" s="429">
        <v>3443.68</v>
      </c>
      <c r="J429" s="429">
        <v>4</v>
      </c>
      <c r="K429" s="430">
        <v>13774.7</v>
      </c>
    </row>
    <row r="430" spans="1:11" ht="14.4" customHeight="1" x14ac:dyDescent="0.3">
      <c r="A430" s="425" t="s">
        <v>476</v>
      </c>
      <c r="B430" s="426" t="s">
        <v>478</v>
      </c>
      <c r="C430" s="427" t="s">
        <v>488</v>
      </c>
      <c r="D430" s="428" t="s">
        <v>489</v>
      </c>
      <c r="E430" s="427" t="s">
        <v>1145</v>
      </c>
      <c r="F430" s="428" t="s">
        <v>1146</v>
      </c>
      <c r="G430" s="427" t="s">
        <v>1930</v>
      </c>
      <c r="H430" s="427" t="s">
        <v>1931</v>
      </c>
      <c r="I430" s="429">
        <v>26723.125</v>
      </c>
      <c r="J430" s="429">
        <v>2</v>
      </c>
      <c r="K430" s="430">
        <v>53446.25</v>
      </c>
    </row>
    <row r="431" spans="1:11" ht="14.4" customHeight="1" x14ac:dyDescent="0.3">
      <c r="A431" s="425" t="s">
        <v>476</v>
      </c>
      <c r="B431" s="426" t="s">
        <v>478</v>
      </c>
      <c r="C431" s="427" t="s">
        <v>488</v>
      </c>
      <c r="D431" s="428" t="s">
        <v>489</v>
      </c>
      <c r="E431" s="427" t="s">
        <v>1145</v>
      </c>
      <c r="F431" s="428" t="s">
        <v>1146</v>
      </c>
      <c r="G431" s="427" t="s">
        <v>1932</v>
      </c>
      <c r="H431" s="427" t="s">
        <v>1933</v>
      </c>
      <c r="I431" s="429">
        <v>27799.22</v>
      </c>
      <c r="J431" s="429">
        <v>1</v>
      </c>
      <c r="K431" s="430">
        <v>27799.22</v>
      </c>
    </row>
    <row r="432" spans="1:11" ht="14.4" customHeight="1" x14ac:dyDescent="0.3">
      <c r="A432" s="425" t="s">
        <v>476</v>
      </c>
      <c r="B432" s="426" t="s">
        <v>478</v>
      </c>
      <c r="C432" s="427" t="s">
        <v>488</v>
      </c>
      <c r="D432" s="428" t="s">
        <v>489</v>
      </c>
      <c r="E432" s="427" t="s">
        <v>1145</v>
      </c>
      <c r="F432" s="428" t="s">
        <v>1146</v>
      </c>
      <c r="G432" s="427" t="s">
        <v>1934</v>
      </c>
      <c r="H432" s="427" t="s">
        <v>1935</v>
      </c>
      <c r="I432" s="429">
        <v>13738.55</v>
      </c>
      <c r="J432" s="429">
        <v>1</v>
      </c>
      <c r="K432" s="430">
        <v>13738.55</v>
      </c>
    </row>
    <row r="433" spans="1:11" ht="14.4" customHeight="1" x14ac:dyDescent="0.3">
      <c r="A433" s="425" t="s">
        <v>476</v>
      </c>
      <c r="B433" s="426" t="s">
        <v>478</v>
      </c>
      <c r="C433" s="427" t="s">
        <v>488</v>
      </c>
      <c r="D433" s="428" t="s">
        <v>489</v>
      </c>
      <c r="E433" s="427" t="s">
        <v>1145</v>
      </c>
      <c r="F433" s="428" t="s">
        <v>1146</v>
      </c>
      <c r="G433" s="427" t="s">
        <v>1936</v>
      </c>
      <c r="H433" s="427" t="s">
        <v>1937</v>
      </c>
      <c r="I433" s="429">
        <v>746.81</v>
      </c>
      <c r="J433" s="429">
        <v>5</v>
      </c>
      <c r="K433" s="430">
        <v>3734.06</v>
      </c>
    </row>
    <row r="434" spans="1:11" ht="14.4" customHeight="1" x14ac:dyDescent="0.3">
      <c r="A434" s="425" t="s">
        <v>476</v>
      </c>
      <c r="B434" s="426" t="s">
        <v>478</v>
      </c>
      <c r="C434" s="427" t="s">
        <v>488</v>
      </c>
      <c r="D434" s="428" t="s">
        <v>489</v>
      </c>
      <c r="E434" s="427" t="s">
        <v>1145</v>
      </c>
      <c r="F434" s="428" t="s">
        <v>1146</v>
      </c>
      <c r="G434" s="427" t="s">
        <v>1938</v>
      </c>
      <c r="H434" s="427" t="s">
        <v>1939</v>
      </c>
      <c r="I434" s="429">
        <v>1469.05</v>
      </c>
      <c r="J434" s="429">
        <v>5</v>
      </c>
      <c r="K434" s="430">
        <v>7345.24</v>
      </c>
    </row>
    <row r="435" spans="1:11" ht="14.4" customHeight="1" x14ac:dyDescent="0.3">
      <c r="A435" s="425" t="s">
        <v>476</v>
      </c>
      <c r="B435" s="426" t="s">
        <v>478</v>
      </c>
      <c r="C435" s="427" t="s">
        <v>488</v>
      </c>
      <c r="D435" s="428" t="s">
        <v>489</v>
      </c>
      <c r="E435" s="427" t="s">
        <v>1145</v>
      </c>
      <c r="F435" s="428" t="s">
        <v>1146</v>
      </c>
      <c r="G435" s="427" t="s">
        <v>1940</v>
      </c>
      <c r="H435" s="427" t="s">
        <v>1941</v>
      </c>
      <c r="I435" s="429">
        <v>7865</v>
      </c>
      <c r="J435" s="429">
        <v>2</v>
      </c>
      <c r="K435" s="430">
        <v>15551.51</v>
      </c>
    </row>
    <row r="436" spans="1:11" ht="14.4" customHeight="1" x14ac:dyDescent="0.3">
      <c r="A436" s="425" t="s">
        <v>476</v>
      </c>
      <c r="B436" s="426" t="s">
        <v>478</v>
      </c>
      <c r="C436" s="427" t="s">
        <v>488</v>
      </c>
      <c r="D436" s="428" t="s">
        <v>489</v>
      </c>
      <c r="E436" s="427" t="s">
        <v>1145</v>
      </c>
      <c r="F436" s="428" t="s">
        <v>1146</v>
      </c>
      <c r="G436" s="427" t="s">
        <v>1942</v>
      </c>
      <c r="H436" s="427" t="s">
        <v>1943</v>
      </c>
      <c r="I436" s="429">
        <v>3443.64</v>
      </c>
      <c r="J436" s="429">
        <v>3</v>
      </c>
      <c r="K436" s="430">
        <v>10330.879999999999</v>
      </c>
    </row>
    <row r="437" spans="1:11" ht="14.4" customHeight="1" x14ac:dyDescent="0.3">
      <c r="A437" s="425" t="s">
        <v>476</v>
      </c>
      <c r="B437" s="426" t="s">
        <v>478</v>
      </c>
      <c r="C437" s="427" t="s">
        <v>488</v>
      </c>
      <c r="D437" s="428" t="s">
        <v>489</v>
      </c>
      <c r="E437" s="427" t="s">
        <v>1145</v>
      </c>
      <c r="F437" s="428" t="s">
        <v>1146</v>
      </c>
      <c r="G437" s="427" t="s">
        <v>1944</v>
      </c>
      <c r="H437" s="427" t="s">
        <v>1945</v>
      </c>
      <c r="I437" s="429">
        <v>3443.68</v>
      </c>
      <c r="J437" s="429">
        <v>1</v>
      </c>
      <c r="K437" s="430">
        <v>3443.68</v>
      </c>
    </row>
    <row r="438" spans="1:11" ht="14.4" customHeight="1" x14ac:dyDescent="0.3">
      <c r="A438" s="425" t="s">
        <v>476</v>
      </c>
      <c r="B438" s="426" t="s">
        <v>478</v>
      </c>
      <c r="C438" s="427" t="s">
        <v>488</v>
      </c>
      <c r="D438" s="428" t="s">
        <v>489</v>
      </c>
      <c r="E438" s="427" t="s">
        <v>1145</v>
      </c>
      <c r="F438" s="428" t="s">
        <v>1146</v>
      </c>
      <c r="G438" s="427" t="s">
        <v>1946</v>
      </c>
      <c r="H438" s="427" t="s">
        <v>1947</v>
      </c>
      <c r="I438" s="429">
        <v>3443.68</v>
      </c>
      <c r="J438" s="429">
        <v>1</v>
      </c>
      <c r="K438" s="430">
        <v>3443.68</v>
      </c>
    </row>
    <row r="439" spans="1:11" ht="14.4" customHeight="1" x14ac:dyDescent="0.3">
      <c r="A439" s="425" t="s">
        <v>476</v>
      </c>
      <c r="B439" s="426" t="s">
        <v>478</v>
      </c>
      <c r="C439" s="427" t="s">
        <v>488</v>
      </c>
      <c r="D439" s="428" t="s">
        <v>489</v>
      </c>
      <c r="E439" s="427" t="s">
        <v>1147</v>
      </c>
      <c r="F439" s="428" t="s">
        <v>1148</v>
      </c>
      <c r="G439" s="427" t="s">
        <v>1264</v>
      </c>
      <c r="H439" s="427" t="s">
        <v>1265</v>
      </c>
      <c r="I439" s="429">
        <v>8.0787499999999994</v>
      </c>
      <c r="J439" s="429">
        <v>290</v>
      </c>
      <c r="K439" s="430">
        <v>2345.3999999999996</v>
      </c>
    </row>
    <row r="440" spans="1:11" ht="14.4" customHeight="1" x14ac:dyDescent="0.3">
      <c r="A440" s="425" t="s">
        <v>476</v>
      </c>
      <c r="B440" s="426" t="s">
        <v>478</v>
      </c>
      <c r="C440" s="427" t="s">
        <v>488</v>
      </c>
      <c r="D440" s="428" t="s">
        <v>489</v>
      </c>
      <c r="E440" s="427" t="s">
        <v>1149</v>
      </c>
      <c r="F440" s="428" t="s">
        <v>1150</v>
      </c>
      <c r="G440" s="427" t="s">
        <v>1948</v>
      </c>
      <c r="H440" s="427" t="s">
        <v>1949</v>
      </c>
      <c r="I440" s="429">
        <v>50.641999999999996</v>
      </c>
      <c r="J440" s="429">
        <v>180</v>
      </c>
      <c r="K440" s="430">
        <v>9021.0500000000011</v>
      </c>
    </row>
    <row r="441" spans="1:11" ht="14.4" customHeight="1" x14ac:dyDescent="0.3">
      <c r="A441" s="425" t="s">
        <v>476</v>
      </c>
      <c r="B441" s="426" t="s">
        <v>478</v>
      </c>
      <c r="C441" s="427" t="s">
        <v>488</v>
      </c>
      <c r="D441" s="428" t="s">
        <v>489</v>
      </c>
      <c r="E441" s="427" t="s">
        <v>1149</v>
      </c>
      <c r="F441" s="428" t="s">
        <v>1150</v>
      </c>
      <c r="G441" s="427" t="s">
        <v>1950</v>
      </c>
      <c r="H441" s="427" t="s">
        <v>1951</v>
      </c>
      <c r="I441" s="429">
        <v>87.837500000000006</v>
      </c>
      <c r="J441" s="429">
        <v>120</v>
      </c>
      <c r="K441" s="430">
        <v>10540.189999999999</v>
      </c>
    </row>
    <row r="442" spans="1:11" ht="14.4" customHeight="1" x14ac:dyDescent="0.3">
      <c r="A442" s="425" t="s">
        <v>476</v>
      </c>
      <c r="B442" s="426" t="s">
        <v>478</v>
      </c>
      <c r="C442" s="427" t="s">
        <v>488</v>
      </c>
      <c r="D442" s="428" t="s">
        <v>489</v>
      </c>
      <c r="E442" s="427" t="s">
        <v>1151</v>
      </c>
      <c r="F442" s="428" t="s">
        <v>1152</v>
      </c>
      <c r="G442" s="427" t="s">
        <v>1952</v>
      </c>
      <c r="H442" s="427" t="s">
        <v>1953</v>
      </c>
      <c r="I442" s="429">
        <v>0.2985714285714286</v>
      </c>
      <c r="J442" s="429">
        <v>800</v>
      </c>
      <c r="K442" s="430">
        <v>238</v>
      </c>
    </row>
    <row r="443" spans="1:11" ht="14.4" customHeight="1" x14ac:dyDescent="0.3">
      <c r="A443" s="425" t="s">
        <v>476</v>
      </c>
      <c r="B443" s="426" t="s">
        <v>478</v>
      </c>
      <c r="C443" s="427" t="s">
        <v>488</v>
      </c>
      <c r="D443" s="428" t="s">
        <v>489</v>
      </c>
      <c r="E443" s="427" t="s">
        <v>1151</v>
      </c>
      <c r="F443" s="428" t="s">
        <v>1152</v>
      </c>
      <c r="G443" s="427" t="s">
        <v>1268</v>
      </c>
      <c r="H443" s="427" t="s">
        <v>1269</v>
      </c>
      <c r="I443" s="429">
        <v>0.31</v>
      </c>
      <c r="J443" s="429">
        <v>100</v>
      </c>
      <c r="K443" s="430">
        <v>31</v>
      </c>
    </row>
    <row r="444" spans="1:11" ht="14.4" customHeight="1" x14ac:dyDescent="0.3">
      <c r="A444" s="425" t="s">
        <v>476</v>
      </c>
      <c r="B444" s="426" t="s">
        <v>478</v>
      </c>
      <c r="C444" s="427" t="s">
        <v>488</v>
      </c>
      <c r="D444" s="428" t="s">
        <v>489</v>
      </c>
      <c r="E444" s="427" t="s">
        <v>1151</v>
      </c>
      <c r="F444" s="428" t="s">
        <v>1152</v>
      </c>
      <c r="G444" s="427" t="s">
        <v>1954</v>
      </c>
      <c r="H444" s="427" t="s">
        <v>1955</v>
      </c>
      <c r="I444" s="429">
        <v>10.452000000000002</v>
      </c>
      <c r="J444" s="429">
        <v>140</v>
      </c>
      <c r="K444" s="430">
        <v>1463.3799999999999</v>
      </c>
    </row>
    <row r="445" spans="1:11" ht="14.4" customHeight="1" x14ac:dyDescent="0.3">
      <c r="A445" s="425" t="s">
        <v>476</v>
      </c>
      <c r="B445" s="426" t="s">
        <v>478</v>
      </c>
      <c r="C445" s="427" t="s">
        <v>488</v>
      </c>
      <c r="D445" s="428" t="s">
        <v>489</v>
      </c>
      <c r="E445" s="427" t="s">
        <v>1151</v>
      </c>
      <c r="F445" s="428" t="s">
        <v>1152</v>
      </c>
      <c r="G445" s="427" t="s">
        <v>1270</v>
      </c>
      <c r="H445" s="427" t="s">
        <v>1271</v>
      </c>
      <c r="I445" s="429">
        <v>0.29499999999999998</v>
      </c>
      <c r="J445" s="429">
        <v>200</v>
      </c>
      <c r="K445" s="430">
        <v>59</v>
      </c>
    </row>
    <row r="446" spans="1:11" ht="14.4" customHeight="1" x14ac:dyDescent="0.3">
      <c r="A446" s="425" t="s">
        <v>476</v>
      </c>
      <c r="B446" s="426" t="s">
        <v>478</v>
      </c>
      <c r="C446" s="427" t="s">
        <v>488</v>
      </c>
      <c r="D446" s="428" t="s">
        <v>489</v>
      </c>
      <c r="E446" s="427" t="s">
        <v>1151</v>
      </c>
      <c r="F446" s="428" t="s">
        <v>1152</v>
      </c>
      <c r="G446" s="427" t="s">
        <v>1956</v>
      </c>
      <c r="H446" s="427" t="s">
        <v>1957</v>
      </c>
      <c r="I446" s="429">
        <v>3.03</v>
      </c>
      <c r="J446" s="429">
        <v>100</v>
      </c>
      <c r="K446" s="430">
        <v>302.51</v>
      </c>
    </row>
    <row r="447" spans="1:11" ht="14.4" customHeight="1" x14ac:dyDescent="0.3">
      <c r="A447" s="425" t="s">
        <v>476</v>
      </c>
      <c r="B447" s="426" t="s">
        <v>478</v>
      </c>
      <c r="C447" s="427" t="s">
        <v>488</v>
      </c>
      <c r="D447" s="428" t="s">
        <v>489</v>
      </c>
      <c r="E447" s="427" t="s">
        <v>1153</v>
      </c>
      <c r="F447" s="428" t="s">
        <v>1154</v>
      </c>
      <c r="G447" s="427" t="s">
        <v>1272</v>
      </c>
      <c r="H447" s="427" t="s">
        <v>1273</v>
      </c>
      <c r="I447" s="429">
        <v>0.78875000000000006</v>
      </c>
      <c r="J447" s="429">
        <v>3800</v>
      </c>
      <c r="K447" s="430">
        <v>3001</v>
      </c>
    </row>
    <row r="448" spans="1:11" ht="14.4" customHeight="1" x14ac:dyDescent="0.3">
      <c r="A448" s="425" t="s">
        <v>476</v>
      </c>
      <c r="B448" s="426" t="s">
        <v>478</v>
      </c>
      <c r="C448" s="427" t="s">
        <v>488</v>
      </c>
      <c r="D448" s="428" t="s">
        <v>489</v>
      </c>
      <c r="E448" s="427" t="s">
        <v>1153</v>
      </c>
      <c r="F448" s="428" t="s">
        <v>1154</v>
      </c>
      <c r="G448" s="427" t="s">
        <v>1958</v>
      </c>
      <c r="H448" s="427" t="s">
        <v>1959</v>
      </c>
      <c r="I448" s="429">
        <v>0.63</v>
      </c>
      <c r="J448" s="429">
        <v>100</v>
      </c>
      <c r="K448" s="430">
        <v>63</v>
      </c>
    </row>
    <row r="449" spans="1:11" ht="14.4" customHeight="1" x14ac:dyDescent="0.3">
      <c r="A449" s="425" t="s">
        <v>476</v>
      </c>
      <c r="B449" s="426" t="s">
        <v>478</v>
      </c>
      <c r="C449" s="427" t="s">
        <v>488</v>
      </c>
      <c r="D449" s="428" t="s">
        <v>489</v>
      </c>
      <c r="E449" s="427" t="s">
        <v>1153</v>
      </c>
      <c r="F449" s="428" t="s">
        <v>1154</v>
      </c>
      <c r="G449" s="427" t="s">
        <v>1274</v>
      </c>
      <c r="H449" s="427" t="s">
        <v>1275</v>
      </c>
      <c r="I449" s="429">
        <v>0.65</v>
      </c>
      <c r="J449" s="429">
        <v>300</v>
      </c>
      <c r="K449" s="430">
        <v>195</v>
      </c>
    </row>
    <row r="450" spans="1:11" ht="14.4" customHeight="1" x14ac:dyDescent="0.3">
      <c r="A450" s="425" t="s">
        <v>476</v>
      </c>
      <c r="B450" s="426" t="s">
        <v>478</v>
      </c>
      <c r="C450" s="427" t="s">
        <v>488</v>
      </c>
      <c r="D450" s="428" t="s">
        <v>489</v>
      </c>
      <c r="E450" s="427" t="s">
        <v>1153</v>
      </c>
      <c r="F450" s="428" t="s">
        <v>1154</v>
      </c>
      <c r="G450" s="427" t="s">
        <v>1276</v>
      </c>
      <c r="H450" s="427" t="s">
        <v>1277</v>
      </c>
      <c r="I450" s="429">
        <v>7.4349999999999996</v>
      </c>
      <c r="J450" s="429">
        <v>750</v>
      </c>
      <c r="K450" s="430">
        <v>5564.5</v>
      </c>
    </row>
    <row r="451" spans="1:11" ht="14.4" customHeight="1" x14ac:dyDescent="0.3">
      <c r="A451" s="425" t="s">
        <v>476</v>
      </c>
      <c r="B451" s="426" t="s">
        <v>478</v>
      </c>
      <c r="C451" s="427" t="s">
        <v>488</v>
      </c>
      <c r="D451" s="428" t="s">
        <v>489</v>
      </c>
      <c r="E451" s="427" t="s">
        <v>1153</v>
      </c>
      <c r="F451" s="428" t="s">
        <v>1154</v>
      </c>
      <c r="G451" s="427" t="s">
        <v>1960</v>
      </c>
      <c r="H451" s="427" t="s">
        <v>1961</v>
      </c>
      <c r="I451" s="429">
        <v>7.4019999999999992</v>
      </c>
      <c r="J451" s="429">
        <v>450</v>
      </c>
      <c r="K451" s="430">
        <v>3348</v>
      </c>
    </row>
    <row r="452" spans="1:11" ht="14.4" customHeight="1" x14ac:dyDescent="0.3">
      <c r="A452" s="425" t="s">
        <v>476</v>
      </c>
      <c r="B452" s="426" t="s">
        <v>478</v>
      </c>
      <c r="C452" s="427" t="s">
        <v>488</v>
      </c>
      <c r="D452" s="428" t="s">
        <v>489</v>
      </c>
      <c r="E452" s="427" t="s">
        <v>1153</v>
      </c>
      <c r="F452" s="428" t="s">
        <v>1154</v>
      </c>
      <c r="G452" s="427" t="s">
        <v>1962</v>
      </c>
      <c r="H452" s="427" t="s">
        <v>1963</v>
      </c>
      <c r="I452" s="429">
        <v>10.881250000000001</v>
      </c>
      <c r="J452" s="429">
        <v>1040</v>
      </c>
      <c r="K452" s="430">
        <v>11337.4</v>
      </c>
    </row>
    <row r="453" spans="1:11" ht="14.4" customHeight="1" x14ac:dyDescent="0.3">
      <c r="A453" s="425" t="s">
        <v>476</v>
      </c>
      <c r="B453" s="426" t="s">
        <v>478</v>
      </c>
      <c r="C453" s="427" t="s">
        <v>488</v>
      </c>
      <c r="D453" s="428" t="s">
        <v>489</v>
      </c>
      <c r="E453" s="427" t="s">
        <v>1153</v>
      </c>
      <c r="F453" s="428" t="s">
        <v>1154</v>
      </c>
      <c r="G453" s="427" t="s">
        <v>1280</v>
      </c>
      <c r="H453" s="427" t="s">
        <v>1281</v>
      </c>
      <c r="I453" s="429">
        <v>0.80833333333333324</v>
      </c>
      <c r="J453" s="429">
        <v>2000</v>
      </c>
      <c r="K453" s="430">
        <v>1607</v>
      </c>
    </row>
    <row r="454" spans="1:11" ht="14.4" customHeight="1" thickBot="1" x14ac:dyDescent="0.35">
      <c r="A454" s="431" t="s">
        <v>476</v>
      </c>
      <c r="B454" s="432" t="s">
        <v>478</v>
      </c>
      <c r="C454" s="433" t="s">
        <v>488</v>
      </c>
      <c r="D454" s="434" t="s">
        <v>489</v>
      </c>
      <c r="E454" s="433" t="s">
        <v>1153</v>
      </c>
      <c r="F454" s="434" t="s">
        <v>1154</v>
      </c>
      <c r="G454" s="433" t="s">
        <v>1326</v>
      </c>
      <c r="H454" s="433" t="s">
        <v>1327</v>
      </c>
      <c r="I454" s="435">
        <v>0.83</v>
      </c>
      <c r="J454" s="435">
        <v>100</v>
      </c>
      <c r="K454" s="436">
        <v>83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0" tint="-0.249977111117893"/>
    <pageSetUpPr fitToPage="1"/>
  </sheetPr>
  <dimension ref="A1:J36"/>
  <sheetViews>
    <sheetView showGridLines="0" showRowColHeaders="0" zoomScaleNormal="100" workbookViewId="0">
      <selection sqref="A1:J1"/>
    </sheetView>
  </sheetViews>
  <sheetFormatPr defaultRowHeight="14.4" customHeight="1" x14ac:dyDescent="0.25"/>
  <cols>
    <col min="1" max="1" width="4.33203125" style="106" customWidth="1"/>
    <col min="2" max="2" width="4.44140625" style="109" customWidth="1"/>
    <col min="3" max="3" width="4" style="110" customWidth="1"/>
    <col min="4" max="4" width="26" style="111" customWidth="1"/>
    <col min="5" max="6" width="10.6640625" style="111" customWidth="1"/>
    <col min="7" max="9" width="10.6640625" style="112" customWidth="1"/>
    <col min="10" max="10" width="10.6640625" style="113" customWidth="1"/>
    <col min="11" max="16384" width="8.88671875" style="106"/>
  </cols>
  <sheetData>
    <row r="1" spans="1:10" ht="18.600000000000001" customHeight="1" thickBot="1" x14ac:dyDescent="0.4">
      <c r="A1" s="349" t="s">
        <v>183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0" ht="14.4" customHeight="1" thickBot="1" x14ac:dyDescent="0.3">
      <c r="A2" s="380" t="s">
        <v>250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14.4" customHeight="1" thickBot="1" x14ac:dyDescent="0.3">
      <c r="A3" s="351" t="s">
        <v>179</v>
      </c>
      <c r="B3" s="352"/>
      <c r="C3" s="352"/>
      <c r="D3" s="353"/>
      <c r="E3" s="357" t="s">
        <v>106</v>
      </c>
      <c r="F3" s="358"/>
      <c r="G3" s="359" t="s">
        <v>107</v>
      </c>
      <c r="H3" s="358"/>
      <c r="I3" s="359" t="s">
        <v>108</v>
      </c>
      <c r="J3" s="360"/>
    </row>
    <row r="4" spans="1:10" s="108" customFormat="1" ht="14.4" customHeight="1" thickBot="1" x14ac:dyDescent="0.35">
      <c r="A4" s="354"/>
      <c r="B4" s="355"/>
      <c r="C4" s="355"/>
      <c r="D4" s="356"/>
      <c r="E4" s="510" t="s">
        <v>109</v>
      </c>
      <c r="F4" s="510" t="s">
        <v>110</v>
      </c>
      <c r="G4" s="511" t="s">
        <v>110</v>
      </c>
      <c r="H4" s="512" t="s">
        <v>111</v>
      </c>
      <c r="I4" s="511" t="s">
        <v>6</v>
      </c>
      <c r="J4" s="513" t="s">
        <v>111</v>
      </c>
    </row>
    <row r="5" spans="1:10" ht="14.4" customHeight="1" x14ac:dyDescent="0.3">
      <c r="A5" s="148"/>
      <c r="B5" s="149" t="s">
        <v>101</v>
      </c>
      <c r="C5" s="150"/>
      <c r="D5" s="507"/>
      <c r="E5" s="515">
        <v>23</v>
      </c>
      <c r="F5" s="498"/>
      <c r="G5" s="514">
        <v>24.45</v>
      </c>
      <c r="H5" s="536"/>
      <c r="I5" s="514">
        <v>22.94</v>
      </c>
      <c r="J5" s="538"/>
    </row>
    <row r="6" spans="1:10" ht="14.4" customHeight="1" x14ac:dyDescent="0.3">
      <c r="A6" s="151"/>
      <c r="B6" s="152" t="s">
        <v>112</v>
      </c>
      <c r="C6" s="153"/>
      <c r="D6" s="508"/>
      <c r="E6" s="516">
        <v>22.625</v>
      </c>
      <c r="F6" s="499"/>
      <c r="G6" s="500">
        <v>26.45</v>
      </c>
      <c r="H6" s="537"/>
      <c r="I6" s="500">
        <v>24.94</v>
      </c>
      <c r="J6" s="539"/>
    </row>
    <row r="7" spans="1:10" ht="14.4" hidden="1" customHeight="1" x14ac:dyDescent="0.3">
      <c r="A7" s="151"/>
      <c r="B7" s="152"/>
      <c r="C7" s="153" t="s">
        <v>103</v>
      </c>
      <c r="D7" s="508"/>
      <c r="E7" s="517">
        <v>0</v>
      </c>
      <c r="F7" s="501"/>
      <c r="G7" s="502">
        <v>0</v>
      </c>
      <c r="H7" s="503"/>
      <c r="I7" s="502">
        <v>0</v>
      </c>
      <c r="J7" s="525"/>
    </row>
    <row r="8" spans="1:10" ht="14.4" hidden="1" customHeight="1" x14ac:dyDescent="0.3">
      <c r="A8" s="151"/>
      <c r="B8" s="152"/>
      <c r="C8" s="153" t="s">
        <v>104</v>
      </c>
      <c r="D8" s="508"/>
      <c r="E8" s="517">
        <v>0</v>
      </c>
      <c r="F8" s="501"/>
      <c r="G8" s="502">
        <v>0</v>
      </c>
      <c r="H8" s="503"/>
      <c r="I8" s="502">
        <v>0</v>
      </c>
      <c r="J8" s="525"/>
    </row>
    <row r="9" spans="1:10" ht="14.4" customHeight="1" x14ac:dyDescent="0.3">
      <c r="A9" s="154" t="s">
        <v>113</v>
      </c>
      <c r="B9" s="155"/>
      <c r="C9" s="153"/>
      <c r="D9" s="508"/>
      <c r="E9" s="518">
        <v>34731</v>
      </c>
      <c r="F9" s="502">
        <v>4539</v>
      </c>
      <c r="G9" s="495">
        <f>G11+G19+G27</f>
        <v>4745.47</v>
      </c>
      <c r="H9" s="504">
        <f>G9-F9</f>
        <v>206.47000000000025</v>
      </c>
      <c r="I9" s="495">
        <f>I11+I19+I27</f>
        <v>35499.040000000001</v>
      </c>
      <c r="J9" s="526">
        <f>I9-E9</f>
        <v>768.04000000000087</v>
      </c>
    </row>
    <row r="10" spans="1:10" ht="14.4" hidden="1" customHeight="1" x14ac:dyDescent="0.3">
      <c r="A10" s="151"/>
      <c r="B10" s="156"/>
      <c r="C10" s="153" t="s">
        <v>114</v>
      </c>
      <c r="D10" s="508"/>
      <c r="E10" s="530"/>
      <c r="F10" s="533"/>
      <c r="G10" s="496">
        <f>G29+G32</f>
        <v>315</v>
      </c>
      <c r="H10" s="533"/>
      <c r="I10" s="496">
        <f>I29+I32</f>
        <v>2411</v>
      </c>
      <c r="J10" s="540"/>
    </row>
    <row r="11" spans="1:10" ht="14.4" customHeight="1" x14ac:dyDescent="0.3">
      <c r="A11" s="151"/>
      <c r="B11" s="156" t="s">
        <v>115</v>
      </c>
      <c r="C11" s="153"/>
      <c r="D11" s="508"/>
      <c r="E11" s="531"/>
      <c r="F11" s="534"/>
      <c r="G11" s="496">
        <f>G12+G13</f>
        <v>4162.47</v>
      </c>
      <c r="H11" s="534"/>
      <c r="I11" s="496">
        <f>I12+I13</f>
        <v>31024.04</v>
      </c>
      <c r="J11" s="541"/>
    </row>
    <row r="12" spans="1:10" ht="14.4" hidden="1" customHeight="1" x14ac:dyDescent="0.3">
      <c r="A12" s="151"/>
      <c r="B12" s="152"/>
      <c r="C12" s="153" t="s">
        <v>116</v>
      </c>
      <c r="D12" s="508"/>
      <c r="E12" s="531"/>
      <c r="F12" s="534"/>
      <c r="G12" s="502">
        <v>1094.47</v>
      </c>
      <c r="H12" s="534"/>
      <c r="I12" s="502">
        <v>4385.6400000000003</v>
      </c>
      <c r="J12" s="541"/>
    </row>
    <row r="13" spans="1:10" ht="14.4" hidden="1" customHeight="1" x14ac:dyDescent="0.3">
      <c r="A13" s="151"/>
      <c r="B13" s="152"/>
      <c r="C13" s="153" t="s">
        <v>117</v>
      </c>
      <c r="D13" s="508"/>
      <c r="E13" s="531"/>
      <c r="F13" s="534"/>
      <c r="G13" s="502">
        <v>3068</v>
      </c>
      <c r="H13" s="534"/>
      <c r="I13" s="502">
        <v>26638.400000000001</v>
      </c>
      <c r="J13" s="541"/>
    </row>
    <row r="14" spans="1:10" ht="14.4" hidden="1" customHeight="1" x14ac:dyDescent="0.3">
      <c r="A14" s="151"/>
      <c r="B14" s="152"/>
      <c r="C14" s="153" t="s">
        <v>118</v>
      </c>
      <c r="D14" s="508"/>
      <c r="E14" s="531"/>
      <c r="F14" s="534"/>
      <c r="G14" s="502"/>
      <c r="H14" s="534"/>
      <c r="I14" s="502"/>
      <c r="J14" s="541"/>
    </row>
    <row r="15" spans="1:10" ht="14.4" hidden="1" customHeight="1" x14ac:dyDescent="0.3">
      <c r="A15" s="151"/>
      <c r="B15" s="152"/>
      <c r="C15" s="153" t="s">
        <v>119</v>
      </c>
      <c r="D15" s="508"/>
      <c r="E15" s="531"/>
      <c r="F15" s="534"/>
      <c r="G15" s="502"/>
      <c r="H15" s="534"/>
      <c r="I15" s="502"/>
      <c r="J15" s="541"/>
    </row>
    <row r="16" spans="1:10" ht="14.4" hidden="1" customHeight="1" x14ac:dyDescent="0.3">
      <c r="A16" s="151"/>
      <c r="B16" s="152"/>
      <c r="C16" s="153" t="s">
        <v>120</v>
      </c>
      <c r="D16" s="508"/>
      <c r="E16" s="531"/>
      <c r="F16" s="534"/>
      <c r="G16" s="502"/>
      <c r="H16" s="534"/>
      <c r="I16" s="502"/>
      <c r="J16" s="541"/>
    </row>
    <row r="17" spans="1:10" ht="14.4" hidden="1" customHeight="1" x14ac:dyDescent="0.3">
      <c r="A17" s="151"/>
      <c r="B17" s="152"/>
      <c r="C17" s="153" t="s">
        <v>121</v>
      </c>
      <c r="D17" s="508"/>
      <c r="E17" s="531"/>
      <c r="F17" s="534"/>
      <c r="G17" s="502"/>
      <c r="H17" s="534"/>
      <c r="I17" s="502"/>
      <c r="J17" s="541"/>
    </row>
    <row r="18" spans="1:10" ht="14.4" hidden="1" customHeight="1" x14ac:dyDescent="0.3">
      <c r="A18" s="151"/>
      <c r="B18" s="152"/>
      <c r="C18" s="153" t="s">
        <v>122</v>
      </c>
      <c r="D18" s="508"/>
      <c r="E18" s="531"/>
      <c r="F18" s="534"/>
      <c r="G18" s="502"/>
      <c r="H18" s="534"/>
      <c r="I18" s="502"/>
      <c r="J18" s="541"/>
    </row>
    <row r="19" spans="1:10" ht="14.4" customHeight="1" x14ac:dyDescent="0.3">
      <c r="A19" s="151"/>
      <c r="B19" s="156" t="s">
        <v>123</v>
      </c>
      <c r="C19" s="153"/>
      <c r="D19" s="508"/>
      <c r="E19" s="531"/>
      <c r="F19" s="534"/>
      <c r="G19" s="496">
        <f>G20+G21+G24</f>
        <v>583</v>
      </c>
      <c r="H19" s="534"/>
      <c r="I19" s="496">
        <f>I20+I21+I24</f>
        <v>4475</v>
      </c>
      <c r="J19" s="541"/>
    </row>
    <row r="20" spans="1:10" ht="14.4" customHeight="1" x14ac:dyDescent="0.3">
      <c r="A20" s="151"/>
      <c r="B20" s="152"/>
      <c r="C20" s="153" t="s">
        <v>124</v>
      </c>
      <c r="D20" s="508"/>
      <c r="E20" s="531"/>
      <c r="F20" s="534"/>
      <c r="G20" s="502">
        <v>27</v>
      </c>
      <c r="H20" s="534"/>
      <c r="I20" s="502">
        <v>187</v>
      </c>
      <c r="J20" s="541"/>
    </row>
    <row r="21" spans="1:10" ht="14.4" customHeight="1" x14ac:dyDescent="0.3">
      <c r="A21" s="151"/>
      <c r="B21" s="152"/>
      <c r="C21" s="153" t="s">
        <v>125</v>
      </c>
      <c r="D21" s="508"/>
      <c r="E21" s="531"/>
      <c r="F21" s="534"/>
      <c r="G21" s="502">
        <v>457</v>
      </c>
      <c r="H21" s="534"/>
      <c r="I21" s="502">
        <v>3565</v>
      </c>
      <c r="J21" s="541"/>
    </row>
    <row r="22" spans="1:10" ht="14.4" hidden="1" customHeight="1" x14ac:dyDescent="0.3">
      <c r="A22" s="151"/>
      <c r="B22" s="152"/>
      <c r="C22" s="153"/>
      <c r="D22" s="508" t="s">
        <v>126</v>
      </c>
      <c r="E22" s="531"/>
      <c r="F22" s="534"/>
      <c r="G22" s="502">
        <v>0</v>
      </c>
      <c r="H22" s="534"/>
      <c r="I22" s="502">
        <v>0</v>
      </c>
      <c r="J22" s="541"/>
    </row>
    <row r="23" spans="1:10" ht="14.4" hidden="1" customHeight="1" x14ac:dyDescent="0.3">
      <c r="A23" s="151"/>
      <c r="B23" s="152"/>
      <c r="C23" s="153"/>
      <c r="D23" s="508" t="s">
        <v>127</v>
      </c>
      <c r="E23" s="531"/>
      <c r="F23" s="534"/>
      <c r="G23" s="502">
        <v>0</v>
      </c>
      <c r="H23" s="534"/>
      <c r="I23" s="502">
        <v>0</v>
      </c>
      <c r="J23" s="541"/>
    </row>
    <row r="24" spans="1:10" ht="14.4" customHeight="1" x14ac:dyDescent="0.3">
      <c r="A24" s="151"/>
      <c r="B24" s="152"/>
      <c r="C24" s="153" t="s">
        <v>128</v>
      </c>
      <c r="D24" s="508"/>
      <c r="E24" s="531"/>
      <c r="F24" s="534"/>
      <c r="G24" s="502">
        <v>99</v>
      </c>
      <c r="H24" s="534"/>
      <c r="I24" s="502">
        <v>723</v>
      </c>
      <c r="J24" s="541"/>
    </row>
    <row r="25" spans="1:10" ht="14.4" hidden="1" customHeight="1" x14ac:dyDescent="0.3">
      <c r="A25" s="151"/>
      <c r="B25" s="152"/>
      <c r="C25" s="153"/>
      <c r="D25" s="508" t="s">
        <v>129</v>
      </c>
      <c r="E25" s="531"/>
      <c r="F25" s="534"/>
      <c r="G25" s="502">
        <v>0</v>
      </c>
      <c r="H25" s="534"/>
      <c r="I25" s="502">
        <v>0</v>
      </c>
      <c r="J25" s="541"/>
    </row>
    <row r="26" spans="1:10" ht="14.4" hidden="1" customHeight="1" x14ac:dyDescent="0.3">
      <c r="A26" s="151"/>
      <c r="B26" s="152"/>
      <c r="C26" s="153"/>
      <c r="D26" s="508" t="s">
        <v>130</v>
      </c>
      <c r="E26" s="531"/>
      <c r="F26" s="534"/>
      <c r="G26" s="502">
        <v>0</v>
      </c>
      <c r="H26" s="534"/>
      <c r="I26" s="502">
        <v>0</v>
      </c>
      <c r="J26" s="541"/>
    </row>
    <row r="27" spans="1:10" ht="14.4" customHeight="1" x14ac:dyDescent="0.3">
      <c r="A27" s="151"/>
      <c r="B27" s="156" t="s">
        <v>131</v>
      </c>
      <c r="C27" s="153"/>
      <c r="D27" s="508"/>
      <c r="E27" s="531"/>
      <c r="F27" s="534"/>
      <c r="G27" s="496">
        <f>G28+G29+G30</f>
        <v>0</v>
      </c>
      <c r="H27" s="534"/>
      <c r="I27" s="496">
        <f>I28+I29+I30</f>
        <v>0</v>
      </c>
      <c r="J27" s="541"/>
    </row>
    <row r="28" spans="1:10" ht="14.4" hidden="1" customHeight="1" x14ac:dyDescent="0.3">
      <c r="A28" s="151"/>
      <c r="B28" s="152"/>
      <c r="C28" s="153" t="s">
        <v>132</v>
      </c>
      <c r="D28" s="508"/>
      <c r="E28" s="531"/>
      <c r="F28" s="534"/>
      <c r="G28" s="502">
        <v>0</v>
      </c>
      <c r="H28" s="534"/>
      <c r="I28" s="502">
        <v>0</v>
      </c>
      <c r="J28" s="541"/>
    </row>
    <row r="29" spans="1:10" ht="14.4" hidden="1" customHeight="1" x14ac:dyDescent="0.3">
      <c r="A29" s="151"/>
      <c r="B29" s="152"/>
      <c r="C29" s="153" t="s">
        <v>133</v>
      </c>
      <c r="D29" s="508"/>
      <c r="E29" s="531"/>
      <c r="F29" s="534"/>
      <c r="G29" s="502">
        <v>0</v>
      </c>
      <c r="H29" s="534"/>
      <c r="I29" s="502">
        <v>0</v>
      </c>
      <c r="J29" s="541"/>
    </row>
    <row r="30" spans="1:10" ht="14.4" hidden="1" customHeight="1" x14ac:dyDescent="0.3">
      <c r="A30" s="151"/>
      <c r="B30" s="152"/>
      <c r="C30" s="153" t="s">
        <v>134</v>
      </c>
      <c r="D30" s="508"/>
      <c r="E30" s="531"/>
      <c r="F30" s="534"/>
      <c r="G30" s="502">
        <v>0</v>
      </c>
      <c r="H30" s="534"/>
      <c r="I30" s="502">
        <v>0</v>
      </c>
      <c r="J30" s="541"/>
    </row>
    <row r="31" spans="1:10" ht="14.4" customHeight="1" x14ac:dyDescent="0.3">
      <c r="A31" s="151"/>
      <c r="B31" s="157" t="s">
        <v>135</v>
      </c>
      <c r="C31" s="153"/>
      <c r="D31" s="508"/>
      <c r="E31" s="531"/>
      <c r="F31" s="534"/>
      <c r="G31" s="497">
        <v>238</v>
      </c>
      <c r="H31" s="534"/>
      <c r="I31" s="497">
        <v>1846</v>
      </c>
      <c r="J31" s="541"/>
    </row>
    <row r="32" spans="1:10" ht="14.4" customHeight="1" x14ac:dyDescent="0.3">
      <c r="A32" s="151"/>
      <c r="B32" s="157" t="s">
        <v>136</v>
      </c>
      <c r="C32" s="153"/>
      <c r="D32" s="508"/>
      <c r="E32" s="532"/>
      <c r="F32" s="535"/>
      <c r="G32" s="497">
        <v>315</v>
      </c>
      <c r="H32" s="535"/>
      <c r="I32" s="497">
        <v>2411</v>
      </c>
      <c r="J32" s="542"/>
    </row>
    <row r="33" spans="1:10" ht="14.4" hidden="1" customHeight="1" x14ac:dyDescent="0.3">
      <c r="A33" s="151"/>
      <c r="B33" s="157" t="s">
        <v>137</v>
      </c>
      <c r="C33" s="153"/>
      <c r="D33" s="508"/>
      <c r="E33" s="519"/>
      <c r="F33" s="505"/>
      <c r="G33" s="497">
        <v>0</v>
      </c>
      <c r="H33" s="505"/>
      <c r="I33" s="497">
        <v>0</v>
      </c>
      <c r="J33" s="527"/>
    </row>
    <row r="34" spans="1:10" ht="14.4" customHeight="1" x14ac:dyDescent="0.3">
      <c r="A34" s="151" t="s">
        <v>138</v>
      </c>
      <c r="B34" s="152"/>
      <c r="C34" s="153"/>
      <c r="D34" s="508"/>
      <c r="E34" s="520">
        <v>0</v>
      </c>
      <c r="F34" s="506">
        <v>0</v>
      </c>
      <c r="G34" s="506">
        <v>0</v>
      </c>
      <c r="H34" s="506">
        <f>G34-F34</f>
        <v>0</v>
      </c>
      <c r="I34" s="506">
        <v>0</v>
      </c>
      <c r="J34" s="528">
        <f>I34-E34</f>
        <v>0</v>
      </c>
    </row>
    <row r="35" spans="1:10" ht="14.4" customHeight="1" x14ac:dyDescent="0.3">
      <c r="A35" s="151"/>
      <c r="B35" s="152"/>
      <c r="C35" s="153" t="s">
        <v>114</v>
      </c>
      <c r="D35" s="508"/>
      <c r="E35" s="520">
        <v>0</v>
      </c>
      <c r="F35" s="506">
        <v>0</v>
      </c>
      <c r="G35" s="502">
        <v>0</v>
      </c>
      <c r="H35" s="506">
        <f>G35-F35</f>
        <v>0</v>
      </c>
      <c r="I35" s="504">
        <v>0</v>
      </c>
      <c r="J35" s="528">
        <f>I35-E35</f>
        <v>0</v>
      </c>
    </row>
    <row r="36" spans="1:10" ht="14.4" customHeight="1" thickBot="1" x14ac:dyDescent="0.35">
      <c r="A36" s="158" t="s">
        <v>139</v>
      </c>
      <c r="B36" s="159"/>
      <c r="C36" s="160"/>
      <c r="D36" s="509"/>
      <c r="E36" s="521">
        <v>17053000</v>
      </c>
      <c r="F36" s="522">
        <f>E36/12</f>
        <v>1421083.3333333333</v>
      </c>
      <c r="G36" s="523">
        <v>1484444</v>
      </c>
      <c r="H36" s="524">
        <f>G36-F36</f>
        <v>63360.666666666744</v>
      </c>
      <c r="I36" s="524">
        <v>11422065</v>
      </c>
      <c r="J36" s="529">
        <v>53398.333333333954</v>
      </c>
    </row>
  </sheetData>
  <mergeCells count="15">
    <mergeCell ref="E10:E32"/>
    <mergeCell ref="F10:F32"/>
    <mergeCell ref="H10:H32"/>
    <mergeCell ref="J10:J32"/>
    <mergeCell ref="E5:F5"/>
    <mergeCell ref="H5:H6"/>
    <mergeCell ref="J5:J6"/>
    <mergeCell ref="E6:F6"/>
    <mergeCell ref="E7:F7"/>
    <mergeCell ref="E8:F8"/>
    <mergeCell ref="A1:J1"/>
    <mergeCell ref="A3:D4"/>
    <mergeCell ref="E3:F3"/>
    <mergeCell ref="G3:H3"/>
    <mergeCell ref="I3:J3"/>
  </mergeCells>
  <conditionalFormatting sqref="J5:J8 J36 J33">
    <cfRule type="cellIs" dxfId="2" priority="1" stopIfTrue="1" operator="greaterThan">
      <formula>1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0" tint="-0.249977111117893"/>
    <pageSetUpPr fitToPage="1"/>
  </sheetPr>
  <dimension ref="A1:AM30"/>
  <sheetViews>
    <sheetView showGridLines="0" showRowColHeaders="0" workbookViewId="0">
      <selection sqref="A1:AK1"/>
    </sheetView>
  </sheetViews>
  <sheetFormatPr defaultRowHeight="14.4" customHeight="1" x14ac:dyDescent="0.3"/>
  <cols>
    <col min="1" max="1" width="6.88671875" style="65" bestFit="1" customWidth="1"/>
    <col min="2" max="25" width="4.77734375" style="65" customWidth="1"/>
    <col min="26" max="26" width="1.6640625" style="65" customWidth="1"/>
    <col min="27" max="29" width="8.33203125" style="65" customWidth="1"/>
    <col min="30" max="30" width="1.6640625" style="65" customWidth="1"/>
    <col min="31" max="33" width="8.33203125" style="65" customWidth="1"/>
    <col min="34" max="34" width="1.6640625" style="65" customWidth="1"/>
    <col min="35" max="37" width="8.33203125" style="65" customWidth="1"/>
    <col min="38" max="38" width="8.88671875" style="65"/>
    <col min="39" max="39" width="4" style="65" bestFit="1" customWidth="1"/>
    <col min="40" max="16384" width="8.88671875" style="65"/>
  </cols>
  <sheetData>
    <row r="1" spans="1:39" ht="18.600000000000001" customHeight="1" thickBot="1" x14ac:dyDescent="0.4">
      <c r="A1" s="300" t="s">
        <v>1965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114"/>
      <c r="AM1" s="114"/>
    </row>
    <row r="2" spans="1:39" ht="14.4" customHeight="1" x14ac:dyDescent="0.3">
      <c r="A2" s="380" t="s">
        <v>250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4"/>
      <c r="AM2" s="114"/>
    </row>
    <row r="3" spans="1:39" ht="14.4" customHeight="1" x14ac:dyDescent="0.3">
      <c r="A3" s="116"/>
      <c r="B3" s="117">
        <v>0</v>
      </c>
      <c r="C3" s="117">
        <v>1</v>
      </c>
      <c r="D3" s="117">
        <v>2</v>
      </c>
      <c r="E3" s="117">
        <v>3</v>
      </c>
      <c r="F3" s="117">
        <v>4</v>
      </c>
      <c r="G3" s="117">
        <v>5</v>
      </c>
      <c r="H3" s="117">
        <v>6</v>
      </c>
      <c r="I3" s="117">
        <v>7</v>
      </c>
      <c r="J3" s="117">
        <v>8</v>
      </c>
      <c r="K3" s="117">
        <v>9</v>
      </c>
      <c r="L3" s="117">
        <v>10</v>
      </c>
      <c r="M3" s="117">
        <v>11</v>
      </c>
      <c r="N3" s="117">
        <v>12</v>
      </c>
      <c r="O3" s="117">
        <v>13</v>
      </c>
      <c r="P3" s="117">
        <v>14</v>
      </c>
      <c r="Q3" s="117">
        <v>15</v>
      </c>
      <c r="R3" s="117">
        <v>16</v>
      </c>
      <c r="S3" s="117">
        <v>17</v>
      </c>
      <c r="T3" s="117">
        <v>18</v>
      </c>
      <c r="U3" s="117">
        <v>19</v>
      </c>
      <c r="V3" s="117">
        <v>20</v>
      </c>
      <c r="W3" s="117">
        <v>21</v>
      </c>
      <c r="X3" s="117">
        <v>22</v>
      </c>
      <c r="Y3" s="117">
        <v>23</v>
      </c>
      <c r="Z3" s="118"/>
      <c r="AA3" s="119" t="s">
        <v>91</v>
      </c>
      <c r="AB3" s="118"/>
      <c r="AC3" s="118"/>
      <c r="AD3" s="116"/>
      <c r="AE3" s="120" t="s">
        <v>92</v>
      </c>
      <c r="AF3" s="121"/>
      <c r="AG3" s="121"/>
      <c r="AH3" s="121"/>
      <c r="AI3" s="120" t="s">
        <v>93</v>
      </c>
      <c r="AJ3" s="121"/>
      <c r="AK3" s="121"/>
      <c r="AL3" s="114"/>
      <c r="AM3" s="114"/>
    </row>
    <row r="4" spans="1:39" ht="14.4" customHeight="1" x14ac:dyDescent="0.3">
      <c r="A4" s="161" t="s">
        <v>94</v>
      </c>
      <c r="B4" s="563">
        <v>1</v>
      </c>
      <c r="C4" s="563">
        <v>1</v>
      </c>
      <c r="D4" s="563">
        <v>1</v>
      </c>
      <c r="E4" s="563">
        <v>1</v>
      </c>
      <c r="F4" s="563">
        <v>1</v>
      </c>
      <c r="G4" s="563">
        <v>1</v>
      </c>
      <c r="H4" s="563">
        <v>1</v>
      </c>
      <c r="I4" s="563">
        <v>23</v>
      </c>
      <c r="J4" s="563">
        <v>21</v>
      </c>
      <c r="K4" s="563">
        <v>21</v>
      </c>
      <c r="L4" s="563">
        <v>21</v>
      </c>
      <c r="M4" s="563">
        <v>21</v>
      </c>
      <c r="N4" s="563">
        <v>21</v>
      </c>
      <c r="O4" s="563">
        <v>21</v>
      </c>
      <c r="P4" s="563">
        <v>21</v>
      </c>
      <c r="Q4" s="563">
        <v>1</v>
      </c>
      <c r="R4" s="563">
        <v>2</v>
      </c>
      <c r="S4" s="563">
        <v>2</v>
      </c>
      <c r="T4" s="563">
        <v>2</v>
      </c>
      <c r="U4" s="563">
        <v>1</v>
      </c>
      <c r="V4" s="563">
        <v>1</v>
      </c>
      <c r="W4" s="563">
        <v>1</v>
      </c>
      <c r="X4" s="563">
        <v>1</v>
      </c>
      <c r="Y4" s="563">
        <v>1</v>
      </c>
      <c r="Z4" s="543"/>
      <c r="AA4" s="544">
        <f>SUM(B4:Y4)</f>
        <v>189</v>
      </c>
      <c r="AB4" s="545">
        <f>SUM(AA4:AA8)</f>
        <v>945</v>
      </c>
      <c r="AC4" s="546">
        <f>SUM(AA4:AA10)</f>
        <v>993</v>
      </c>
      <c r="AD4" s="547"/>
      <c r="AE4" s="544">
        <f>AI4/12</f>
        <v>819</v>
      </c>
      <c r="AF4" s="545">
        <f>SUM(AE4:AE8)</f>
        <v>4095</v>
      </c>
      <c r="AG4" s="546">
        <f>SUM(AE4:AE10)</f>
        <v>4303</v>
      </c>
      <c r="AH4" s="548"/>
      <c r="AI4" s="544">
        <f>AA4*52</f>
        <v>9828</v>
      </c>
      <c r="AJ4" s="545">
        <f>SUM(AI4:AI8)</f>
        <v>49140</v>
      </c>
      <c r="AK4" s="546">
        <f>SUM(AI4:AI10)</f>
        <v>51636</v>
      </c>
      <c r="AL4" s="114"/>
      <c r="AM4" s="114"/>
    </row>
    <row r="5" spans="1:39" ht="14.4" customHeight="1" x14ac:dyDescent="0.3">
      <c r="A5" s="161" t="s">
        <v>95</v>
      </c>
      <c r="B5" s="563">
        <v>1</v>
      </c>
      <c r="C5" s="563">
        <v>1</v>
      </c>
      <c r="D5" s="563">
        <v>1</v>
      </c>
      <c r="E5" s="563">
        <v>1</v>
      </c>
      <c r="F5" s="563">
        <v>1</v>
      </c>
      <c r="G5" s="563">
        <v>1</v>
      </c>
      <c r="H5" s="563">
        <v>1</v>
      </c>
      <c r="I5" s="563">
        <v>23</v>
      </c>
      <c r="J5" s="563">
        <v>21</v>
      </c>
      <c r="K5" s="563">
        <v>21</v>
      </c>
      <c r="L5" s="563">
        <v>21</v>
      </c>
      <c r="M5" s="563">
        <v>21</v>
      </c>
      <c r="N5" s="563">
        <v>21</v>
      </c>
      <c r="O5" s="563">
        <v>21</v>
      </c>
      <c r="P5" s="563">
        <v>21</v>
      </c>
      <c r="Q5" s="563">
        <v>1</v>
      </c>
      <c r="R5" s="563">
        <v>2</v>
      </c>
      <c r="S5" s="563">
        <v>2</v>
      </c>
      <c r="T5" s="563">
        <v>2</v>
      </c>
      <c r="U5" s="563">
        <v>1</v>
      </c>
      <c r="V5" s="563">
        <v>1</v>
      </c>
      <c r="W5" s="563">
        <v>1</v>
      </c>
      <c r="X5" s="563">
        <v>1</v>
      </c>
      <c r="Y5" s="563">
        <v>1</v>
      </c>
      <c r="Z5" s="543"/>
      <c r="AA5" s="544">
        <f t="shared" ref="AA5:AA10" si="0">SUM(B5:Y5)</f>
        <v>189</v>
      </c>
      <c r="AB5" s="549"/>
      <c r="AC5" s="550"/>
      <c r="AD5" s="547"/>
      <c r="AE5" s="544">
        <f t="shared" ref="AE5:AE10" si="1">AI5/12</f>
        <v>819</v>
      </c>
      <c r="AF5" s="549"/>
      <c r="AG5" s="550"/>
      <c r="AH5" s="548"/>
      <c r="AI5" s="544">
        <f t="shared" ref="AI5:AI10" si="2">AA5*52</f>
        <v>9828</v>
      </c>
      <c r="AJ5" s="549"/>
      <c r="AK5" s="550"/>
      <c r="AL5" s="114"/>
      <c r="AM5" s="114"/>
    </row>
    <row r="6" spans="1:39" ht="14.4" customHeight="1" x14ac:dyDescent="0.3">
      <c r="A6" s="161" t="s">
        <v>96</v>
      </c>
      <c r="B6" s="563">
        <v>1</v>
      </c>
      <c r="C6" s="563">
        <v>1</v>
      </c>
      <c r="D6" s="563">
        <v>1</v>
      </c>
      <c r="E6" s="563">
        <v>1</v>
      </c>
      <c r="F6" s="563">
        <v>1</v>
      </c>
      <c r="G6" s="563">
        <v>1</v>
      </c>
      <c r="H6" s="563">
        <v>1</v>
      </c>
      <c r="I6" s="563">
        <v>23</v>
      </c>
      <c r="J6" s="563">
        <v>21</v>
      </c>
      <c r="K6" s="563">
        <v>21</v>
      </c>
      <c r="L6" s="563">
        <v>21</v>
      </c>
      <c r="M6" s="563">
        <v>21</v>
      </c>
      <c r="N6" s="563">
        <v>21</v>
      </c>
      <c r="O6" s="563">
        <v>21</v>
      </c>
      <c r="P6" s="563">
        <v>21</v>
      </c>
      <c r="Q6" s="563">
        <v>1</v>
      </c>
      <c r="R6" s="563">
        <v>2</v>
      </c>
      <c r="S6" s="563">
        <v>2</v>
      </c>
      <c r="T6" s="563">
        <v>2</v>
      </c>
      <c r="U6" s="563">
        <v>1</v>
      </c>
      <c r="V6" s="563">
        <v>1</v>
      </c>
      <c r="W6" s="563">
        <v>1</v>
      </c>
      <c r="X6" s="563">
        <v>1</v>
      </c>
      <c r="Y6" s="563">
        <v>1</v>
      </c>
      <c r="Z6" s="543"/>
      <c r="AA6" s="544">
        <f t="shared" si="0"/>
        <v>189</v>
      </c>
      <c r="AB6" s="549"/>
      <c r="AC6" s="550"/>
      <c r="AD6" s="547"/>
      <c r="AE6" s="544">
        <f t="shared" si="1"/>
        <v>819</v>
      </c>
      <c r="AF6" s="549"/>
      <c r="AG6" s="550"/>
      <c r="AH6" s="548"/>
      <c r="AI6" s="544">
        <f t="shared" si="2"/>
        <v>9828</v>
      </c>
      <c r="AJ6" s="549"/>
      <c r="AK6" s="550"/>
      <c r="AL6" s="114"/>
      <c r="AM6" s="114"/>
    </row>
    <row r="7" spans="1:39" ht="14.4" customHeight="1" x14ac:dyDescent="0.3">
      <c r="A7" s="161" t="s">
        <v>97</v>
      </c>
      <c r="B7" s="563">
        <v>1</v>
      </c>
      <c r="C7" s="563">
        <v>1</v>
      </c>
      <c r="D7" s="563">
        <v>1</v>
      </c>
      <c r="E7" s="563">
        <v>1</v>
      </c>
      <c r="F7" s="563">
        <v>1</v>
      </c>
      <c r="G7" s="563">
        <v>1</v>
      </c>
      <c r="H7" s="563">
        <v>1</v>
      </c>
      <c r="I7" s="563">
        <v>23</v>
      </c>
      <c r="J7" s="563">
        <v>21</v>
      </c>
      <c r="K7" s="563">
        <v>21</v>
      </c>
      <c r="L7" s="563">
        <v>21</v>
      </c>
      <c r="M7" s="563">
        <v>21</v>
      </c>
      <c r="N7" s="563">
        <v>21</v>
      </c>
      <c r="O7" s="563">
        <v>21</v>
      </c>
      <c r="P7" s="563">
        <v>21</v>
      </c>
      <c r="Q7" s="563">
        <v>1</v>
      </c>
      <c r="R7" s="563">
        <v>2</v>
      </c>
      <c r="S7" s="563">
        <v>2</v>
      </c>
      <c r="T7" s="563">
        <v>2</v>
      </c>
      <c r="U7" s="563">
        <v>1</v>
      </c>
      <c r="V7" s="563">
        <v>1</v>
      </c>
      <c r="W7" s="563">
        <v>1</v>
      </c>
      <c r="X7" s="563">
        <v>1</v>
      </c>
      <c r="Y7" s="563">
        <v>1</v>
      </c>
      <c r="Z7" s="543"/>
      <c r="AA7" s="544">
        <f t="shared" si="0"/>
        <v>189</v>
      </c>
      <c r="AB7" s="549"/>
      <c r="AC7" s="550"/>
      <c r="AD7" s="547"/>
      <c r="AE7" s="544">
        <f t="shared" si="1"/>
        <v>819</v>
      </c>
      <c r="AF7" s="549"/>
      <c r="AG7" s="550"/>
      <c r="AH7" s="548"/>
      <c r="AI7" s="544">
        <f t="shared" si="2"/>
        <v>9828</v>
      </c>
      <c r="AJ7" s="549"/>
      <c r="AK7" s="550"/>
      <c r="AL7" s="114"/>
      <c r="AM7" s="114"/>
    </row>
    <row r="8" spans="1:39" ht="14.4" customHeight="1" x14ac:dyDescent="0.3">
      <c r="A8" s="161" t="s">
        <v>98</v>
      </c>
      <c r="B8" s="563">
        <v>1</v>
      </c>
      <c r="C8" s="563">
        <v>1</v>
      </c>
      <c r="D8" s="563">
        <v>1</v>
      </c>
      <c r="E8" s="563">
        <v>1</v>
      </c>
      <c r="F8" s="563">
        <v>1</v>
      </c>
      <c r="G8" s="563">
        <v>1</v>
      </c>
      <c r="H8" s="563">
        <v>1</v>
      </c>
      <c r="I8" s="563">
        <v>23</v>
      </c>
      <c r="J8" s="563">
        <v>21</v>
      </c>
      <c r="K8" s="563">
        <v>21</v>
      </c>
      <c r="L8" s="563">
        <v>21</v>
      </c>
      <c r="M8" s="563">
        <v>21</v>
      </c>
      <c r="N8" s="563">
        <v>21</v>
      </c>
      <c r="O8" s="563">
        <v>21</v>
      </c>
      <c r="P8" s="563">
        <v>21</v>
      </c>
      <c r="Q8" s="563">
        <v>1</v>
      </c>
      <c r="R8" s="563">
        <v>2</v>
      </c>
      <c r="S8" s="563">
        <v>2</v>
      </c>
      <c r="T8" s="563">
        <v>2</v>
      </c>
      <c r="U8" s="563">
        <v>1</v>
      </c>
      <c r="V8" s="563">
        <v>1</v>
      </c>
      <c r="W8" s="563">
        <v>1</v>
      </c>
      <c r="X8" s="563">
        <v>1</v>
      </c>
      <c r="Y8" s="563">
        <v>1</v>
      </c>
      <c r="Z8" s="543"/>
      <c r="AA8" s="544">
        <f t="shared" si="0"/>
        <v>189</v>
      </c>
      <c r="AB8" s="549"/>
      <c r="AC8" s="550"/>
      <c r="AD8" s="547"/>
      <c r="AE8" s="544">
        <f t="shared" si="1"/>
        <v>819</v>
      </c>
      <c r="AF8" s="549"/>
      <c r="AG8" s="550"/>
      <c r="AH8" s="548"/>
      <c r="AI8" s="544">
        <f t="shared" si="2"/>
        <v>9828</v>
      </c>
      <c r="AJ8" s="549"/>
      <c r="AK8" s="550"/>
      <c r="AL8" s="114"/>
      <c r="AM8" s="114"/>
    </row>
    <row r="9" spans="1:39" ht="14.4" customHeight="1" x14ac:dyDescent="0.3">
      <c r="A9" s="164" t="s">
        <v>99</v>
      </c>
      <c r="B9" s="563">
        <v>1</v>
      </c>
      <c r="C9" s="563">
        <v>1</v>
      </c>
      <c r="D9" s="563">
        <v>1</v>
      </c>
      <c r="E9" s="563">
        <v>1</v>
      </c>
      <c r="F9" s="563">
        <v>1</v>
      </c>
      <c r="G9" s="563">
        <v>1</v>
      </c>
      <c r="H9" s="563">
        <v>1</v>
      </c>
      <c r="I9" s="563">
        <v>1</v>
      </c>
      <c r="J9" s="563">
        <v>1</v>
      </c>
      <c r="K9" s="563">
        <v>1</v>
      </c>
      <c r="L9" s="563">
        <v>1</v>
      </c>
      <c r="M9" s="563">
        <v>1</v>
      </c>
      <c r="N9" s="563">
        <v>1</v>
      </c>
      <c r="O9" s="563">
        <v>1</v>
      </c>
      <c r="P9" s="563">
        <v>1</v>
      </c>
      <c r="Q9" s="563">
        <v>1</v>
      </c>
      <c r="R9" s="563">
        <v>1</v>
      </c>
      <c r="S9" s="563">
        <v>1</v>
      </c>
      <c r="T9" s="563">
        <v>1</v>
      </c>
      <c r="U9" s="563">
        <v>1</v>
      </c>
      <c r="V9" s="563">
        <v>1</v>
      </c>
      <c r="W9" s="563">
        <v>1</v>
      </c>
      <c r="X9" s="563">
        <v>1</v>
      </c>
      <c r="Y9" s="563">
        <v>1</v>
      </c>
      <c r="Z9" s="543"/>
      <c r="AA9" s="551">
        <f t="shared" si="0"/>
        <v>24</v>
      </c>
      <c r="AB9" s="552">
        <f>SUM(AA9:AA10)</f>
        <v>48</v>
      </c>
      <c r="AC9" s="550"/>
      <c r="AD9" s="547"/>
      <c r="AE9" s="551">
        <f t="shared" si="1"/>
        <v>104</v>
      </c>
      <c r="AF9" s="552">
        <f>SUM(AE9:AE10)</f>
        <v>208</v>
      </c>
      <c r="AG9" s="550"/>
      <c r="AH9" s="548"/>
      <c r="AI9" s="551">
        <f t="shared" si="2"/>
        <v>1248</v>
      </c>
      <c r="AJ9" s="552">
        <f>SUM(AI9:AI10)</f>
        <v>2496</v>
      </c>
      <c r="AK9" s="550"/>
      <c r="AL9" s="114"/>
      <c r="AM9" s="114"/>
    </row>
    <row r="10" spans="1:39" ht="14.4" customHeight="1" x14ac:dyDescent="0.3">
      <c r="A10" s="164" t="s">
        <v>100</v>
      </c>
      <c r="B10" s="563">
        <v>1</v>
      </c>
      <c r="C10" s="563">
        <v>1</v>
      </c>
      <c r="D10" s="563">
        <v>1</v>
      </c>
      <c r="E10" s="563">
        <v>1</v>
      </c>
      <c r="F10" s="563">
        <v>1</v>
      </c>
      <c r="G10" s="563">
        <v>1</v>
      </c>
      <c r="H10" s="563">
        <v>1</v>
      </c>
      <c r="I10" s="563">
        <v>1</v>
      </c>
      <c r="J10" s="563">
        <v>1</v>
      </c>
      <c r="K10" s="563">
        <v>1</v>
      </c>
      <c r="L10" s="563">
        <v>1</v>
      </c>
      <c r="M10" s="563">
        <v>1</v>
      </c>
      <c r="N10" s="563">
        <v>1</v>
      </c>
      <c r="O10" s="563">
        <v>1</v>
      </c>
      <c r="P10" s="563">
        <v>1</v>
      </c>
      <c r="Q10" s="563">
        <v>1</v>
      </c>
      <c r="R10" s="563">
        <v>1</v>
      </c>
      <c r="S10" s="563">
        <v>1</v>
      </c>
      <c r="T10" s="563">
        <v>1</v>
      </c>
      <c r="U10" s="563">
        <v>1</v>
      </c>
      <c r="V10" s="563">
        <v>1</v>
      </c>
      <c r="W10" s="563">
        <v>1</v>
      </c>
      <c r="X10" s="563">
        <v>1</v>
      </c>
      <c r="Y10" s="563">
        <v>1</v>
      </c>
      <c r="Z10" s="543"/>
      <c r="AA10" s="551">
        <f t="shared" si="0"/>
        <v>24</v>
      </c>
      <c r="AB10" s="553"/>
      <c r="AC10" s="550"/>
      <c r="AD10" s="547"/>
      <c r="AE10" s="551">
        <f t="shared" si="1"/>
        <v>104</v>
      </c>
      <c r="AF10" s="553"/>
      <c r="AG10" s="550"/>
      <c r="AH10" s="548"/>
      <c r="AI10" s="551">
        <f t="shared" si="2"/>
        <v>1248</v>
      </c>
      <c r="AJ10" s="553"/>
      <c r="AK10" s="550"/>
      <c r="AL10" s="114"/>
      <c r="AM10" s="114"/>
    </row>
    <row r="11" spans="1:39" ht="14.4" customHeight="1" x14ac:dyDescent="0.3">
      <c r="A11" s="162"/>
      <c r="B11" s="547"/>
      <c r="C11" s="547"/>
      <c r="D11" s="547"/>
      <c r="E11" s="547"/>
      <c r="F11" s="547"/>
      <c r="G11" s="547"/>
      <c r="H11" s="547"/>
      <c r="I11" s="547"/>
      <c r="J11" s="547"/>
      <c r="K11" s="547"/>
      <c r="L11" s="547"/>
      <c r="M11" s="547"/>
      <c r="N11" s="547"/>
      <c r="O11" s="547"/>
      <c r="P11" s="547"/>
      <c r="Q11" s="547"/>
      <c r="R11" s="547"/>
      <c r="S11" s="547"/>
      <c r="T11" s="547"/>
      <c r="U11" s="547"/>
      <c r="V11" s="547"/>
      <c r="W11" s="547"/>
      <c r="X11" s="547"/>
      <c r="Y11" s="547"/>
      <c r="Z11" s="554"/>
      <c r="AA11" s="554"/>
      <c r="AB11" s="554"/>
      <c r="AC11" s="554"/>
      <c r="AD11" s="555"/>
      <c r="AE11" s="547"/>
      <c r="AF11" s="547"/>
      <c r="AG11" s="547"/>
      <c r="AH11" s="547"/>
      <c r="AI11" s="547"/>
      <c r="AJ11" s="547"/>
      <c r="AK11" s="547"/>
      <c r="AL11" s="114"/>
      <c r="AM11" s="114"/>
    </row>
    <row r="12" spans="1:39" ht="14.4" customHeight="1" x14ac:dyDescent="0.3">
      <c r="A12" s="162"/>
      <c r="B12" s="547" t="s">
        <v>101</v>
      </c>
      <c r="C12" s="547"/>
      <c r="D12" s="547"/>
      <c r="E12" s="547"/>
      <c r="F12" s="547"/>
      <c r="G12" s="547"/>
      <c r="H12" s="556"/>
      <c r="I12" s="547"/>
      <c r="J12" s="564">
        <v>23</v>
      </c>
      <c r="K12" s="547"/>
      <c r="L12" s="547"/>
      <c r="M12" s="557" t="s">
        <v>1964</v>
      </c>
      <c r="N12" s="558"/>
      <c r="O12" s="547"/>
      <c r="P12" s="547"/>
      <c r="Q12" s="547"/>
      <c r="R12" s="547"/>
      <c r="S12" s="547"/>
      <c r="T12" s="547"/>
      <c r="U12" s="547"/>
      <c r="V12" s="547"/>
      <c r="W12" s="547"/>
      <c r="X12" s="547"/>
      <c r="Y12" s="547"/>
      <c r="Z12" s="559"/>
      <c r="AA12" s="559"/>
      <c r="AB12" s="559"/>
      <c r="AC12" s="559"/>
      <c r="AD12" s="560"/>
      <c r="AE12" s="547"/>
      <c r="AF12" s="547"/>
      <c r="AG12" s="547"/>
      <c r="AH12" s="547"/>
      <c r="AI12" s="547"/>
      <c r="AJ12" s="547"/>
      <c r="AK12" s="547"/>
      <c r="AL12" s="114"/>
      <c r="AM12" s="114"/>
    </row>
    <row r="13" spans="1:39" ht="14.4" customHeight="1" x14ac:dyDescent="0.3">
      <c r="A13" s="162"/>
      <c r="B13" s="547" t="s">
        <v>102</v>
      </c>
      <c r="C13" s="547"/>
      <c r="D13" s="547"/>
      <c r="E13" s="547"/>
      <c r="F13" s="547"/>
      <c r="G13" s="547"/>
      <c r="H13" s="556"/>
      <c r="I13" s="547"/>
      <c r="J13" s="547">
        <f>SUM(J14:J15)</f>
        <v>0</v>
      </c>
      <c r="K13" s="547"/>
      <c r="L13" s="547"/>
      <c r="M13" s="547"/>
      <c r="N13" s="547"/>
      <c r="O13" s="547"/>
      <c r="P13" s="547"/>
      <c r="Q13" s="547"/>
      <c r="R13" s="547"/>
      <c r="S13" s="547"/>
      <c r="T13" s="547"/>
      <c r="U13" s="547"/>
      <c r="V13" s="547"/>
      <c r="W13" s="547"/>
      <c r="X13" s="547"/>
      <c r="Y13" s="547"/>
      <c r="Z13" s="543"/>
      <c r="AA13" s="543"/>
      <c r="AB13" s="543"/>
      <c r="AC13" s="543"/>
      <c r="AD13" s="547"/>
      <c r="AE13" s="547"/>
      <c r="AF13" s="547"/>
      <c r="AG13" s="547"/>
      <c r="AH13" s="547"/>
      <c r="AI13" s="547"/>
      <c r="AJ13" s="547"/>
      <c r="AK13" s="547"/>
      <c r="AL13" s="114"/>
      <c r="AM13" s="114"/>
    </row>
    <row r="14" spans="1:39" ht="14.4" customHeight="1" x14ac:dyDescent="0.3">
      <c r="A14" s="162"/>
      <c r="B14" s="547"/>
      <c r="C14" s="561" t="s">
        <v>103</v>
      </c>
      <c r="D14" s="547"/>
      <c r="E14" s="547"/>
      <c r="F14" s="547"/>
      <c r="G14" s="547"/>
      <c r="H14" s="556"/>
      <c r="I14" s="547"/>
      <c r="J14" s="565">
        <v>0</v>
      </c>
      <c r="K14" s="547"/>
      <c r="L14" s="547"/>
      <c r="M14" s="547"/>
      <c r="N14" s="547"/>
      <c r="O14" s="547"/>
      <c r="P14" s="547"/>
      <c r="Q14" s="547"/>
      <c r="R14" s="547"/>
      <c r="S14" s="547"/>
      <c r="T14" s="547"/>
      <c r="U14" s="547"/>
      <c r="V14" s="547"/>
      <c r="W14" s="547"/>
      <c r="X14" s="547"/>
      <c r="Y14" s="547"/>
      <c r="Z14" s="547"/>
      <c r="AA14" s="547"/>
      <c r="AB14" s="547"/>
      <c r="AC14" s="547"/>
      <c r="AD14" s="547"/>
      <c r="AE14" s="547"/>
      <c r="AF14" s="547"/>
      <c r="AG14" s="547"/>
      <c r="AH14" s="547"/>
      <c r="AI14" s="547"/>
      <c r="AJ14" s="547"/>
      <c r="AK14" s="547"/>
      <c r="AL14" s="114"/>
      <c r="AM14" s="114"/>
    </row>
    <row r="15" spans="1:39" ht="14.4" customHeight="1" x14ac:dyDescent="0.3">
      <c r="A15" s="162"/>
      <c r="B15" s="547"/>
      <c r="C15" s="561" t="s">
        <v>104</v>
      </c>
      <c r="D15" s="547"/>
      <c r="E15" s="547"/>
      <c r="F15" s="547"/>
      <c r="G15" s="547"/>
      <c r="H15" s="562"/>
      <c r="I15" s="547"/>
      <c r="J15" s="566">
        <v>0</v>
      </c>
      <c r="K15" s="547"/>
      <c r="L15" s="547"/>
      <c r="M15" s="547"/>
      <c r="N15" s="547"/>
      <c r="O15" s="547"/>
      <c r="P15" s="547"/>
      <c r="Q15" s="547"/>
      <c r="R15" s="547"/>
      <c r="S15" s="547"/>
      <c r="T15" s="547"/>
      <c r="U15" s="547"/>
      <c r="V15" s="547"/>
      <c r="W15" s="547"/>
      <c r="X15" s="547"/>
      <c r="Y15" s="547"/>
      <c r="Z15" s="547"/>
      <c r="AA15" s="547"/>
      <c r="AB15" s="547"/>
      <c r="AC15" s="547"/>
      <c r="AD15" s="547"/>
      <c r="AE15" s="547"/>
      <c r="AF15" s="547"/>
      <c r="AG15" s="547"/>
      <c r="AH15" s="547"/>
      <c r="AI15" s="547"/>
      <c r="AJ15" s="547"/>
      <c r="AK15" s="547"/>
      <c r="AL15" s="114"/>
      <c r="AM15" s="114"/>
    </row>
    <row r="16" spans="1:39" ht="14.4" hidden="1" customHeight="1" x14ac:dyDescent="0.3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5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14"/>
      <c r="AM16" s="114"/>
    </row>
    <row r="17" spans="1:39" ht="14.4" customHeight="1" x14ac:dyDescent="0.3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5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14"/>
      <c r="AM17" s="114"/>
    </row>
    <row r="18" spans="1:39" ht="18.600000000000001" thickBot="1" x14ac:dyDescent="0.4">
      <c r="A18" s="361" t="s">
        <v>105</v>
      </c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362"/>
      <c r="Z18" s="362"/>
      <c r="AA18" s="362"/>
      <c r="AB18" s="362"/>
      <c r="AC18" s="362"/>
      <c r="AD18" s="362"/>
      <c r="AE18" s="362"/>
      <c r="AF18" s="362"/>
      <c r="AG18" s="362"/>
      <c r="AH18" s="362"/>
      <c r="AI18" s="362"/>
      <c r="AJ18" s="362"/>
      <c r="AK18" s="362"/>
      <c r="AL18" s="114"/>
      <c r="AM18" s="114"/>
    </row>
    <row r="19" spans="1:39" ht="14.4" customHeight="1" x14ac:dyDescent="0.3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5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14"/>
      <c r="AM19" s="114"/>
    </row>
    <row r="20" spans="1:39" ht="14.4" customHeight="1" x14ac:dyDescent="0.3">
      <c r="A20" s="162"/>
      <c r="B20" s="166">
        <v>0</v>
      </c>
      <c r="C20" s="166">
        <v>1</v>
      </c>
      <c r="D20" s="166">
        <v>2</v>
      </c>
      <c r="E20" s="166">
        <v>3</v>
      </c>
      <c r="F20" s="166">
        <v>4</v>
      </c>
      <c r="G20" s="166">
        <v>5</v>
      </c>
      <c r="H20" s="166">
        <v>6</v>
      </c>
      <c r="I20" s="166">
        <v>7</v>
      </c>
      <c r="J20" s="166">
        <v>8</v>
      </c>
      <c r="K20" s="166">
        <v>9</v>
      </c>
      <c r="L20" s="166">
        <v>10</v>
      </c>
      <c r="M20" s="166">
        <v>11</v>
      </c>
      <c r="N20" s="166">
        <v>12</v>
      </c>
      <c r="O20" s="166">
        <v>13</v>
      </c>
      <c r="P20" s="166">
        <v>14</v>
      </c>
      <c r="Q20" s="166">
        <v>15</v>
      </c>
      <c r="R20" s="166">
        <v>16</v>
      </c>
      <c r="S20" s="166">
        <v>17</v>
      </c>
      <c r="T20" s="166">
        <v>18</v>
      </c>
      <c r="U20" s="166">
        <v>19</v>
      </c>
      <c r="V20" s="166">
        <v>20</v>
      </c>
      <c r="W20" s="166">
        <v>21</v>
      </c>
      <c r="X20" s="166">
        <v>22</v>
      </c>
      <c r="Y20" s="166">
        <v>23</v>
      </c>
      <c r="Z20" s="167"/>
      <c r="AA20" s="168" t="s">
        <v>91</v>
      </c>
      <c r="AB20" s="167"/>
      <c r="AC20" s="167"/>
      <c r="AD20" s="162"/>
      <c r="AE20" s="169" t="s">
        <v>92</v>
      </c>
      <c r="AF20" s="163"/>
      <c r="AG20" s="163"/>
      <c r="AH20" s="163"/>
      <c r="AI20" s="169" t="s">
        <v>93</v>
      </c>
      <c r="AJ20" s="163"/>
      <c r="AK20" s="163"/>
      <c r="AL20" s="114"/>
      <c r="AM20" s="114"/>
    </row>
    <row r="21" spans="1:39" ht="14.4" customHeight="1" x14ac:dyDescent="0.3">
      <c r="A21" s="161" t="s">
        <v>94</v>
      </c>
      <c r="B21" s="567"/>
      <c r="C21" s="567"/>
      <c r="D21" s="567"/>
      <c r="E21" s="567"/>
      <c r="F21" s="567"/>
      <c r="G21" s="567"/>
      <c r="H21" s="567"/>
      <c r="I21" s="567"/>
      <c r="J21" s="567"/>
      <c r="K21" s="567"/>
      <c r="L21" s="567"/>
      <c r="M21" s="567"/>
      <c r="N21" s="567"/>
      <c r="O21" s="567"/>
      <c r="P21" s="567"/>
      <c r="Q21" s="567"/>
      <c r="R21" s="567"/>
      <c r="S21" s="567"/>
      <c r="T21" s="567"/>
      <c r="U21" s="567"/>
      <c r="V21" s="567"/>
      <c r="W21" s="567"/>
      <c r="X21" s="567"/>
      <c r="Y21" s="567"/>
      <c r="Z21" s="543"/>
      <c r="AA21" s="544">
        <f>SUM(B21:Y21)</f>
        <v>0</v>
      </c>
      <c r="AB21" s="545">
        <f>SUM(AA21:AA25)</f>
        <v>0</v>
      </c>
      <c r="AC21" s="546">
        <f>SUM(AA21:AA27)</f>
        <v>0</v>
      </c>
      <c r="AD21" s="547"/>
      <c r="AE21" s="544">
        <f>AI21/12</f>
        <v>0</v>
      </c>
      <c r="AF21" s="545">
        <f>SUM(AE21:AE25)</f>
        <v>0</v>
      </c>
      <c r="AG21" s="546">
        <f>SUM(AE21:AE27)</f>
        <v>0</v>
      </c>
      <c r="AH21" s="548"/>
      <c r="AI21" s="544">
        <f>AA21*52</f>
        <v>0</v>
      </c>
      <c r="AJ21" s="545">
        <f>SUM(AI21:AI25)</f>
        <v>0</v>
      </c>
      <c r="AK21" s="546">
        <f>SUM(AI21:AI27)</f>
        <v>0</v>
      </c>
      <c r="AL21" s="114"/>
      <c r="AM21" s="114"/>
    </row>
    <row r="22" spans="1:39" ht="14.4" customHeight="1" x14ac:dyDescent="0.3">
      <c r="A22" s="161" t="s">
        <v>95</v>
      </c>
      <c r="B22" s="567"/>
      <c r="C22" s="567"/>
      <c r="D22" s="567"/>
      <c r="E22" s="567"/>
      <c r="F22" s="567"/>
      <c r="G22" s="567"/>
      <c r="H22" s="567"/>
      <c r="I22" s="567"/>
      <c r="J22" s="567"/>
      <c r="K22" s="567"/>
      <c r="L22" s="567"/>
      <c r="M22" s="567"/>
      <c r="N22" s="567"/>
      <c r="O22" s="567"/>
      <c r="P22" s="567"/>
      <c r="Q22" s="567"/>
      <c r="R22" s="567"/>
      <c r="S22" s="567"/>
      <c r="T22" s="567"/>
      <c r="U22" s="567"/>
      <c r="V22" s="567"/>
      <c r="W22" s="567"/>
      <c r="X22" s="567"/>
      <c r="Y22" s="567"/>
      <c r="Z22" s="543"/>
      <c r="AA22" s="544">
        <f t="shared" ref="AA22:AA27" si="3">SUM(B22:Y22)</f>
        <v>0</v>
      </c>
      <c r="AB22" s="549"/>
      <c r="AC22" s="550"/>
      <c r="AD22" s="547"/>
      <c r="AE22" s="544">
        <f t="shared" ref="AE22:AE27" si="4">AI22/12</f>
        <v>0</v>
      </c>
      <c r="AF22" s="549"/>
      <c r="AG22" s="550"/>
      <c r="AH22" s="548"/>
      <c r="AI22" s="544">
        <f t="shared" ref="AI22:AI27" si="5">AA22*52</f>
        <v>0</v>
      </c>
      <c r="AJ22" s="549"/>
      <c r="AK22" s="550"/>
      <c r="AL22" s="114"/>
      <c r="AM22" s="114"/>
    </row>
    <row r="23" spans="1:39" ht="14.4" customHeight="1" x14ac:dyDescent="0.3">
      <c r="A23" s="161" t="s">
        <v>96</v>
      </c>
      <c r="B23" s="567"/>
      <c r="C23" s="567"/>
      <c r="D23" s="567"/>
      <c r="E23" s="567"/>
      <c r="F23" s="567"/>
      <c r="G23" s="567"/>
      <c r="H23" s="567"/>
      <c r="I23" s="567"/>
      <c r="J23" s="567"/>
      <c r="K23" s="567"/>
      <c r="L23" s="567"/>
      <c r="M23" s="567"/>
      <c r="N23" s="567"/>
      <c r="O23" s="567"/>
      <c r="P23" s="567"/>
      <c r="Q23" s="567"/>
      <c r="R23" s="567"/>
      <c r="S23" s="567"/>
      <c r="T23" s="567"/>
      <c r="U23" s="567"/>
      <c r="V23" s="567"/>
      <c r="W23" s="567"/>
      <c r="X23" s="567"/>
      <c r="Y23" s="567"/>
      <c r="Z23" s="543"/>
      <c r="AA23" s="544">
        <f t="shared" si="3"/>
        <v>0</v>
      </c>
      <c r="AB23" s="549"/>
      <c r="AC23" s="550"/>
      <c r="AD23" s="547"/>
      <c r="AE23" s="544">
        <f t="shared" si="4"/>
        <v>0</v>
      </c>
      <c r="AF23" s="549"/>
      <c r="AG23" s="550"/>
      <c r="AH23" s="548"/>
      <c r="AI23" s="544">
        <f t="shared" si="5"/>
        <v>0</v>
      </c>
      <c r="AJ23" s="549"/>
      <c r="AK23" s="550"/>
      <c r="AL23" s="114"/>
      <c r="AM23" s="114"/>
    </row>
    <row r="24" spans="1:39" ht="14.4" customHeight="1" x14ac:dyDescent="0.3">
      <c r="A24" s="161" t="s">
        <v>97</v>
      </c>
      <c r="B24" s="567"/>
      <c r="C24" s="567"/>
      <c r="D24" s="567"/>
      <c r="E24" s="567"/>
      <c r="F24" s="567"/>
      <c r="G24" s="567"/>
      <c r="H24" s="567"/>
      <c r="I24" s="567"/>
      <c r="J24" s="567"/>
      <c r="K24" s="567"/>
      <c r="L24" s="567"/>
      <c r="M24" s="567"/>
      <c r="N24" s="567"/>
      <c r="O24" s="567"/>
      <c r="P24" s="567"/>
      <c r="Q24" s="567"/>
      <c r="R24" s="567"/>
      <c r="S24" s="567"/>
      <c r="T24" s="567"/>
      <c r="U24" s="567"/>
      <c r="V24" s="567"/>
      <c r="W24" s="567"/>
      <c r="X24" s="567"/>
      <c r="Y24" s="567"/>
      <c r="Z24" s="543"/>
      <c r="AA24" s="544">
        <f t="shared" si="3"/>
        <v>0</v>
      </c>
      <c r="AB24" s="549"/>
      <c r="AC24" s="550"/>
      <c r="AD24" s="547"/>
      <c r="AE24" s="544">
        <f t="shared" si="4"/>
        <v>0</v>
      </c>
      <c r="AF24" s="549"/>
      <c r="AG24" s="550"/>
      <c r="AH24" s="548"/>
      <c r="AI24" s="544">
        <f t="shared" si="5"/>
        <v>0</v>
      </c>
      <c r="AJ24" s="549"/>
      <c r="AK24" s="550"/>
      <c r="AL24" s="114"/>
      <c r="AM24" s="114"/>
    </row>
    <row r="25" spans="1:39" ht="14.4" customHeight="1" x14ac:dyDescent="0.3">
      <c r="A25" s="161" t="s">
        <v>98</v>
      </c>
      <c r="B25" s="567"/>
      <c r="C25" s="567"/>
      <c r="D25" s="567"/>
      <c r="E25" s="567"/>
      <c r="F25" s="567"/>
      <c r="G25" s="567"/>
      <c r="H25" s="567"/>
      <c r="I25" s="567"/>
      <c r="J25" s="567"/>
      <c r="K25" s="567"/>
      <c r="L25" s="567"/>
      <c r="M25" s="567"/>
      <c r="N25" s="567"/>
      <c r="O25" s="567"/>
      <c r="P25" s="567"/>
      <c r="Q25" s="567"/>
      <c r="R25" s="567"/>
      <c r="S25" s="567"/>
      <c r="T25" s="567"/>
      <c r="U25" s="567"/>
      <c r="V25" s="567"/>
      <c r="W25" s="567"/>
      <c r="X25" s="567"/>
      <c r="Y25" s="567"/>
      <c r="Z25" s="543"/>
      <c r="AA25" s="544">
        <f t="shared" si="3"/>
        <v>0</v>
      </c>
      <c r="AB25" s="549"/>
      <c r="AC25" s="550"/>
      <c r="AD25" s="547"/>
      <c r="AE25" s="544">
        <f t="shared" si="4"/>
        <v>0</v>
      </c>
      <c r="AF25" s="549"/>
      <c r="AG25" s="550"/>
      <c r="AH25" s="548"/>
      <c r="AI25" s="544">
        <f t="shared" si="5"/>
        <v>0</v>
      </c>
      <c r="AJ25" s="549"/>
      <c r="AK25" s="550"/>
      <c r="AL25" s="114"/>
      <c r="AM25" s="114"/>
    </row>
    <row r="26" spans="1:39" ht="14.4" customHeight="1" x14ac:dyDescent="0.3">
      <c r="A26" s="164" t="s">
        <v>99</v>
      </c>
      <c r="B26" s="563"/>
      <c r="C26" s="563"/>
      <c r="D26" s="563"/>
      <c r="E26" s="563"/>
      <c r="F26" s="563"/>
      <c r="G26" s="563"/>
      <c r="H26" s="563"/>
      <c r="I26" s="563"/>
      <c r="J26" s="563"/>
      <c r="K26" s="563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  <c r="W26" s="563"/>
      <c r="X26" s="563"/>
      <c r="Y26" s="563"/>
      <c r="Z26" s="543"/>
      <c r="AA26" s="551">
        <f t="shared" si="3"/>
        <v>0</v>
      </c>
      <c r="AB26" s="552">
        <f>SUM(AA26:AA27)</f>
        <v>0</v>
      </c>
      <c r="AC26" s="550"/>
      <c r="AD26" s="547"/>
      <c r="AE26" s="551">
        <f t="shared" si="4"/>
        <v>0</v>
      </c>
      <c r="AF26" s="552">
        <f>SUM(AE26:AE27)</f>
        <v>0</v>
      </c>
      <c r="AG26" s="550"/>
      <c r="AH26" s="548"/>
      <c r="AI26" s="551">
        <f t="shared" si="5"/>
        <v>0</v>
      </c>
      <c r="AJ26" s="552">
        <f>SUM(AI26:AI27)</f>
        <v>0</v>
      </c>
      <c r="AK26" s="550"/>
      <c r="AL26" s="114"/>
      <c r="AM26" s="114"/>
    </row>
    <row r="27" spans="1:39" ht="14.4" customHeight="1" x14ac:dyDescent="0.3">
      <c r="A27" s="164" t="s">
        <v>100</v>
      </c>
      <c r="B27" s="563"/>
      <c r="C27" s="563"/>
      <c r="D27" s="563"/>
      <c r="E27" s="563"/>
      <c r="F27" s="563"/>
      <c r="G27" s="563"/>
      <c r="H27" s="563"/>
      <c r="I27" s="563"/>
      <c r="J27" s="563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  <c r="W27" s="563"/>
      <c r="X27" s="563"/>
      <c r="Y27" s="563"/>
      <c r="Z27" s="543"/>
      <c r="AA27" s="551">
        <f t="shared" si="3"/>
        <v>0</v>
      </c>
      <c r="AB27" s="553"/>
      <c r="AC27" s="550"/>
      <c r="AD27" s="547"/>
      <c r="AE27" s="551">
        <f t="shared" si="4"/>
        <v>0</v>
      </c>
      <c r="AF27" s="553"/>
      <c r="AG27" s="550"/>
      <c r="AH27" s="548"/>
      <c r="AI27" s="551">
        <f t="shared" si="5"/>
        <v>0</v>
      </c>
      <c r="AJ27" s="553"/>
      <c r="AK27" s="550"/>
      <c r="AL27" s="114"/>
      <c r="AM27" s="114"/>
    </row>
    <row r="28" spans="1:39" ht="14.4" customHeight="1" x14ac:dyDescent="0.3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23"/>
      <c r="AA28" s="124"/>
      <c r="AB28" s="123"/>
      <c r="AC28" s="123"/>
      <c r="AD28" s="125"/>
      <c r="AE28" s="116"/>
      <c r="AF28" s="116"/>
      <c r="AG28" s="116"/>
      <c r="AH28" s="116"/>
      <c r="AI28" s="116"/>
      <c r="AJ28" s="116"/>
      <c r="AK28" s="116"/>
      <c r="AL28" s="114"/>
      <c r="AM28" s="114"/>
    </row>
    <row r="29" spans="1:39" ht="14.4" customHeight="1" x14ac:dyDescent="0.3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26"/>
      <c r="AA29" s="127"/>
      <c r="AB29" s="126"/>
      <c r="AC29" s="126"/>
      <c r="AD29" s="128"/>
      <c r="AE29" s="116"/>
      <c r="AF29" s="116"/>
      <c r="AG29" s="116"/>
      <c r="AH29" s="116"/>
      <c r="AI29" s="116"/>
      <c r="AJ29" s="116"/>
      <c r="AK29" s="116"/>
      <c r="AL29" s="114"/>
      <c r="AM29" s="114"/>
    </row>
    <row r="30" spans="1:39" ht="14.4" customHeight="1" x14ac:dyDescent="0.3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22"/>
      <c r="AA30" s="129"/>
      <c r="AB30" s="122"/>
      <c r="AC30" s="122"/>
      <c r="AD30" s="116"/>
      <c r="AE30" s="116"/>
      <c r="AF30" s="116"/>
      <c r="AG30" s="116"/>
      <c r="AH30" s="116"/>
      <c r="AI30" s="116"/>
      <c r="AJ30" s="116"/>
      <c r="AK30" s="116"/>
      <c r="AL30" s="114"/>
      <c r="AM30" s="114"/>
    </row>
  </sheetData>
  <mergeCells count="20">
    <mergeCell ref="AB4:AB8"/>
    <mergeCell ref="AC4:AC10"/>
    <mergeCell ref="AF4:AF8"/>
    <mergeCell ref="AG4:AG10"/>
    <mergeCell ref="A1:AK1"/>
    <mergeCell ref="AJ4:AJ8"/>
    <mergeCell ref="AK4:AK10"/>
    <mergeCell ref="AB9:AB10"/>
    <mergeCell ref="AF9:AF10"/>
    <mergeCell ref="AJ9:AJ10"/>
    <mergeCell ref="A18:AK18"/>
    <mergeCell ref="AB21:AB25"/>
    <mergeCell ref="AC21:AC27"/>
    <mergeCell ref="AF21:AF25"/>
    <mergeCell ref="AG21:AG27"/>
    <mergeCell ref="AJ21:AJ25"/>
    <mergeCell ref="AK21:AK27"/>
    <mergeCell ref="AB26:AB27"/>
    <mergeCell ref="AF26:AF27"/>
    <mergeCell ref="AJ26:AJ27"/>
  </mergeCells>
  <hyperlinks>
    <hyperlink ref="A2" location="Obsah!A1" display="Zpět na Obsah  KL 01  1.-4.měsíc"/>
  </hyperlinks>
  <pageMargins left="0.25" right="0.25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221" customWidth="1"/>
    <col min="5" max="5" width="11" style="222" customWidth="1"/>
  </cols>
  <sheetData>
    <row r="1" spans="1:7" ht="18.600000000000001" thickBot="1" x14ac:dyDescent="0.4">
      <c r="A1" s="288" t="s">
        <v>200</v>
      </c>
      <c r="B1" s="289"/>
      <c r="C1" s="290"/>
      <c r="D1" s="290"/>
      <c r="E1" s="290"/>
      <c r="F1" s="135"/>
      <c r="G1" s="135"/>
    </row>
    <row r="2" spans="1:7" ht="14.4" customHeight="1" thickBot="1" x14ac:dyDescent="0.35">
      <c r="A2" s="380" t="s">
        <v>250</v>
      </c>
      <c r="B2" s="197"/>
    </row>
    <row r="3" spans="1:7" ht="14.4" customHeight="1" thickBot="1" x14ac:dyDescent="0.35">
      <c r="A3" s="228"/>
      <c r="C3" s="229" t="s">
        <v>182</v>
      </c>
      <c r="D3" s="230" t="s">
        <v>144</v>
      </c>
      <c r="E3" s="231" t="s">
        <v>146</v>
      </c>
    </row>
    <row r="4" spans="1:7" ht="14.4" customHeight="1" thickBot="1" x14ac:dyDescent="0.35">
      <c r="A4" s="275" t="str">
        <f>HYPERLINK("#HI!A1","NÁKLADY CELKEM (v tisících Kč)")</f>
        <v>NÁKLADY CELKEM (v tisících Kč)</v>
      </c>
      <c r="B4" s="242"/>
      <c r="C4" s="252">
        <f ca="1">IF(ISERROR(VLOOKUP("Náklady celkem",INDIRECT("HI!$A:$G"),6,0)),0,VLOOKUP("Náklady celkem",INDIRECT("HI!$A:$G"),6,0))</f>
        <v>101685</v>
      </c>
      <c r="D4" s="252">
        <f ca="1">IF(ISERROR(VLOOKUP("Náklady celkem",INDIRECT("HI!$A:$G"),4,0)),0,VLOOKUP("Náklady celkem",INDIRECT("HI!$A:$G"),4,0))</f>
        <v>96556.946809999994</v>
      </c>
      <c r="E4" s="245">
        <f ca="1">IF(C4=0,0,D4/C4)</f>
        <v>0.9495692266312632</v>
      </c>
    </row>
    <row r="5" spans="1:7" ht="14.4" customHeight="1" x14ac:dyDescent="0.3">
      <c r="A5" s="238" t="s">
        <v>243</v>
      </c>
      <c r="B5" s="233"/>
      <c r="C5" s="253"/>
      <c r="D5" s="253"/>
      <c r="E5" s="246"/>
    </row>
    <row r="6" spans="1:7" ht="14.4" customHeight="1" x14ac:dyDescent="0.3">
      <c r="A6" s="270" t="s">
        <v>248</v>
      </c>
      <c r="B6" s="234"/>
      <c r="C6" s="244"/>
      <c r="D6" s="244"/>
      <c r="E6" s="246"/>
    </row>
    <row r="7" spans="1:7" ht="14.4" customHeight="1" x14ac:dyDescent="0.3">
      <c r="A7" s="2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34" t="s">
        <v>187</v>
      </c>
      <c r="C7" s="244">
        <f>IF(ISERROR(HI!F5),"",HI!F5)</f>
        <v>7670</v>
      </c>
      <c r="D7" s="244">
        <f>IF(ISERROR(HI!D5),"",HI!D5)</f>
        <v>7792.0459099999998</v>
      </c>
      <c r="E7" s="246">
        <f t="shared" ref="E7:E16" si="0">IF(C7=0,0,D7/C7)</f>
        <v>1.0159121134289439</v>
      </c>
    </row>
    <row r="8" spans="1:7" ht="14.4" customHeight="1" x14ac:dyDescent="0.3">
      <c r="A8" s="266" t="str">
        <f>HYPERLINK("#'LŽ PL'!A1","% plnění pozitivního listu")</f>
        <v>% plnění pozitivního listu</v>
      </c>
      <c r="B8" s="234" t="s">
        <v>235</v>
      </c>
      <c r="C8" s="243">
        <v>0.9</v>
      </c>
      <c r="D8" s="243">
        <f>IF(ISERROR(VLOOKUP("celkem",'LŽ PL'!$A:$F,5,0)),0,VLOOKUP("celkem",'LŽ PL'!$A:$F,5,0))</f>
        <v>0.99992117943890257</v>
      </c>
      <c r="E8" s="246">
        <f t="shared" si="0"/>
        <v>1.1110235327098916</v>
      </c>
    </row>
    <row r="9" spans="1:7" ht="14.4" customHeight="1" x14ac:dyDescent="0.3">
      <c r="A9" s="239" t="s">
        <v>244</v>
      </c>
      <c r="B9" s="234"/>
      <c r="C9" s="244"/>
      <c r="D9" s="244"/>
      <c r="E9" s="246"/>
    </row>
    <row r="10" spans="1:7" ht="14.4" customHeight="1" x14ac:dyDescent="0.3">
      <c r="A10" s="266" t="str">
        <f>HYPERLINK("#'Léky Recepty'!A1","% záchytu v lékárně (Úhrada Kč)")</f>
        <v>% záchytu v lékárně (Úhrada Kč)</v>
      </c>
      <c r="B10" s="234" t="s">
        <v>192</v>
      </c>
      <c r="C10" s="243">
        <v>0.6</v>
      </c>
      <c r="D10" s="243">
        <f>IF(ISERROR(VLOOKUP("Celkem",'Léky Recepty'!B:H,5,0)),0,VLOOKUP("Celkem",'Léky Recepty'!B:H,5,0))</f>
        <v>0.56708385893709212</v>
      </c>
      <c r="E10" s="246">
        <f t="shared" si="0"/>
        <v>0.94513976489515361</v>
      </c>
    </row>
    <row r="11" spans="1:7" ht="14.4" customHeight="1" x14ac:dyDescent="0.3">
      <c r="A11" s="266" t="str">
        <f>HYPERLINK("#'LRp PL'!A1","% plnění pozitivního listu")</f>
        <v>% plnění pozitivního listu</v>
      </c>
      <c r="B11" s="234" t="s">
        <v>236</v>
      </c>
      <c r="C11" s="243">
        <v>0.8</v>
      </c>
      <c r="D11" s="243">
        <f>IF(ISERROR(VLOOKUP("Celkem",'LRp PL'!A:F,5,0)),0,VLOOKUP("Celkem",'LRp PL'!A:F,5,0))</f>
        <v>0.71974718998586817</v>
      </c>
      <c r="E11" s="246">
        <f t="shared" si="0"/>
        <v>0.89968398748233513</v>
      </c>
    </row>
    <row r="12" spans="1:7" ht="14.4" customHeight="1" x14ac:dyDescent="0.3">
      <c r="A12" s="239" t="s">
        <v>245</v>
      </c>
      <c r="B12" s="234"/>
      <c r="C12" s="244"/>
      <c r="D12" s="244"/>
      <c r="E12" s="246"/>
    </row>
    <row r="13" spans="1:7" ht="14.4" customHeight="1" x14ac:dyDescent="0.3">
      <c r="A13" s="271" t="s">
        <v>249</v>
      </c>
      <c r="B13" s="234"/>
      <c r="C13" s="253"/>
      <c r="D13" s="253"/>
      <c r="E13" s="246"/>
    </row>
    <row r="14" spans="1:7" ht="14.4" customHeight="1" x14ac:dyDescent="0.3">
      <c r="A14" s="26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34" t="s">
        <v>187</v>
      </c>
      <c r="C14" s="244">
        <f>IF(ISERROR(HI!F6),"",HI!F6)</f>
        <v>19863</v>
      </c>
      <c r="D14" s="244">
        <f>IF(ISERROR(HI!D6),"",HI!D6)</f>
        <v>19755.14142</v>
      </c>
      <c r="E14" s="246">
        <f t="shared" si="0"/>
        <v>0.99456987464129287</v>
      </c>
    </row>
    <row r="15" spans="1:7" ht="14.4" customHeight="1" x14ac:dyDescent="0.3">
      <c r="A15" s="273" t="str">
        <f>HYPERLINK("#HI!A1","Osobní náklady")</f>
        <v>Osobní náklady</v>
      </c>
      <c r="B15" s="234"/>
      <c r="C15" s="253">
        <f ca="1">IF(ISERROR(VLOOKUP("Osobní náklady (Kč)",INDIRECT("HI!$A:$G"),6,0)),0,VLOOKUP("Osobní náklady (Kč)",INDIRECT("HI!$A:$G"),6,0))</f>
        <v>44864</v>
      </c>
      <c r="D15" s="253">
        <f ca="1">IF(ISERROR(VLOOKUP("Osobní náklady (Kč)",INDIRECT("HI!$A:$G"),4,0)),0,VLOOKUP("Osobní náklady (Kč)",INDIRECT("HI!$A:$G"),4,0))</f>
        <v>39586.014349999998</v>
      </c>
      <c r="E15" s="246">
        <f t="shared" ref="E15" ca="1" si="1">IF(C15=0,0,D15/C15)</f>
        <v>0.88235588333630521</v>
      </c>
    </row>
    <row r="16" spans="1:7" ht="14.4" customHeight="1" thickBot="1" x14ac:dyDescent="0.35">
      <c r="A16" s="267" t="str">
        <f>HYPERLINK("#'ON Výkaz'!A1","Dodržení plánu vykázaných lékařských odpracovaných hodin")</f>
        <v>Dodržení plánu vykázaných lékařských odpracovaných hodin</v>
      </c>
      <c r="B16" s="235" t="s">
        <v>196</v>
      </c>
      <c r="C16" s="254">
        <f>IF(ISERROR(VLOOKUP("Odpracované hodiny",'ON Výkaz'!$A:$J,5,0)),"",VLOOKUP("Odpracované hodiny",'ON Výkaz'!$A:$J,5,0))</f>
        <v>34731</v>
      </c>
      <c r="D16" s="254">
        <f>IF(ISERROR(VLOOKUP("Odpracované hodiny",'ON Výkaz'!$A:$J,9,0)),"",VLOOKUP("Odpracované hodiny",'ON Výkaz'!$A:$J,9,0))</f>
        <v>35499.040000000001</v>
      </c>
      <c r="E16" s="247">
        <f t="shared" si="0"/>
        <v>1.0221139615905099</v>
      </c>
    </row>
    <row r="17" spans="1:5" ht="14.4" customHeight="1" thickBot="1" x14ac:dyDescent="0.35">
      <c r="A17" s="258"/>
      <c r="B17" s="259"/>
      <c r="C17" s="260"/>
      <c r="D17" s="260"/>
      <c r="E17" s="248"/>
    </row>
    <row r="18" spans="1:5" ht="14.4" customHeight="1" thickBot="1" x14ac:dyDescent="0.35">
      <c r="A18" s="274" t="str">
        <f>HYPERLINK("#HI!A1","VÝNOSY CELKEM (v tisících; ""Ambulace-body"" + ""Hospitalizace-casemix""*29500)")</f>
        <v>VÝNOSY CELKEM (v tisících; "Ambulace-body" + "Hospitalizace-casemix"*29500)</v>
      </c>
      <c r="B18" s="236"/>
      <c r="C18" s="256">
        <f ca="1">IF(ISERROR(VLOOKUP("Výnosy celkem",INDIRECT("HI!$A:$G"),6,0)),0,VLOOKUP("Výnosy celkem",INDIRECT("HI!$A:$G"),6,0))</f>
        <v>56624.268680000001</v>
      </c>
      <c r="D18" s="256">
        <f ca="1">IF(ISERROR(VLOOKUP("Výnosy celkem",INDIRECT("HI!$A:$G"),4,0)),0,VLOOKUP("Výnosy celkem",INDIRECT("HI!$A:$G"),4,0))</f>
        <v>73218.534230000005</v>
      </c>
      <c r="E18" s="249">
        <f t="shared" ref="E18:E23" ca="1" si="2">IF(C18=0,0,D18/C18)</f>
        <v>1.2930592471538831</v>
      </c>
    </row>
    <row r="19" spans="1:5" ht="14.4" customHeight="1" x14ac:dyDescent="0.3">
      <c r="A19" s="276" t="str">
        <f>HYPERLINK("#HI!A1","Ambulance (body)")</f>
        <v>Ambulance (body)</v>
      </c>
      <c r="B19" s="233"/>
      <c r="C19" s="253">
        <f ca="1">IF(ISERROR(VLOOKUP("Ambulance (body)",INDIRECT("HI!$A:$G"),6,0)),0,VLOOKUP("Ambulance (body)",INDIRECT("HI!$A:$G"),6,0))</f>
        <v>56624.268680000001</v>
      </c>
      <c r="D19" s="253">
        <f ca="1">IF(ISERROR(VLOOKUP("Ambulance (body)",INDIRECT("HI!$A:$G"),4,0)),0,VLOOKUP("Ambulance (body)",INDIRECT("HI!$A:$G"),4,0))</f>
        <v>73218.534230000005</v>
      </c>
      <c r="E19" s="246">
        <f t="shared" ca="1" si="2"/>
        <v>1.2930592471538831</v>
      </c>
    </row>
    <row r="20" spans="1:5" ht="14.4" customHeight="1" x14ac:dyDescent="0.3">
      <c r="A20" s="268" t="str">
        <f>HYPERLINK("#'ZV Vykáz.-A'!A1","Zdravotní výkony vykázané u ambulantních pacientů (min. 100 %)")</f>
        <v>Zdravotní výkony vykázané u ambulantních pacientů (min. 100 %)</v>
      </c>
      <c r="B20" t="s">
        <v>202</v>
      </c>
      <c r="C20" s="243">
        <v>1</v>
      </c>
      <c r="D20" s="243">
        <f>IF(ISERROR(VLOOKUP("Celkem:",'ZV Vykáz.-A'!$A:$S,7,0)),"",VLOOKUP("Celkem:",'ZV Vykáz.-A'!$A:$S,7,0))</f>
        <v>1.2671980622108054</v>
      </c>
      <c r="E20" s="246">
        <f t="shared" si="2"/>
        <v>1.2671980622108054</v>
      </c>
    </row>
    <row r="21" spans="1:5" ht="14.4" customHeight="1" x14ac:dyDescent="0.3">
      <c r="A21" s="268" t="str">
        <f>HYPERLINK("#'ZV Vykáz.-H'!A1","Zdravotní výkony vykázané u hospitalizovaných pacientů (max. 85 %)")</f>
        <v>Zdravotní výkony vykázané u hospitalizovaných pacientů (max. 85 %)</v>
      </c>
      <c r="B21" t="s">
        <v>204</v>
      </c>
      <c r="C21" s="243">
        <v>0.85</v>
      </c>
      <c r="D21" s="243">
        <f>IF(ISERROR(VLOOKUP("Celkem:",'ZV Vykáz.-H'!$A:$S,7,0)),"",VLOOKUP("Celkem:",'ZV Vykáz.-H'!$A:$S,7,0))</f>
        <v>1.1253674831015221</v>
      </c>
      <c r="E21" s="246">
        <f t="shared" si="2"/>
        <v>1.3239617448253203</v>
      </c>
    </row>
    <row r="22" spans="1:5" ht="14.4" customHeight="1" x14ac:dyDescent="0.3">
      <c r="A22" s="277" t="str">
        <f>HYPERLINK("#HI!A1","Hospitalizace (casemix * 29500)")</f>
        <v>Hospitalizace (casemix * 29500)</v>
      </c>
      <c r="B22" s="234"/>
      <c r="C22" s="253">
        <f ca="1">IF(ISERROR(VLOOKUP("Hospitalizace (casemix * 29500)",INDIRECT("HI!$A:$G"),6,0)),0,VLOOKUP("Hospitalizace (casemix * 29500)",INDIRECT("HI!$A:$G"),6,0))</f>
        <v>0</v>
      </c>
      <c r="D22" s="253">
        <f ca="1">IF(ISERROR(VLOOKUP("Hospitalizace (casemix * 29500)",INDIRECT("HI!$A:$G"),4,0)),0,VLOOKUP("Hospitalizace (casemix * 29500)",INDIRECT("HI!$A:$G"),4,0))</f>
        <v>0</v>
      </c>
      <c r="E22" s="246">
        <f t="shared" ref="E22" ca="1" si="3">IF(C22=0,0,D22/C22)</f>
        <v>0</v>
      </c>
    </row>
    <row r="23" spans="1:5" ht="28.8" x14ac:dyDescent="0.3">
      <c r="A23" s="269" t="str">
        <f>HYPERLINK("#'ZV Vyžád.'!A1","Zdravotní výkony (vybraných odborností) vyžádané v rámci hospitalizace (90 % při splnění casemixu 95 %, při nesplnění casemixu 95 % snížení limitu o dvojnásobek procentních bodů, o který nebylo dosaženo casemixu 95 %) ")</f>
        <v xml:space="preserve">Zdravotní výkony (vybraných odborností) vyžádané v rámci hospitalizace (90 % při splnění casemixu 95 %, při nesplnění casemixu 95 % snížení limitu o dvojnásobek procentních bodů, o který nebylo dosaženo casemixu 95 %) </v>
      </c>
      <c r="B23" s="234" t="s">
        <v>199</v>
      </c>
      <c r="C23" s="243" t="e">
        <f>IF(#REF!&gt;1,90%,90%-2*ABS(#REF!-#REF!))</f>
        <v>#REF!</v>
      </c>
      <c r="D23" s="243" t="str">
        <f>IF(ISERROR(VLOOKUP("Celkem:",'ZV Vyžád.'!$A:$M,7,0)),"",VLOOKUP("Celkem:",'ZV Vyžád.'!$A:$M,7,0))</f>
        <v/>
      </c>
      <c r="E23" s="246" t="e">
        <f t="shared" si="2"/>
        <v>#REF!</v>
      </c>
    </row>
    <row r="24" spans="1:5" ht="14.4" customHeight="1" thickBot="1" x14ac:dyDescent="0.35">
      <c r="A24" s="240" t="s">
        <v>246</v>
      </c>
      <c r="B24" s="235"/>
      <c r="C24" s="254"/>
      <c r="D24" s="254"/>
      <c r="E24" s="247"/>
    </row>
    <row r="25" spans="1:5" ht="14.4" customHeight="1" thickBot="1" x14ac:dyDescent="0.35">
      <c r="A25" s="232"/>
      <c r="B25" s="189"/>
      <c r="C25" s="255"/>
      <c r="D25" s="255"/>
      <c r="E25" s="250"/>
    </row>
    <row r="26" spans="1:5" ht="14.4" customHeight="1" thickBot="1" x14ac:dyDescent="0.35">
      <c r="A26" s="241" t="s">
        <v>247</v>
      </c>
      <c r="B26" s="237"/>
      <c r="C26" s="257"/>
      <c r="D26" s="257"/>
      <c r="E26" s="251"/>
    </row>
  </sheetData>
  <mergeCells count="1">
    <mergeCell ref="A1:E1"/>
  </mergeCells>
  <conditionalFormatting sqref="E5">
    <cfRule type="cellIs" dxfId="6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2">
    <cfRule type="cellIs" dxfId="6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8 E20 E8 E10:E11">
    <cfRule type="cellIs" dxfId="61" priority="30" operator="lessThan">
      <formula>1</formula>
    </cfRule>
    <cfRule type="iconSet" priority="31">
      <iconSet iconSet="3Symbols2">
        <cfvo type="percent" val="0"/>
        <cfvo type="num" val="1"/>
        <cfvo type="num" val="1"/>
      </iconSet>
    </cfRule>
  </conditionalFormatting>
  <conditionalFormatting sqref="E23 E4 E7 E14 E16 E21">
    <cfRule type="cellIs" dxfId="60" priority="34" operator="greaterThan">
      <formula>1</formula>
    </cfRule>
    <cfRule type="iconSet" priority="3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7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210" customWidth="1"/>
    <col min="3" max="3" width="5.44140625" style="65" hidden="1" customWidth="1"/>
    <col min="4" max="4" width="7.77734375" style="210" customWidth="1"/>
    <col min="5" max="5" width="5.44140625" style="65" hidden="1" customWidth="1"/>
    <col min="6" max="6" width="7.77734375" style="210" customWidth="1"/>
    <col min="7" max="7" width="7.77734375" style="87" customWidth="1"/>
    <col min="8" max="8" width="7.77734375" style="210" customWidth="1"/>
    <col min="9" max="9" width="5.44140625" style="65" hidden="1" customWidth="1"/>
    <col min="10" max="10" width="7.77734375" style="210" customWidth="1"/>
    <col min="11" max="11" width="5.44140625" style="65" hidden="1" customWidth="1"/>
    <col min="12" max="12" width="7.77734375" style="210" customWidth="1"/>
    <col min="13" max="13" width="7.77734375" style="87" customWidth="1"/>
    <col min="14" max="14" width="7.77734375" style="210" customWidth="1"/>
    <col min="15" max="15" width="5" style="65" hidden="1" customWidth="1"/>
    <col min="16" max="16" width="7.77734375" style="210" customWidth="1"/>
    <col min="17" max="17" width="5" style="65" hidden="1" customWidth="1"/>
    <col min="18" max="18" width="7.77734375" style="210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363" t="s">
        <v>206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4.4" customHeight="1" thickBot="1" x14ac:dyDescent="0.35">
      <c r="A2" s="380" t="s">
        <v>250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19" ht="14.4" customHeight="1" thickBot="1" x14ac:dyDescent="0.35">
      <c r="A3" s="278" t="s">
        <v>212</v>
      </c>
      <c r="B3" s="279">
        <f>SUBTOTAL(9,B6:B1048576)</f>
        <v>57779866</v>
      </c>
      <c r="C3" s="280">
        <f t="shared" ref="C3:R3" si="0">SUBTOTAL(9,C6:C1048576)</f>
        <v>2</v>
      </c>
      <c r="D3" s="280">
        <f t="shared" si="0"/>
        <v>69991520</v>
      </c>
      <c r="E3" s="280">
        <f t="shared" si="0"/>
        <v>2.4315781950259234</v>
      </c>
      <c r="F3" s="280">
        <f t="shared" si="0"/>
        <v>73218534.230000004</v>
      </c>
      <c r="G3" s="282">
        <f>IF(B3&lt;&gt;0,F3/B3,"")</f>
        <v>1.2671980622108054</v>
      </c>
      <c r="H3" s="283">
        <f t="shared" si="0"/>
        <v>6267362.1000000313</v>
      </c>
      <c r="I3" s="280">
        <f t="shared" si="0"/>
        <v>1</v>
      </c>
      <c r="J3" s="280">
        <f t="shared" si="0"/>
        <v>6547175.8300000476</v>
      </c>
      <c r="K3" s="280">
        <f t="shared" si="0"/>
        <v>1.0420516520020464</v>
      </c>
      <c r="L3" s="280">
        <f t="shared" si="0"/>
        <v>6485457.6400000071</v>
      </c>
      <c r="M3" s="281">
        <f>IF(H3&lt;&gt;0,L3/H3,"")</f>
        <v>1.0347986180661197</v>
      </c>
      <c r="N3" s="279">
        <f t="shared" si="0"/>
        <v>0</v>
      </c>
      <c r="O3" s="280">
        <f t="shared" si="0"/>
        <v>0</v>
      </c>
      <c r="P3" s="280">
        <f t="shared" si="0"/>
        <v>0</v>
      </c>
      <c r="Q3" s="280">
        <f t="shared" si="0"/>
        <v>0</v>
      </c>
      <c r="R3" s="280">
        <f t="shared" si="0"/>
        <v>0</v>
      </c>
      <c r="S3" s="282" t="str">
        <f>IF(N3&lt;&gt;0,R3/N3,"")</f>
        <v/>
      </c>
    </row>
    <row r="4" spans="1:19" ht="14.4" customHeight="1" x14ac:dyDescent="0.3">
      <c r="A4" s="364" t="s">
        <v>171</v>
      </c>
      <c r="B4" s="365" t="s">
        <v>172</v>
      </c>
      <c r="C4" s="366"/>
      <c r="D4" s="366"/>
      <c r="E4" s="366"/>
      <c r="F4" s="366"/>
      <c r="G4" s="367"/>
      <c r="H4" s="365" t="s">
        <v>173</v>
      </c>
      <c r="I4" s="366"/>
      <c r="J4" s="366"/>
      <c r="K4" s="366"/>
      <c r="L4" s="366"/>
      <c r="M4" s="367"/>
      <c r="N4" s="365" t="s">
        <v>174</v>
      </c>
      <c r="O4" s="366"/>
      <c r="P4" s="366"/>
      <c r="Q4" s="366"/>
      <c r="R4" s="366"/>
      <c r="S4" s="367"/>
    </row>
    <row r="5" spans="1:19" ht="14.4" customHeight="1" thickBot="1" x14ac:dyDescent="0.35">
      <c r="A5" s="568"/>
      <c r="B5" s="569">
        <v>2011</v>
      </c>
      <c r="C5" s="570"/>
      <c r="D5" s="570">
        <v>2012</v>
      </c>
      <c r="E5" s="570"/>
      <c r="F5" s="570">
        <v>2013</v>
      </c>
      <c r="G5" s="571" t="s">
        <v>5</v>
      </c>
      <c r="H5" s="569">
        <v>2011</v>
      </c>
      <c r="I5" s="570"/>
      <c r="J5" s="570">
        <v>2012</v>
      </c>
      <c r="K5" s="570"/>
      <c r="L5" s="570">
        <v>2013</v>
      </c>
      <c r="M5" s="571" t="s">
        <v>5</v>
      </c>
      <c r="N5" s="569">
        <v>2011</v>
      </c>
      <c r="O5" s="570"/>
      <c r="P5" s="570">
        <v>2012</v>
      </c>
      <c r="Q5" s="570"/>
      <c r="R5" s="570">
        <v>2013</v>
      </c>
      <c r="S5" s="571" t="s">
        <v>5</v>
      </c>
    </row>
    <row r="6" spans="1:19" ht="14.4" customHeight="1" x14ac:dyDescent="0.3">
      <c r="A6" s="452" t="s">
        <v>1966</v>
      </c>
      <c r="B6" s="572">
        <v>2567534</v>
      </c>
      <c r="C6" s="420">
        <v>1</v>
      </c>
      <c r="D6" s="572">
        <v>3134095</v>
      </c>
      <c r="E6" s="420">
        <v>1.2206634848847182</v>
      </c>
      <c r="F6" s="572">
        <v>3149681.67</v>
      </c>
      <c r="G6" s="441">
        <v>1.2267341620403078</v>
      </c>
      <c r="H6" s="572"/>
      <c r="I6" s="420"/>
      <c r="J6" s="572">
        <v>16260.8</v>
      </c>
      <c r="K6" s="420"/>
      <c r="L6" s="572">
        <v>17885</v>
      </c>
      <c r="M6" s="441"/>
      <c r="N6" s="572"/>
      <c r="O6" s="420"/>
      <c r="P6" s="572"/>
      <c r="Q6" s="420"/>
      <c r="R6" s="572"/>
      <c r="S6" s="472"/>
    </row>
    <row r="7" spans="1:19" ht="14.4" customHeight="1" thickBot="1" x14ac:dyDescent="0.35">
      <c r="A7" s="574" t="s">
        <v>1967</v>
      </c>
      <c r="B7" s="573">
        <v>55212332</v>
      </c>
      <c r="C7" s="432">
        <v>1</v>
      </c>
      <c r="D7" s="573">
        <v>66857425</v>
      </c>
      <c r="E7" s="432">
        <v>1.2109147101412054</v>
      </c>
      <c r="F7" s="573">
        <v>70068852.560000002</v>
      </c>
      <c r="G7" s="443">
        <v>1.2690797512410814</v>
      </c>
      <c r="H7" s="573">
        <v>6267362.1000000313</v>
      </c>
      <c r="I7" s="432">
        <v>1</v>
      </c>
      <c r="J7" s="573">
        <v>6530915.0300000478</v>
      </c>
      <c r="K7" s="432">
        <v>1.0420516520020464</v>
      </c>
      <c r="L7" s="573">
        <v>6467572.6400000071</v>
      </c>
      <c r="M7" s="443">
        <v>1.0319449453861897</v>
      </c>
      <c r="N7" s="573"/>
      <c r="O7" s="432"/>
      <c r="P7" s="573"/>
      <c r="Q7" s="432"/>
      <c r="R7" s="573"/>
      <c r="S7" s="474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233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4" customWidth="1"/>
    <col min="7" max="8" width="9.33203125" style="65" hidden="1" customWidth="1"/>
    <col min="9" max="10" width="11.109375" style="94" customWidth="1"/>
    <col min="11" max="12" width="9.33203125" style="65" hidden="1" customWidth="1"/>
    <col min="13" max="14" width="11.109375" style="94" customWidth="1"/>
    <col min="15" max="15" width="11.109375" style="87" customWidth="1"/>
    <col min="16" max="16" width="11.109375" style="94" customWidth="1"/>
    <col min="17" max="16384" width="8.88671875" style="65"/>
  </cols>
  <sheetData>
    <row r="1" spans="1:16" ht="18.600000000000001" customHeight="1" thickBot="1" x14ac:dyDescent="0.4">
      <c r="A1" s="288" t="s">
        <v>207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</row>
    <row r="2" spans="1:16" ht="14.4" customHeight="1" thickBot="1" x14ac:dyDescent="0.4">
      <c r="A2" s="380" t="s">
        <v>250</v>
      </c>
      <c r="B2" s="130"/>
      <c r="C2" s="130"/>
      <c r="D2" s="130"/>
      <c r="E2" s="211"/>
      <c r="F2" s="211"/>
      <c r="G2" s="130"/>
      <c r="H2" s="130"/>
      <c r="I2" s="211"/>
      <c r="J2" s="211"/>
      <c r="K2" s="130"/>
      <c r="L2" s="130"/>
      <c r="M2" s="211"/>
      <c r="N2" s="211"/>
      <c r="O2" s="215"/>
      <c r="P2" s="211"/>
    </row>
    <row r="3" spans="1:16" ht="14.4" customHeight="1" thickBot="1" x14ac:dyDescent="0.35">
      <c r="D3" s="170" t="s">
        <v>212</v>
      </c>
      <c r="E3" s="212">
        <f t="shared" ref="E3:N3" si="0">SUBTOTAL(9,E6:E1048576)</f>
        <v>81402.290000000008</v>
      </c>
      <c r="F3" s="213">
        <f t="shared" si="0"/>
        <v>64047228.100000001</v>
      </c>
      <c r="G3" s="131"/>
      <c r="H3" s="131"/>
      <c r="I3" s="213">
        <f t="shared" si="0"/>
        <v>89255.78</v>
      </c>
      <c r="J3" s="213">
        <f t="shared" si="0"/>
        <v>76538695.829999983</v>
      </c>
      <c r="K3" s="131"/>
      <c r="L3" s="131"/>
      <c r="M3" s="213">
        <f t="shared" si="0"/>
        <v>95632.28</v>
      </c>
      <c r="N3" s="213">
        <f t="shared" si="0"/>
        <v>79703991.870000005</v>
      </c>
      <c r="O3" s="132">
        <f>IF(F3=0,0,N3/F3)</f>
        <v>1.2444565398763916</v>
      </c>
      <c r="P3" s="214">
        <f>IF(M3=0,0,N3/M3)</f>
        <v>833.44234676826704</v>
      </c>
    </row>
    <row r="4" spans="1:16" ht="14.4" customHeight="1" x14ac:dyDescent="0.3">
      <c r="A4" s="369" t="s">
        <v>167</v>
      </c>
      <c r="B4" s="370" t="s">
        <v>168</v>
      </c>
      <c r="C4" s="371" t="s">
        <v>169</v>
      </c>
      <c r="D4" s="372" t="s">
        <v>141</v>
      </c>
      <c r="E4" s="373">
        <v>2011</v>
      </c>
      <c r="F4" s="374"/>
      <c r="G4" s="209"/>
      <c r="H4" s="209"/>
      <c r="I4" s="373">
        <v>2012</v>
      </c>
      <c r="J4" s="374"/>
      <c r="K4" s="209"/>
      <c r="L4" s="209"/>
      <c r="M4" s="373">
        <v>2013</v>
      </c>
      <c r="N4" s="374"/>
      <c r="O4" s="375" t="s">
        <v>5</v>
      </c>
      <c r="P4" s="368" t="s">
        <v>170</v>
      </c>
    </row>
    <row r="5" spans="1:16" ht="14.4" customHeight="1" thickBot="1" x14ac:dyDescent="0.35">
      <c r="A5" s="575"/>
      <c r="B5" s="576"/>
      <c r="C5" s="577"/>
      <c r="D5" s="578"/>
      <c r="E5" s="579" t="s">
        <v>143</v>
      </c>
      <c r="F5" s="580" t="s">
        <v>17</v>
      </c>
      <c r="G5" s="581"/>
      <c r="H5" s="581"/>
      <c r="I5" s="579" t="s">
        <v>143</v>
      </c>
      <c r="J5" s="580" t="s">
        <v>17</v>
      </c>
      <c r="K5" s="581"/>
      <c r="L5" s="581"/>
      <c r="M5" s="579" t="s">
        <v>143</v>
      </c>
      <c r="N5" s="580" t="s">
        <v>17</v>
      </c>
      <c r="O5" s="582"/>
      <c r="P5" s="583"/>
    </row>
    <row r="6" spans="1:16" ht="14.4" customHeight="1" x14ac:dyDescent="0.3">
      <c r="A6" s="419" t="s">
        <v>1968</v>
      </c>
      <c r="B6" s="420" t="s">
        <v>1969</v>
      </c>
      <c r="C6" s="420" t="s">
        <v>1970</v>
      </c>
      <c r="D6" s="420" t="s">
        <v>1971</v>
      </c>
      <c r="E6" s="423"/>
      <c r="F6" s="423"/>
      <c r="G6" s="420"/>
      <c r="H6" s="420"/>
      <c r="I6" s="423">
        <v>2</v>
      </c>
      <c r="J6" s="423">
        <v>1787.8</v>
      </c>
      <c r="K6" s="420"/>
      <c r="L6" s="420">
        <v>893.9</v>
      </c>
      <c r="M6" s="423"/>
      <c r="N6" s="423"/>
      <c r="O6" s="441"/>
      <c r="P6" s="424"/>
    </row>
    <row r="7" spans="1:16" ht="14.4" customHeight="1" x14ac:dyDescent="0.3">
      <c r="A7" s="425" t="s">
        <v>1968</v>
      </c>
      <c r="B7" s="426" t="s">
        <v>1969</v>
      </c>
      <c r="C7" s="426" t="s">
        <v>1972</v>
      </c>
      <c r="D7" s="426" t="s">
        <v>1973</v>
      </c>
      <c r="E7" s="429"/>
      <c r="F7" s="429"/>
      <c r="G7" s="426"/>
      <c r="H7" s="426"/>
      <c r="I7" s="429">
        <v>1</v>
      </c>
      <c r="J7" s="429">
        <v>1187</v>
      </c>
      <c r="K7" s="426"/>
      <c r="L7" s="426">
        <v>1187</v>
      </c>
      <c r="M7" s="429"/>
      <c r="N7" s="429"/>
      <c r="O7" s="442"/>
      <c r="P7" s="430"/>
    </row>
    <row r="8" spans="1:16" ht="14.4" customHeight="1" x14ac:dyDescent="0.3">
      <c r="A8" s="425" t="s">
        <v>1968</v>
      </c>
      <c r="B8" s="426" t="s">
        <v>1969</v>
      </c>
      <c r="C8" s="426" t="s">
        <v>1974</v>
      </c>
      <c r="D8" s="426" t="s">
        <v>1975</v>
      </c>
      <c r="E8" s="429"/>
      <c r="F8" s="429"/>
      <c r="G8" s="426"/>
      <c r="H8" s="426"/>
      <c r="I8" s="429">
        <v>26</v>
      </c>
      <c r="J8" s="429">
        <v>13286</v>
      </c>
      <c r="K8" s="426"/>
      <c r="L8" s="426">
        <v>511</v>
      </c>
      <c r="M8" s="429">
        <v>35</v>
      </c>
      <c r="N8" s="429">
        <v>17885</v>
      </c>
      <c r="O8" s="442"/>
      <c r="P8" s="430">
        <v>511</v>
      </c>
    </row>
    <row r="9" spans="1:16" ht="14.4" customHeight="1" x14ac:dyDescent="0.3">
      <c r="A9" s="425" t="s">
        <v>1968</v>
      </c>
      <c r="B9" s="426" t="s">
        <v>1976</v>
      </c>
      <c r="C9" s="426" t="s">
        <v>1977</v>
      </c>
      <c r="D9" s="426" t="s">
        <v>1978</v>
      </c>
      <c r="E9" s="429">
        <v>684</v>
      </c>
      <c r="F9" s="429">
        <v>147060</v>
      </c>
      <c r="G9" s="426">
        <v>1</v>
      </c>
      <c r="H9" s="426">
        <v>215</v>
      </c>
      <c r="I9" s="429">
        <v>53</v>
      </c>
      <c r="J9" s="429">
        <v>11395</v>
      </c>
      <c r="K9" s="426">
        <v>7.748538011695906E-2</v>
      </c>
      <c r="L9" s="426">
        <v>215</v>
      </c>
      <c r="M9" s="429"/>
      <c r="N9" s="429"/>
      <c r="O9" s="442"/>
      <c r="P9" s="430"/>
    </row>
    <row r="10" spans="1:16" ht="14.4" customHeight="1" x14ac:dyDescent="0.3">
      <c r="A10" s="425" t="s">
        <v>1968</v>
      </c>
      <c r="B10" s="426" t="s">
        <v>1976</v>
      </c>
      <c r="C10" s="426" t="s">
        <v>1979</v>
      </c>
      <c r="D10" s="426" t="s">
        <v>1980</v>
      </c>
      <c r="E10" s="429"/>
      <c r="F10" s="429"/>
      <c r="G10" s="426"/>
      <c r="H10" s="426"/>
      <c r="I10" s="429"/>
      <c r="J10" s="429"/>
      <c r="K10" s="426"/>
      <c r="L10" s="426"/>
      <c r="M10" s="429">
        <v>1</v>
      </c>
      <c r="N10" s="429">
        <v>112</v>
      </c>
      <c r="O10" s="442"/>
      <c r="P10" s="430">
        <v>112</v>
      </c>
    </row>
    <row r="11" spans="1:16" ht="14.4" customHeight="1" x14ac:dyDescent="0.3">
      <c r="A11" s="425" t="s">
        <v>1968</v>
      </c>
      <c r="B11" s="426" t="s">
        <v>1976</v>
      </c>
      <c r="C11" s="426" t="s">
        <v>1981</v>
      </c>
      <c r="D11" s="426" t="s">
        <v>1982</v>
      </c>
      <c r="E11" s="429"/>
      <c r="F11" s="429"/>
      <c r="G11" s="426"/>
      <c r="H11" s="426"/>
      <c r="I11" s="429"/>
      <c r="J11" s="429"/>
      <c r="K11" s="426"/>
      <c r="L11" s="426"/>
      <c r="M11" s="429">
        <v>3</v>
      </c>
      <c r="N11" s="429">
        <v>1666.6799999999998</v>
      </c>
      <c r="O11" s="442"/>
      <c r="P11" s="430">
        <v>555.55999999999995</v>
      </c>
    </row>
    <row r="12" spans="1:16" ht="14.4" customHeight="1" x14ac:dyDescent="0.3">
      <c r="A12" s="425" t="s">
        <v>1968</v>
      </c>
      <c r="B12" s="426" t="s">
        <v>1976</v>
      </c>
      <c r="C12" s="426" t="s">
        <v>1983</v>
      </c>
      <c r="D12" s="426" t="s">
        <v>1984</v>
      </c>
      <c r="E12" s="429"/>
      <c r="F12" s="429"/>
      <c r="G12" s="426"/>
      <c r="H12" s="426"/>
      <c r="I12" s="429"/>
      <c r="J12" s="429"/>
      <c r="K12" s="426"/>
      <c r="L12" s="426"/>
      <c r="M12" s="429">
        <v>5</v>
      </c>
      <c r="N12" s="429">
        <v>555.54999999999995</v>
      </c>
      <c r="O12" s="442"/>
      <c r="P12" s="430">
        <v>111.10999999999999</v>
      </c>
    </row>
    <row r="13" spans="1:16" ht="14.4" customHeight="1" x14ac:dyDescent="0.3">
      <c r="A13" s="425" t="s">
        <v>1968</v>
      </c>
      <c r="B13" s="426" t="s">
        <v>1976</v>
      </c>
      <c r="C13" s="426" t="s">
        <v>1985</v>
      </c>
      <c r="D13" s="426" t="s">
        <v>1986</v>
      </c>
      <c r="E13" s="429"/>
      <c r="F13" s="429"/>
      <c r="G13" s="426"/>
      <c r="H13" s="426"/>
      <c r="I13" s="429"/>
      <c r="J13" s="429"/>
      <c r="K13" s="426"/>
      <c r="L13" s="426"/>
      <c r="M13" s="429">
        <v>4</v>
      </c>
      <c r="N13" s="429">
        <v>444.44</v>
      </c>
      <c r="O13" s="442"/>
      <c r="P13" s="430">
        <v>111.11</v>
      </c>
    </row>
    <row r="14" spans="1:16" ht="14.4" customHeight="1" x14ac:dyDescent="0.3">
      <c r="A14" s="425" t="s">
        <v>1968</v>
      </c>
      <c r="B14" s="426" t="s">
        <v>1976</v>
      </c>
      <c r="C14" s="426" t="s">
        <v>1987</v>
      </c>
      <c r="D14" s="426" t="s">
        <v>1988</v>
      </c>
      <c r="E14" s="429"/>
      <c r="F14" s="429"/>
      <c r="G14" s="426"/>
      <c r="H14" s="426"/>
      <c r="I14" s="429"/>
      <c r="J14" s="429"/>
      <c r="K14" s="426"/>
      <c r="L14" s="426"/>
      <c r="M14" s="429">
        <v>15</v>
      </c>
      <c r="N14" s="429">
        <v>9360</v>
      </c>
      <c r="O14" s="442"/>
      <c r="P14" s="430">
        <v>624</v>
      </c>
    </row>
    <row r="15" spans="1:16" ht="14.4" customHeight="1" x14ac:dyDescent="0.3">
      <c r="A15" s="425" t="s">
        <v>1968</v>
      </c>
      <c r="B15" s="426" t="s">
        <v>1976</v>
      </c>
      <c r="C15" s="426" t="s">
        <v>1989</v>
      </c>
      <c r="D15" s="426" t="s">
        <v>1990</v>
      </c>
      <c r="E15" s="429">
        <v>3428</v>
      </c>
      <c r="F15" s="429">
        <v>2070512</v>
      </c>
      <c r="G15" s="426">
        <v>1</v>
      </c>
      <c r="H15" s="426">
        <v>604</v>
      </c>
      <c r="I15" s="429">
        <v>3763</v>
      </c>
      <c r="J15" s="429">
        <v>2438424</v>
      </c>
      <c r="K15" s="426">
        <v>1.1776913149984158</v>
      </c>
      <c r="L15" s="426">
        <v>648</v>
      </c>
      <c r="M15" s="429">
        <v>3694</v>
      </c>
      <c r="N15" s="429">
        <v>2401100</v>
      </c>
      <c r="O15" s="442">
        <v>1.1596648558424196</v>
      </c>
      <c r="P15" s="430">
        <v>650</v>
      </c>
    </row>
    <row r="16" spans="1:16" ht="14.4" customHeight="1" x14ac:dyDescent="0.3">
      <c r="A16" s="425" t="s">
        <v>1968</v>
      </c>
      <c r="B16" s="426" t="s">
        <v>1976</v>
      </c>
      <c r="C16" s="426" t="s">
        <v>1991</v>
      </c>
      <c r="D16" s="426" t="s">
        <v>1992</v>
      </c>
      <c r="E16" s="429"/>
      <c r="F16" s="429"/>
      <c r="G16" s="426"/>
      <c r="H16" s="426"/>
      <c r="I16" s="429">
        <v>207</v>
      </c>
      <c r="J16" s="429">
        <v>67068</v>
      </c>
      <c r="K16" s="426"/>
      <c r="L16" s="426">
        <v>324</v>
      </c>
      <c r="M16" s="429">
        <v>259</v>
      </c>
      <c r="N16" s="429">
        <v>84434</v>
      </c>
      <c r="O16" s="442"/>
      <c r="P16" s="430">
        <v>326</v>
      </c>
    </row>
    <row r="17" spans="1:16" ht="14.4" customHeight="1" x14ac:dyDescent="0.3">
      <c r="A17" s="425" t="s">
        <v>1968</v>
      </c>
      <c r="B17" s="426" t="s">
        <v>1976</v>
      </c>
      <c r="C17" s="426" t="s">
        <v>1993</v>
      </c>
      <c r="D17" s="426" t="s">
        <v>1994</v>
      </c>
      <c r="E17" s="429"/>
      <c r="F17" s="429"/>
      <c r="G17" s="426"/>
      <c r="H17" s="426"/>
      <c r="I17" s="429">
        <v>36</v>
      </c>
      <c r="J17" s="429">
        <v>16668</v>
      </c>
      <c r="K17" s="426"/>
      <c r="L17" s="426">
        <v>463</v>
      </c>
      <c r="M17" s="429">
        <v>43</v>
      </c>
      <c r="N17" s="429">
        <v>19995</v>
      </c>
      <c r="O17" s="442"/>
      <c r="P17" s="430">
        <v>465</v>
      </c>
    </row>
    <row r="18" spans="1:16" ht="14.4" customHeight="1" x14ac:dyDescent="0.3">
      <c r="A18" s="425" t="s">
        <v>1968</v>
      </c>
      <c r="B18" s="426" t="s">
        <v>1976</v>
      </c>
      <c r="C18" s="426" t="s">
        <v>1995</v>
      </c>
      <c r="D18" s="426" t="s">
        <v>1996</v>
      </c>
      <c r="E18" s="429"/>
      <c r="F18" s="429"/>
      <c r="G18" s="426"/>
      <c r="H18" s="426"/>
      <c r="I18" s="429">
        <v>583</v>
      </c>
      <c r="J18" s="429">
        <v>153912</v>
      </c>
      <c r="K18" s="426"/>
      <c r="L18" s="426">
        <v>264</v>
      </c>
      <c r="M18" s="429">
        <v>692</v>
      </c>
      <c r="N18" s="429">
        <v>184072</v>
      </c>
      <c r="O18" s="442"/>
      <c r="P18" s="430">
        <v>266</v>
      </c>
    </row>
    <row r="19" spans="1:16" ht="14.4" customHeight="1" x14ac:dyDescent="0.3">
      <c r="A19" s="425" t="s">
        <v>1968</v>
      </c>
      <c r="B19" s="426" t="s">
        <v>1976</v>
      </c>
      <c r="C19" s="426" t="s">
        <v>1997</v>
      </c>
      <c r="D19" s="426" t="s">
        <v>1998</v>
      </c>
      <c r="E19" s="429">
        <v>3431</v>
      </c>
      <c r="F19" s="429">
        <v>349962</v>
      </c>
      <c r="G19" s="426">
        <v>1</v>
      </c>
      <c r="H19" s="426">
        <v>102</v>
      </c>
      <c r="I19" s="429">
        <v>294</v>
      </c>
      <c r="J19" s="429">
        <v>29988</v>
      </c>
      <c r="K19" s="426">
        <v>8.568930341008453E-2</v>
      </c>
      <c r="L19" s="426">
        <v>102</v>
      </c>
      <c r="M19" s="429"/>
      <c r="N19" s="429"/>
      <c r="O19" s="442"/>
      <c r="P19" s="430"/>
    </row>
    <row r="20" spans="1:16" ht="14.4" customHeight="1" x14ac:dyDescent="0.3">
      <c r="A20" s="425" t="s">
        <v>1968</v>
      </c>
      <c r="B20" s="426" t="s">
        <v>1976</v>
      </c>
      <c r="C20" s="426" t="s">
        <v>1999</v>
      </c>
      <c r="D20" s="426" t="s">
        <v>2000</v>
      </c>
      <c r="E20" s="429"/>
      <c r="F20" s="429"/>
      <c r="G20" s="426"/>
      <c r="H20" s="426"/>
      <c r="I20" s="429">
        <v>3472</v>
      </c>
      <c r="J20" s="429">
        <v>416640</v>
      </c>
      <c r="K20" s="426"/>
      <c r="L20" s="426">
        <v>120</v>
      </c>
      <c r="M20" s="429">
        <v>3702</v>
      </c>
      <c r="N20" s="429">
        <v>447942</v>
      </c>
      <c r="O20" s="442"/>
      <c r="P20" s="430">
        <v>121</v>
      </c>
    </row>
    <row r="21" spans="1:16" ht="14.4" customHeight="1" x14ac:dyDescent="0.3">
      <c r="A21" s="425" t="s">
        <v>2001</v>
      </c>
      <c r="B21" s="426" t="s">
        <v>2002</v>
      </c>
      <c r="C21" s="426" t="s">
        <v>2003</v>
      </c>
      <c r="D21" s="426" t="s">
        <v>2004</v>
      </c>
      <c r="E21" s="429">
        <v>4.5</v>
      </c>
      <c r="F21" s="429">
        <v>1000.25</v>
      </c>
      <c r="G21" s="426">
        <v>1</v>
      </c>
      <c r="H21" s="426">
        <v>222.27777777777777</v>
      </c>
      <c r="I21" s="429">
        <v>2</v>
      </c>
      <c r="J21" s="429">
        <v>387.82</v>
      </c>
      <c r="K21" s="426">
        <v>0.38772306923269184</v>
      </c>
      <c r="L21" s="426">
        <v>193.91</v>
      </c>
      <c r="M21" s="429"/>
      <c r="N21" s="429"/>
      <c r="O21" s="442"/>
      <c r="P21" s="430"/>
    </row>
    <row r="22" spans="1:16" ht="14.4" customHeight="1" x14ac:dyDescent="0.3">
      <c r="A22" s="425" t="s">
        <v>2001</v>
      </c>
      <c r="B22" s="426" t="s">
        <v>2002</v>
      </c>
      <c r="C22" s="426" t="s">
        <v>2005</v>
      </c>
      <c r="D22" s="426" t="s">
        <v>2004</v>
      </c>
      <c r="E22" s="429">
        <v>1</v>
      </c>
      <c r="F22" s="429">
        <v>587.70000000000005</v>
      </c>
      <c r="G22" s="426">
        <v>1</v>
      </c>
      <c r="H22" s="426">
        <v>587.70000000000005</v>
      </c>
      <c r="I22" s="429">
        <v>0.13</v>
      </c>
      <c r="J22" s="429">
        <v>63.02</v>
      </c>
      <c r="K22" s="426">
        <v>0.10723158073847201</v>
      </c>
      <c r="L22" s="426">
        <v>484.76923076923077</v>
      </c>
      <c r="M22" s="429">
        <v>3</v>
      </c>
      <c r="N22" s="429">
        <v>1458.59</v>
      </c>
      <c r="O22" s="442">
        <v>2.481861493959503</v>
      </c>
      <c r="P22" s="430">
        <v>486.19666666666666</v>
      </c>
    </row>
    <row r="23" spans="1:16" ht="14.4" customHeight="1" x14ac:dyDescent="0.3">
      <c r="A23" s="425" t="s">
        <v>2001</v>
      </c>
      <c r="B23" s="426" t="s">
        <v>2002</v>
      </c>
      <c r="C23" s="426" t="s">
        <v>2006</v>
      </c>
      <c r="D23" s="426" t="s">
        <v>2007</v>
      </c>
      <c r="E23" s="429"/>
      <c r="F23" s="429"/>
      <c r="G23" s="426"/>
      <c r="H23" s="426"/>
      <c r="I23" s="429">
        <v>2</v>
      </c>
      <c r="J23" s="429">
        <v>1983.76</v>
      </c>
      <c r="K23" s="426"/>
      <c r="L23" s="426">
        <v>991.88</v>
      </c>
      <c r="M23" s="429">
        <v>92.2</v>
      </c>
      <c r="N23" s="429">
        <v>92085.549999999959</v>
      </c>
      <c r="O23" s="442"/>
      <c r="P23" s="430">
        <v>998.75867678958741</v>
      </c>
    </row>
    <row r="24" spans="1:16" ht="14.4" customHeight="1" x14ac:dyDescent="0.3">
      <c r="A24" s="425" t="s">
        <v>2001</v>
      </c>
      <c r="B24" s="426" t="s">
        <v>2002</v>
      </c>
      <c r="C24" s="426" t="s">
        <v>2008</v>
      </c>
      <c r="D24" s="426" t="s">
        <v>2007</v>
      </c>
      <c r="E24" s="429">
        <v>109</v>
      </c>
      <c r="F24" s="429">
        <v>242572.86000000004</v>
      </c>
      <c r="G24" s="426">
        <v>1</v>
      </c>
      <c r="H24" s="426">
        <v>2225.4390825688079</v>
      </c>
      <c r="I24" s="429">
        <v>171.2</v>
      </c>
      <c r="J24" s="429">
        <v>339286.85000000015</v>
      </c>
      <c r="K24" s="426">
        <v>1.3987007862297542</v>
      </c>
      <c r="L24" s="426">
        <v>1981.8157126168235</v>
      </c>
      <c r="M24" s="429">
        <v>142.96</v>
      </c>
      <c r="N24" s="429">
        <v>284136.7100000002</v>
      </c>
      <c r="O24" s="442">
        <v>1.1713458381123105</v>
      </c>
      <c r="P24" s="430">
        <v>1987.5259513150545</v>
      </c>
    </row>
    <row r="25" spans="1:16" ht="14.4" customHeight="1" x14ac:dyDescent="0.3">
      <c r="A25" s="425" t="s">
        <v>2001</v>
      </c>
      <c r="B25" s="426" t="s">
        <v>2002</v>
      </c>
      <c r="C25" s="426" t="s">
        <v>2009</v>
      </c>
      <c r="D25" s="426" t="s">
        <v>2010</v>
      </c>
      <c r="E25" s="429">
        <v>230.94000000000005</v>
      </c>
      <c r="F25" s="429">
        <v>589761.71999999927</v>
      </c>
      <c r="G25" s="426">
        <v>1</v>
      </c>
      <c r="H25" s="426">
        <v>2553.744349181602</v>
      </c>
      <c r="I25" s="429">
        <v>264.52999999999992</v>
      </c>
      <c r="J25" s="429">
        <v>700178.43</v>
      </c>
      <c r="K25" s="426">
        <v>1.1872225786373536</v>
      </c>
      <c r="L25" s="426">
        <v>2646.8772161947613</v>
      </c>
      <c r="M25" s="429">
        <v>252.36999999999998</v>
      </c>
      <c r="N25" s="429">
        <v>670913.38</v>
      </c>
      <c r="O25" s="442">
        <v>1.137600758489379</v>
      </c>
      <c r="P25" s="430">
        <v>2658.4514007211637</v>
      </c>
    </row>
    <row r="26" spans="1:16" ht="14.4" customHeight="1" x14ac:dyDescent="0.3">
      <c r="A26" s="425" t="s">
        <v>2001</v>
      </c>
      <c r="B26" s="426" t="s">
        <v>2002</v>
      </c>
      <c r="C26" s="426" t="s">
        <v>2011</v>
      </c>
      <c r="D26" s="426" t="s">
        <v>2010</v>
      </c>
      <c r="E26" s="429">
        <v>38.20000000000001</v>
      </c>
      <c r="F26" s="429">
        <v>243952.83999999982</v>
      </c>
      <c r="G26" s="426">
        <v>1</v>
      </c>
      <c r="H26" s="426">
        <v>6386.1999999999935</v>
      </c>
      <c r="I26" s="429">
        <v>47.670000000000108</v>
      </c>
      <c r="J26" s="429">
        <v>315367.23999999918</v>
      </c>
      <c r="K26" s="426">
        <v>1.2927385473356219</v>
      </c>
      <c r="L26" s="426">
        <v>6615.633312355747</v>
      </c>
      <c r="M26" s="429">
        <v>47.580000000000048</v>
      </c>
      <c r="N26" s="429">
        <v>316223.65999999933</v>
      </c>
      <c r="O26" s="442">
        <v>1.2962491438919077</v>
      </c>
      <c r="P26" s="430">
        <v>6646.1467002942209</v>
      </c>
    </row>
    <row r="27" spans="1:16" ht="14.4" customHeight="1" x14ac:dyDescent="0.3">
      <c r="A27" s="425" t="s">
        <v>2001</v>
      </c>
      <c r="B27" s="426" t="s">
        <v>2002</v>
      </c>
      <c r="C27" s="426" t="s">
        <v>2012</v>
      </c>
      <c r="D27" s="426" t="s">
        <v>2010</v>
      </c>
      <c r="E27" s="429">
        <v>0.2</v>
      </c>
      <c r="F27" s="429">
        <v>1702.98</v>
      </c>
      <c r="G27" s="426">
        <v>1</v>
      </c>
      <c r="H27" s="426">
        <v>8514.9</v>
      </c>
      <c r="I27" s="429">
        <v>3</v>
      </c>
      <c r="J27" s="429">
        <v>26482.260000000002</v>
      </c>
      <c r="K27" s="426">
        <v>15.550540816686045</v>
      </c>
      <c r="L27" s="426">
        <v>8827.42</v>
      </c>
      <c r="M27" s="429"/>
      <c r="N27" s="429"/>
      <c r="O27" s="442"/>
      <c r="P27" s="430"/>
    </row>
    <row r="28" spans="1:16" ht="14.4" customHeight="1" x14ac:dyDescent="0.3">
      <c r="A28" s="425" t="s">
        <v>2001</v>
      </c>
      <c r="B28" s="426" t="s">
        <v>2002</v>
      </c>
      <c r="C28" s="426" t="s">
        <v>2013</v>
      </c>
      <c r="D28" s="426" t="s">
        <v>2014</v>
      </c>
      <c r="E28" s="429">
        <v>0.05</v>
      </c>
      <c r="F28" s="429">
        <v>339.44</v>
      </c>
      <c r="G28" s="426">
        <v>1</v>
      </c>
      <c r="H28" s="426">
        <v>6788.7999999999993</v>
      </c>
      <c r="I28" s="429"/>
      <c r="J28" s="429"/>
      <c r="K28" s="426"/>
      <c r="L28" s="426"/>
      <c r="M28" s="429"/>
      <c r="N28" s="429"/>
      <c r="O28" s="442"/>
      <c r="P28" s="430"/>
    </row>
    <row r="29" spans="1:16" ht="14.4" customHeight="1" x14ac:dyDescent="0.3">
      <c r="A29" s="425" t="s">
        <v>2001</v>
      </c>
      <c r="B29" s="426" t="s">
        <v>2002</v>
      </c>
      <c r="C29" s="426" t="s">
        <v>2015</v>
      </c>
      <c r="D29" s="426" t="s">
        <v>2016</v>
      </c>
      <c r="E29" s="429">
        <v>2.6</v>
      </c>
      <c r="F29" s="429">
        <v>1829.1100000000001</v>
      </c>
      <c r="G29" s="426">
        <v>1</v>
      </c>
      <c r="H29" s="426">
        <v>703.50384615384621</v>
      </c>
      <c r="I29" s="429"/>
      <c r="J29" s="429"/>
      <c r="K29" s="426"/>
      <c r="L29" s="426"/>
      <c r="M29" s="429"/>
      <c r="N29" s="429"/>
      <c r="O29" s="442"/>
      <c r="P29" s="430"/>
    </row>
    <row r="30" spans="1:16" ht="14.4" customHeight="1" x14ac:dyDescent="0.3">
      <c r="A30" s="425" t="s">
        <v>2001</v>
      </c>
      <c r="B30" s="426" t="s">
        <v>2002</v>
      </c>
      <c r="C30" s="426" t="s">
        <v>2017</v>
      </c>
      <c r="D30" s="426" t="s">
        <v>2018</v>
      </c>
      <c r="E30" s="429"/>
      <c r="F30" s="429"/>
      <c r="G30" s="426"/>
      <c r="H30" s="426"/>
      <c r="I30" s="429">
        <v>1</v>
      </c>
      <c r="J30" s="429">
        <v>1000.45</v>
      </c>
      <c r="K30" s="426"/>
      <c r="L30" s="426">
        <v>1000.45</v>
      </c>
      <c r="M30" s="429"/>
      <c r="N30" s="429"/>
      <c r="O30" s="442"/>
      <c r="P30" s="430"/>
    </row>
    <row r="31" spans="1:16" ht="14.4" customHeight="1" x14ac:dyDescent="0.3">
      <c r="A31" s="425" t="s">
        <v>2001</v>
      </c>
      <c r="B31" s="426" t="s">
        <v>2002</v>
      </c>
      <c r="C31" s="426" t="s">
        <v>2019</v>
      </c>
      <c r="D31" s="426" t="s">
        <v>2020</v>
      </c>
      <c r="E31" s="429"/>
      <c r="F31" s="429"/>
      <c r="G31" s="426"/>
      <c r="H31" s="426"/>
      <c r="I31" s="429">
        <v>2</v>
      </c>
      <c r="J31" s="429">
        <v>980.34</v>
      </c>
      <c r="K31" s="426"/>
      <c r="L31" s="426">
        <v>490.17</v>
      </c>
      <c r="M31" s="429"/>
      <c r="N31" s="429"/>
      <c r="O31" s="442"/>
      <c r="P31" s="430"/>
    </row>
    <row r="32" spans="1:16" ht="14.4" customHeight="1" x14ac:dyDescent="0.3">
      <c r="A32" s="425" t="s">
        <v>2001</v>
      </c>
      <c r="B32" s="426" t="s">
        <v>2002</v>
      </c>
      <c r="C32" s="426" t="s">
        <v>2021</v>
      </c>
      <c r="D32" s="426" t="s">
        <v>2022</v>
      </c>
      <c r="E32" s="429">
        <v>350.05000000000035</v>
      </c>
      <c r="F32" s="429">
        <v>503730.27000000014</v>
      </c>
      <c r="G32" s="426">
        <v>1</v>
      </c>
      <c r="H32" s="426">
        <v>1439.023768033137</v>
      </c>
      <c r="I32" s="429">
        <v>348.31000000000051</v>
      </c>
      <c r="J32" s="429">
        <v>417435.42999999993</v>
      </c>
      <c r="K32" s="426">
        <v>0.82868839706615172</v>
      </c>
      <c r="L32" s="426">
        <v>1198.459504464412</v>
      </c>
      <c r="M32" s="429">
        <v>366.39999999999986</v>
      </c>
      <c r="N32" s="429">
        <v>360255.46999999991</v>
      </c>
      <c r="O32" s="442">
        <v>0.71517534572619557</v>
      </c>
      <c r="P32" s="430">
        <v>983.22999454148487</v>
      </c>
    </row>
    <row r="33" spans="1:16" ht="14.4" customHeight="1" x14ac:dyDescent="0.3">
      <c r="A33" s="425" t="s">
        <v>2001</v>
      </c>
      <c r="B33" s="426" t="s">
        <v>2002</v>
      </c>
      <c r="C33" s="426" t="s">
        <v>2023</v>
      </c>
      <c r="D33" s="426" t="s">
        <v>2022</v>
      </c>
      <c r="E33" s="429"/>
      <c r="F33" s="429"/>
      <c r="G33" s="426"/>
      <c r="H33" s="426"/>
      <c r="I33" s="429">
        <v>0.8</v>
      </c>
      <c r="J33" s="429">
        <v>1568.67</v>
      </c>
      <c r="K33" s="426"/>
      <c r="L33" s="426">
        <v>1960.8375000000001</v>
      </c>
      <c r="M33" s="429">
        <v>2.9</v>
      </c>
      <c r="N33" s="429">
        <v>5686.42</v>
      </c>
      <c r="O33" s="442"/>
      <c r="P33" s="430">
        <v>1960.8344827586209</v>
      </c>
    </row>
    <row r="34" spans="1:16" ht="14.4" customHeight="1" x14ac:dyDescent="0.3">
      <c r="A34" s="425" t="s">
        <v>2001</v>
      </c>
      <c r="B34" s="426" t="s">
        <v>2002</v>
      </c>
      <c r="C34" s="426" t="s">
        <v>2024</v>
      </c>
      <c r="D34" s="426" t="s">
        <v>2014</v>
      </c>
      <c r="E34" s="429">
        <v>4.2099999999999991</v>
      </c>
      <c r="F34" s="429">
        <v>57726.299999999974</v>
      </c>
      <c r="G34" s="426">
        <v>1</v>
      </c>
      <c r="H34" s="426">
        <v>13711.71021377672</v>
      </c>
      <c r="I34" s="429">
        <v>0.28000000000000003</v>
      </c>
      <c r="J34" s="429">
        <v>3631.1</v>
      </c>
      <c r="K34" s="426">
        <v>6.2902004805435327E-2</v>
      </c>
      <c r="L34" s="426">
        <v>12968.214285714284</v>
      </c>
      <c r="M34" s="429"/>
      <c r="N34" s="429"/>
      <c r="O34" s="442"/>
      <c r="P34" s="430"/>
    </row>
    <row r="35" spans="1:16" ht="14.4" customHeight="1" x14ac:dyDescent="0.3">
      <c r="A35" s="425" t="s">
        <v>2001</v>
      </c>
      <c r="B35" s="426" t="s">
        <v>2002</v>
      </c>
      <c r="C35" s="426" t="s">
        <v>2025</v>
      </c>
      <c r="D35" s="426" t="s">
        <v>2026</v>
      </c>
      <c r="E35" s="429">
        <v>14.640000000000004</v>
      </c>
      <c r="F35" s="429">
        <v>244122.04999999973</v>
      </c>
      <c r="G35" s="426">
        <v>1</v>
      </c>
      <c r="H35" s="426">
        <v>16675.003415300522</v>
      </c>
      <c r="I35" s="429">
        <v>30.89999999999997</v>
      </c>
      <c r="J35" s="429">
        <v>398109.70999999932</v>
      </c>
      <c r="K35" s="426">
        <v>1.6307814472310049</v>
      </c>
      <c r="L35" s="426">
        <v>12883.80938511326</v>
      </c>
      <c r="M35" s="429">
        <v>25.840000000000003</v>
      </c>
      <c r="N35" s="429">
        <v>279889.01999999984</v>
      </c>
      <c r="O35" s="442">
        <v>1.1465126562717303</v>
      </c>
      <c r="P35" s="430">
        <v>10831.618421052624</v>
      </c>
    </row>
    <row r="36" spans="1:16" ht="14.4" customHeight="1" x14ac:dyDescent="0.3">
      <c r="A36" s="425" t="s">
        <v>2001</v>
      </c>
      <c r="B36" s="426" t="s">
        <v>2002</v>
      </c>
      <c r="C36" s="426" t="s">
        <v>2027</v>
      </c>
      <c r="D36" s="426" t="s">
        <v>2026</v>
      </c>
      <c r="E36" s="429"/>
      <c r="F36" s="429"/>
      <c r="G36" s="426"/>
      <c r="H36" s="426"/>
      <c r="I36" s="429"/>
      <c r="J36" s="429"/>
      <c r="K36" s="426"/>
      <c r="L36" s="426"/>
      <c r="M36" s="429">
        <v>1.02</v>
      </c>
      <c r="N36" s="429">
        <v>20888.169999999998</v>
      </c>
      <c r="O36" s="442"/>
      <c r="P36" s="430">
        <v>20478.598039215685</v>
      </c>
    </row>
    <row r="37" spans="1:16" ht="14.4" customHeight="1" x14ac:dyDescent="0.3">
      <c r="A37" s="425" t="s">
        <v>2001</v>
      </c>
      <c r="B37" s="426" t="s">
        <v>2002</v>
      </c>
      <c r="C37" s="426" t="s">
        <v>2028</v>
      </c>
      <c r="D37" s="426" t="s">
        <v>2026</v>
      </c>
      <c r="E37" s="429">
        <v>0.8</v>
      </c>
      <c r="F37" s="429">
        <v>1981.34</v>
      </c>
      <c r="G37" s="426">
        <v>1</v>
      </c>
      <c r="H37" s="426">
        <v>2476.6749999999997</v>
      </c>
      <c r="I37" s="429"/>
      <c r="J37" s="429"/>
      <c r="K37" s="426"/>
      <c r="L37" s="426"/>
      <c r="M37" s="429"/>
      <c r="N37" s="429"/>
      <c r="O37" s="442"/>
      <c r="P37" s="430"/>
    </row>
    <row r="38" spans="1:16" ht="14.4" customHeight="1" x14ac:dyDescent="0.3">
      <c r="A38" s="425" t="s">
        <v>2001</v>
      </c>
      <c r="B38" s="426" t="s">
        <v>2002</v>
      </c>
      <c r="C38" s="426" t="s">
        <v>2029</v>
      </c>
      <c r="D38" s="426" t="s">
        <v>2030</v>
      </c>
      <c r="E38" s="429">
        <v>0.08</v>
      </c>
      <c r="F38" s="429">
        <v>372.79</v>
      </c>
      <c r="G38" s="426">
        <v>1</v>
      </c>
      <c r="H38" s="426">
        <v>4659.875</v>
      </c>
      <c r="I38" s="429"/>
      <c r="J38" s="429"/>
      <c r="K38" s="426"/>
      <c r="L38" s="426"/>
      <c r="M38" s="429"/>
      <c r="N38" s="429"/>
      <c r="O38" s="442"/>
      <c r="P38" s="430"/>
    </row>
    <row r="39" spans="1:16" ht="14.4" customHeight="1" x14ac:dyDescent="0.3">
      <c r="A39" s="425" t="s">
        <v>2001</v>
      </c>
      <c r="B39" s="426" t="s">
        <v>2002</v>
      </c>
      <c r="C39" s="426" t="s">
        <v>2031</v>
      </c>
      <c r="D39" s="426" t="s">
        <v>2014</v>
      </c>
      <c r="E39" s="429">
        <v>0.36</v>
      </c>
      <c r="F39" s="429">
        <v>2443.9499999999998</v>
      </c>
      <c r="G39" s="426">
        <v>1</v>
      </c>
      <c r="H39" s="426">
        <v>6788.75</v>
      </c>
      <c r="I39" s="429">
        <v>0.32000000000000006</v>
      </c>
      <c r="J39" s="429">
        <v>1684.64</v>
      </c>
      <c r="K39" s="426">
        <v>0.68931033777286776</v>
      </c>
      <c r="L39" s="426">
        <v>5264.4999999999991</v>
      </c>
      <c r="M39" s="429">
        <v>0.15000000000000002</v>
      </c>
      <c r="N39" s="429">
        <v>794.29000000000008</v>
      </c>
      <c r="O39" s="442">
        <v>0.32500255733546107</v>
      </c>
      <c r="P39" s="430">
        <v>5295.2666666666664</v>
      </c>
    </row>
    <row r="40" spans="1:16" ht="14.4" customHeight="1" x14ac:dyDescent="0.3">
      <c r="A40" s="425" t="s">
        <v>2001</v>
      </c>
      <c r="B40" s="426" t="s">
        <v>2002</v>
      </c>
      <c r="C40" s="426" t="s">
        <v>2032</v>
      </c>
      <c r="D40" s="426" t="s">
        <v>2026</v>
      </c>
      <c r="E40" s="429">
        <v>4.8200000000000012</v>
      </c>
      <c r="F40" s="429">
        <v>35830.759999999995</v>
      </c>
      <c r="G40" s="426">
        <v>1</v>
      </c>
      <c r="H40" s="426">
        <v>7433.7676348547693</v>
      </c>
      <c r="I40" s="429">
        <v>1.6</v>
      </c>
      <c r="J40" s="429">
        <v>10319.809999999998</v>
      </c>
      <c r="K40" s="426">
        <v>0.28801538119760783</v>
      </c>
      <c r="L40" s="426">
        <v>6449.8812499999985</v>
      </c>
      <c r="M40" s="429">
        <v>0.97000000000000008</v>
      </c>
      <c r="N40" s="429">
        <v>6256.95</v>
      </c>
      <c r="O40" s="442">
        <v>0.17462509865824785</v>
      </c>
      <c r="P40" s="430">
        <v>6450.4639175257726</v>
      </c>
    </row>
    <row r="41" spans="1:16" ht="14.4" customHeight="1" x14ac:dyDescent="0.3">
      <c r="A41" s="425" t="s">
        <v>2001</v>
      </c>
      <c r="B41" s="426" t="s">
        <v>2002</v>
      </c>
      <c r="C41" s="426" t="s">
        <v>2033</v>
      </c>
      <c r="D41" s="426" t="s">
        <v>2026</v>
      </c>
      <c r="E41" s="429">
        <v>5.1199999999999992</v>
      </c>
      <c r="F41" s="429">
        <v>88964.940000000017</v>
      </c>
      <c r="G41" s="426">
        <v>1</v>
      </c>
      <c r="H41" s="426">
        <v>17375.964843750007</v>
      </c>
      <c r="I41" s="429">
        <v>0.1</v>
      </c>
      <c r="J41" s="429">
        <v>1096.47</v>
      </c>
      <c r="K41" s="426">
        <v>1.2324742758214638E-2</v>
      </c>
      <c r="L41" s="426">
        <v>10964.699999999999</v>
      </c>
      <c r="M41" s="429">
        <v>0.22</v>
      </c>
      <c r="N41" s="429">
        <v>2535.12</v>
      </c>
      <c r="O41" s="442">
        <v>2.8495719774553879E-2</v>
      </c>
      <c r="P41" s="430">
        <v>11523.272727272726</v>
      </c>
    </row>
    <row r="42" spans="1:16" ht="14.4" customHeight="1" x14ac:dyDescent="0.3">
      <c r="A42" s="425" t="s">
        <v>2001</v>
      </c>
      <c r="B42" s="426" t="s">
        <v>2002</v>
      </c>
      <c r="C42" s="426" t="s">
        <v>2034</v>
      </c>
      <c r="D42" s="426" t="s">
        <v>2035</v>
      </c>
      <c r="E42" s="429">
        <v>79.949999999999989</v>
      </c>
      <c r="F42" s="429">
        <v>23214.429999999997</v>
      </c>
      <c r="G42" s="426">
        <v>1</v>
      </c>
      <c r="H42" s="426">
        <v>290.3618511569731</v>
      </c>
      <c r="I42" s="429">
        <v>0.05</v>
      </c>
      <c r="J42" s="429">
        <v>15.25</v>
      </c>
      <c r="K42" s="426">
        <v>6.5691899391886869E-4</v>
      </c>
      <c r="L42" s="426">
        <v>305</v>
      </c>
      <c r="M42" s="429">
        <v>138.37</v>
      </c>
      <c r="N42" s="429">
        <v>38905.620000000003</v>
      </c>
      <c r="O42" s="442">
        <v>1.6759239834878568</v>
      </c>
      <c r="P42" s="430">
        <v>281.17091855170918</v>
      </c>
    </row>
    <row r="43" spans="1:16" ht="14.4" customHeight="1" x14ac:dyDescent="0.3">
      <c r="A43" s="425" t="s">
        <v>2001</v>
      </c>
      <c r="B43" s="426" t="s">
        <v>2002</v>
      </c>
      <c r="C43" s="426" t="s">
        <v>2036</v>
      </c>
      <c r="D43" s="426" t="s">
        <v>2037</v>
      </c>
      <c r="E43" s="429">
        <v>569.79999999999995</v>
      </c>
      <c r="F43" s="429">
        <v>539989.91999999958</v>
      </c>
      <c r="G43" s="426">
        <v>1</v>
      </c>
      <c r="H43" s="426">
        <v>947.68325728325658</v>
      </c>
      <c r="I43" s="429">
        <v>509.3</v>
      </c>
      <c r="J43" s="429">
        <v>491804.65999999898</v>
      </c>
      <c r="K43" s="426">
        <v>0.91076637134263427</v>
      </c>
      <c r="L43" s="426">
        <v>965.64826232083055</v>
      </c>
      <c r="M43" s="429">
        <v>591.32999999999993</v>
      </c>
      <c r="N43" s="429">
        <v>573895.51999999897</v>
      </c>
      <c r="O43" s="442">
        <v>1.0627893202154577</v>
      </c>
      <c r="P43" s="430">
        <v>970.51649671080281</v>
      </c>
    </row>
    <row r="44" spans="1:16" ht="14.4" customHeight="1" x14ac:dyDescent="0.3">
      <c r="A44" s="425" t="s">
        <v>2001</v>
      </c>
      <c r="B44" s="426" t="s">
        <v>2002</v>
      </c>
      <c r="C44" s="426" t="s">
        <v>2038</v>
      </c>
      <c r="D44" s="426" t="s">
        <v>2037</v>
      </c>
      <c r="E44" s="429">
        <v>2</v>
      </c>
      <c r="F44" s="429">
        <v>3727.94</v>
      </c>
      <c r="G44" s="426">
        <v>1</v>
      </c>
      <c r="H44" s="426">
        <v>1863.97</v>
      </c>
      <c r="I44" s="429">
        <v>57.75</v>
      </c>
      <c r="J44" s="429">
        <v>111657.28999999996</v>
      </c>
      <c r="K44" s="426">
        <v>29.951471858452649</v>
      </c>
      <c r="L44" s="426">
        <v>1933.4595670995666</v>
      </c>
      <c r="M44" s="429">
        <v>22.060000000000002</v>
      </c>
      <c r="N44" s="429">
        <v>41445.440000000017</v>
      </c>
      <c r="O44" s="442">
        <v>11.117517985804497</v>
      </c>
      <c r="P44" s="430">
        <v>1878.7597461468727</v>
      </c>
    </row>
    <row r="45" spans="1:16" ht="14.4" customHeight="1" x14ac:dyDescent="0.3">
      <c r="A45" s="425" t="s">
        <v>2001</v>
      </c>
      <c r="B45" s="426" t="s">
        <v>2002</v>
      </c>
      <c r="C45" s="426" t="s">
        <v>2039</v>
      </c>
      <c r="D45" s="426" t="s">
        <v>2040</v>
      </c>
      <c r="E45" s="429">
        <v>0.18</v>
      </c>
      <c r="F45" s="429">
        <v>915.3</v>
      </c>
      <c r="G45" s="426">
        <v>1</v>
      </c>
      <c r="H45" s="426">
        <v>5085</v>
      </c>
      <c r="I45" s="429">
        <v>0.57000000000000006</v>
      </c>
      <c r="J45" s="429">
        <v>3194.22</v>
      </c>
      <c r="K45" s="426">
        <v>3.489806620780072</v>
      </c>
      <c r="L45" s="426">
        <v>5603.8947368421041</v>
      </c>
      <c r="M45" s="429"/>
      <c r="N45" s="429"/>
      <c r="O45" s="442"/>
      <c r="P45" s="430"/>
    </row>
    <row r="46" spans="1:16" ht="14.4" customHeight="1" x14ac:dyDescent="0.3">
      <c r="A46" s="425" t="s">
        <v>2001</v>
      </c>
      <c r="B46" s="426" t="s">
        <v>2002</v>
      </c>
      <c r="C46" s="426" t="s">
        <v>2041</v>
      </c>
      <c r="D46" s="426" t="s">
        <v>2042</v>
      </c>
      <c r="E46" s="429">
        <v>0.30000000000000004</v>
      </c>
      <c r="F46" s="429">
        <v>1602.17</v>
      </c>
      <c r="G46" s="426">
        <v>1</v>
      </c>
      <c r="H46" s="426">
        <v>5340.5666666666657</v>
      </c>
      <c r="I46" s="429">
        <v>0.73</v>
      </c>
      <c r="J46" s="429">
        <v>3538.83</v>
      </c>
      <c r="K46" s="426">
        <v>2.2087731014811163</v>
      </c>
      <c r="L46" s="426">
        <v>4847.7123287671229</v>
      </c>
      <c r="M46" s="429">
        <v>1.2100000000000002</v>
      </c>
      <c r="N46" s="429">
        <v>5872.1400000000012</v>
      </c>
      <c r="O46" s="442">
        <v>3.6651166854952977</v>
      </c>
      <c r="P46" s="430">
        <v>4853.0082644628101</v>
      </c>
    </row>
    <row r="47" spans="1:16" ht="14.4" customHeight="1" x14ac:dyDescent="0.3">
      <c r="A47" s="425" t="s">
        <v>2001</v>
      </c>
      <c r="B47" s="426" t="s">
        <v>2002</v>
      </c>
      <c r="C47" s="426" t="s">
        <v>2043</v>
      </c>
      <c r="D47" s="426" t="s">
        <v>2042</v>
      </c>
      <c r="E47" s="429">
        <v>0.08</v>
      </c>
      <c r="F47" s="429">
        <v>896.32</v>
      </c>
      <c r="G47" s="426">
        <v>1</v>
      </c>
      <c r="H47" s="426">
        <v>11204</v>
      </c>
      <c r="I47" s="429">
        <v>0.02</v>
      </c>
      <c r="J47" s="429">
        <v>193.91</v>
      </c>
      <c r="K47" s="426">
        <v>0.21634014637629417</v>
      </c>
      <c r="L47" s="426">
        <v>9695.5</v>
      </c>
      <c r="M47" s="429">
        <v>0.12000000000000001</v>
      </c>
      <c r="N47" s="429">
        <v>1167.71</v>
      </c>
      <c r="O47" s="442">
        <v>1.3027824883970009</v>
      </c>
      <c r="P47" s="430">
        <v>9730.9166666666661</v>
      </c>
    </row>
    <row r="48" spans="1:16" ht="14.4" customHeight="1" x14ac:dyDescent="0.3">
      <c r="A48" s="425" t="s">
        <v>2001</v>
      </c>
      <c r="B48" s="426" t="s">
        <v>2002</v>
      </c>
      <c r="C48" s="426" t="s">
        <v>2044</v>
      </c>
      <c r="D48" s="426" t="s">
        <v>2045</v>
      </c>
      <c r="E48" s="429">
        <v>5.27</v>
      </c>
      <c r="F48" s="429">
        <v>30102.779999999995</v>
      </c>
      <c r="G48" s="426">
        <v>1</v>
      </c>
      <c r="H48" s="426">
        <v>5712.1024667931688</v>
      </c>
      <c r="I48" s="429">
        <v>8.74</v>
      </c>
      <c r="J48" s="429">
        <v>47274.060000000019</v>
      </c>
      <c r="K48" s="426">
        <v>1.5704217351354268</v>
      </c>
      <c r="L48" s="426">
        <v>5408.9313501144188</v>
      </c>
      <c r="M48" s="429">
        <v>5.1800000000000006</v>
      </c>
      <c r="N48" s="429">
        <v>28051.780000000002</v>
      </c>
      <c r="O48" s="442">
        <v>0.93186675782103867</v>
      </c>
      <c r="P48" s="430">
        <v>5415.401544401544</v>
      </c>
    </row>
    <row r="49" spans="1:16" ht="14.4" customHeight="1" x14ac:dyDescent="0.3">
      <c r="A49" s="425" t="s">
        <v>2001</v>
      </c>
      <c r="B49" s="426" t="s">
        <v>2002</v>
      </c>
      <c r="C49" s="426" t="s">
        <v>2046</v>
      </c>
      <c r="D49" s="426" t="s">
        <v>2045</v>
      </c>
      <c r="E49" s="429">
        <v>128.12999999999991</v>
      </c>
      <c r="F49" s="429">
        <v>1493402.0599999994</v>
      </c>
      <c r="G49" s="426">
        <v>1</v>
      </c>
      <c r="H49" s="426">
        <v>11655.366112541953</v>
      </c>
      <c r="I49" s="429">
        <v>145.23999999999992</v>
      </c>
      <c r="J49" s="429">
        <v>1571052.239999997</v>
      </c>
      <c r="K49" s="426">
        <v>1.0519954954394517</v>
      </c>
      <c r="L49" s="426">
        <v>10816.93913522444</v>
      </c>
      <c r="M49" s="429">
        <v>155.71999999999991</v>
      </c>
      <c r="N49" s="429">
        <v>1690196.7200000002</v>
      </c>
      <c r="O49" s="442">
        <v>1.131776073752035</v>
      </c>
      <c r="P49" s="430">
        <v>10854.07603390702</v>
      </c>
    </row>
    <row r="50" spans="1:16" ht="14.4" customHeight="1" x14ac:dyDescent="0.3">
      <c r="A50" s="425" t="s">
        <v>2001</v>
      </c>
      <c r="B50" s="426" t="s">
        <v>2002</v>
      </c>
      <c r="C50" s="426" t="s">
        <v>2047</v>
      </c>
      <c r="D50" s="426" t="s">
        <v>2042</v>
      </c>
      <c r="E50" s="429">
        <v>10.949999999999998</v>
      </c>
      <c r="F50" s="429">
        <v>30003.24</v>
      </c>
      <c r="G50" s="426">
        <v>1</v>
      </c>
      <c r="H50" s="426">
        <v>2740.0219178082198</v>
      </c>
      <c r="I50" s="429">
        <v>7.5299999999999994</v>
      </c>
      <c r="J50" s="429">
        <v>14571.75</v>
      </c>
      <c r="K50" s="426">
        <v>0.48567254736488458</v>
      </c>
      <c r="L50" s="426">
        <v>1935.159362549801</v>
      </c>
      <c r="M50" s="429">
        <v>10.920000000000002</v>
      </c>
      <c r="N50" s="429">
        <v>21241.150000000005</v>
      </c>
      <c r="O50" s="442">
        <v>0.70796187345100081</v>
      </c>
      <c r="P50" s="430">
        <v>1945.1602564102566</v>
      </c>
    </row>
    <row r="51" spans="1:16" ht="14.4" customHeight="1" x14ac:dyDescent="0.3">
      <c r="A51" s="425" t="s">
        <v>2001</v>
      </c>
      <c r="B51" s="426" t="s">
        <v>2002</v>
      </c>
      <c r="C51" s="426" t="s">
        <v>2048</v>
      </c>
      <c r="D51" s="426" t="s">
        <v>2045</v>
      </c>
      <c r="E51" s="429">
        <v>0</v>
      </c>
      <c r="F51" s="429">
        <v>2.56</v>
      </c>
      <c r="G51" s="426">
        <v>1</v>
      </c>
      <c r="H51" s="426"/>
      <c r="I51" s="429">
        <v>0.02</v>
      </c>
      <c r="J51" s="429">
        <v>21.65</v>
      </c>
      <c r="K51" s="426">
        <v>8.45703125</v>
      </c>
      <c r="L51" s="426">
        <v>1082.5</v>
      </c>
      <c r="M51" s="429"/>
      <c r="N51" s="429"/>
      <c r="O51" s="442"/>
      <c r="P51" s="430"/>
    </row>
    <row r="52" spans="1:16" ht="14.4" customHeight="1" x14ac:dyDescent="0.3">
      <c r="A52" s="425" t="s">
        <v>2001</v>
      </c>
      <c r="B52" s="426" t="s">
        <v>2002</v>
      </c>
      <c r="C52" s="426" t="s">
        <v>2049</v>
      </c>
      <c r="D52" s="426" t="s">
        <v>2050</v>
      </c>
      <c r="E52" s="429">
        <v>53.77999999999998</v>
      </c>
      <c r="F52" s="429">
        <v>26995.100000000002</v>
      </c>
      <c r="G52" s="426">
        <v>1</v>
      </c>
      <c r="H52" s="426">
        <v>501.95425808850899</v>
      </c>
      <c r="I52" s="429">
        <v>54.579999999999984</v>
      </c>
      <c r="J52" s="429">
        <v>20497.239999999998</v>
      </c>
      <c r="K52" s="426">
        <v>0.75929483498857187</v>
      </c>
      <c r="L52" s="426">
        <v>375.5448882374497</v>
      </c>
      <c r="M52" s="429">
        <v>43.959999999999994</v>
      </c>
      <c r="N52" s="429">
        <v>16574.86</v>
      </c>
      <c r="O52" s="442">
        <v>0.61399513244996307</v>
      </c>
      <c r="P52" s="430">
        <v>377.04413102820752</v>
      </c>
    </row>
    <row r="53" spans="1:16" ht="14.4" customHeight="1" x14ac:dyDescent="0.3">
      <c r="A53" s="425" t="s">
        <v>2001</v>
      </c>
      <c r="B53" s="426" t="s">
        <v>2002</v>
      </c>
      <c r="C53" s="426" t="s">
        <v>2051</v>
      </c>
      <c r="D53" s="426" t="s">
        <v>2052</v>
      </c>
      <c r="E53" s="429">
        <v>0.16999999999999998</v>
      </c>
      <c r="F53" s="429">
        <v>12.299999999999999</v>
      </c>
      <c r="G53" s="426">
        <v>1</v>
      </c>
      <c r="H53" s="426">
        <v>72.352941176470594</v>
      </c>
      <c r="I53" s="429">
        <v>1.1499999999999999</v>
      </c>
      <c r="J53" s="429">
        <v>60.11</v>
      </c>
      <c r="K53" s="426">
        <v>4.8869918699186998</v>
      </c>
      <c r="L53" s="426">
        <v>52.26956521739131</v>
      </c>
      <c r="M53" s="429"/>
      <c r="N53" s="429"/>
      <c r="O53" s="442"/>
      <c r="P53" s="430"/>
    </row>
    <row r="54" spans="1:16" ht="14.4" customHeight="1" x14ac:dyDescent="0.3">
      <c r="A54" s="425" t="s">
        <v>2001</v>
      </c>
      <c r="B54" s="426" t="s">
        <v>2002</v>
      </c>
      <c r="C54" s="426" t="s">
        <v>2053</v>
      </c>
      <c r="D54" s="426" t="s">
        <v>2052</v>
      </c>
      <c r="E54" s="429">
        <v>25.300000000000015</v>
      </c>
      <c r="F54" s="429">
        <v>23410.830000000009</v>
      </c>
      <c r="G54" s="426">
        <v>1</v>
      </c>
      <c r="H54" s="426">
        <v>925.32924901185754</v>
      </c>
      <c r="I54" s="429">
        <v>58.259999999999955</v>
      </c>
      <c r="J54" s="429">
        <v>54544.620000000032</v>
      </c>
      <c r="K54" s="426">
        <v>2.3298883465473037</v>
      </c>
      <c r="L54" s="426">
        <v>936.22760041194772</v>
      </c>
      <c r="M54" s="429">
        <v>30.20000000000001</v>
      </c>
      <c r="N54" s="429">
        <v>28434.190000000002</v>
      </c>
      <c r="O54" s="442">
        <v>1.2145741949345663</v>
      </c>
      <c r="P54" s="430">
        <v>941.52947019867531</v>
      </c>
    </row>
    <row r="55" spans="1:16" ht="14.4" customHeight="1" x14ac:dyDescent="0.3">
      <c r="A55" s="425" t="s">
        <v>2001</v>
      </c>
      <c r="B55" s="426" t="s">
        <v>2002</v>
      </c>
      <c r="C55" s="426" t="s">
        <v>2054</v>
      </c>
      <c r="D55" s="426" t="s">
        <v>2004</v>
      </c>
      <c r="E55" s="429">
        <v>1</v>
      </c>
      <c r="F55" s="429">
        <v>1070.1099999999999</v>
      </c>
      <c r="G55" s="426">
        <v>1</v>
      </c>
      <c r="H55" s="426">
        <v>1070.1099999999999</v>
      </c>
      <c r="I55" s="429"/>
      <c r="J55" s="429"/>
      <c r="K55" s="426"/>
      <c r="L55" s="426"/>
      <c r="M55" s="429"/>
      <c r="N55" s="429"/>
      <c r="O55" s="442"/>
      <c r="P55" s="430"/>
    </row>
    <row r="56" spans="1:16" ht="14.4" customHeight="1" x14ac:dyDescent="0.3">
      <c r="A56" s="425" t="s">
        <v>2001</v>
      </c>
      <c r="B56" s="426" t="s">
        <v>2002</v>
      </c>
      <c r="C56" s="426" t="s">
        <v>2055</v>
      </c>
      <c r="D56" s="426" t="s">
        <v>2014</v>
      </c>
      <c r="E56" s="429">
        <v>0.06</v>
      </c>
      <c r="F56" s="429">
        <v>1233.31</v>
      </c>
      <c r="G56" s="426">
        <v>1</v>
      </c>
      <c r="H56" s="426">
        <v>20555.166666666668</v>
      </c>
      <c r="I56" s="429"/>
      <c r="J56" s="429"/>
      <c r="K56" s="426"/>
      <c r="L56" s="426"/>
      <c r="M56" s="429"/>
      <c r="N56" s="429"/>
      <c r="O56" s="442"/>
      <c r="P56" s="430"/>
    </row>
    <row r="57" spans="1:16" ht="14.4" customHeight="1" x14ac:dyDescent="0.3">
      <c r="A57" s="425" t="s">
        <v>2001</v>
      </c>
      <c r="B57" s="426" t="s">
        <v>2002</v>
      </c>
      <c r="C57" s="426" t="s">
        <v>2056</v>
      </c>
      <c r="D57" s="426" t="s">
        <v>2057</v>
      </c>
      <c r="E57" s="429"/>
      <c r="F57" s="429"/>
      <c r="G57" s="426"/>
      <c r="H57" s="426"/>
      <c r="I57" s="429"/>
      <c r="J57" s="429"/>
      <c r="K57" s="426"/>
      <c r="L57" s="426"/>
      <c r="M57" s="429">
        <v>0.05</v>
      </c>
      <c r="N57" s="429">
        <v>13.31</v>
      </c>
      <c r="O57" s="442"/>
      <c r="P57" s="430">
        <v>266.2</v>
      </c>
    </row>
    <row r="58" spans="1:16" ht="14.4" customHeight="1" x14ac:dyDescent="0.3">
      <c r="A58" s="425" t="s">
        <v>2001</v>
      </c>
      <c r="B58" s="426" t="s">
        <v>2002</v>
      </c>
      <c r="C58" s="426" t="s">
        <v>2058</v>
      </c>
      <c r="D58" s="426" t="s">
        <v>2059</v>
      </c>
      <c r="E58" s="429"/>
      <c r="F58" s="429"/>
      <c r="G58" s="426"/>
      <c r="H58" s="426"/>
      <c r="I58" s="429"/>
      <c r="J58" s="429"/>
      <c r="K58" s="426"/>
      <c r="L58" s="426"/>
      <c r="M58" s="429">
        <v>1.4</v>
      </c>
      <c r="N58" s="429">
        <v>1357.36</v>
      </c>
      <c r="O58" s="442"/>
      <c r="P58" s="430">
        <v>969.54285714285709</v>
      </c>
    </row>
    <row r="59" spans="1:16" ht="14.4" customHeight="1" x14ac:dyDescent="0.3">
      <c r="A59" s="425" t="s">
        <v>2001</v>
      </c>
      <c r="B59" s="426" t="s">
        <v>2002</v>
      </c>
      <c r="C59" s="426" t="s">
        <v>2060</v>
      </c>
      <c r="D59" s="426" t="s">
        <v>2018</v>
      </c>
      <c r="E59" s="429">
        <v>0.6</v>
      </c>
      <c r="F59" s="429">
        <v>268.37</v>
      </c>
      <c r="G59" s="426">
        <v>1</v>
      </c>
      <c r="H59" s="426">
        <v>447.28333333333336</v>
      </c>
      <c r="I59" s="429"/>
      <c r="J59" s="429"/>
      <c r="K59" s="426"/>
      <c r="L59" s="426"/>
      <c r="M59" s="429"/>
      <c r="N59" s="429"/>
      <c r="O59" s="442"/>
      <c r="P59" s="430"/>
    </row>
    <row r="60" spans="1:16" ht="14.4" customHeight="1" x14ac:dyDescent="0.3">
      <c r="A60" s="425" t="s">
        <v>2001</v>
      </c>
      <c r="B60" s="426" t="s">
        <v>2002</v>
      </c>
      <c r="C60" s="426" t="s">
        <v>2061</v>
      </c>
      <c r="D60" s="426" t="s">
        <v>2037</v>
      </c>
      <c r="E60" s="429">
        <v>1</v>
      </c>
      <c r="F60" s="429">
        <v>1397.98</v>
      </c>
      <c r="G60" s="426">
        <v>1</v>
      </c>
      <c r="H60" s="426">
        <v>1397.98</v>
      </c>
      <c r="I60" s="429"/>
      <c r="J60" s="429"/>
      <c r="K60" s="426"/>
      <c r="L60" s="426"/>
      <c r="M60" s="429"/>
      <c r="N60" s="429"/>
      <c r="O60" s="442"/>
      <c r="P60" s="430"/>
    </row>
    <row r="61" spans="1:16" ht="14.4" customHeight="1" x14ac:dyDescent="0.3">
      <c r="A61" s="425" t="s">
        <v>2001</v>
      </c>
      <c r="B61" s="426" t="s">
        <v>1969</v>
      </c>
      <c r="C61" s="426" t="s">
        <v>2062</v>
      </c>
      <c r="D61" s="426" t="s">
        <v>2063</v>
      </c>
      <c r="E61" s="429">
        <v>39</v>
      </c>
      <c r="F61" s="429">
        <v>368160</v>
      </c>
      <c r="G61" s="426">
        <v>1</v>
      </c>
      <c r="H61" s="426">
        <v>9440</v>
      </c>
      <c r="I61" s="429">
        <v>28</v>
      </c>
      <c r="J61" s="429">
        <v>268095.97000000003</v>
      </c>
      <c r="K61" s="426">
        <v>0.72820504671881803</v>
      </c>
      <c r="L61" s="426">
        <v>9574.8560714285722</v>
      </c>
      <c r="M61" s="429">
        <v>29</v>
      </c>
      <c r="N61" s="429">
        <v>283714.82999999996</v>
      </c>
      <c r="O61" s="442">
        <v>0.77062915580182523</v>
      </c>
      <c r="P61" s="430">
        <v>9783.2699999999986</v>
      </c>
    </row>
    <row r="62" spans="1:16" ht="14.4" customHeight="1" x14ac:dyDescent="0.3">
      <c r="A62" s="425" t="s">
        <v>2001</v>
      </c>
      <c r="B62" s="426" t="s">
        <v>1969</v>
      </c>
      <c r="C62" s="426" t="s">
        <v>2064</v>
      </c>
      <c r="D62" s="426" t="s">
        <v>2065</v>
      </c>
      <c r="E62" s="429">
        <v>13</v>
      </c>
      <c r="F62" s="429">
        <v>45838</v>
      </c>
      <c r="G62" s="426">
        <v>1</v>
      </c>
      <c r="H62" s="426">
        <v>3526</v>
      </c>
      <c r="I62" s="429">
        <v>6</v>
      </c>
      <c r="J62" s="429">
        <v>21412.44</v>
      </c>
      <c r="K62" s="426">
        <v>0.46713294646363279</v>
      </c>
      <c r="L62" s="426">
        <v>3568.74</v>
      </c>
      <c r="M62" s="429">
        <v>9</v>
      </c>
      <c r="N62" s="429">
        <v>32887.980000000003</v>
      </c>
      <c r="O62" s="442">
        <v>0.71748287447096304</v>
      </c>
      <c r="P62" s="430">
        <v>3654.2200000000003</v>
      </c>
    </row>
    <row r="63" spans="1:16" ht="14.4" customHeight="1" x14ac:dyDescent="0.3">
      <c r="A63" s="425" t="s">
        <v>2001</v>
      </c>
      <c r="B63" s="426" t="s">
        <v>1969</v>
      </c>
      <c r="C63" s="426" t="s">
        <v>2066</v>
      </c>
      <c r="D63" s="426" t="s">
        <v>2067</v>
      </c>
      <c r="E63" s="429">
        <v>14</v>
      </c>
      <c r="F63" s="429">
        <v>7964.5999999999976</v>
      </c>
      <c r="G63" s="426">
        <v>1</v>
      </c>
      <c r="H63" s="426">
        <v>568.89999999999986</v>
      </c>
      <c r="I63" s="429">
        <v>12</v>
      </c>
      <c r="J63" s="429">
        <v>6950.94</v>
      </c>
      <c r="K63" s="426">
        <v>0.87272932727318409</v>
      </c>
      <c r="L63" s="426">
        <v>579.245</v>
      </c>
      <c r="M63" s="429">
        <v>14</v>
      </c>
      <c r="N63" s="429">
        <v>8254.26</v>
      </c>
      <c r="O63" s="442">
        <v>1.0363684303040959</v>
      </c>
      <c r="P63" s="430">
        <v>589.59</v>
      </c>
    </row>
    <row r="64" spans="1:16" ht="14.4" customHeight="1" x14ac:dyDescent="0.3">
      <c r="A64" s="425" t="s">
        <v>2001</v>
      </c>
      <c r="B64" s="426" t="s">
        <v>1969</v>
      </c>
      <c r="C64" s="426" t="s">
        <v>2068</v>
      </c>
      <c r="D64" s="426" t="s">
        <v>2069</v>
      </c>
      <c r="E64" s="429">
        <v>2</v>
      </c>
      <c r="F64" s="429">
        <v>2793</v>
      </c>
      <c r="G64" s="426">
        <v>1</v>
      </c>
      <c r="H64" s="426">
        <v>1396.5</v>
      </c>
      <c r="I64" s="429">
        <v>1</v>
      </c>
      <c r="J64" s="429">
        <v>1447.28</v>
      </c>
      <c r="K64" s="426">
        <v>0.51818116720372354</v>
      </c>
      <c r="L64" s="426">
        <v>1447.28</v>
      </c>
      <c r="M64" s="429">
        <v>2</v>
      </c>
      <c r="N64" s="429">
        <v>2894.56</v>
      </c>
      <c r="O64" s="442">
        <v>1.0363623344074471</v>
      </c>
      <c r="P64" s="430">
        <v>1447.28</v>
      </c>
    </row>
    <row r="65" spans="1:16" ht="14.4" customHeight="1" x14ac:dyDescent="0.3">
      <c r="A65" s="425" t="s">
        <v>2001</v>
      </c>
      <c r="B65" s="426" t="s">
        <v>1969</v>
      </c>
      <c r="C65" s="426" t="s">
        <v>2070</v>
      </c>
      <c r="D65" s="426" t="s">
        <v>2071</v>
      </c>
      <c r="E65" s="429">
        <v>17</v>
      </c>
      <c r="F65" s="429">
        <v>15949.400000000005</v>
      </c>
      <c r="G65" s="426">
        <v>1</v>
      </c>
      <c r="H65" s="426">
        <v>938.20000000000027</v>
      </c>
      <c r="I65" s="429">
        <v>20</v>
      </c>
      <c r="J65" s="429">
        <v>19173.439999999999</v>
      </c>
      <c r="K65" s="426">
        <v>1.2021417733582449</v>
      </c>
      <c r="L65" s="426">
        <v>958.67199999999991</v>
      </c>
      <c r="M65" s="429">
        <v>24</v>
      </c>
      <c r="N65" s="429">
        <v>23335.68</v>
      </c>
      <c r="O65" s="442">
        <v>1.4631070761282552</v>
      </c>
      <c r="P65" s="430">
        <v>972.32</v>
      </c>
    </row>
    <row r="66" spans="1:16" ht="14.4" customHeight="1" x14ac:dyDescent="0.3">
      <c r="A66" s="425" t="s">
        <v>2001</v>
      </c>
      <c r="B66" s="426" t="s">
        <v>1969</v>
      </c>
      <c r="C66" s="426" t="s">
        <v>2072</v>
      </c>
      <c r="D66" s="426" t="s">
        <v>2071</v>
      </c>
      <c r="E66" s="429">
        <v>31</v>
      </c>
      <c r="F66" s="429">
        <v>51069.400000000023</v>
      </c>
      <c r="G66" s="426">
        <v>1</v>
      </c>
      <c r="H66" s="426">
        <v>1647.4000000000008</v>
      </c>
      <c r="I66" s="429">
        <v>35</v>
      </c>
      <c r="J66" s="429">
        <v>58977.01999999999</v>
      </c>
      <c r="K66" s="426">
        <v>1.1548406677971537</v>
      </c>
      <c r="L66" s="426">
        <v>1685.0577142857139</v>
      </c>
      <c r="M66" s="429">
        <v>47</v>
      </c>
      <c r="N66" s="429">
        <v>80243.569999999978</v>
      </c>
      <c r="O66" s="442">
        <v>1.5712651803232454</v>
      </c>
      <c r="P66" s="430">
        <v>1707.3099999999995</v>
      </c>
    </row>
    <row r="67" spans="1:16" ht="14.4" customHeight="1" x14ac:dyDescent="0.3">
      <c r="A67" s="425" t="s">
        <v>2001</v>
      </c>
      <c r="B67" s="426" t="s">
        <v>1969</v>
      </c>
      <c r="C67" s="426" t="s">
        <v>2073</v>
      </c>
      <c r="D67" s="426" t="s">
        <v>2071</v>
      </c>
      <c r="E67" s="429">
        <v>17</v>
      </c>
      <c r="F67" s="429">
        <v>33894.599999999991</v>
      </c>
      <c r="G67" s="426">
        <v>1</v>
      </c>
      <c r="H67" s="426">
        <v>1993.7999999999995</v>
      </c>
      <c r="I67" s="429">
        <v>20</v>
      </c>
      <c r="J67" s="429">
        <v>40528.500000000007</v>
      </c>
      <c r="K67" s="426">
        <v>1.1957214423536497</v>
      </c>
      <c r="L67" s="426">
        <v>2026.4250000000004</v>
      </c>
      <c r="M67" s="429">
        <v>5</v>
      </c>
      <c r="N67" s="429">
        <v>10331.5</v>
      </c>
      <c r="O67" s="442">
        <v>0.30481256601346535</v>
      </c>
      <c r="P67" s="430">
        <v>2066.3000000000002</v>
      </c>
    </row>
    <row r="68" spans="1:16" ht="14.4" customHeight="1" x14ac:dyDescent="0.3">
      <c r="A68" s="425" t="s">
        <v>2001</v>
      </c>
      <c r="B68" s="426" t="s">
        <v>1969</v>
      </c>
      <c r="C68" s="426" t="s">
        <v>2074</v>
      </c>
      <c r="D68" s="426" t="s">
        <v>2075</v>
      </c>
      <c r="E68" s="429">
        <v>3</v>
      </c>
      <c r="F68" s="429">
        <v>5592.9</v>
      </c>
      <c r="G68" s="426">
        <v>1</v>
      </c>
      <c r="H68" s="426">
        <v>1864.3</v>
      </c>
      <c r="I68" s="429">
        <v>2</v>
      </c>
      <c r="J68" s="429">
        <v>3796.39</v>
      </c>
      <c r="K68" s="426">
        <v>0.6787873911566451</v>
      </c>
      <c r="L68" s="426">
        <v>1898.1949999999999</v>
      </c>
      <c r="M68" s="429">
        <v>1</v>
      </c>
      <c r="N68" s="429">
        <v>1932.09</v>
      </c>
      <c r="O68" s="442">
        <v>0.34545405782331173</v>
      </c>
      <c r="P68" s="430">
        <v>1932.09</v>
      </c>
    </row>
    <row r="69" spans="1:16" ht="14.4" customHeight="1" x14ac:dyDescent="0.3">
      <c r="A69" s="425" t="s">
        <v>2001</v>
      </c>
      <c r="B69" s="426" t="s">
        <v>1969</v>
      </c>
      <c r="C69" s="426" t="s">
        <v>2076</v>
      </c>
      <c r="D69" s="426" t="s">
        <v>2077</v>
      </c>
      <c r="E69" s="429">
        <v>24</v>
      </c>
      <c r="F69" s="429">
        <v>23800.800000000007</v>
      </c>
      <c r="G69" s="426">
        <v>1</v>
      </c>
      <c r="H69" s="426">
        <v>991.70000000000027</v>
      </c>
      <c r="I69" s="429">
        <v>24</v>
      </c>
      <c r="J69" s="429">
        <v>24341.699999999997</v>
      </c>
      <c r="K69" s="426">
        <v>1.0227261268528784</v>
      </c>
      <c r="L69" s="426">
        <v>1014.2374999999998</v>
      </c>
      <c r="M69" s="429">
        <v>26</v>
      </c>
      <c r="N69" s="429">
        <v>26721.759999999998</v>
      </c>
      <c r="O69" s="442">
        <v>1.1227252865449897</v>
      </c>
      <c r="P69" s="430">
        <v>1027.76</v>
      </c>
    </row>
    <row r="70" spans="1:16" ht="14.4" customHeight="1" x14ac:dyDescent="0.3">
      <c r="A70" s="425" t="s">
        <v>2001</v>
      </c>
      <c r="B70" s="426" t="s">
        <v>1969</v>
      </c>
      <c r="C70" s="426" t="s">
        <v>2078</v>
      </c>
      <c r="D70" s="426" t="s">
        <v>2077</v>
      </c>
      <c r="E70" s="429">
        <v>13</v>
      </c>
      <c r="F70" s="429">
        <v>26867.1</v>
      </c>
      <c r="G70" s="426">
        <v>1</v>
      </c>
      <c r="H70" s="426">
        <v>2066.6999999999998</v>
      </c>
      <c r="I70" s="429">
        <v>13</v>
      </c>
      <c r="J70" s="429">
        <v>27393.15</v>
      </c>
      <c r="K70" s="426">
        <v>1.0195797090121377</v>
      </c>
      <c r="L70" s="426">
        <v>2107.1653846153849</v>
      </c>
      <c r="M70" s="429">
        <v>10</v>
      </c>
      <c r="N70" s="429">
        <v>21418.499999999996</v>
      </c>
      <c r="O70" s="442">
        <v>0.79720178210525128</v>
      </c>
      <c r="P70" s="430">
        <v>2141.8499999999995</v>
      </c>
    </row>
    <row r="71" spans="1:16" ht="14.4" customHeight="1" x14ac:dyDescent="0.3">
      <c r="A71" s="425" t="s">
        <v>2001</v>
      </c>
      <c r="B71" s="426" t="s">
        <v>1969</v>
      </c>
      <c r="C71" s="426" t="s">
        <v>2079</v>
      </c>
      <c r="D71" s="426" t="s">
        <v>2080</v>
      </c>
      <c r="E71" s="429">
        <v>1</v>
      </c>
      <c r="F71" s="429">
        <v>450.4</v>
      </c>
      <c r="G71" s="426">
        <v>1</v>
      </c>
      <c r="H71" s="426">
        <v>450.4</v>
      </c>
      <c r="I71" s="429">
        <v>1</v>
      </c>
      <c r="J71" s="429">
        <v>466.78</v>
      </c>
      <c r="K71" s="426">
        <v>1.036367673179396</v>
      </c>
      <c r="L71" s="426">
        <v>466.78</v>
      </c>
      <c r="M71" s="429">
        <v>1</v>
      </c>
      <c r="N71" s="429">
        <v>466.78</v>
      </c>
      <c r="O71" s="442">
        <v>1.036367673179396</v>
      </c>
      <c r="P71" s="430">
        <v>466.78</v>
      </c>
    </row>
    <row r="72" spans="1:16" ht="14.4" customHeight="1" x14ac:dyDescent="0.3">
      <c r="A72" s="425" t="s">
        <v>2001</v>
      </c>
      <c r="B72" s="426" t="s">
        <v>1969</v>
      </c>
      <c r="C72" s="426" t="s">
        <v>2081</v>
      </c>
      <c r="D72" s="426" t="s">
        <v>2082</v>
      </c>
      <c r="E72" s="429"/>
      <c r="F72" s="429"/>
      <c r="G72" s="426"/>
      <c r="H72" s="426"/>
      <c r="I72" s="429"/>
      <c r="J72" s="429"/>
      <c r="K72" s="426"/>
      <c r="L72" s="426"/>
      <c r="M72" s="429">
        <v>1</v>
      </c>
      <c r="N72" s="429">
        <v>27463.64</v>
      </c>
      <c r="O72" s="442"/>
      <c r="P72" s="430">
        <v>27463.64</v>
      </c>
    </row>
    <row r="73" spans="1:16" ht="14.4" customHeight="1" x14ac:dyDescent="0.3">
      <c r="A73" s="425" t="s">
        <v>2001</v>
      </c>
      <c r="B73" s="426" t="s">
        <v>1969</v>
      </c>
      <c r="C73" s="426" t="s">
        <v>2083</v>
      </c>
      <c r="D73" s="426" t="s">
        <v>2084</v>
      </c>
      <c r="E73" s="429"/>
      <c r="F73" s="429"/>
      <c r="G73" s="426"/>
      <c r="H73" s="426"/>
      <c r="I73" s="429">
        <v>3</v>
      </c>
      <c r="J73" s="429">
        <v>3224.13</v>
      </c>
      <c r="K73" s="426"/>
      <c r="L73" s="426">
        <v>1074.71</v>
      </c>
      <c r="M73" s="429"/>
      <c r="N73" s="429"/>
      <c r="O73" s="442"/>
      <c r="P73" s="430"/>
    </row>
    <row r="74" spans="1:16" ht="14.4" customHeight="1" x14ac:dyDescent="0.3">
      <c r="A74" s="425" t="s">
        <v>2001</v>
      </c>
      <c r="B74" s="426" t="s">
        <v>1969</v>
      </c>
      <c r="C74" s="426" t="s">
        <v>2085</v>
      </c>
      <c r="D74" s="426" t="s">
        <v>2086</v>
      </c>
      <c r="E74" s="429"/>
      <c r="F74" s="429"/>
      <c r="G74" s="426"/>
      <c r="H74" s="426"/>
      <c r="I74" s="429">
        <v>1</v>
      </c>
      <c r="J74" s="429">
        <v>11772</v>
      </c>
      <c r="K74" s="426"/>
      <c r="L74" s="426">
        <v>11772</v>
      </c>
      <c r="M74" s="429"/>
      <c r="N74" s="429"/>
      <c r="O74" s="442"/>
      <c r="P74" s="430"/>
    </row>
    <row r="75" spans="1:16" ht="14.4" customHeight="1" x14ac:dyDescent="0.3">
      <c r="A75" s="425" t="s">
        <v>2001</v>
      </c>
      <c r="B75" s="426" t="s">
        <v>1969</v>
      </c>
      <c r="C75" s="426" t="s">
        <v>2087</v>
      </c>
      <c r="D75" s="426" t="s">
        <v>2088</v>
      </c>
      <c r="E75" s="429">
        <v>14</v>
      </c>
      <c r="F75" s="429">
        <v>40572</v>
      </c>
      <c r="G75" s="426">
        <v>1</v>
      </c>
      <c r="H75" s="426">
        <v>2898</v>
      </c>
      <c r="I75" s="429">
        <v>7</v>
      </c>
      <c r="J75" s="429">
        <v>20496.760000000002</v>
      </c>
      <c r="K75" s="426">
        <v>0.50519471556738638</v>
      </c>
      <c r="L75" s="426">
        <v>2928.1085714285718</v>
      </c>
      <c r="M75" s="429">
        <v>15</v>
      </c>
      <c r="N75" s="429">
        <v>45050.69999999999</v>
      </c>
      <c r="O75" s="442">
        <v>1.1103889381839689</v>
      </c>
      <c r="P75" s="430">
        <v>3003.3799999999992</v>
      </c>
    </row>
    <row r="76" spans="1:16" ht="14.4" customHeight="1" x14ac:dyDescent="0.3">
      <c r="A76" s="425" t="s">
        <v>2001</v>
      </c>
      <c r="B76" s="426" t="s">
        <v>1969</v>
      </c>
      <c r="C76" s="426" t="s">
        <v>2089</v>
      </c>
      <c r="D76" s="426" t="s">
        <v>2090</v>
      </c>
      <c r="E76" s="429"/>
      <c r="F76" s="429"/>
      <c r="G76" s="426"/>
      <c r="H76" s="426"/>
      <c r="I76" s="429">
        <v>2</v>
      </c>
      <c r="J76" s="429">
        <v>4473</v>
      </c>
      <c r="K76" s="426"/>
      <c r="L76" s="426">
        <v>2236.5</v>
      </c>
      <c r="M76" s="429"/>
      <c r="N76" s="429"/>
      <c r="O76" s="442"/>
      <c r="P76" s="430"/>
    </row>
    <row r="77" spans="1:16" ht="14.4" customHeight="1" x14ac:dyDescent="0.3">
      <c r="A77" s="425" t="s">
        <v>2001</v>
      </c>
      <c r="B77" s="426" t="s">
        <v>1969</v>
      </c>
      <c r="C77" s="426" t="s">
        <v>2091</v>
      </c>
      <c r="D77" s="426" t="s">
        <v>2092</v>
      </c>
      <c r="E77" s="429">
        <v>1</v>
      </c>
      <c r="F77" s="429">
        <v>14223</v>
      </c>
      <c r="G77" s="426">
        <v>1</v>
      </c>
      <c r="H77" s="426">
        <v>14223</v>
      </c>
      <c r="I77" s="429"/>
      <c r="J77" s="429"/>
      <c r="K77" s="426"/>
      <c r="L77" s="426"/>
      <c r="M77" s="429"/>
      <c r="N77" s="429"/>
      <c r="O77" s="442"/>
      <c r="P77" s="430"/>
    </row>
    <row r="78" spans="1:16" ht="14.4" customHeight="1" x14ac:dyDescent="0.3">
      <c r="A78" s="425" t="s">
        <v>2001</v>
      </c>
      <c r="B78" s="426" t="s">
        <v>1969</v>
      </c>
      <c r="C78" s="426" t="s">
        <v>2093</v>
      </c>
      <c r="D78" s="426" t="s">
        <v>2094</v>
      </c>
      <c r="E78" s="429">
        <v>1</v>
      </c>
      <c r="F78" s="429">
        <v>12375</v>
      </c>
      <c r="G78" s="426">
        <v>1</v>
      </c>
      <c r="H78" s="426">
        <v>12375</v>
      </c>
      <c r="I78" s="429">
        <v>1</v>
      </c>
      <c r="J78" s="429">
        <v>12993</v>
      </c>
      <c r="K78" s="426">
        <v>1.049939393939394</v>
      </c>
      <c r="L78" s="426">
        <v>12993</v>
      </c>
      <c r="M78" s="429"/>
      <c r="N78" s="429"/>
      <c r="O78" s="442"/>
      <c r="P78" s="430"/>
    </row>
    <row r="79" spans="1:16" ht="14.4" customHeight="1" x14ac:dyDescent="0.3">
      <c r="A79" s="425" t="s">
        <v>2001</v>
      </c>
      <c r="B79" s="426" t="s">
        <v>1969</v>
      </c>
      <c r="C79" s="426" t="s">
        <v>2095</v>
      </c>
      <c r="D79" s="426" t="s">
        <v>2096</v>
      </c>
      <c r="E79" s="429"/>
      <c r="F79" s="429"/>
      <c r="G79" s="426"/>
      <c r="H79" s="426"/>
      <c r="I79" s="429">
        <v>1</v>
      </c>
      <c r="J79" s="429">
        <v>19690.91</v>
      </c>
      <c r="K79" s="426"/>
      <c r="L79" s="426">
        <v>19690.91</v>
      </c>
      <c r="M79" s="429"/>
      <c r="N79" s="429"/>
      <c r="O79" s="442"/>
      <c r="P79" s="430"/>
    </row>
    <row r="80" spans="1:16" ht="14.4" customHeight="1" x14ac:dyDescent="0.3">
      <c r="A80" s="425" t="s">
        <v>2001</v>
      </c>
      <c r="B80" s="426" t="s">
        <v>1969</v>
      </c>
      <c r="C80" s="426" t="s">
        <v>2097</v>
      </c>
      <c r="D80" s="426" t="s">
        <v>2098</v>
      </c>
      <c r="E80" s="429">
        <v>1</v>
      </c>
      <c r="F80" s="429">
        <v>26623.9</v>
      </c>
      <c r="G80" s="426">
        <v>1</v>
      </c>
      <c r="H80" s="426">
        <v>26623.9</v>
      </c>
      <c r="I80" s="429"/>
      <c r="J80" s="429"/>
      <c r="K80" s="426"/>
      <c r="L80" s="426"/>
      <c r="M80" s="429"/>
      <c r="N80" s="429"/>
      <c r="O80" s="442"/>
      <c r="P80" s="430"/>
    </row>
    <row r="81" spans="1:16" ht="14.4" customHeight="1" x14ac:dyDescent="0.3">
      <c r="A81" s="425" t="s">
        <v>2001</v>
      </c>
      <c r="B81" s="426" t="s">
        <v>1969</v>
      </c>
      <c r="C81" s="426" t="s">
        <v>2099</v>
      </c>
      <c r="D81" s="426" t="s">
        <v>2071</v>
      </c>
      <c r="E81" s="429"/>
      <c r="F81" s="429"/>
      <c r="G81" s="426"/>
      <c r="H81" s="426"/>
      <c r="I81" s="429">
        <v>1</v>
      </c>
      <c r="J81" s="429">
        <v>1396.2</v>
      </c>
      <c r="K81" s="426"/>
      <c r="L81" s="426">
        <v>1396.2</v>
      </c>
      <c r="M81" s="429"/>
      <c r="N81" s="429"/>
      <c r="O81" s="442"/>
      <c r="P81" s="430"/>
    </row>
    <row r="82" spans="1:16" ht="14.4" customHeight="1" x14ac:dyDescent="0.3">
      <c r="A82" s="425" t="s">
        <v>2001</v>
      </c>
      <c r="B82" s="426" t="s">
        <v>1969</v>
      </c>
      <c r="C82" s="426" t="s">
        <v>2100</v>
      </c>
      <c r="D82" s="426" t="s">
        <v>2101</v>
      </c>
      <c r="E82" s="429">
        <v>1</v>
      </c>
      <c r="F82" s="429">
        <v>40000</v>
      </c>
      <c r="G82" s="426">
        <v>1</v>
      </c>
      <c r="H82" s="426">
        <v>40000</v>
      </c>
      <c r="I82" s="429"/>
      <c r="J82" s="429"/>
      <c r="K82" s="426"/>
      <c r="L82" s="426"/>
      <c r="M82" s="429"/>
      <c r="N82" s="429"/>
      <c r="O82" s="442"/>
      <c r="P82" s="430"/>
    </row>
    <row r="83" spans="1:16" ht="14.4" customHeight="1" x14ac:dyDescent="0.3">
      <c r="A83" s="425" t="s">
        <v>2001</v>
      </c>
      <c r="B83" s="426" t="s">
        <v>1969</v>
      </c>
      <c r="C83" s="426" t="s">
        <v>2102</v>
      </c>
      <c r="D83" s="426" t="s">
        <v>2103</v>
      </c>
      <c r="E83" s="429">
        <v>30</v>
      </c>
      <c r="F83" s="429">
        <v>199470</v>
      </c>
      <c r="G83" s="426">
        <v>1</v>
      </c>
      <c r="H83" s="426">
        <v>6649</v>
      </c>
      <c r="I83" s="429">
        <v>37</v>
      </c>
      <c r="J83" s="429">
        <v>251573.93999999997</v>
      </c>
      <c r="K83" s="426">
        <v>1.2612119115656488</v>
      </c>
      <c r="L83" s="426">
        <v>6799.2956756756748</v>
      </c>
      <c r="M83" s="429">
        <v>36</v>
      </c>
      <c r="N83" s="429">
        <v>248068.08</v>
      </c>
      <c r="O83" s="442">
        <v>1.2436360354940592</v>
      </c>
      <c r="P83" s="430">
        <v>6890.78</v>
      </c>
    </row>
    <row r="84" spans="1:16" ht="14.4" customHeight="1" x14ac:dyDescent="0.3">
      <c r="A84" s="425" t="s">
        <v>2001</v>
      </c>
      <c r="B84" s="426" t="s">
        <v>1969</v>
      </c>
      <c r="C84" s="426" t="s">
        <v>2104</v>
      </c>
      <c r="D84" s="426" t="s">
        <v>2105</v>
      </c>
      <c r="E84" s="429"/>
      <c r="F84" s="429"/>
      <c r="G84" s="426"/>
      <c r="H84" s="426"/>
      <c r="I84" s="429"/>
      <c r="J84" s="429"/>
      <c r="K84" s="426"/>
      <c r="L84" s="426"/>
      <c r="M84" s="429">
        <v>6</v>
      </c>
      <c r="N84" s="429">
        <v>13793.819999999998</v>
      </c>
      <c r="O84" s="442"/>
      <c r="P84" s="430">
        <v>2298.9699999999998</v>
      </c>
    </row>
    <row r="85" spans="1:16" ht="14.4" customHeight="1" x14ac:dyDescent="0.3">
      <c r="A85" s="425" t="s">
        <v>2001</v>
      </c>
      <c r="B85" s="426" t="s">
        <v>1969</v>
      </c>
      <c r="C85" s="426" t="s">
        <v>2106</v>
      </c>
      <c r="D85" s="426" t="s">
        <v>2107</v>
      </c>
      <c r="E85" s="429">
        <v>17</v>
      </c>
      <c r="F85" s="429">
        <v>67875.89999999998</v>
      </c>
      <c r="G85" s="426">
        <v>1</v>
      </c>
      <c r="H85" s="426">
        <v>3992.6999999999989</v>
      </c>
      <c r="I85" s="429">
        <v>21</v>
      </c>
      <c r="J85" s="429">
        <v>85298.599999999991</v>
      </c>
      <c r="K85" s="426">
        <v>1.2566846259128794</v>
      </c>
      <c r="L85" s="426">
        <v>4061.8380952380949</v>
      </c>
      <c r="M85" s="429">
        <v>21</v>
      </c>
      <c r="N85" s="429">
        <v>86895.69</v>
      </c>
      <c r="O85" s="442">
        <v>1.2802141850052822</v>
      </c>
      <c r="P85" s="430">
        <v>4137.8900000000003</v>
      </c>
    </row>
    <row r="86" spans="1:16" ht="14.4" customHeight="1" x14ac:dyDescent="0.3">
      <c r="A86" s="425" t="s">
        <v>2001</v>
      </c>
      <c r="B86" s="426" t="s">
        <v>1969</v>
      </c>
      <c r="C86" s="426" t="s">
        <v>2108</v>
      </c>
      <c r="D86" s="426" t="s">
        <v>2109</v>
      </c>
      <c r="E86" s="429"/>
      <c r="F86" s="429"/>
      <c r="G86" s="426"/>
      <c r="H86" s="426"/>
      <c r="I86" s="429">
        <v>1</v>
      </c>
      <c r="J86" s="429">
        <v>1084.3</v>
      </c>
      <c r="K86" s="426"/>
      <c r="L86" s="426">
        <v>1084.3</v>
      </c>
      <c r="M86" s="429">
        <v>3</v>
      </c>
      <c r="N86" s="429">
        <v>3371.19</v>
      </c>
      <c r="O86" s="442"/>
      <c r="P86" s="430">
        <v>1123.73</v>
      </c>
    </row>
    <row r="87" spans="1:16" ht="14.4" customHeight="1" x14ac:dyDescent="0.3">
      <c r="A87" s="425" t="s">
        <v>2001</v>
      </c>
      <c r="B87" s="426" t="s">
        <v>1969</v>
      </c>
      <c r="C87" s="426" t="s">
        <v>2110</v>
      </c>
      <c r="D87" s="426" t="s">
        <v>2111</v>
      </c>
      <c r="E87" s="429">
        <v>19</v>
      </c>
      <c r="F87" s="429">
        <v>313006</v>
      </c>
      <c r="G87" s="426">
        <v>1</v>
      </c>
      <c r="H87" s="426">
        <v>16474</v>
      </c>
      <c r="I87" s="429">
        <v>14</v>
      </c>
      <c r="J87" s="429">
        <v>235428.39999999997</v>
      </c>
      <c r="K87" s="426">
        <v>0.75215299387232182</v>
      </c>
      <c r="L87" s="426">
        <v>16816.314285714285</v>
      </c>
      <c r="M87" s="429">
        <v>11</v>
      </c>
      <c r="N87" s="429">
        <v>187803.55</v>
      </c>
      <c r="O87" s="442">
        <v>0.59999984025865316</v>
      </c>
      <c r="P87" s="430">
        <v>17073.05</v>
      </c>
    </row>
    <row r="88" spans="1:16" ht="14.4" customHeight="1" x14ac:dyDescent="0.3">
      <c r="A88" s="425" t="s">
        <v>2001</v>
      </c>
      <c r="B88" s="426" t="s">
        <v>1969</v>
      </c>
      <c r="C88" s="426" t="s">
        <v>2112</v>
      </c>
      <c r="D88" s="426" t="s">
        <v>2113</v>
      </c>
      <c r="E88" s="429">
        <v>28</v>
      </c>
      <c r="F88" s="429">
        <v>28078.399999999994</v>
      </c>
      <c r="G88" s="426">
        <v>1</v>
      </c>
      <c r="H88" s="426">
        <v>1002.7999999999998</v>
      </c>
      <c r="I88" s="429">
        <v>27</v>
      </c>
      <c r="J88" s="429">
        <v>27075.599999999991</v>
      </c>
      <c r="K88" s="426">
        <v>0.96428571428571419</v>
      </c>
      <c r="L88" s="426">
        <v>1002.7999999999997</v>
      </c>
      <c r="M88" s="429">
        <v>16</v>
      </c>
      <c r="N88" s="429">
        <v>16044.799999999994</v>
      </c>
      <c r="O88" s="442">
        <v>0.57142857142857129</v>
      </c>
      <c r="P88" s="430">
        <v>1002.7999999999996</v>
      </c>
    </row>
    <row r="89" spans="1:16" ht="14.4" customHeight="1" x14ac:dyDescent="0.3">
      <c r="A89" s="425" t="s">
        <v>2001</v>
      </c>
      <c r="B89" s="426" t="s">
        <v>1969</v>
      </c>
      <c r="C89" s="426" t="s">
        <v>2114</v>
      </c>
      <c r="D89" s="426" t="s">
        <v>2115</v>
      </c>
      <c r="E89" s="429">
        <v>6</v>
      </c>
      <c r="F89" s="429">
        <v>45900</v>
      </c>
      <c r="G89" s="426">
        <v>1</v>
      </c>
      <c r="H89" s="426">
        <v>7650</v>
      </c>
      <c r="I89" s="429">
        <v>19</v>
      </c>
      <c r="J89" s="429">
        <v>145350</v>
      </c>
      <c r="K89" s="426">
        <v>3.1666666666666665</v>
      </c>
      <c r="L89" s="426">
        <v>7650</v>
      </c>
      <c r="M89" s="429">
        <v>16</v>
      </c>
      <c r="N89" s="429">
        <v>122400</v>
      </c>
      <c r="O89" s="442">
        <v>2.6666666666666665</v>
      </c>
      <c r="P89" s="430">
        <v>7650</v>
      </c>
    </row>
    <row r="90" spans="1:16" ht="14.4" customHeight="1" x14ac:dyDescent="0.3">
      <c r="A90" s="425" t="s">
        <v>2001</v>
      </c>
      <c r="B90" s="426" t="s">
        <v>1969</v>
      </c>
      <c r="C90" s="426" t="s">
        <v>2116</v>
      </c>
      <c r="D90" s="426" t="s">
        <v>2117</v>
      </c>
      <c r="E90" s="429">
        <v>2</v>
      </c>
      <c r="F90" s="429">
        <v>18083.2</v>
      </c>
      <c r="G90" s="426">
        <v>1</v>
      </c>
      <c r="H90" s="426">
        <v>9041.6</v>
      </c>
      <c r="I90" s="429">
        <v>1</v>
      </c>
      <c r="J90" s="429">
        <v>9041.6</v>
      </c>
      <c r="K90" s="426">
        <v>0.5</v>
      </c>
      <c r="L90" s="426">
        <v>9041.6</v>
      </c>
      <c r="M90" s="429">
        <v>2</v>
      </c>
      <c r="N90" s="429">
        <v>18740.78</v>
      </c>
      <c r="O90" s="442">
        <v>1.0363641390904264</v>
      </c>
      <c r="P90" s="430">
        <v>9370.39</v>
      </c>
    </row>
    <row r="91" spans="1:16" ht="14.4" customHeight="1" x14ac:dyDescent="0.3">
      <c r="A91" s="425" t="s">
        <v>2001</v>
      </c>
      <c r="B91" s="426" t="s">
        <v>1969</v>
      </c>
      <c r="C91" s="426" t="s">
        <v>2118</v>
      </c>
      <c r="D91" s="426" t="s">
        <v>2119</v>
      </c>
      <c r="E91" s="429"/>
      <c r="F91" s="429"/>
      <c r="G91" s="426"/>
      <c r="H91" s="426"/>
      <c r="I91" s="429"/>
      <c r="J91" s="429"/>
      <c r="K91" s="426"/>
      <c r="L91" s="426"/>
      <c r="M91" s="429">
        <v>2</v>
      </c>
      <c r="N91" s="429">
        <v>6798.54</v>
      </c>
      <c r="O91" s="442"/>
      <c r="P91" s="430">
        <v>3399.27</v>
      </c>
    </row>
    <row r="92" spans="1:16" ht="14.4" customHeight="1" x14ac:dyDescent="0.3">
      <c r="A92" s="425" t="s">
        <v>2001</v>
      </c>
      <c r="B92" s="426" t="s">
        <v>1969</v>
      </c>
      <c r="C92" s="426" t="s">
        <v>2120</v>
      </c>
      <c r="D92" s="426" t="s">
        <v>2121</v>
      </c>
      <c r="E92" s="429"/>
      <c r="F92" s="429"/>
      <c r="G92" s="426"/>
      <c r="H92" s="426"/>
      <c r="I92" s="429"/>
      <c r="J92" s="429"/>
      <c r="K92" s="426"/>
      <c r="L92" s="426"/>
      <c r="M92" s="429">
        <v>3</v>
      </c>
      <c r="N92" s="429">
        <v>39853.56</v>
      </c>
      <c r="O92" s="442"/>
      <c r="P92" s="430">
        <v>13284.519999999999</v>
      </c>
    </row>
    <row r="93" spans="1:16" ht="14.4" customHeight="1" x14ac:dyDescent="0.3">
      <c r="A93" s="425" t="s">
        <v>2001</v>
      </c>
      <c r="B93" s="426" t="s">
        <v>1969</v>
      </c>
      <c r="C93" s="426" t="s">
        <v>2122</v>
      </c>
      <c r="D93" s="426" t="s">
        <v>2123</v>
      </c>
      <c r="E93" s="429">
        <v>1</v>
      </c>
      <c r="F93" s="429">
        <v>7085</v>
      </c>
      <c r="G93" s="426">
        <v>1</v>
      </c>
      <c r="H93" s="426">
        <v>7085</v>
      </c>
      <c r="I93" s="429"/>
      <c r="J93" s="429"/>
      <c r="K93" s="426"/>
      <c r="L93" s="426"/>
      <c r="M93" s="429"/>
      <c r="N93" s="429"/>
      <c r="O93" s="442"/>
      <c r="P93" s="430"/>
    </row>
    <row r="94" spans="1:16" ht="14.4" customHeight="1" x14ac:dyDescent="0.3">
      <c r="A94" s="425" t="s">
        <v>2001</v>
      </c>
      <c r="B94" s="426" t="s">
        <v>1969</v>
      </c>
      <c r="C94" s="426" t="s">
        <v>2124</v>
      </c>
      <c r="D94" s="426" t="s">
        <v>2125</v>
      </c>
      <c r="E94" s="429"/>
      <c r="F94" s="429"/>
      <c r="G94" s="426"/>
      <c r="H94" s="426"/>
      <c r="I94" s="429">
        <v>5</v>
      </c>
      <c r="J94" s="429">
        <v>17452.900000000001</v>
      </c>
      <c r="K94" s="426"/>
      <c r="L94" s="426">
        <v>3490.5800000000004</v>
      </c>
      <c r="M94" s="429"/>
      <c r="N94" s="429"/>
      <c r="O94" s="442"/>
      <c r="P94" s="430"/>
    </row>
    <row r="95" spans="1:16" ht="14.4" customHeight="1" x14ac:dyDescent="0.3">
      <c r="A95" s="425" t="s">
        <v>2001</v>
      </c>
      <c r="B95" s="426" t="s">
        <v>1969</v>
      </c>
      <c r="C95" s="426" t="s">
        <v>2126</v>
      </c>
      <c r="D95" s="426" t="s">
        <v>2127</v>
      </c>
      <c r="E95" s="429">
        <v>13</v>
      </c>
      <c r="F95" s="429">
        <v>27232.399999999998</v>
      </c>
      <c r="G95" s="426">
        <v>1</v>
      </c>
      <c r="H95" s="426">
        <v>2094.7999999999997</v>
      </c>
      <c r="I95" s="429">
        <v>6</v>
      </c>
      <c r="J95" s="429">
        <v>12644.970000000001</v>
      </c>
      <c r="K95" s="426">
        <v>0.46433549742218838</v>
      </c>
      <c r="L95" s="426">
        <v>2107.4950000000003</v>
      </c>
      <c r="M95" s="429">
        <v>14</v>
      </c>
      <c r="N95" s="429">
        <v>30393.580000000005</v>
      </c>
      <c r="O95" s="442">
        <v>1.1160815792952514</v>
      </c>
      <c r="P95" s="430">
        <v>2170.9700000000003</v>
      </c>
    </row>
    <row r="96" spans="1:16" ht="14.4" customHeight="1" x14ac:dyDescent="0.3">
      <c r="A96" s="425" t="s">
        <v>2001</v>
      </c>
      <c r="B96" s="426" t="s">
        <v>1969</v>
      </c>
      <c r="C96" s="426" t="s">
        <v>2128</v>
      </c>
      <c r="D96" s="426" t="s">
        <v>2129</v>
      </c>
      <c r="E96" s="429">
        <v>1</v>
      </c>
      <c r="F96" s="429">
        <v>797</v>
      </c>
      <c r="G96" s="426">
        <v>1</v>
      </c>
      <c r="H96" s="426">
        <v>797</v>
      </c>
      <c r="I96" s="429">
        <v>3</v>
      </c>
      <c r="J96" s="429">
        <v>2391</v>
      </c>
      <c r="K96" s="426">
        <v>3</v>
      </c>
      <c r="L96" s="426">
        <v>797</v>
      </c>
      <c r="M96" s="429">
        <v>2</v>
      </c>
      <c r="N96" s="429">
        <v>1594</v>
      </c>
      <c r="O96" s="442">
        <v>2</v>
      </c>
      <c r="P96" s="430">
        <v>797</v>
      </c>
    </row>
    <row r="97" spans="1:16" ht="14.4" customHeight="1" x14ac:dyDescent="0.3">
      <c r="A97" s="425" t="s">
        <v>2001</v>
      </c>
      <c r="B97" s="426" t="s">
        <v>1969</v>
      </c>
      <c r="C97" s="426" t="s">
        <v>2130</v>
      </c>
      <c r="D97" s="426" t="s">
        <v>2131</v>
      </c>
      <c r="E97" s="429">
        <v>2</v>
      </c>
      <c r="F97" s="429">
        <v>49959.4</v>
      </c>
      <c r="G97" s="426">
        <v>1</v>
      </c>
      <c r="H97" s="426">
        <v>24979.7</v>
      </c>
      <c r="I97" s="429"/>
      <c r="J97" s="429"/>
      <c r="K97" s="426"/>
      <c r="L97" s="426"/>
      <c r="M97" s="429">
        <v>1</v>
      </c>
      <c r="N97" s="429">
        <v>25888.05</v>
      </c>
      <c r="O97" s="442">
        <v>0.51818176359203671</v>
      </c>
      <c r="P97" s="430">
        <v>25888.05</v>
      </c>
    </row>
    <row r="98" spans="1:16" ht="14.4" customHeight="1" x14ac:dyDescent="0.3">
      <c r="A98" s="425" t="s">
        <v>2001</v>
      </c>
      <c r="B98" s="426" t="s">
        <v>1969</v>
      </c>
      <c r="C98" s="426" t="s">
        <v>2132</v>
      </c>
      <c r="D98" s="426" t="s">
        <v>2133</v>
      </c>
      <c r="E98" s="429"/>
      <c r="F98" s="429"/>
      <c r="G98" s="426"/>
      <c r="H98" s="426"/>
      <c r="I98" s="429">
        <v>2</v>
      </c>
      <c r="J98" s="429">
        <v>4100.6000000000004</v>
      </c>
      <c r="K98" s="426"/>
      <c r="L98" s="426">
        <v>2050.3000000000002</v>
      </c>
      <c r="M98" s="429">
        <v>1</v>
      </c>
      <c r="N98" s="429">
        <v>2050.3000000000002</v>
      </c>
      <c r="O98" s="442"/>
      <c r="P98" s="430">
        <v>2050.3000000000002</v>
      </c>
    </row>
    <row r="99" spans="1:16" ht="14.4" customHeight="1" x14ac:dyDescent="0.3">
      <c r="A99" s="425" t="s">
        <v>2001</v>
      </c>
      <c r="B99" s="426" t="s">
        <v>1969</v>
      </c>
      <c r="C99" s="426" t="s">
        <v>2134</v>
      </c>
      <c r="D99" s="426" t="s">
        <v>2135</v>
      </c>
      <c r="E99" s="429">
        <v>6</v>
      </c>
      <c r="F99" s="429">
        <v>775.2</v>
      </c>
      <c r="G99" s="426">
        <v>1</v>
      </c>
      <c r="H99" s="426">
        <v>129.20000000000002</v>
      </c>
      <c r="I99" s="429">
        <v>5</v>
      </c>
      <c r="J99" s="429">
        <v>646</v>
      </c>
      <c r="K99" s="426">
        <v>0.83333333333333326</v>
      </c>
      <c r="L99" s="426">
        <v>129.19999999999999</v>
      </c>
      <c r="M99" s="429">
        <v>1</v>
      </c>
      <c r="N99" s="429">
        <v>129.19999999999999</v>
      </c>
      <c r="O99" s="442">
        <v>0.16666666666666663</v>
      </c>
      <c r="P99" s="430">
        <v>129.19999999999999</v>
      </c>
    </row>
    <row r="100" spans="1:16" ht="14.4" customHeight="1" x14ac:dyDescent="0.3">
      <c r="A100" s="425" t="s">
        <v>2001</v>
      </c>
      <c r="B100" s="426" t="s">
        <v>1969</v>
      </c>
      <c r="C100" s="426" t="s">
        <v>2136</v>
      </c>
      <c r="D100" s="426" t="s">
        <v>2137</v>
      </c>
      <c r="E100" s="429">
        <v>1</v>
      </c>
      <c r="F100" s="429">
        <v>367.3</v>
      </c>
      <c r="G100" s="426">
        <v>1</v>
      </c>
      <c r="H100" s="426">
        <v>367.3</v>
      </c>
      <c r="I100" s="429"/>
      <c r="J100" s="429"/>
      <c r="K100" s="426"/>
      <c r="L100" s="426"/>
      <c r="M100" s="429"/>
      <c r="N100" s="429"/>
      <c r="O100" s="442"/>
      <c r="P100" s="430"/>
    </row>
    <row r="101" spans="1:16" ht="14.4" customHeight="1" x14ac:dyDescent="0.3">
      <c r="A101" s="425" t="s">
        <v>2001</v>
      </c>
      <c r="B101" s="426" t="s">
        <v>1969</v>
      </c>
      <c r="C101" s="426" t="s">
        <v>2138</v>
      </c>
      <c r="D101" s="426" t="s">
        <v>2139</v>
      </c>
      <c r="E101" s="429">
        <v>6</v>
      </c>
      <c r="F101" s="429">
        <v>786</v>
      </c>
      <c r="G101" s="426">
        <v>1</v>
      </c>
      <c r="H101" s="426">
        <v>131</v>
      </c>
      <c r="I101" s="429">
        <v>5</v>
      </c>
      <c r="J101" s="429">
        <v>655</v>
      </c>
      <c r="K101" s="426">
        <v>0.83333333333333337</v>
      </c>
      <c r="L101" s="426">
        <v>131</v>
      </c>
      <c r="M101" s="429">
        <v>1</v>
      </c>
      <c r="N101" s="429">
        <v>131</v>
      </c>
      <c r="O101" s="442">
        <v>0.16666666666666666</v>
      </c>
      <c r="P101" s="430">
        <v>131</v>
      </c>
    </row>
    <row r="102" spans="1:16" ht="14.4" customHeight="1" x14ac:dyDescent="0.3">
      <c r="A102" s="425" t="s">
        <v>2001</v>
      </c>
      <c r="B102" s="426" t="s">
        <v>1969</v>
      </c>
      <c r="C102" s="426" t="s">
        <v>2140</v>
      </c>
      <c r="D102" s="426" t="s">
        <v>2141</v>
      </c>
      <c r="E102" s="429">
        <v>6</v>
      </c>
      <c r="F102" s="429">
        <v>820.2</v>
      </c>
      <c r="G102" s="426">
        <v>1</v>
      </c>
      <c r="H102" s="426">
        <v>136.70000000000002</v>
      </c>
      <c r="I102" s="429">
        <v>5</v>
      </c>
      <c r="J102" s="429">
        <v>683.5</v>
      </c>
      <c r="K102" s="426">
        <v>0.83333333333333326</v>
      </c>
      <c r="L102" s="426">
        <v>136.69999999999999</v>
      </c>
      <c r="M102" s="429">
        <v>1</v>
      </c>
      <c r="N102" s="429">
        <v>136.69999999999999</v>
      </c>
      <c r="O102" s="442">
        <v>0.16666666666666666</v>
      </c>
      <c r="P102" s="430">
        <v>136.69999999999999</v>
      </c>
    </row>
    <row r="103" spans="1:16" ht="14.4" customHeight="1" x14ac:dyDescent="0.3">
      <c r="A103" s="425" t="s">
        <v>2001</v>
      </c>
      <c r="B103" s="426" t="s">
        <v>1969</v>
      </c>
      <c r="C103" s="426" t="s">
        <v>2142</v>
      </c>
      <c r="D103" s="426" t="s">
        <v>2143</v>
      </c>
      <c r="E103" s="429">
        <v>0.05</v>
      </c>
      <c r="F103" s="429">
        <v>825</v>
      </c>
      <c r="G103" s="426">
        <v>1</v>
      </c>
      <c r="H103" s="426">
        <v>16500</v>
      </c>
      <c r="I103" s="429"/>
      <c r="J103" s="429"/>
      <c r="K103" s="426"/>
      <c r="L103" s="426"/>
      <c r="M103" s="429"/>
      <c r="N103" s="429"/>
      <c r="O103" s="442"/>
      <c r="P103" s="430"/>
    </row>
    <row r="104" spans="1:16" ht="14.4" customHeight="1" x14ac:dyDescent="0.3">
      <c r="A104" s="425" t="s">
        <v>2001</v>
      </c>
      <c r="B104" s="426" t="s">
        <v>1969</v>
      </c>
      <c r="C104" s="426" t="s">
        <v>2144</v>
      </c>
      <c r="D104" s="426" t="s">
        <v>2145</v>
      </c>
      <c r="E104" s="429"/>
      <c r="F104" s="429"/>
      <c r="G104" s="426"/>
      <c r="H104" s="426"/>
      <c r="I104" s="429">
        <v>1</v>
      </c>
      <c r="J104" s="429">
        <v>2697.24</v>
      </c>
      <c r="K104" s="426"/>
      <c r="L104" s="426">
        <v>2697.24</v>
      </c>
      <c r="M104" s="429">
        <v>2</v>
      </c>
      <c r="N104" s="429">
        <v>5394.48</v>
      </c>
      <c r="O104" s="442"/>
      <c r="P104" s="430">
        <v>2697.24</v>
      </c>
    </row>
    <row r="105" spans="1:16" ht="14.4" customHeight="1" x14ac:dyDescent="0.3">
      <c r="A105" s="425" t="s">
        <v>2001</v>
      </c>
      <c r="B105" s="426" t="s">
        <v>1969</v>
      </c>
      <c r="C105" s="426" t="s">
        <v>2146</v>
      </c>
      <c r="D105" s="426" t="s">
        <v>2145</v>
      </c>
      <c r="E105" s="429"/>
      <c r="F105" s="429"/>
      <c r="G105" s="426"/>
      <c r="H105" s="426"/>
      <c r="I105" s="429">
        <v>2</v>
      </c>
      <c r="J105" s="429">
        <v>10333.93</v>
      </c>
      <c r="K105" s="426"/>
      <c r="L105" s="426">
        <v>5166.9650000000001</v>
      </c>
      <c r="M105" s="429">
        <v>1</v>
      </c>
      <c r="N105" s="429">
        <v>5259.23</v>
      </c>
      <c r="O105" s="442"/>
      <c r="P105" s="430">
        <v>5259.23</v>
      </c>
    </row>
    <row r="106" spans="1:16" ht="14.4" customHeight="1" x14ac:dyDescent="0.3">
      <c r="A106" s="425" t="s">
        <v>2001</v>
      </c>
      <c r="B106" s="426" t="s">
        <v>1969</v>
      </c>
      <c r="C106" s="426" t="s">
        <v>2147</v>
      </c>
      <c r="D106" s="426" t="s">
        <v>2148</v>
      </c>
      <c r="E106" s="429"/>
      <c r="F106" s="429"/>
      <c r="G106" s="426"/>
      <c r="H106" s="426"/>
      <c r="I106" s="429">
        <v>1</v>
      </c>
      <c r="J106" s="429">
        <v>1249.54</v>
      </c>
      <c r="K106" s="426"/>
      <c r="L106" s="426">
        <v>1249.54</v>
      </c>
      <c r="M106" s="429"/>
      <c r="N106" s="429"/>
      <c r="O106" s="442"/>
      <c r="P106" s="430"/>
    </row>
    <row r="107" spans="1:16" ht="14.4" customHeight="1" x14ac:dyDescent="0.3">
      <c r="A107" s="425" t="s">
        <v>2001</v>
      </c>
      <c r="B107" s="426" t="s">
        <v>1969</v>
      </c>
      <c r="C107" s="426" t="s">
        <v>2149</v>
      </c>
      <c r="D107" s="426" t="s">
        <v>2150</v>
      </c>
      <c r="E107" s="429"/>
      <c r="F107" s="429"/>
      <c r="G107" s="426"/>
      <c r="H107" s="426"/>
      <c r="I107" s="429">
        <v>2</v>
      </c>
      <c r="J107" s="429">
        <v>2942.34</v>
      </c>
      <c r="K107" s="426"/>
      <c r="L107" s="426">
        <v>1471.17</v>
      </c>
      <c r="M107" s="429">
        <v>1</v>
      </c>
      <c r="N107" s="429">
        <v>1497.44</v>
      </c>
      <c r="O107" s="442"/>
      <c r="P107" s="430">
        <v>1497.44</v>
      </c>
    </row>
    <row r="108" spans="1:16" ht="14.4" customHeight="1" x14ac:dyDescent="0.3">
      <c r="A108" s="425" t="s">
        <v>2001</v>
      </c>
      <c r="B108" s="426" t="s">
        <v>1969</v>
      </c>
      <c r="C108" s="426" t="s">
        <v>2151</v>
      </c>
      <c r="D108" s="426" t="s">
        <v>2152</v>
      </c>
      <c r="E108" s="429">
        <v>3</v>
      </c>
      <c r="F108" s="429">
        <v>22500</v>
      </c>
      <c r="G108" s="426">
        <v>1</v>
      </c>
      <c r="H108" s="426">
        <v>7500</v>
      </c>
      <c r="I108" s="429">
        <v>1</v>
      </c>
      <c r="J108" s="429">
        <v>7772.73</v>
      </c>
      <c r="K108" s="426">
        <v>0.34545466666666663</v>
      </c>
      <c r="L108" s="426">
        <v>7772.73</v>
      </c>
      <c r="M108" s="429"/>
      <c r="N108" s="429"/>
      <c r="O108" s="442"/>
      <c r="P108" s="430"/>
    </row>
    <row r="109" spans="1:16" ht="14.4" customHeight="1" x14ac:dyDescent="0.3">
      <c r="A109" s="425" t="s">
        <v>2001</v>
      </c>
      <c r="B109" s="426" t="s">
        <v>1969</v>
      </c>
      <c r="C109" s="426" t="s">
        <v>2153</v>
      </c>
      <c r="D109" s="426" t="s">
        <v>2154</v>
      </c>
      <c r="E109" s="429">
        <v>10</v>
      </c>
      <c r="F109" s="429">
        <v>5843.9999999999991</v>
      </c>
      <c r="G109" s="426">
        <v>1</v>
      </c>
      <c r="H109" s="426">
        <v>584.39999999999986</v>
      </c>
      <c r="I109" s="429">
        <v>14</v>
      </c>
      <c r="J109" s="429">
        <v>8309.0999999999967</v>
      </c>
      <c r="K109" s="426">
        <v>1.4218172484599585</v>
      </c>
      <c r="L109" s="426">
        <v>593.50714285714264</v>
      </c>
      <c r="M109" s="429">
        <v>16</v>
      </c>
      <c r="N109" s="429">
        <v>9690.3999999999978</v>
      </c>
      <c r="O109" s="442">
        <v>1.658179329226557</v>
      </c>
      <c r="P109" s="430">
        <v>605.64999999999986</v>
      </c>
    </row>
    <row r="110" spans="1:16" ht="14.4" customHeight="1" x14ac:dyDescent="0.3">
      <c r="A110" s="425" t="s">
        <v>2001</v>
      </c>
      <c r="B110" s="426" t="s">
        <v>1969</v>
      </c>
      <c r="C110" s="426" t="s">
        <v>2155</v>
      </c>
      <c r="D110" s="426" t="s">
        <v>2156</v>
      </c>
      <c r="E110" s="429"/>
      <c r="F110" s="429"/>
      <c r="G110" s="426"/>
      <c r="H110" s="426"/>
      <c r="I110" s="429">
        <v>1</v>
      </c>
      <c r="J110" s="429">
        <v>8292.1</v>
      </c>
      <c r="K110" s="426"/>
      <c r="L110" s="426">
        <v>8292.1</v>
      </c>
      <c r="M110" s="429"/>
      <c r="N110" s="429"/>
      <c r="O110" s="442"/>
      <c r="P110" s="430"/>
    </row>
    <row r="111" spans="1:16" ht="14.4" customHeight="1" x14ac:dyDescent="0.3">
      <c r="A111" s="425" t="s">
        <v>2001</v>
      </c>
      <c r="B111" s="426" t="s">
        <v>1969</v>
      </c>
      <c r="C111" s="426" t="s">
        <v>2157</v>
      </c>
      <c r="D111" s="426" t="s">
        <v>2158</v>
      </c>
      <c r="E111" s="429">
        <v>1</v>
      </c>
      <c r="F111" s="429">
        <v>17583.7</v>
      </c>
      <c r="G111" s="426">
        <v>1</v>
      </c>
      <c r="H111" s="426">
        <v>17583.7</v>
      </c>
      <c r="I111" s="429">
        <v>1</v>
      </c>
      <c r="J111" s="429">
        <v>18223.11</v>
      </c>
      <c r="K111" s="426">
        <v>1.03636379146596</v>
      </c>
      <c r="L111" s="426">
        <v>18223.11</v>
      </c>
      <c r="M111" s="429"/>
      <c r="N111" s="429"/>
      <c r="O111" s="442"/>
      <c r="P111" s="430"/>
    </row>
    <row r="112" spans="1:16" ht="14.4" customHeight="1" x14ac:dyDescent="0.3">
      <c r="A112" s="425" t="s">
        <v>2001</v>
      </c>
      <c r="B112" s="426" t="s">
        <v>1969</v>
      </c>
      <c r="C112" s="426" t="s">
        <v>2159</v>
      </c>
      <c r="D112" s="426" t="s">
        <v>2160</v>
      </c>
      <c r="E112" s="429">
        <v>4</v>
      </c>
      <c r="F112" s="429">
        <v>3208</v>
      </c>
      <c r="G112" s="426">
        <v>1</v>
      </c>
      <c r="H112" s="426">
        <v>802</v>
      </c>
      <c r="I112" s="429">
        <v>3</v>
      </c>
      <c r="J112" s="429">
        <v>2435.16</v>
      </c>
      <c r="K112" s="426">
        <v>0.75908977556109725</v>
      </c>
      <c r="L112" s="426">
        <v>811.71999999999991</v>
      </c>
      <c r="M112" s="429"/>
      <c r="N112" s="429"/>
      <c r="O112" s="442"/>
      <c r="P112" s="430"/>
    </row>
    <row r="113" spans="1:16" ht="14.4" customHeight="1" x14ac:dyDescent="0.3">
      <c r="A113" s="425" t="s">
        <v>2001</v>
      </c>
      <c r="B113" s="426" t="s">
        <v>1969</v>
      </c>
      <c r="C113" s="426" t="s">
        <v>2161</v>
      </c>
      <c r="D113" s="426" t="s">
        <v>2160</v>
      </c>
      <c r="E113" s="429">
        <v>11</v>
      </c>
      <c r="F113" s="429">
        <v>9425.9</v>
      </c>
      <c r="G113" s="426">
        <v>1</v>
      </c>
      <c r="H113" s="426">
        <v>856.9</v>
      </c>
      <c r="I113" s="429">
        <v>11</v>
      </c>
      <c r="J113" s="429">
        <v>9550.5399999999991</v>
      </c>
      <c r="K113" s="426">
        <v>1.0132231404958678</v>
      </c>
      <c r="L113" s="426">
        <v>868.23090909090899</v>
      </c>
      <c r="M113" s="429">
        <v>14</v>
      </c>
      <c r="N113" s="429">
        <v>12432.839999999998</v>
      </c>
      <c r="O113" s="442">
        <v>1.3190082644628098</v>
      </c>
      <c r="P113" s="430">
        <v>888.05999999999983</v>
      </c>
    </row>
    <row r="114" spans="1:16" ht="14.4" customHeight="1" x14ac:dyDescent="0.3">
      <c r="A114" s="425" t="s">
        <v>2001</v>
      </c>
      <c r="B114" s="426" t="s">
        <v>1969</v>
      </c>
      <c r="C114" s="426" t="s">
        <v>2162</v>
      </c>
      <c r="D114" s="426" t="s">
        <v>2163</v>
      </c>
      <c r="E114" s="429">
        <v>3</v>
      </c>
      <c r="F114" s="429">
        <v>2570.6999999999998</v>
      </c>
      <c r="G114" s="426">
        <v>1</v>
      </c>
      <c r="H114" s="426">
        <v>856.9</v>
      </c>
      <c r="I114" s="429">
        <v>8</v>
      </c>
      <c r="J114" s="429">
        <v>6979.8399999999983</v>
      </c>
      <c r="K114" s="426">
        <v>2.7151515151515149</v>
      </c>
      <c r="L114" s="426">
        <v>872.47999999999979</v>
      </c>
      <c r="M114" s="429">
        <v>7</v>
      </c>
      <c r="N114" s="429">
        <v>6216.4199999999983</v>
      </c>
      <c r="O114" s="442">
        <v>2.4181818181818175</v>
      </c>
      <c r="P114" s="430">
        <v>888.05999999999972</v>
      </c>
    </row>
    <row r="115" spans="1:16" ht="14.4" customHeight="1" x14ac:dyDescent="0.3">
      <c r="A115" s="425" t="s">
        <v>2001</v>
      </c>
      <c r="B115" s="426" t="s">
        <v>1969</v>
      </c>
      <c r="C115" s="426" t="s">
        <v>2164</v>
      </c>
      <c r="D115" s="426" t="s">
        <v>2165</v>
      </c>
      <c r="E115" s="429">
        <v>6</v>
      </c>
      <c r="F115" s="429">
        <v>4812</v>
      </c>
      <c r="G115" s="426">
        <v>1</v>
      </c>
      <c r="H115" s="426">
        <v>802</v>
      </c>
      <c r="I115" s="429">
        <v>5</v>
      </c>
      <c r="J115" s="429">
        <v>4068.3199999999997</v>
      </c>
      <c r="K115" s="426">
        <v>0.845453034081463</v>
      </c>
      <c r="L115" s="426">
        <v>813.66399999999999</v>
      </c>
      <c r="M115" s="429">
        <v>3</v>
      </c>
      <c r="N115" s="429">
        <v>2493.48</v>
      </c>
      <c r="O115" s="442">
        <v>0.51817955112219449</v>
      </c>
      <c r="P115" s="430">
        <v>831.16</v>
      </c>
    </row>
    <row r="116" spans="1:16" ht="14.4" customHeight="1" x14ac:dyDescent="0.3">
      <c r="A116" s="425" t="s">
        <v>2001</v>
      </c>
      <c r="B116" s="426" t="s">
        <v>1969</v>
      </c>
      <c r="C116" s="426" t="s">
        <v>2166</v>
      </c>
      <c r="D116" s="426" t="s">
        <v>2167</v>
      </c>
      <c r="E116" s="429"/>
      <c r="F116" s="429"/>
      <c r="G116" s="426"/>
      <c r="H116" s="426"/>
      <c r="I116" s="429"/>
      <c r="J116" s="429"/>
      <c r="K116" s="426"/>
      <c r="L116" s="426"/>
      <c r="M116" s="429">
        <v>2</v>
      </c>
      <c r="N116" s="429">
        <v>7797.6</v>
      </c>
      <c r="O116" s="442"/>
      <c r="P116" s="430">
        <v>3898.8</v>
      </c>
    </row>
    <row r="117" spans="1:16" ht="14.4" customHeight="1" x14ac:dyDescent="0.3">
      <c r="A117" s="425" t="s">
        <v>2001</v>
      </c>
      <c r="B117" s="426" t="s">
        <v>1969</v>
      </c>
      <c r="C117" s="426" t="s">
        <v>2168</v>
      </c>
      <c r="D117" s="426" t="s">
        <v>2169</v>
      </c>
      <c r="E117" s="429"/>
      <c r="F117" s="429"/>
      <c r="G117" s="426"/>
      <c r="H117" s="426"/>
      <c r="I117" s="429">
        <v>1</v>
      </c>
      <c r="J117" s="429">
        <v>2205</v>
      </c>
      <c r="K117" s="426"/>
      <c r="L117" s="426">
        <v>2205</v>
      </c>
      <c r="M117" s="429"/>
      <c r="N117" s="429"/>
      <c r="O117" s="442"/>
      <c r="P117" s="430"/>
    </row>
    <row r="118" spans="1:16" ht="14.4" customHeight="1" x14ac:dyDescent="0.3">
      <c r="A118" s="425" t="s">
        <v>2001</v>
      </c>
      <c r="B118" s="426" t="s">
        <v>1969</v>
      </c>
      <c r="C118" s="426" t="s">
        <v>2170</v>
      </c>
      <c r="D118" s="426" t="s">
        <v>2071</v>
      </c>
      <c r="E118" s="429">
        <v>1</v>
      </c>
      <c r="F118" s="429">
        <v>818</v>
      </c>
      <c r="G118" s="426">
        <v>1</v>
      </c>
      <c r="H118" s="426">
        <v>818</v>
      </c>
      <c r="I118" s="429"/>
      <c r="J118" s="429"/>
      <c r="K118" s="426"/>
      <c r="L118" s="426"/>
      <c r="M118" s="429"/>
      <c r="N118" s="429"/>
      <c r="O118" s="442"/>
      <c r="P118" s="430"/>
    </row>
    <row r="119" spans="1:16" ht="14.4" customHeight="1" x14ac:dyDescent="0.3">
      <c r="A119" s="425" t="s">
        <v>2001</v>
      </c>
      <c r="B119" s="426" t="s">
        <v>1969</v>
      </c>
      <c r="C119" s="426" t="s">
        <v>2171</v>
      </c>
      <c r="D119" s="426" t="s">
        <v>2172</v>
      </c>
      <c r="E119" s="429">
        <v>20</v>
      </c>
      <c r="F119" s="429">
        <v>28424.000000000004</v>
      </c>
      <c r="G119" s="426">
        <v>1</v>
      </c>
      <c r="H119" s="426">
        <v>1421.2000000000003</v>
      </c>
      <c r="I119" s="429">
        <v>14</v>
      </c>
      <c r="J119" s="429">
        <v>20310.240000000005</v>
      </c>
      <c r="K119" s="426">
        <v>0.71454545454545459</v>
      </c>
      <c r="L119" s="426">
        <v>1450.731428571429</v>
      </c>
      <c r="M119" s="429">
        <v>12</v>
      </c>
      <c r="N119" s="429">
        <v>17674.560000000005</v>
      </c>
      <c r="O119" s="442">
        <v>0.62181818181818194</v>
      </c>
      <c r="P119" s="430">
        <v>1472.8800000000003</v>
      </c>
    </row>
    <row r="120" spans="1:16" ht="14.4" customHeight="1" x14ac:dyDescent="0.3">
      <c r="A120" s="425" t="s">
        <v>2001</v>
      </c>
      <c r="B120" s="426" t="s">
        <v>1969</v>
      </c>
      <c r="C120" s="426" t="s">
        <v>2173</v>
      </c>
      <c r="D120" s="426" t="s">
        <v>2174</v>
      </c>
      <c r="E120" s="429"/>
      <c r="F120" s="429"/>
      <c r="G120" s="426"/>
      <c r="H120" s="426"/>
      <c r="I120" s="429"/>
      <c r="J120" s="429"/>
      <c r="K120" s="426"/>
      <c r="L120" s="426"/>
      <c r="M120" s="429">
        <v>2</v>
      </c>
      <c r="N120" s="429">
        <v>2624.28</v>
      </c>
      <c r="O120" s="442"/>
      <c r="P120" s="430">
        <v>1312.14</v>
      </c>
    </row>
    <row r="121" spans="1:16" ht="14.4" customHeight="1" x14ac:dyDescent="0.3">
      <c r="A121" s="425" t="s">
        <v>2001</v>
      </c>
      <c r="B121" s="426" t="s">
        <v>1969</v>
      </c>
      <c r="C121" s="426" t="s">
        <v>2175</v>
      </c>
      <c r="D121" s="426" t="s">
        <v>2176</v>
      </c>
      <c r="E121" s="429"/>
      <c r="F121" s="429"/>
      <c r="G121" s="426"/>
      <c r="H121" s="426"/>
      <c r="I121" s="429">
        <v>1</v>
      </c>
      <c r="J121" s="429">
        <v>15025</v>
      </c>
      <c r="K121" s="426"/>
      <c r="L121" s="426">
        <v>15025</v>
      </c>
      <c r="M121" s="429"/>
      <c r="N121" s="429"/>
      <c r="O121" s="442"/>
      <c r="P121" s="430"/>
    </row>
    <row r="122" spans="1:16" ht="14.4" customHeight="1" x14ac:dyDescent="0.3">
      <c r="A122" s="425" t="s">
        <v>2001</v>
      </c>
      <c r="B122" s="426" t="s">
        <v>1969</v>
      </c>
      <c r="C122" s="426" t="s">
        <v>2177</v>
      </c>
      <c r="D122" s="426" t="s">
        <v>2178</v>
      </c>
      <c r="E122" s="429">
        <v>48</v>
      </c>
      <c r="F122" s="429">
        <v>60480</v>
      </c>
      <c r="G122" s="426">
        <v>1</v>
      </c>
      <c r="H122" s="426">
        <v>1260</v>
      </c>
      <c r="I122" s="429">
        <v>48</v>
      </c>
      <c r="J122" s="429">
        <v>62679.359999999993</v>
      </c>
      <c r="K122" s="426">
        <v>1.0363650793650792</v>
      </c>
      <c r="L122" s="426">
        <v>1305.82</v>
      </c>
      <c r="M122" s="429">
        <v>41</v>
      </c>
      <c r="N122" s="429">
        <v>53538.619999999995</v>
      </c>
      <c r="O122" s="442">
        <v>0.88522850529100516</v>
      </c>
      <c r="P122" s="430">
        <v>1305.82</v>
      </c>
    </row>
    <row r="123" spans="1:16" ht="14.4" customHeight="1" x14ac:dyDescent="0.3">
      <c r="A123" s="425" t="s">
        <v>2001</v>
      </c>
      <c r="B123" s="426" t="s">
        <v>1969</v>
      </c>
      <c r="C123" s="426" t="s">
        <v>2179</v>
      </c>
      <c r="D123" s="426" t="s">
        <v>2180</v>
      </c>
      <c r="E123" s="429">
        <v>8</v>
      </c>
      <c r="F123" s="429">
        <v>2772</v>
      </c>
      <c r="G123" s="426">
        <v>1</v>
      </c>
      <c r="H123" s="426">
        <v>346.5</v>
      </c>
      <c r="I123" s="429">
        <v>26</v>
      </c>
      <c r="J123" s="429">
        <v>9336.600000000004</v>
      </c>
      <c r="K123" s="426">
        <v>3.3681818181818195</v>
      </c>
      <c r="L123" s="426">
        <v>359.10000000000014</v>
      </c>
      <c r="M123" s="429">
        <v>17</v>
      </c>
      <c r="N123" s="429">
        <v>6104.7000000000016</v>
      </c>
      <c r="O123" s="442">
        <v>2.202272727272728</v>
      </c>
      <c r="P123" s="430">
        <v>359.10000000000008</v>
      </c>
    </row>
    <row r="124" spans="1:16" ht="14.4" customHeight="1" x14ac:dyDescent="0.3">
      <c r="A124" s="425" t="s">
        <v>2001</v>
      </c>
      <c r="B124" s="426" t="s">
        <v>1969</v>
      </c>
      <c r="C124" s="426" t="s">
        <v>2181</v>
      </c>
      <c r="D124" s="426" t="s">
        <v>2182</v>
      </c>
      <c r="E124" s="429">
        <v>0.1</v>
      </c>
      <c r="F124" s="429">
        <v>171.68</v>
      </c>
      <c r="G124" s="426">
        <v>1</v>
      </c>
      <c r="H124" s="426">
        <v>1716.8</v>
      </c>
      <c r="I124" s="429"/>
      <c r="J124" s="429"/>
      <c r="K124" s="426"/>
      <c r="L124" s="426"/>
      <c r="M124" s="429"/>
      <c r="N124" s="429"/>
      <c r="O124" s="442"/>
      <c r="P124" s="430"/>
    </row>
    <row r="125" spans="1:16" ht="14.4" customHeight="1" x14ac:dyDescent="0.3">
      <c r="A125" s="425" t="s">
        <v>2001</v>
      </c>
      <c r="B125" s="426" t="s">
        <v>1969</v>
      </c>
      <c r="C125" s="426" t="s">
        <v>2183</v>
      </c>
      <c r="D125" s="426" t="s">
        <v>2184</v>
      </c>
      <c r="E125" s="429">
        <v>2</v>
      </c>
      <c r="F125" s="429">
        <v>1156.4000000000001</v>
      </c>
      <c r="G125" s="426">
        <v>1</v>
      </c>
      <c r="H125" s="426">
        <v>578.20000000000005</v>
      </c>
      <c r="I125" s="429"/>
      <c r="J125" s="429"/>
      <c r="K125" s="426"/>
      <c r="L125" s="426"/>
      <c r="M125" s="429"/>
      <c r="N125" s="429"/>
      <c r="O125" s="442"/>
      <c r="P125" s="430"/>
    </row>
    <row r="126" spans="1:16" ht="14.4" customHeight="1" x14ac:dyDescent="0.3">
      <c r="A126" s="425" t="s">
        <v>2001</v>
      </c>
      <c r="B126" s="426" t="s">
        <v>1969</v>
      </c>
      <c r="C126" s="426" t="s">
        <v>2185</v>
      </c>
      <c r="D126" s="426" t="s">
        <v>2186</v>
      </c>
      <c r="E126" s="429">
        <v>1</v>
      </c>
      <c r="F126" s="429">
        <v>1570.6</v>
      </c>
      <c r="G126" s="426">
        <v>1</v>
      </c>
      <c r="H126" s="426">
        <v>1570.6</v>
      </c>
      <c r="I126" s="429"/>
      <c r="J126" s="429"/>
      <c r="K126" s="426"/>
      <c r="L126" s="426"/>
      <c r="M126" s="429"/>
      <c r="N126" s="429"/>
      <c r="O126" s="442"/>
      <c r="P126" s="430"/>
    </row>
    <row r="127" spans="1:16" ht="14.4" customHeight="1" x14ac:dyDescent="0.3">
      <c r="A127" s="425" t="s">
        <v>2001</v>
      </c>
      <c r="B127" s="426" t="s">
        <v>1969</v>
      </c>
      <c r="C127" s="426" t="s">
        <v>2187</v>
      </c>
      <c r="D127" s="426" t="s">
        <v>2188</v>
      </c>
      <c r="E127" s="429">
        <v>4</v>
      </c>
      <c r="F127" s="429">
        <v>3575.6</v>
      </c>
      <c r="G127" s="426">
        <v>1</v>
      </c>
      <c r="H127" s="426">
        <v>893.9</v>
      </c>
      <c r="I127" s="429">
        <v>2</v>
      </c>
      <c r="J127" s="429">
        <v>1787.8</v>
      </c>
      <c r="K127" s="426">
        <v>0.5</v>
      </c>
      <c r="L127" s="426">
        <v>893.9</v>
      </c>
      <c r="M127" s="429">
        <v>6</v>
      </c>
      <c r="N127" s="429">
        <v>5363.4</v>
      </c>
      <c r="O127" s="442">
        <v>1.5</v>
      </c>
      <c r="P127" s="430">
        <v>893.9</v>
      </c>
    </row>
    <row r="128" spans="1:16" ht="14.4" customHeight="1" x14ac:dyDescent="0.3">
      <c r="A128" s="425" t="s">
        <v>2001</v>
      </c>
      <c r="B128" s="426" t="s">
        <v>1969</v>
      </c>
      <c r="C128" s="426" t="s">
        <v>2189</v>
      </c>
      <c r="D128" s="426" t="s">
        <v>2190</v>
      </c>
      <c r="E128" s="429"/>
      <c r="F128" s="429"/>
      <c r="G128" s="426"/>
      <c r="H128" s="426"/>
      <c r="I128" s="429">
        <v>1</v>
      </c>
      <c r="J128" s="429">
        <v>893.9</v>
      </c>
      <c r="K128" s="426"/>
      <c r="L128" s="426">
        <v>893.9</v>
      </c>
      <c r="M128" s="429">
        <v>3</v>
      </c>
      <c r="N128" s="429">
        <v>2681.7</v>
      </c>
      <c r="O128" s="442"/>
      <c r="P128" s="430">
        <v>893.9</v>
      </c>
    </row>
    <row r="129" spans="1:16" ht="14.4" customHeight="1" x14ac:dyDescent="0.3">
      <c r="A129" s="425" t="s">
        <v>2001</v>
      </c>
      <c r="B129" s="426" t="s">
        <v>1969</v>
      </c>
      <c r="C129" s="426" t="s">
        <v>2191</v>
      </c>
      <c r="D129" s="426" t="s">
        <v>2192</v>
      </c>
      <c r="E129" s="429">
        <v>62</v>
      </c>
      <c r="F129" s="429">
        <v>55421.8</v>
      </c>
      <c r="G129" s="426">
        <v>1</v>
      </c>
      <c r="H129" s="426">
        <v>893.90000000000009</v>
      </c>
      <c r="I129" s="429">
        <v>11</v>
      </c>
      <c r="J129" s="429">
        <v>9832.9</v>
      </c>
      <c r="K129" s="426">
        <v>0.17741935483870966</v>
      </c>
      <c r="L129" s="426">
        <v>893.9</v>
      </c>
      <c r="M129" s="429">
        <v>1</v>
      </c>
      <c r="N129" s="429">
        <v>893.9</v>
      </c>
      <c r="O129" s="442">
        <v>1.6129032258064516E-2</v>
      </c>
      <c r="P129" s="430">
        <v>893.9</v>
      </c>
    </row>
    <row r="130" spans="1:16" ht="14.4" customHeight="1" x14ac:dyDescent="0.3">
      <c r="A130" s="425" t="s">
        <v>2001</v>
      </c>
      <c r="B130" s="426" t="s">
        <v>1969</v>
      </c>
      <c r="C130" s="426" t="s">
        <v>1970</v>
      </c>
      <c r="D130" s="426" t="s">
        <v>1971</v>
      </c>
      <c r="E130" s="429">
        <v>1</v>
      </c>
      <c r="F130" s="429">
        <v>893.9</v>
      </c>
      <c r="G130" s="426">
        <v>1</v>
      </c>
      <c r="H130" s="426">
        <v>893.9</v>
      </c>
      <c r="I130" s="429"/>
      <c r="J130" s="429"/>
      <c r="K130" s="426"/>
      <c r="L130" s="426"/>
      <c r="M130" s="429"/>
      <c r="N130" s="429"/>
      <c r="O130" s="442"/>
      <c r="P130" s="430"/>
    </row>
    <row r="131" spans="1:16" ht="14.4" customHeight="1" x14ac:dyDescent="0.3">
      <c r="A131" s="425" t="s">
        <v>2001</v>
      </c>
      <c r="B131" s="426" t="s">
        <v>1969</v>
      </c>
      <c r="C131" s="426" t="s">
        <v>2193</v>
      </c>
      <c r="D131" s="426" t="s">
        <v>2194</v>
      </c>
      <c r="E131" s="429"/>
      <c r="F131" s="429"/>
      <c r="G131" s="426"/>
      <c r="H131" s="426"/>
      <c r="I131" s="429"/>
      <c r="J131" s="429"/>
      <c r="K131" s="426"/>
      <c r="L131" s="426"/>
      <c r="M131" s="429">
        <v>0.15000000000000002</v>
      </c>
      <c r="N131" s="429">
        <v>112.78</v>
      </c>
      <c r="O131" s="442"/>
      <c r="P131" s="430">
        <v>751.86666666666656</v>
      </c>
    </row>
    <row r="132" spans="1:16" ht="14.4" customHeight="1" x14ac:dyDescent="0.3">
      <c r="A132" s="425" t="s">
        <v>2001</v>
      </c>
      <c r="B132" s="426" t="s">
        <v>1969</v>
      </c>
      <c r="C132" s="426" t="s">
        <v>2195</v>
      </c>
      <c r="D132" s="426" t="s">
        <v>2196</v>
      </c>
      <c r="E132" s="429"/>
      <c r="F132" s="429"/>
      <c r="G132" s="426"/>
      <c r="H132" s="426"/>
      <c r="I132" s="429"/>
      <c r="J132" s="429"/>
      <c r="K132" s="426"/>
      <c r="L132" s="426"/>
      <c r="M132" s="429">
        <v>1</v>
      </c>
      <c r="N132" s="429">
        <v>7547.73</v>
      </c>
      <c r="O132" s="442"/>
      <c r="P132" s="430">
        <v>7547.73</v>
      </c>
    </row>
    <row r="133" spans="1:16" ht="14.4" customHeight="1" x14ac:dyDescent="0.3">
      <c r="A133" s="425" t="s">
        <v>2001</v>
      </c>
      <c r="B133" s="426" t="s">
        <v>1969</v>
      </c>
      <c r="C133" s="426" t="s">
        <v>2197</v>
      </c>
      <c r="D133" s="426" t="s">
        <v>2198</v>
      </c>
      <c r="E133" s="429">
        <v>1</v>
      </c>
      <c r="F133" s="429">
        <v>16241.1</v>
      </c>
      <c r="G133" s="426">
        <v>1</v>
      </c>
      <c r="H133" s="426">
        <v>16241.1</v>
      </c>
      <c r="I133" s="429"/>
      <c r="J133" s="429"/>
      <c r="K133" s="426"/>
      <c r="L133" s="426"/>
      <c r="M133" s="429">
        <v>3</v>
      </c>
      <c r="N133" s="429">
        <v>50495.069999999992</v>
      </c>
      <c r="O133" s="442">
        <v>3.1090917487116014</v>
      </c>
      <c r="P133" s="430">
        <v>16831.689999999999</v>
      </c>
    </row>
    <row r="134" spans="1:16" ht="14.4" customHeight="1" x14ac:dyDescent="0.3">
      <c r="A134" s="425" t="s">
        <v>2001</v>
      </c>
      <c r="B134" s="426" t="s">
        <v>1969</v>
      </c>
      <c r="C134" s="426" t="s">
        <v>2199</v>
      </c>
      <c r="D134" s="426" t="s">
        <v>2200</v>
      </c>
      <c r="E134" s="429"/>
      <c r="F134" s="429"/>
      <c r="G134" s="426"/>
      <c r="H134" s="426"/>
      <c r="I134" s="429">
        <v>2</v>
      </c>
      <c r="J134" s="429">
        <v>21290.02</v>
      </c>
      <c r="K134" s="426"/>
      <c r="L134" s="426">
        <v>10645.01</v>
      </c>
      <c r="M134" s="429"/>
      <c r="N134" s="429"/>
      <c r="O134" s="442"/>
      <c r="P134" s="430"/>
    </row>
    <row r="135" spans="1:16" ht="14.4" customHeight="1" x14ac:dyDescent="0.3">
      <c r="A135" s="425" t="s">
        <v>2001</v>
      </c>
      <c r="B135" s="426" t="s">
        <v>1969</v>
      </c>
      <c r="C135" s="426" t="s">
        <v>2201</v>
      </c>
      <c r="D135" s="426" t="s">
        <v>2202</v>
      </c>
      <c r="E135" s="429"/>
      <c r="F135" s="429"/>
      <c r="G135" s="426"/>
      <c r="H135" s="426"/>
      <c r="I135" s="429">
        <v>1</v>
      </c>
      <c r="J135" s="429">
        <v>5200.68</v>
      </c>
      <c r="K135" s="426"/>
      <c r="L135" s="426">
        <v>5200.68</v>
      </c>
      <c r="M135" s="429"/>
      <c r="N135" s="429"/>
      <c r="O135" s="442"/>
      <c r="P135" s="430"/>
    </row>
    <row r="136" spans="1:16" ht="14.4" customHeight="1" x14ac:dyDescent="0.3">
      <c r="A136" s="425" t="s">
        <v>2001</v>
      </c>
      <c r="B136" s="426" t="s">
        <v>1969</v>
      </c>
      <c r="C136" s="426" t="s">
        <v>2203</v>
      </c>
      <c r="D136" s="426" t="s">
        <v>2204</v>
      </c>
      <c r="E136" s="429"/>
      <c r="F136" s="429"/>
      <c r="G136" s="426"/>
      <c r="H136" s="426"/>
      <c r="I136" s="429">
        <v>6</v>
      </c>
      <c r="J136" s="429">
        <v>193074.54</v>
      </c>
      <c r="K136" s="426"/>
      <c r="L136" s="426">
        <v>32179.09</v>
      </c>
      <c r="M136" s="429">
        <v>2</v>
      </c>
      <c r="N136" s="429">
        <v>64358.18</v>
      </c>
      <c r="O136" s="442"/>
      <c r="P136" s="430">
        <v>32179.09</v>
      </c>
    </row>
    <row r="137" spans="1:16" ht="14.4" customHeight="1" x14ac:dyDescent="0.3">
      <c r="A137" s="425" t="s">
        <v>2001</v>
      </c>
      <c r="B137" s="426" t="s">
        <v>1969</v>
      </c>
      <c r="C137" s="426" t="s">
        <v>2205</v>
      </c>
      <c r="D137" s="426" t="s">
        <v>2206</v>
      </c>
      <c r="E137" s="429">
        <v>2</v>
      </c>
      <c r="F137" s="429">
        <v>12712</v>
      </c>
      <c r="G137" s="426">
        <v>1</v>
      </c>
      <c r="H137" s="426">
        <v>6356</v>
      </c>
      <c r="I137" s="429">
        <v>21</v>
      </c>
      <c r="J137" s="429">
        <v>136942.95000000001</v>
      </c>
      <c r="K137" s="426">
        <v>10.772730490874764</v>
      </c>
      <c r="L137" s="426">
        <v>6521.0928571428576</v>
      </c>
      <c r="M137" s="429">
        <v>6</v>
      </c>
      <c r="N137" s="429">
        <v>39522.78</v>
      </c>
      <c r="O137" s="442">
        <v>3.1090921963499056</v>
      </c>
      <c r="P137" s="430">
        <v>6587.13</v>
      </c>
    </row>
    <row r="138" spans="1:16" ht="14.4" customHeight="1" x14ac:dyDescent="0.3">
      <c r="A138" s="425" t="s">
        <v>2001</v>
      </c>
      <c r="B138" s="426" t="s">
        <v>1969</v>
      </c>
      <c r="C138" s="426" t="s">
        <v>2207</v>
      </c>
      <c r="D138" s="426" t="s">
        <v>2208</v>
      </c>
      <c r="E138" s="429">
        <v>1</v>
      </c>
      <c r="F138" s="429">
        <v>1777</v>
      </c>
      <c r="G138" s="426">
        <v>1</v>
      </c>
      <c r="H138" s="426">
        <v>1777</v>
      </c>
      <c r="I138" s="429">
        <v>3</v>
      </c>
      <c r="J138" s="429">
        <v>5524.86</v>
      </c>
      <c r="K138" s="426">
        <v>3.1090939786156442</v>
      </c>
      <c r="L138" s="426">
        <v>1841.62</v>
      </c>
      <c r="M138" s="429">
        <v>2</v>
      </c>
      <c r="N138" s="429">
        <v>3683.24</v>
      </c>
      <c r="O138" s="442">
        <v>2.0727293190770961</v>
      </c>
      <c r="P138" s="430">
        <v>1841.62</v>
      </c>
    </row>
    <row r="139" spans="1:16" ht="14.4" customHeight="1" x14ac:dyDescent="0.3">
      <c r="A139" s="425" t="s">
        <v>2001</v>
      </c>
      <c r="B139" s="426" t="s">
        <v>1969</v>
      </c>
      <c r="C139" s="426" t="s">
        <v>2209</v>
      </c>
      <c r="D139" s="426" t="s">
        <v>2210</v>
      </c>
      <c r="E139" s="429">
        <v>18</v>
      </c>
      <c r="F139" s="429">
        <v>34965</v>
      </c>
      <c r="G139" s="426">
        <v>1</v>
      </c>
      <c r="H139" s="426">
        <v>1942.5</v>
      </c>
      <c r="I139" s="429">
        <v>17</v>
      </c>
      <c r="J139" s="429">
        <v>34223.379999999997</v>
      </c>
      <c r="K139" s="426">
        <v>0.97878964678964675</v>
      </c>
      <c r="L139" s="426">
        <v>2013.1399999999999</v>
      </c>
      <c r="M139" s="429">
        <v>5</v>
      </c>
      <c r="N139" s="429">
        <v>10065.700000000001</v>
      </c>
      <c r="O139" s="442">
        <v>0.28787930787930788</v>
      </c>
      <c r="P139" s="430">
        <v>2013.14</v>
      </c>
    </row>
    <row r="140" spans="1:16" ht="14.4" customHeight="1" x14ac:dyDescent="0.3">
      <c r="A140" s="425" t="s">
        <v>2001</v>
      </c>
      <c r="B140" s="426" t="s">
        <v>1969</v>
      </c>
      <c r="C140" s="426" t="s">
        <v>2211</v>
      </c>
      <c r="D140" s="426" t="s">
        <v>2212</v>
      </c>
      <c r="E140" s="429">
        <v>1</v>
      </c>
      <c r="F140" s="429">
        <v>1942.5</v>
      </c>
      <c r="G140" s="426">
        <v>1</v>
      </c>
      <c r="H140" s="426">
        <v>1942.5</v>
      </c>
      <c r="I140" s="429"/>
      <c r="J140" s="429"/>
      <c r="K140" s="426"/>
      <c r="L140" s="426"/>
      <c r="M140" s="429"/>
      <c r="N140" s="429"/>
      <c r="O140" s="442"/>
      <c r="P140" s="430"/>
    </row>
    <row r="141" spans="1:16" ht="14.4" customHeight="1" x14ac:dyDescent="0.3">
      <c r="A141" s="425" t="s">
        <v>2001</v>
      </c>
      <c r="B141" s="426" t="s">
        <v>1969</v>
      </c>
      <c r="C141" s="426" t="s">
        <v>2213</v>
      </c>
      <c r="D141" s="426" t="s">
        <v>2214</v>
      </c>
      <c r="E141" s="429">
        <v>1</v>
      </c>
      <c r="F141" s="429">
        <v>89001</v>
      </c>
      <c r="G141" s="426">
        <v>1</v>
      </c>
      <c r="H141" s="426">
        <v>89001</v>
      </c>
      <c r="I141" s="429"/>
      <c r="J141" s="429"/>
      <c r="K141" s="426"/>
      <c r="L141" s="426"/>
      <c r="M141" s="429"/>
      <c r="N141" s="429"/>
      <c r="O141" s="442"/>
      <c r="P141" s="430"/>
    </row>
    <row r="142" spans="1:16" ht="14.4" customHeight="1" x14ac:dyDescent="0.3">
      <c r="A142" s="425" t="s">
        <v>2001</v>
      </c>
      <c r="B142" s="426" t="s">
        <v>1969</v>
      </c>
      <c r="C142" s="426" t="s">
        <v>2215</v>
      </c>
      <c r="D142" s="426" t="s">
        <v>2216</v>
      </c>
      <c r="E142" s="429">
        <v>1</v>
      </c>
      <c r="F142" s="429">
        <v>80936.399999999994</v>
      </c>
      <c r="G142" s="426">
        <v>1</v>
      </c>
      <c r="H142" s="426">
        <v>80936.399999999994</v>
      </c>
      <c r="I142" s="429"/>
      <c r="J142" s="429"/>
      <c r="K142" s="426"/>
      <c r="L142" s="426"/>
      <c r="M142" s="429">
        <v>2</v>
      </c>
      <c r="N142" s="429">
        <v>161872.79999999999</v>
      </c>
      <c r="O142" s="442">
        <v>2</v>
      </c>
      <c r="P142" s="430">
        <v>80936.399999999994</v>
      </c>
    </row>
    <row r="143" spans="1:16" ht="14.4" customHeight="1" x14ac:dyDescent="0.3">
      <c r="A143" s="425" t="s">
        <v>2001</v>
      </c>
      <c r="B143" s="426" t="s">
        <v>1969</v>
      </c>
      <c r="C143" s="426" t="s">
        <v>2217</v>
      </c>
      <c r="D143" s="426" t="s">
        <v>2218</v>
      </c>
      <c r="E143" s="429">
        <v>1</v>
      </c>
      <c r="F143" s="429">
        <v>14662.7</v>
      </c>
      <c r="G143" s="426">
        <v>1</v>
      </c>
      <c r="H143" s="426">
        <v>14662.7</v>
      </c>
      <c r="I143" s="429">
        <v>1</v>
      </c>
      <c r="J143" s="429">
        <v>15395</v>
      </c>
      <c r="K143" s="426">
        <v>1.0499430527801836</v>
      </c>
      <c r="L143" s="426">
        <v>15395</v>
      </c>
      <c r="M143" s="429">
        <v>1</v>
      </c>
      <c r="N143" s="429">
        <v>15954.82</v>
      </c>
      <c r="O143" s="442">
        <v>1.0881229241544872</v>
      </c>
      <c r="P143" s="430">
        <v>15954.82</v>
      </c>
    </row>
    <row r="144" spans="1:16" ht="14.4" customHeight="1" x14ac:dyDescent="0.3">
      <c r="A144" s="425" t="s">
        <v>2001</v>
      </c>
      <c r="B144" s="426" t="s">
        <v>1969</v>
      </c>
      <c r="C144" s="426" t="s">
        <v>2219</v>
      </c>
      <c r="D144" s="426" t="s">
        <v>2220</v>
      </c>
      <c r="E144" s="429">
        <v>2</v>
      </c>
      <c r="F144" s="429">
        <v>51042.400000000001</v>
      </c>
      <c r="G144" s="426">
        <v>1</v>
      </c>
      <c r="H144" s="426">
        <v>25521.200000000001</v>
      </c>
      <c r="I144" s="429"/>
      <c r="J144" s="429"/>
      <c r="K144" s="426"/>
      <c r="L144" s="426"/>
      <c r="M144" s="429">
        <v>1</v>
      </c>
      <c r="N144" s="429">
        <v>26449.24</v>
      </c>
      <c r="O144" s="442">
        <v>0.51818174693979913</v>
      </c>
      <c r="P144" s="430">
        <v>26449.24</v>
      </c>
    </row>
    <row r="145" spans="1:16" ht="14.4" customHeight="1" x14ac:dyDescent="0.3">
      <c r="A145" s="425" t="s">
        <v>2001</v>
      </c>
      <c r="B145" s="426" t="s">
        <v>1969</v>
      </c>
      <c r="C145" s="426" t="s">
        <v>2221</v>
      </c>
      <c r="D145" s="426" t="s">
        <v>2222</v>
      </c>
      <c r="E145" s="429">
        <v>1</v>
      </c>
      <c r="F145" s="429">
        <v>1399.8</v>
      </c>
      <c r="G145" s="426">
        <v>1</v>
      </c>
      <c r="H145" s="426">
        <v>1399.8</v>
      </c>
      <c r="I145" s="429"/>
      <c r="J145" s="429"/>
      <c r="K145" s="426"/>
      <c r="L145" s="426"/>
      <c r="M145" s="429"/>
      <c r="N145" s="429"/>
      <c r="O145" s="442"/>
      <c r="P145" s="430"/>
    </row>
    <row r="146" spans="1:16" ht="14.4" customHeight="1" x14ac:dyDescent="0.3">
      <c r="A146" s="425" t="s">
        <v>2001</v>
      </c>
      <c r="B146" s="426" t="s">
        <v>1969</v>
      </c>
      <c r="C146" s="426" t="s">
        <v>1974</v>
      </c>
      <c r="D146" s="426" t="s">
        <v>1975</v>
      </c>
      <c r="E146" s="429">
        <v>27</v>
      </c>
      <c r="F146" s="429">
        <v>13338</v>
      </c>
      <c r="G146" s="426">
        <v>1</v>
      </c>
      <c r="H146" s="426">
        <v>494</v>
      </c>
      <c r="I146" s="429">
        <v>71</v>
      </c>
      <c r="J146" s="429">
        <v>36281</v>
      </c>
      <c r="K146" s="426">
        <v>2.7201229569650622</v>
      </c>
      <c r="L146" s="426">
        <v>511</v>
      </c>
      <c r="M146" s="429">
        <v>84</v>
      </c>
      <c r="N146" s="429">
        <v>42924</v>
      </c>
      <c r="O146" s="442">
        <v>3.2181736392262708</v>
      </c>
      <c r="P146" s="430">
        <v>511</v>
      </c>
    </row>
    <row r="147" spans="1:16" ht="14.4" customHeight="1" x14ac:dyDescent="0.3">
      <c r="A147" s="425" t="s">
        <v>2001</v>
      </c>
      <c r="B147" s="426" t="s">
        <v>1969</v>
      </c>
      <c r="C147" s="426" t="s">
        <v>2223</v>
      </c>
      <c r="D147" s="426" t="s">
        <v>2224</v>
      </c>
      <c r="E147" s="429">
        <v>8</v>
      </c>
      <c r="F147" s="429">
        <v>55716.799999999996</v>
      </c>
      <c r="G147" s="426">
        <v>1</v>
      </c>
      <c r="H147" s="426">
        <v>6964.5999999999995</v>
      </c>
      <c r="I147" s="429"/>
      <c r="J147" s="429"/>
      <c r="K147" s="426"/>
      <c r="L147" s="426"/>
      <c r="M147" s="429"/>
      <c r="N147" s="429"/>
      <c r="O147" s="442"/>
      <c r="P147" s="430"/>
    </row>
    <row r="148" spans="1:16" ht="14.4" customHeight="1" x14ac:dyDescent="0.3">
      <c r="A148" s="425" t="s">
        <v>2001</v>
      </c>
      <c r="B148" s="426" t="s">
        <v>1969</v>
      </c>
      <c r="C148" s="426" t="s">
        <v>2225</v>
      </c>
      <c r="D148" s="426" t="s">
        <v>2226</v>
      </c>
      <c r="E148" s="429"/>
      <c r="F148" s="429"/>
      <c r="G148" s="426"/>
      <c r="H148" s="426"/>
      <c r="I148" s="429"/>
      <c r="J148" s="429"/>
      <c r="K148" s="426"/>
      <c r="L148" s="426"/>
      <c r="M148" s="429">
        <v>2</v>
      </c>
      <c r="N148" s="429">
        <v>47112.46</v>
      </c>
      <c r="O148" s="442"/>
      <c r="P148" s="430">
        <v>23556.23</v>
      </c>
    </row>
    <row r="149" spans="1:16" ht="14.4" customHeight="1" x14ac:dyDescent="0.3">
      <c r="A149" s="425" t="s">
        <v>2001</v>
      </c>
      <c r="B149" s="426" t="s">
        <v>1969</v>
      </c>
      <c r="C149" s="426" t="s">
        <v>2227</v>
      </c>
      <c r="D149" s="426" t="s">
        <v>2228</v>
      </c>
      <c r="E149" s="429"/>
      <c r="F149" s="429"/>
      <c r="G149" s="426"/>
      <c r="H149" s="426"/>
      <c r="I149" s="429"/>
      <c r="J149" s="429"/>
      <c r="K149" s="426"/>
      <c r="L149" s="426"/>
      <c r="M149" s="429">
        <v>1</v>
      </c>
      <c r="N149" s="429">
        <v>722.97</v>
      </c>
      <c r="O149" s="442"/>
      <c r="P149" s="430">
        <v>722.97</v>
      </c>
    </row>
    <row r="150" spans="1:16" ht="14.4" customHeight="1" x14ac:dyDescent="0.3">
      <c r="A150" s="425" t="s">
        <v>2001</v>
      </c>
      <c r="B150" s="426" t="s">
        <v>1976</v>
      </c>
      <c r="C150" s="426" t="s">
        <v>2229</v>
      </c>
      <c r="D150" s="426" t="s">
        <v>2230</v>
      </c>
      <c r="E150" s="429">
        <v>743</v>
      </c>
      <c r="F150" s="429">
        <v>124081</v>
      </c>
      <c r="G150" s="426">
        <v>1</v>
      </c>
      <c r="H150" s="426">
        <v>167</v>
      </c>
      <c r="I150" s="429">
        <v>706</v>
      </c>
      <c r="J150" s="429">
        <v>117902</v>
      </c>
      <c r="K150" s="426">
        <v>0.95020188425302832</v>
      </c>
      <c r="L150" s="426">
        <v>167</v>
      </c>
      <c r="M150" s="429">
        <v>638</v>
      </c>
      <c r="N150" s="429">
        <v>93148</v>
      </c>
      <c r="O150" s="442">
        <v>0.75070316970366135</v>
      </c>
      <c r="P150" s="430">
        <v>146</v>
      </c>
    </row>
    <row r="151" spans="1:16" ht="14.4" customHeight="1" x14ac:dyDescent="0.3">
      <c r="A151" s="425" t="s">
        <v>2001</v>
      </c>
      <c r="B151" s="426" t="s">
        <v>1976</v>
      </c>
      <c r="C151" s="426" t="s">
        <v>1977</v>
      </c>
      <c r="D151" s="426" t="s">
        <v>1978</v>
      </c>
      <c r="E151" s="429">
        <v>1252</v>
      </c>
      <c r="F151" s="429">
        <v>269180</v>
      </c>
      <c r="G151" s="426">
        <v>1</v>
      </c>
      <c r="H151" s="426">
        <v>215</v>
      </c>
      <c r="I151" s="429">
        <v>322</v>
      </c>
      <c r="J151" s="429">
        <v>69230</v>
      </c>
      <c r="K151" s="426">
        <v>0.25718849840255592</v>
      </c>
      <c r="L151" s="426">
        <v>215</v>
      </c>
      <c r="M151" s="429">
        <v>114</v>
      </c>
      <c r="N151" s="429">
        <v>22116</v>
      </c>
      <c r="O151" s="442">
        <v>8.2160636005646784E-2</v>
      </c>
      <c r="P151" s="430">
        <v>194</v>
      </c>
    </row>
    <row r="152" spans="1:16" ht="14.4" customHeight="1" x14ac:dyDescent="0.3">
      <c r="A152" s="425" t="s">
        <v>2001</v>
      </c>
      <c r="B152" s="426" t="s">
        <v>1976</v>
      </c>
      <c r="C152" s="426" t="s">
        <v>2231</v>
      </c>
      <c r="D152" s="426" t="s">
        <v>2232</v>
      </c>
      <c r="E152" s="429">
        <v>945</v>
      </c>
      <c r="F152" s="429">
        <v>292950</v>
      </c>
      <c r="G152" s="426">
        <v>1</v>
      </c>
      <c r="H152" s="426">
        <v>310</v>
      </c>
      <c r="I152" s="429">
        <v>905</v>
      </c>
      <c r="J152" s="429">
        <v>282360</v>
      </c>
      <c r="K152" s="426">
        <v>0.96385048643113158</v>
      </c>
      <c r="L152" s="426">
        <v>312</v>
      </c>
      <c r="M152" s="429">
        <v>904</v>
      </c>
      <c r="N152" s="429">
        <v>263064</v>
      </c>
      <c r="O152" s="442">
        <v>0.89798259088581667</v>
      </c>
      <c r="P152" s="430">
        <v>291</v>
      </c>
    </row>
    <row r="153" spans="1:16" ht="14.4" customHeight="1" x14ac:dyDescent="0.3">
      <c r="A153" s="425" t="s">
        <v>2001</v>
      </c>
      <c r="B153" s="426" t="s">
        <v>1976</v>
      </c>
      <c r="C153" s="426" t="s">
        <v>1979</v>
      </c>
      <c r="D153" s="426" t="s">
        <v>1980</v>
      </c>
      <c r="E153" s="429"/>
      <c r="F153" s="429"/>
      <c r="G153" s="426"/>
      <c r="H153" s="426"/>
      <c r="I153" s="429">
        <v>35</v>
      </c>
      <c r="J153" s="429">
        <v>3920</v>
      </c>
      <c r="K153" s="426"/>
      <c r="L153" s="426">
        <v>112</v>
      </c>
      <c r="M153" s="429">
        <v>20</v>
      </c>
      <c r="N153" s="429">
        <v>2240</v>
      </c>
      <c r="O153" s="442"/>
      <c r="P153" s="430">
        <v>112</v>
      </c>
    </row>
    <row r="154" spans="1:16" ht="14.4" customHeight="1" x14ac:dyDescent="0.3">
      <c r="A154" s="425" t="s">
        <v>2001</v>
      </c>
      <c r="B154" s="426" t="s">
        <v>1976</v>
      </c>
      <c r="C154" s="426" t="s">
        <v>1981</v>
      </c>
      <c r="D154" s="426" t="s">
        <v>1982</v>
      </c>
      <c r="E154" s="429"/>
      <c r="F154" s="429"/>
      <c r="G154" s="426"/>
      <c r="H154" s="426"/>
      <c r="I154" s="429"/>
      <c r="J154" s="429"/>
      <c r="K154" s="426"/>
      <c r="L154" s="426"/>
      <c r="M154" s="429">
        <v>1</v>
      </c>
      <c r="N154" s="429">
        <v>555.55999999999995</v>
      </c>
      <c r="O154" s="442"/>
      <c r="P154" s="430">
        <v>555.55999999999995</v>
      </c>
    </row>
    <row r="155" spans="1:16" ht="14.4" customHeight="1" x14ac:dyDescent="0.3">
      <c r="A155" s="425" t="s">
        <v>2001</v>
      </c>
      <c r="B155" s="426" t="s">
        <v>1976</v>
      </c>
      <c r="C155" s="426" t="s">
        <v>2233</v>
      </c>
      <c r="D155" s="426" t="s">
        <v>2234</v>
      </c>
      <c r="E155" s="429">
        <v>4876</v>
      </c>
      <c r="F155" s="429">
        <v>726524</v>
      </c>
      <c r="G155" s="426">
        <v>1</v>
      </c>
      <c r="H155" s="426">
        <v>149</v>
      </c>
      <c r="I155" s="429">
        <v>5331</v>
      </c>
      <c r="J155" s="429">
        <v>794319</v>
      </c>
      <c r="K155" s="426">
        <v>1.0933141919606235</v>
      </c>
      <c r="L155" s="426">
        <v>149</v>
      </c>
      <c r="M155" s="429">
        <v>5559</v>
      </c>
      <c r="N155" s="429">
        <v>833850</v>
      </c>
      <c r="O155" s="442">
        <v>1.1477253332305608</v>
      </c>
      <c r="P155" s="430">
        <v>150</v>
      </c>
    </row>
    <row r="156" spans="1:16" ht="14.4" customHeight="1" x14ac:dyDescent="0.3">
      <c r="A156" s="425" t="s">
        <v>2001</v>
      </c>
      <c r="B156" s="426" t="s">
        <v>1976</v>
      </c>
      <c r="C156" s="426" t="s">
        <v>2235</v>
      </c>
      <c r="D156" s="426" t="s">
        <v>2236</v>
      </c>
      <c r="E156" s="429">
        <v>1795</v>
      </c>
      <c r="F156" s="429">
        <v>366180</v>
      </c>
      <c r="G156" s="426">
        <v>1</v>
      </c>
      <c r="H156" s="426">
        <v>204</v>
      </c>
      <c r="I156" s="429">
        <v>1490</v>
      </c>
      <c r="J156" s="429">
        <v>303960</v>
      </c>
      <c r="K156" s="426">
        <v>0.83008356545961004</v>
      </c>
      <c r="L156" s="426">
        <v>204</v>
      </c>
      <c r="M156" s="429">
        <v>1510</v>
      </c>
      <c r="N156" s="429">
        <v>309550</v>
      </c>
      <c r="O156" s="442">
        <v>0.84534928177399093</v>
      </c>
      <c r="P156" s="430">
        <v>205</v>
      </c>
    </row>
    <row r="157" spans="1:16" ht="14.4" customHeight="1" x14ac:dyDescent="0.3">
      <c r="A157" s="425" t="s">
        <v>2001</v>
      </c>
      <c r="B157" s="426" t="s">
        <v>1976</v>
      </c>
      <c r="C157" s="426" t="s">
        <v>2237</v>
      </c>
      <c r="D157" s="426" t="s">
        <v>2238</v>
      </c>
      <c r="E157" s="429">
        <v>1530</v>
      </c>
      <c r="F157" s="429">
        <v>240210</v>
      </c>
      <c r="G157" s="426">
        <v>1</v>
      </c>
      <c r="H157" s="426">
        <v>157</v>
      </c>
      <c r="I157" s="429">
        <v>1268</v>
      </c>
      <c r="J157" s="429">
        <v>199076</v>
      </c>
      <c r="K157" s="426">
        <v>0.82875816993464058</v>
      </c>
      <c r="L157" s="426">
        <v>157</v>
      </c>
      <c r="M157" s="429">
        <v>1437</v>
      </c>
      <c r="N157" s="429">
        <v>227046</v>
      </c>
      <c r="O157" s="442">
        <v>0.9451979517921818</v>
      </c>
      <c r="P157" s="430">
        <v>158</v>
      </c>
    </row>
    <row r="158" spans="1:16" ht="14.4" customHeight="1" x14ac:dyDescent="0.3">
      <c r="A158" s="425" t="s">
        <v>2001</v>
      </c>
      <c r="B158" s="426" t="s">
        <v>1976</v>
      </c>
      <c r="C158" s="426" t="s">
        <v>2239</v>
      </c>
      <c r="D158" s="426" t="s">
        <v>2240</v>
      </c>
      <c r="E158" s="429">
        <v>2116</v>
      </c>
      <c r="F158" s="429">
        <v>315284</v>
      </c>
      <c r="G158" s="426">
        <v>1</v>
      </c>
      <c r="H158" s="426">
        <v>149</v>
      </c>
      <c r="I158" s="429">
        <v>1847</v>
      </c>
      <c r="J158" s="429">
        <v>275203</v>
      </c>
      <c r="K158" s="426">
        <v>0.87287334593572774</v>
      </c>
      <c r="L158" s="426">
        <v>149</v>
      </c>
      <c r="M158" s="429">
        <v>1789</v>
      </c>
      <c r="N158" s="429">
        <v>268350</v>
      </c>
      <c r="O158" s="442">
        <v>0.85113738724451604</v>
      </c>
      <c r="P158" s="430">
        <v>150</v>
      </c>
    </row>
    <row r="159" spans="1:16" ht="14.4" customHeight="1" x14ac:dyDescent="0.3">
      <c r="A159" s="425" t="s">
        <v>2001</v>
      </c>
      <c r="B159" s="426" t="s">
        <v>1976</v>
      </c>
      <c r="C159" s="426" t="s">
        <v>2241</v>
      </c>
      <c r="D159" s="426" t="s">
        <v>2242</v>
      </c>
      <c r="E159" s="429">
        <v>2402</v>
      </c>
      <c r="F159" s="429">
        <v>434762</v>
      </c>
      <c r="G159" s="426">
        <v>1</v>
      </c>
      <c r="H159" s="426">
        <v>181</v>
      </c>
      <c r="I159" s="429">
        <v>2311</v>
      </c>
      <c r="J159" s="429">
        <v>418291</v>
      </c>
      <c r="K159" s="426">
        <v>0.96211490424646129</v>
      </c>
      <c r="L159" s="426">
        <v>181</v>
      </c>
      <c r="M159" s="429">
        <v>2260</v>
      </c>
      <c r="N159" s="429">
        <v>411320</v>
      </c>
      <c r="O159" s="442">
        <v>0.94608084423201655</v>
      </c>
      <c r="P159" s="430">
        <v>182</v>
      </c>
    </row>
    <row r="160" spans="1:16" ht="14.4" customHeight="1" x14ac:dyDescent="0.3">
      <c r="A160" s="425" t="s">
        <v>2001</v>
      </c>
      <c r="B160" s="426" t="s">
        <v>1976</v>
      </c>
      <c r="C160" s="426" t="s">
        <v>2243</v>
      </c>
      <c r="D160" s="426" t="s">
        <v>2244</v>
      </c>
      <c r="E160" s="429">
        <v>276</v>
      </c>
      <c r="F160" s="429">
        <v>43332</v>
      </c>
      <c r="G160" s="426">
        <v>1</v>
      </c>
      <c r="H160" s="426">
        <v>157</v>
      </c>
      <c r="I160" s="429">
        <v>248</v>
      </c>
      <c r="J160" s="429">
        <v>38936</v>
      </c>
      <c r="K160" s="426">
        <v>0.89855072463768115</v>
      </c>
      <c r="L160" s="426">
        <v>157</v>
      </c>
      <c r="M160" s="429">
        <v>261</v>
      </c>
      <c r="N160" s="429">
        <v>41238</v>
      </c>
      <c r="O160" s="442">
        <v>0.95167543616726669</v>
      </c>
      <c r="P160" s="430">
        <v>158</v>
      </c>
    </row>
    <row r="161" spans="1:16" ht="14.4" customHeight="1" x14ac:dyDescent="0.3">
      <c r="A161" s="425" t="s">
        <v>2001</v>
      </c>
      <c r="B161" s="426" t="s">
        <v>1976</v>
      </c>
      <c r="C161" s="426" t="s">
        <v>2245</v>
      </c>
      <c r="D161" s="426" t="s">
        <v>2246</v>
      </c>
      <c r="E161" s="429">
        <v>3470</v>
      </c>
      <c r="F161" s="429">
        <v>426810</v>
      </c>
      <c r="G161" s="426">
        <v>1</v>
      </c>
      <c r="H161" s="426">
        <v>123</v>
      </c>
      <c r="I161" s="429">
        <v>3645</v>
      </c>
      <c r="J161" s="429">
        <v>451980</v>
      </c>
      <c r="K161" s="426">
        <v>1.0589723764672805</v>
      </c>
      <c r="L161" s="426">
        <v>124</v>
      </c>
      <c r="M161" s="429">
        <v>4247</v>
      </c>
      <c r="N161" s="429">
        <v>526628</v>
      </c>
      <c r="O161" s="442">
        <v>1.2338698718399288</v>
      </c>
      <c r="P161" s="430">
        <v>124</v>
      </c>
    </row>
    <row r="162" spans="1:16" ht="14.4" customHeight="1" x14ac:dyDescent="0.3">
      <c r="A162" s="425" t="s">
        <v>2001</v>
      </c>
      <c r="B162" s="426" t="s">
        <v>1976</v>
      </c>
      <c r="C162" s="426" t="s">
        <v>2247</v>
      </c>
      <c r="D162" s="426" t="s">
        <v>2248</v>
      </c>
      <c r="E162" s="429">
        <v>2132</v>
      </c>
      <c r="F162" s="429">
        <v>409344</v>
      </c>
      <c r="G162" s="426">
        <v>1</v>
      </c>
      <c r="H162" s="426">
        <v>192</v>
      </c>
      <c r="I162" s="429">
        <v>2182</v>
      </c>
      <c r="J162" s="429">
        <v>418944</v>
      </c>
      <c r="K162" s="426">
        <v>1.0234521575984992</v>
      </c>
      <c r="L162" s="426">
        <v>192</v>
      </c>
      <c r="M162" s="429">
        <v>2349</v>
      </c>
      <c r="N162" s="429">
        <v>453357</v>
      </c>
      <c r="O162" s="442">
        <v>1.1075208137898687</v>
      </c>
      <c r="P162" s="430">
        <v>193</v>
      </c>
    </row>
    <row r="163" spans="1:16" ht="14.4" customHeight="1" x14ac:dyDescent="0.3">
      <c r="A163" s="425" t="s">
        <v>2001</v>
      </c>
      <c r="B163" s="426" t="s">
        <v>1976</v>
      </c>
      <c r="C163" s="426" t="s">
        <v>2249</v>
      </c>
      <c r="D163" s="426" t="s">
        <v>2250</v>
      </c>
      <c r="E163" s="429">
        <v>12346</v>
      </c>
      <c r="F163" s="429">
        <v>2666736</v>
      </c>
      <c r="G163" s="426">
        <v>1</v>
      </c>
      <c r="H163" s="426">
        <v>216</v>
      </c>
      <c r="I163" s="429">
        <v>12635</v>
      </c>
      <c r="J163" s="429">
        <v>2729160</v>
      </c>
      <c r="K163" s="426">
        <v>1.0234083913818242</v>
      </c>
      <c r="L163" s="426">
        <v>216</v>
      </c>
      <c r="M163" s="429">
        <v>13521</v>
      </c>
      <c r="N163" s="429">
        <v>2934057</v>
      </c>
      <c r="O163" s="442">
        <v>1.1002427686880141</v>
      </c>
      <c r="P163" s="430">
        <v>217</v>
      </c>
    </row>
    <row r="164" spans="1:16" ht="14.4" customHeight="1" x14ac:dyDescent="0.3">
      <c r="A164" s="425" t="s">
        <v>2001</v>
      </c>
      <c r="B164" s="426" t="s">
        <v>1976</v>
      </c>
      <c r="C164" s="426" t="s">
        <v>2251</v>
      </c>
      <c r="D164" s="426" t="s">
        <v>2252</v>
      </c>
      <c r="E164" s="429">
        <v>706</v>
      </c>
      <c r="F164" s="429">
        <v>152496</v>
      </c>
      <c r="G164" s="426">
        <v>1</v>
      </c>
      <c r="H164" s="426">
        <v>216</v>
      </c>
      <c r="I164" s="429">
        <v>659</v>
      </c>
      <c r="J164" s="429">
        <v>142344</v>
      </c>
      <c r="K164" s="426">
        <v>0.93342776203966005</v>
      </c>
      <c r="L164" s="426">
        <v>216</v>
      </c>
      <c r="M164" s="429">
        <v>679</v>
      </c>
      <c r="N164" s="429">
        <v>147343</v>
      </c>
      <c r="O164" s="442">
        <v>0.96620894974294402</v>
      </c>
      <c r="P164" s="430">
        <v>217</v>
      </c>
    </row>
    <row r="165" spans="1:16" ht="14.4" customHeight="1" x14ac:dyDescent="0.3">
      <c r="A165" s="425" t="s">
        <v>2001</v>
      </c>
      <c r="B165" s="426" t="s">
        <v>1976</v>
      </c>
      <c r="C165" s="426" t="s">
        <v>2253</v>
      </c>
      <c r="D165" s="426" t="s">
        <v>2254</v>
      </c>
      <c r="E165" s="429">
        <v>11275</v>
      </c>
      <c r="F165" s="429">
        <v>1939300</v>
      </c>
      <c r="G165" s="426">
        <v>1</v>
      </c>
      <c r="H165" s="426">
        <v>172</v>
      </c>
      <c r="I165" s="429">
        <v>12501</v>
      </c>
      <c r="J165" s="429">
        <v>2150172</v>
      </c>
      <c r="K165" s="426">
        <v>1.1087361419068735</v>
      </c>
      <c r="L165" s="426">
        <v>172</v>
      </c>
      <c r="M165" s="429">
        <v>13295</v>
      </c>
      <c r="N165" s="429">
        <v>2300035</v>
      </c>
      <c r="O165" s="442">
        <v>1.1860129943794153</v>
      </c>
      <c r="P165" s="430">
        <v>173</v>
      </c>
    </row>
    <row r="166" spans="1:16" ht="14.4" customHeight="1" x14ac:dyDescent="0.3">
      <c r="A166" s="425" t="s">
        <v>2001</v>
      </c>
      <c r="B166" s="426" t="s">
        <v>1976</v>
      </c>
      <c r="C166" s="426" t="s">
        <v>2255</v>
      </c>
      <c r="D166" s="426" t="s">
        <v>2256</v>
      </c>
      <c r="E166" s="429">
        <v>160</v>
      </c>
      <c r="F166" s="429">
        <v>40320</v>
      </c>
      <c r="G166" s="426">
        <v>1</v>
      </c>
      <c r="H166" s="426">
        <v>252</v>
      </c>
      <c r="I166" s="429">
        <v>191</v>
      </c>
      <c r="J166" s="429">
        <v>48132</v>
      </c>
      <c r="K166" s="426">
        <v>1.1937500000000001</v>
      </c>
      <c r="L166" s="426">
        <v>252</v>
      </c>
      <c r="M166" s="429">
        <v>248</v>
      </c>
      <c r="N166" s="429">
        <v>62744</v>
      </c>
      <c r="O166" s="442">
        <v>1.5561507936507937</v>
      </c>
      <c r="P166" s="430">
        <v>253</v>
      </c>
    </row>
    <row r="167" spans="1:16" ht="14.4" customHeight="1" x14ac:dyDescent="0.3">
      <c r="A167" s="425" t="s">
        <v>2001</v>
      </c>
      <c r="B167" s="426" t="s">
        <v>1976</v>
      </c>
      <c r="C167" s="426" t="s">
        <v>2257</v>
      </c>
      <c r="D167" s="426" t="s">
        <v>2258</v>
      </c>
      <c r="E167" s="429">
        <v>18</v>
      </c>
      <c r="F167" s="429">
        <v>6174</v>
      </c>
      <c r="G167" s="426">
        <v>1</v>
      </c>
      <c r="H167" s="426">
        <v>343</v>
      </c>
      <c r="I167" s="429">
        <v>13</v>
      </c>
      <c r="J167" s="429">
        <v>4459</v>
      </c>
      <c r="K167" s="426">
        <v>0.72222222222222221</v>
      </c>
      <c r="L167" s="426">
        <v>343</v>
      </c>
      <c r="M167" s="429">
        <v>19</v>
      </c>
      <c r="N167" s="429">
        <v>6536</v>
      </c>
      <c r="O167" s="442">
        <v>1.058632977000324</v>
      </c>
      <c r="P167" s="430">
        <v>344</v>
      </c>
    </row>
    <row r="168" spans="1:16" ht="14.4" customHeight="1" x14ac:dyDescent="0.3">
      <c r="A168" s="425" t="s">
        <v>2001</v>
      </c>
      <c r="B168" s="426" t="s">
        <v>1976</v>
      </c>
      <c r="C168" s="426" t="s">
        <v>2259</v>
      </c>
      <c r="D168" s="426" t="s">
        <v>2260</v>
      </c>
      <c r="E168" s="429">
        <v>18</v>
      </c>
      <c r="F168" s="429">
        <v>4950</v>
      </c>
      <c r="G168" s="426">
        <v>1</v>
      </c>
      <c r="H168" s="426">
        <v>275</v>
      </c>
      <c r="I168" s="429">
        <v>29</v>
      </c>
      <c r="J168" s="429">
        <v>7975</v>
      </c>
      <c r="K168" s="426">
        <v>1.6111111111111112</v>
      </c>
      <c r="L168" s="426">
        <v>275</v>
      </c>
      <c r="M168" s="429">
        <v>74</v>
      </c>
      <c r="N168" s="429">
        <v>20424</v>
      </c>
      <c r="O168" s="442">
        <v>4.126060606060606</v>
      </c>
      <c r="P168" s="430">
        <v>276</v>
      </c>
    </row>
    <row r="169" spans="1:16" ht="14.4" customHeight="1" x14ac:dyDescent="0.3">
      <c r="A169" s="425" t="s">
        <v>2001</v>
      </c>
      <c r="B169" s="426" t="s">
        <v>1976</v>
      </c>
      <c r="C169" s="426" t="s">
        <v>2261</v>
      </c>
      <c r="D169" s="426" t="s">
        <v>2262</v>
      </c>
      <c r="E169" s="429">
        <v>1079</v>
      </c>
      <c r="F169" s="429">
        <v>235222</v>
      </c>
      <c r="G169" s="426">
        <v>1</v>
      </c>
      <c r="H169" s="426">
        <v>218</v>
      </c>
      <c r="I169" s="429">
        <v>1276</v>
      </c>
      <c r="J169" s="429">
        <v>278168</v>
      </c>
      <c r="K169" s="426">
        <v>1.1825764596848933</v>
      </c>
      <c r="L169" s="426">
        <v>218</v>
      </c>
      <c r="M169" s="429">
        <v>1764</v>
      </c>
      <c r="N169" s="429">
        <v>386316</v>
      </c>
      <c r="O169" s="442">
        <v>1.6423463791652142</v>
      </c>
      <c r="P169" s="430">
        <v>219</v>
      </c>
    </row>
    <row r="170" spans="1:16" ht="14.4" customHeight="1" x14ac:dyDescent="0.3">
      <c r="A170" s="425" t="s">
        <v>2001</v>
      </c>
      <c r="B170" s="426" t="s">
        <v>1976</v>
      </c>
      <c r="C170" s="426" t="s">
        <v>2263</v>
      </c>
      <c r="D170" s="426" t="s">
        <v>2264</v>
      </c>
      <c r="E170" s="429">
        <v>207</v>
      </c>
      <c r="F170" s="429">
        <v>85698</v>
      </c>
      <c r="G170" s="426">
        <v>1</v>
      </c>
      <c r="H170" s="426">
        <v>414</v>
      </c>
      <c r="I170" s="429">
        <v>218</v>
      </c>
      <c r="J170" s="429">
        <v>90252</v>
      </c>
      <c r="K170" s="426">
        <v>1.0531400966183575</v>
      </c>
      <c r="L170" s="426">
        <v>414</v>
      </c>
      <c r="M170" s="429">
        <v>196</v>
      </c>
      <c r="N170" s="429">
        <v>81340</v>
      </c>
      <c r="O170" s="442">
        <v>0.9491470045975402</v>
      </c>
      <c r="P170" s="430">
        <v>415</v>
      </c>
    </row>
    <row r="171" spans="1:16" ht="14.4" customHeight="1" x14ac:dyDescent="0.3">
      <c r="A171" s="425" t="s">
        <v>2001</v>
      </c>
      <c r="B171" s="426" t="s">
        <v>1976</v>
      </c>
      <c r="C171" s="426" t="s">
        <v>2265</v>
      </c>
      <c r="D171" s="426" t="s">
        <v>2266</v>
      </c>
      <c r="E171" s="429">
        <v>112</v>
      </c>
      <c r="F171" s="429">
        <v>67872</v>
      </c>
      <c r="G171" s="426">
        <v>1</v>
      </c>
      <c r="H171" s="426">
        <v>606</v>
      </c>
      <c r="I171" s="429">
        <v>110</v>
      </c>
      <c r="J171" s="429">
        <v>66880</v>
      </c>
      <c r="K171" s="426">
        <v>0.9853842527109854</v>
      </c>
      <c r="L171" s="426">
        <v>608</v>
      </c>
      <c r="M171" s="429">
        <v>105</v>
      </c>
      <c r="N171" s="429">
        <v>63945</v>
      </c>
      <c r="O171" s="442">
        <v>0.94214108910891092</v>
      </c>
      <c r="P171" s="430">
        <v>609</v>
      </c>
    </row>
    <row r="172" spans="1:16" ht="14.4" customHeight="1" x14ac:dyDescent="0.3">
      <c r="A172" s="425" t="s">
        <v>2001</v>
      </c>
      <c r="B172" s="426" t="s">
        <v>1976</v>
      </c>
      <c r="C172" s="426" t="s">
        <v>2267</v>
      </c>
      <c r="D172" s="426" t="s">
        <v>2268</v>
      </c>
      <c r="E172" s="429">
        <v>53</v>
      </c>
      <c r="F172" s="429">
        <v>34715</v>
      </c>
      <c r="G172" s="426">
        <v>1</v>
      </c>
      <c r="H172" s="426">
        <v>655</v>
      </c>
      <c r="I172" s="429">
        <v>66</v>
      </c>
      <c r="J172" s="429">
        <v>43362</v>
      </c>
      <c r="K172" s="426">
        <v>1.2490854097652311</v>
      </c>
      <c r="L172" s="426">
        <v>657</v>
      </c>
      <c r="M172" s="429">
        <v>79</v>
      </c>
      <c r="N172" s="429">
        <v>51982</v>
      </c>
      <c r="O172" s="442">
        <v>1.4973930577560133</v>
      </c>
      <c r="P172" s="430">
        <v>658</v>
      </c>
    </row>
    <row r="173" spans="1:16" ht="14.4" customHeight="1" x14ac:dyDescent="0.3">
      <c r="A173" s="425" t="s">
        <v>2001</v>
      </c>
      <c r="B173" s="426" t="s">
        <v>1976</v>
      </c>
      <c r="C173" s="426" t="s">
        <v>2269</v>
      </c>
      <c r="D173" s="426" t="s">
        <v>2270</v>
      </c>
      <c r="E173" s="429">
        <v>6</v>
      </c>
      <c r="F173" s="429">
        <v>10452</v>
      </c>
      <c r="G173" s="426">
        <v>1</v>
      </c>
      <c r="H173" s="426">
        <v>1742</v>
      </c>
      <c r="I173" s="429">
        <v>5</v>
      </c>
      <c r="J173" s="429">
        <v>8730</v>
      </c>
      <c r="K173" s="426">
        <v>0.83524684270952931</v>
      </c>
      <c r="L173" s="426">
        <v>1746</v>
      </c>
      <c r="M173" s="429">
        <v>2</v>
      </c>
      <c r="N173" s="429">
        <v>3500</v>
      </c>
      <c r="O173" s="442">
        <v>0.33486414083429011</v>
      </c>
      <c r="P173" s="430">
        <v>1750</v>
      </c>
    </row>
    <row r="174" spans="1:16" ht="14.4" customHeight="1" x14ac:dyDescent="0.3">
      <c r="A174" s="425" t="s">
        <v>2001</v>
      </c>
      <c r="B174" s="426" t="s">
        <v>1976</v>
      </c>
      <c r="C174" s="426" t="s">
        <v>2271</v>
      </c>
      <c r="D174" s="426" t="s">
        <v>2272</v>
      </c>
      <c r="E174" s="429">
        <v>125</v>
      </c>
      <c r="F174" s="429">
        <v>113500</v>
      </c>
      <c r="G174" s="426">
        <v>1</v>
      </c>
      <c r="H174" s="426">
        <v>908</v>
      </c>
      <c r="I174" s="429">
        <v>126</v>
      </c>
      <c r="J174" s="429">
        <v>114660</v>
      </c>
      <c r="K174" s="426">
        <v>1.0102202643171807</v>
      </c>
      <c r="L174" s="426">
        <v>910</v>
      </c>
      <c r="M174" s="429">
        <v>101</v>
      </c>
      <c r="N174" s="429">
        <v>92112</v>
      </c>
      <c r="O174" s="442">
        <v>0.81155947136563877</v>
      </c>
      <c r="P174" s="430">
        <v>912</v>
      </c>
    </row>
    <row r="175" spans="1:16" ht="14.4" customHeight="1" x14ac:dyDescent="0.3">
      <c r="A175" s="425" t="s">
        <v>2001</v>
      </c>
      <c r="B175" s="426" t="s">
        <v>1976</v>
      </c>
      <c r="C175" s="426" t="s">
        <v>2273</v>
      </c>
      <c r="D175" s="426" t="s">
        <v>2274</v>
      </c>
      <c r="E175" s="429">
        <v>9</v>
      </c>
      <c r="F175" s="429">
        <v>3816</v>
      </c>
      <c r="G175" s="426">
        <v>1</v>
      </c>
      <c r="H175" s="426">
        <v>424</v>
      </c>
      <c r="I175" s="429">
        <v>7</v>
      </c>
      <c r="J175" s="429">
        <v>2968</v>
      </c>
      <c r="K175" s="426">
        <v>0.77777777777777779</v>
      </c>
      <c r="L175" s="426">
        <v>424</v>
      </c>
      <c r="M175" s="429">
        <v>10</v>
      </c>
      <c r="N175" s="429">
        <v>4250</v>
      </c>
      <c r="O175" s="442">
        <v>1.1137316561844863</v>
      </c>
      <c r="P175" s="430">
        <v>425</v>
      </c>
    </row>
    <row r="176" spans="1:16" ht="14.4" customHeight="1" x14ac:dyDescent="0.3">
      <c r="A176" s="425" t="s">
        <v>2001</v>
      </c>
      <c r="B176" s="426" t="s">
        <v>1976</v>
      </c>
      <c r="C176" s="426" t="s">
        <v>2275</v>
      </c>
      <c r="D176" s="426" t="s">
        <v>2276</v>
      </c>
      <c r="E176" s="429">
        <v>34</v>
      </c>
      <c r="F176" s="429">
        <v>34204</v>
      </c>
      <c r="G176" s="426">
        <v>1</v>
      </c>
      <c r="H176" s="426">
        <v>1006</v>
      </c>
      <c r="I176" s="429">
        <v>19</v>
      </c>
      <c r="J176" s="429">
        <v>19190</v>
      </c>
      <c r="K176" s="426">
        <v>0.56104549175535023</v>
      </c>
      <c r="L176" s="426">
        <v>1010</v>
      </c>
      <c r="M176" s="429">
        <v>43</v>
      </c>
      <c r="N176" s="429">
        <v>43602</v>
      </c>
      <c r="O176" s="442">
        <v>1.2747631855923285</v>
      </c>
      <c r="P176" s="430">
        <v>1014</v>
      </c>
    </row>
    <row r="177" spans="1:16" ht="14.4" customHeight="1" x14ac:dyDescent="0.3">
      <c r="A177" s="425" t="s">
        <v>2001</v>
      </c>
      <c r="B177" s="426" t="s">
        <v>1976</v>
      </c>
      <c r="C177" s="426" t="s">
        <v>2277</v>
      </c>
      <c r="D177" s="426" t="s">
        <v>2278</v>
      </c>
      <c r="E177" s="429">
        <v>40</v>
      </c>
      <c r="F177" s="429">
        <v>17920</v>
      </c>
      <c r="G177" s="426">
        <v>1</v>
      </c>
      <c r="H177" s="426">
        <v>448</v>
      </c>
      <c r="I177" s="429">
        <v>57</v>
      </c>
      <c r="J177" s="429">
        <v>25536</v>
      </c>
      <c r="K177" s="426">
        <v>1.425</v>
      </c>
      <c r="L177" s="426">
        <v>448</v>
      </c>
      <c r="M177" s="429">
        <v>58</v>
      </c>
      <c r="N177" s="429">
        <v>26042</v>
      </c>
      <c r="O177" s="442">
        <v>1.4532366071428571</v>
      </c>
      <c r="P177" s="430">
        <v>449</v>
      </c>
    </row>
    <row r="178" spans="1:16" ht="14.4" customHeight="1" x14ac:dyDescent="0.3">
      <c r="A178" s="425" t="s">
        <v>2001</v>
      </c>
      <c r="B178" s="426" t="s">
        <v>1976</v>
      </c>
      <c r="C178" s="426" t="s">
        <v>2279</v>
      </c>
      <c r="D178" s="426" t="s">
        <v>2280</v>
      </c>
      <c r="E178" s="429">
        <v>40</v>
      </c>
      <c r="F178" s="429">
        <v>22120</v>
      </c>
      <c r="G178" s="426">
        <v>1</v>
      </c>
      <c r="H178" s="426">
        <v>553</v>
      </c>
      <c r="I178" s="429">
        <v>57</v>
      </c>
      <c r="J178" s="429">
        <v>31578</v>
      </c>
      <c r="K178" s="426">
        <v>1.4275768535262205</v>
      </c>
      <c r="L178" s="426">
        <v>554</v>
      </c>
      <c r="M178" s="429">
        <v>56</v>
      </c>
      <c r="N178" s="429">
        <v>31080</v>
      </c>
      <c r="O178" s="442">
        <v>1.4050632911392404</v>
      </c>
      <c r="P178" s="430">
        <v>555</v>
      </c>
    </row>
    <row r="179" spans="1:16" ht="14.4" customHeight="1" x14ac:dyDescent="0.3">
      <c r="A179" s="425" t="s">
        <v>2001</v>
      </c>
      <c r="B179" s="426" t="s">
        <v>1976</v>
      </c>
      <c r="C179" s="426" t="s">
        <v>2281</v>
      </c>
      <c r="D179" s="426" t="s">
        <v>2282</v>
      </c>
      <c r="E179" s="429"/>
      <c r="F179" s="429"/>
      <c r="G179" s="426"/>
      <c r="H179" s="426"/>
      <c r="I179" s="429"/>
      <c r="J179" s="429"/>
      <c r="K179" s="426"/>
      <c r="L179" s="426"/>
      <c r="M179" s="429">
        <v>1</v>
      </c>
      <c r="N179" s="429">
        <v>870</v>
      </c>
      <c r="O179" s="442"/>
      <c r="P179" s="430">
        <v>870</v>
      </c>
    </row>
    <row r="180" spans="1:16" ht="14.4" customHeight="1" x14ac:dyDescent="0.3">
      <c r="A180" s="425" t="s">
        <v>2001</v>
      </c>
      <c r="B180" s="426" t="s">
        <v>1976</v>
      </c>
      <c r="C180" s="426" t="s">
        <v>2283</v>
      </c>
      <c r="D180" s="426" t="s">
        <v>2284</v>
      </c>
      <c r="E180" s="429">
        <v>12</v>
      </c>
      <c r="F180" s="429">
        <v>5664</v>
      </c>
      <c r="G180" s="426">
        <v>1</v>
      </c>
      <c r="H180" s="426">
        <v>472</v>
      </c>
      <c r="I180" s="429">
        <v>7</v>
      </c>
      <c r="J180" s="429">
        <v>3304</v>
      </c>
      <c r="K180" s="426">
        <v>0.58333333333333337</v>
      </c>
      <c r="L180" s="426">
        <v>472</v>
      </c>
      <c r="M180" s="429">
        <v>10</v>
      </c>
      <c r="N180" s="429">
        <v>4730</v>
      </c>
      <c r="O180" s="442">
        <v>0.83509887005649719</v>
      </c>
      <c r="P180" s="430">
        <v>473</v>
      </c>
    </row>
    <row r="181" spans="1:16" ht="14.4" customHeight="1" x14ac:dyDescent="0.3">
      <c r="A181" s="425" t="s">
        <v>2001</v>
      </c>
      <c r="B181" s="426" t="s">
        <v>1976</v>
      </c>
      <c r="C181" s="426" t="s">
        <v>2285</v>
      </c>
      <c r="D181" s="426" t="s">
        <v>2286</v>
      </c>
      <c r="E181" s="429">
        <v>1457</v>
      </c>
      <c r="F181" s="429">
        <v>432729</v>
      </c>
      <c r="G181" s="426">
        <v>1</v>
      </c>
      <c r="H181" s="426">
        <v>297</v>
      </c>
      <c r="I181" s="429">
        <v>1394</v>
      </c>
      <c r="J181" s="429">
        <v>433534</v>
      </c>
      <c r="K181" s="426">
        <v>1.0018602866921329</v>
      </c>
      <c r="L181" s="426">
        <v>311</v>
      </c>
      <c r="M181" s="429">
        <v>1449</v>
      </c>
      <c r="N181" s="429">
        <v>452088</v>
      </c>
      <c r="O181" s="442">
        <v>1.0447370063018655</v>
      </c>
      <c r="P181" s="430">
        <v>312</v>
      </c>
    </row>
    <row r="182" spans="1:16" ht="14.4" customHeight="1" x14ac:dyDescent="0.3">
      <c r="A182" s="425" t="s">
        <v>2001</v>
      </c>
      <c r="B182" s="426" t="s">
        <v>1976</v>
      </c>
      <c r="C182" s="426" t="s">
        <v>2287</v>
      </c>
      <c r="D182" s="426" t="s">
        <v>2288</v>
      </c>
      <c r="E182" s="429">
        <v>12</v>
      </c>
      <c r="F182" s="429">
        <v>4368</v>
      </c>
      <c r="G182" s="426">
        <v>1</v>
      </c>
      <c r="H182" s="426">
        <v>364</v>
      </c>
      <c r="I182" s="429">
        <v>17</v>
      </c>
      <c r="J182" s="429">
        <v>6188</v>
      </c>
      <c r="K182" s="426">
        <v>1.4166666666666667</v>
      </c>
      <c r="L182" s="426">
        <v>364</v>
      </c>
      <c r="M182" s="429">
        <v>10</v>
      </c>
      <c r="N182" s="429">
        <v>3650</v>
      </c>
      <c r="O182" s="442">
        <v>0.83562271062271065</v>
      </c>
      <c r="P182" s="430">
        <v>365</v>
      </c>
    </row>
    <row r="183" spans="1:16" ht="14.4" customHeight="1" x14ac:dyDescent="0.3">
      <c r="A183" s="425" t="s">
        <v>2001</v>
      </c>
      <c r="B183" s="426" t="s">
        <v>1976</v>
      </c>
      <c r="C183" s="426" t="s">
        <v>2289</v>
      </c>
      <c r="D183" s="426" t="s">
        <v>2290</v>
      </c>
      <c r="E183" s="429">
        <v>1</v>
      </c>
      <c r="F183" s="429">
        <v>322</v>
      </c>
      <c r="G183" s="426">
        <v>1</v>
      </c>
      <c r="H183" s="426">
        <v>322</v>
      </c>
      <c r="I183" s="429"/>
      <c r="J183" s="429"/>
      <c r="K183" s="426"/>
      <c r="L183" s="426"/>
      <c r="M183" s="429"/>
      <c r="N183" s="429"/>
      <c r="O183" s="442"/>
      <c r="P183" s="430"/>
    </row>
    <row r="184" spans="1:16" ht="14.4" customHeight="1" x14ac:dyDescent="0.3">
      <c r="A184" s="425" t="s">
        <v>2001</v>
      </c>
      <c r="B184" s="426" t="s">
        <v>1976</v>
      </c>
      <c r="C184" s="426" t="s">
        <v>2291</v>
      </c>
      <c r="D184" s="426" t="s">
        <v>2292</v>
      </c>
      <c r="E184" s="429">
        <v>2</v>
      </c>
      <c r="F184" s="429">
        <v>1282</v>
      </c>
      <c r="G184" s="426">
        <v>1</v>
      </c>
      <c r="H184" s="426">
        <v>641</v>
      </c>
      <c r="I184" s="429"/>
      <c r="J184" s="429"/>
      <c r="K184" s="426"/>
      <c r="L184" s="426"/>
      <c r="M184" s="429">
        <v>1</v>
      </c>
      <c r="N184" s="429">
        <v>645</v>
      </c>
      <c r="O184" s="442">
        <v>0.50312012480499224</v>
      </c>
      <c r="P184" s="430">
        <v>645</v>
      </c>
    </row>
    <row r="185" spans="1:16" ht="14.4" customHeight="1" x14ac:dyDescent="0.3">
      <c r="A185" s="425" t="s">
        <v>2001</v>
      </c>
      <c r="B185" s="426" t="s">
        <v>1976</v>
      </c>
      <c r="C185" s="426" t="s">
        <v>2293</v>
      </c>
      <c r="D185" s="426" t="s">
        <v>2294</v>
      </c>
      <c r="E185" s="429">
        <v>34</v>
      </c>
      <c r="F185" s="429">
        <v>8704</v>
      </c>
      <c r="G185" s="426">
        <v>1</v>
      </c>
      <c r="H185" s="426">
        <v>256</v>
      </c>
      <c r="I185" s="429">
        <v>35</v>
      </c>
      <c r="J185" s="429">
        <v>8960</v>
      </c>
      <c r="K185" s="426">
        <v>1.0294117647058822</v>
      </c>
      <c r="L185" s="426">
        <v>256</v>
      </c>
      <c r="M185" s="429">
        <v>111</v>
      </c>
      <c r="N185" s="429">
        <v>28527</v>
      </c>
      <c r="O185" s="442">
        <v>3.2774586397058822</v>
      </c>
      <c r="P185" s="430">
        <v>257</v>
      </c>
    </row>
    <row r="186" spans="1:16" ht="14.4" customHeight="1" x14ac:dyDescent="0.3">
      <c r="A186" s="425" t="s">
        <v>2001</v>
      </c>
      <c r="B186" s="426" t="s">
        <v>1976</v>
      </c>
      <c r="C186" s="426" t="s">
        <v>2295</v>
      </c>
      <c r="D186" s="426" t="s">
        <v>2296</v>
      </c>
      <c r="E186" s="429">
        <v>18</v>
      </c>
      <c r="F186" s="429">
        <v>4608</v>
      </c>
      <c r="G186" s="426">
        <v>1</v>
      </c>
      <c r="H186" s="426">
        <v>256</v>
      </c>
      <c r="I186" s="429">
        <v>21</v>
      </c>
      <c r="J186" s="429">
        <v>5376</v>
      </c>
      <c r="K186" s="426">
        <v>1.1666666666666667</v>
      </c>
      <c r="L186" s="426">
        <v>256</v>
      </c>
      <c r="M186" s="429">
        <v>64</v>
      </c>
      <c r="N186" s="429">
        <v>16448</v>
      </c>
      <c r="O186" s="442">
        <v>3.5694444444444446</v>
      </c>
      <c r="P186" s="430">
        <v>257</v>
      </c>
    </row>
    <row r="187" spans="1:16" ht="14.4" customHeight="1" x14ac:dyDescent="0.3">
      <c r="A187" s="425" t="s">
        <v>2001</v>
      </c>
      <c r="B187" s="426" t="s">
        <v>1976</v>
      </c>
      <c r="C187" s="426" t="s">
        <v>2297</v>
      </c>
      <c r="D187" s="426" t="s">
        <v>2298</v>
      </c>
      <c r="E187" s="429">
        <v>235</v>
      </c>
      <c r="F187" s="429">
        <v>46295</v>
      </c>
      <c r="G187" s="426">
        <v>1</v>
      </c>
      <c r="H187" s="426">
        <v>197</v>
      </c>
      <c r="I187" s="429">
        <v>206</v>
      </c>
      <c r="J187" s="429">
        <v>40582</v>
      </c>
      <c r="K187" s="426">
        <v>0.87659574468085111</v>
      </c>
      <c r="L187" s="426">
        <v>197</v>
      </c>
      <c r="M187" s="429">
        <v>183</v>
      </c>
      <c r="N187" s="429">
        <v>36234</v>
      </c>
      <c r="O187" s="442">
        <v>0.78267631493681822</v>
      </c>
      <c r="P187" s="430">
        <v>198</v>
      </c>
    </row>
    <row r="188" spans="1:16" ht="14.4" customHeight="1" x14ac:dyDescent="0.3">
      <c r="A188" s="425" t="s">
        <v>2001</v>
      </c>
      <c r="B188" s="426" t="s">
        <v>1976</v>
      </c>
      <c r="C188" s="426" t="s">
        <v>2299</v>
      </c>
      <c r="D188" s="426" t="s">
        <v>2300</v>
      </c>
      <c r="E188" s="429">
        <v>1</v>
      </c>
      <c r="F188" s="429">
        <v>734</v>
      </c>
      <c r="G188" s="426">
        <v>1</v>
      </c>
      <c r="H188" s="426">
        <v>734</v>
      </c>
      <c r="I188" s="429">
        <v>8</v>
      </c>
      <c r="J188" s="429">
        <v>5904</v>
      </c>
      <c r="K188" s="426">
        <v>8.0435967302452323</v>
      </c>
      <c r="L188" s="426">
        <v>738</v>
      </c>
      <c r="M188" s="429">
        <v>4</v>
      </c>
      <c r="N188" s="429">
        <v>2968</v>
      </c>
      <c r="O188" s="442">
        <v>4.0435967302452314</v>
      </c>
      <c r="P188" s="430">
        <v>742</v>
      </c>
    </row>
    <row r="189" spans="1:16" ht="14.4" customHeight="1" x14ac:dyDescent="0.3">
      <c r="A189" s="425" t="s">
        <v>2001</v>
      </c>
      <c r="B189" s="426" t="s">
        <v>1976</v>
      </c>
      <c r="C189" s="426" t="s">
        <v>2301</v>
      </c>
      <c r="D189" s="426" t="s">
        <v>2302</v>
      </c>
      <c r="E189" s="429">
        <v>235</v>
      </c>
      <c r="F189" s="429">
        <v>75905</v>
      </c>
      <c r="G189" s="426">
        <v>1</v>
      </c>
      <c r="H189" s="426">
        <v>323</v>
      </c>
      <c r="I189" s="429">
        <v>232</v>
      </c>
      <c r="J189" s="429">
        <v>75400</v>
      </c>
      <c r="K189" s="426">
        <v>0.99334694684144653</v>
      </c>
      <c r="L189" s="426">
        <v>325</v>
      </c>
      <c r="M189" s="429">
        <v>240</v>
      </c>
      <c r="N189" s="429">
        <v>78240</v>
      </c>
      <c r="O189" s="442">
        <v>1.0307621368816284</v>
      </c>
      <c r="P189" s="430">
        <v>326</v>
      </c>
    </row>
    <row r="190" spans="1:16" ht="14.4" customHeight="1" x14ac:dyDescent="0.3">
      <c r="A190" s="425" t="s">
        <v>2001</v>
      </c>
      <c r="B190" s="426" t="s">
        <v>1976</v>
      </c>
      <c r="C190" s="426" t="s">
        <v>2303</v>
      </c>
      <c r="D190" s="426" t="s">
        <v>2304</v>
      </c>
      <c r="E190" s="429">
        <v>1</v>
      </c>
      <c r="F190" s="429">
        <v>13683</v>
      </c>
      <c r="G190" s="426">
        <v>1</v>
      </c>
      <c r="H190" s="426">
        <v>13683</v>
      </c>
      <c r="I190" s="429">
        <v>1</v>
      </c>
      <c r="J190" s="429">
        <v>13691</v>
      </c>
      <c r="K190" s="426">
        <v>1.000584667105167</v>
      </c>
      <c r="L190" s="426">
        <v>13691</v>
      </c>
      <c r="M190" s="429"/>
      <c r="N190" s="429"/>
      <c r="O190" s="442"/>
      <c r="P190" s="430"/>
    </row>
    <row r="191" spans="1:16" ht="14.4" customHeight="1" x14ac:dyDescent="0.3">
      <c r="A191" s="425" t="s">
        <v>2001</v>
      </c>
      <c r="B191" s="426" t="s">
        <v>1976</v>
      </c>
      <c r="C191" s="426" t="s">
        <v>2305</v>
      </c>
      <c r="D191" s="426" t="s">
        <v>2306</v>
      </c>
      <c r="E191" s="429">
        <v>2</v>
      </c>
      <c r="F191" s="429">
        <v>8968</v>
      </c>
      <c r="G191" s="426">
        <v>1</v>
      </c>
      <c r="H191" s="426">
        <v>4484</v>
      </c>
      <c r="I191" s="429"/>
      <c r="J191" s="429"/>
      <c r="K191" s="426"/>
      <c r="L191" s="426"/>
      <c r="M191" s="429">
        <v>1</v>
      </c>
      <c r="N191" s="429">
        <v>4493</v>
      </c>
      <c r="O191" s="442">
        <v>0.50100356824264047</v>
      </c>
      <c r="P191" s="430">
        <v>4493</v>
      </c>
    </row>
    <row r="192" spans="1:16" ht="14.4" customHeight="1" x14ac:dyDescent="0.3">
      <c r="A192" s="425" t="s">
        <v>2001</v>
      </c>
      <c r="B192" s="426" t="s">
        <v>1976</v>
      </c>
      <c r="C192" s="426" t="s">
        <v>2307</v>
      </c>
      <c r="D192" s="426" t="s">
        <v>2308</v>
      </c>
      <c r="E192" s="429">
        <v>1</v>
      </c>
      <c r="F192" s="429">
        <v>9698</v>
      </c>
      <c r="G192" s="426">
        <v>1</v>
      </c>
      <c r="H192" s="426">
        <v>9698</v>
      </c>
      <c r="I192" s="429"/>
      <c r="J192" s="429"/>
      <c r="K192" s="426"/>
      <c r="L192" s="426"/>
      <c r="M192" s="429">
        <v>2</v>
      </c>
      <c r="N192" s="429">
        <v>19422</v>
      </c>
      <c r="O192" s="442">
        <v>2.0026809651474529</v>
      </c>
      <c r="P192" s="430">
        <v>9711</v>
      </c>
    </row>
    <row r="193" spans="1:16" ht="14.4" customHeight="1" x14ac:dyDescent="0.3">
      <c r="A193" s="425" t="s">
        <v>2001</v>
      </c>
      <c r="B193" s="426" t="s">
        <v>1976</v>
      </c>
      <c r="C193" s="426" t="s">
        <v>2309</v>
      </c>
      <c r="D193" s="426" t="s">
        <v>2310</v>
      </c>
      <c r="E193" s="429">
        <v>2</v>
      </c>
      <c r="F193" s="429">
        <v>8236</v>
      </c>
      <c r="G193" s="426">
        <v>1</v>
      </c>
      <c r="H193" s="426">
        <v>4118</v>
      </c>
      <c r="I193" s="429">
        <v>22</v>
      </c>
      <c r="J193" s="429">
        <v>90684</v>
      </c>
      <c r="K193" s="426">
        <v>11.010684798445848</v>
      </c>
      <c r="L193" s="426">
        <v>4122</v>
      </c>
      <c r="M193" s="429">
        <v>6</v>
      </c>
      <c r="N193" s="429">
        <v>24762</v>
      </c>
      <c r="O193" s="442">
        <v>3.0065565808644972</v>
      </c>
      <c r="P193" s="430">
        <v>4127</v>
      </c>
    </row>
    <row r="194" spans="1:16" ht="14.4" customHeight="1" x14ac:dyDescent="0.3">
      <c r="A194" s="425" t="s">
        <v>2001</v>
      </c>
      <c r="B194" s="426" t="s">
        <v>1976</v>
      </c>
      <c r="C194" s="426" t="s">
        <v>2311</v>
      </c>
      <c r="D194" s="426" t="s">
        <v>2312</v>
      </c>
      <c r="E194" s="429">
        <v>2</v>
      </c>
      <c r="F194" s="429">
        <v>3968</v>
      </c>
      <c r="G194" s="426">
        <v>1</v>
      </c>
      <c r="H194" s="426">
        <v>1984</v>
      </c>
      <c r="I194" s="429">
        <v>3</v>
      </c>
      <c r="J194" s="429">
        <v>5964</v>
      </c>
      <c r="K194" s="426">
        <v>1.503024193548387</v>
      </c>
      <c r="L194" s="426">
        <v>1988</v>
      </c>
      <c r="M194" s="429">
        <v>2</v>
      </c>
      <c r="N194" s="429">
        <v>3986</v>
      </c>
      <c r="O194" s="442">
        <v>1.0045362903225807</v>
      </c>
      <c r="P194" s="430">
        <v>1993</v>
      </c>
    </row>
    <row r="195" spans="1:16" ht="14.4" customHeight="1" x14ac:dyDescent="0.3">
      <c r="A195" s="425" t="s">
        <v>2001</v>
      </c>
      <c r="B195" s="426" t="s">
        <v>1976</v>
      </c>
      <c r="C195" s="426" t="s">
        <v>2313</v>
      </c>
      <c r="D195" s="426" t="s">
        <v>2314</v>
      </c>
      <c r="E195" s="429"/>
      <c r="F195" s="429"/>
      <c r="G195" s="426"/>
      <c r="H195" s="426"/>
      <c r="I195" s="429">
        <v>4</v>
      </c>
      <c r="J195" s="429">
        <v>1108</v>
      </c>
      <c r="K195" s="426"/>
      <c r="L195" s="426">
        <v>277</v>
      </c>
      <c r="M195" s="429">
        <v>3</v>
      </c>
      <c r="N195" s="429">
        <v>834</v>
      </c>
      <c r="O195" s="442"/>
      <c r="P195" s="430">
        <v>278</v>
      </c>
    </row>
    <row r="196" spans="1:16" ht="14.4" customHeight="1" x14ac:dyDescent="0.3">
      <c r="A196" s="425" t="s">
        <v>2001</v>
      </c>
      <c r="B196" s="426" t="s">
        <v>1976</v>
      </c>
      <c r="C196" s="426" t="s">
        <v>2315</v>
      </c>
      <c r="D196" s="426" t="s">
        <v>2316</v>
      </c>
      <c r="E196" s="429">
        <v>1</v>
      </c>
      <c r="F196" s="429">
        <v>2072</v>
      </c>
      <c r="G196" s="426">
        <v>1</v>
      </c>
      <c r="H196" s="426">
        <v>2072</v>
      </c>
      <c r="I196" s="429">
        <v>5</v>
      </c>
      <c r="J196" s="429">
        <v>10370</v>
      </c>
      <c r="K196" s="426">
        <v>5.0048262548262548</v>
      </c>
      <c r="L196" s="426">
        <v>2074</v>
      </c>
      <c r="M196" s="429">
        <v>3</v>
      </c>
      <c r="N196" s="429">
        <v>6228</v>
      </c>
      <c r="O196" s="442">
        <v>3.0057915057915059</v>
      </c>
      <c r="P196" s="430">
        <v>2076</v>
      </c>
    </row>
    <row r="197" spans="1:16" ht="14.4" customHeight="1" x14ac:dyDescent="0.3">
      <c r="A197" s="425" t="s">
        <v>2001</v>
      </c>
      <c r="B197" s="426" t="s">
        <v>1976</v>
      </c>
      <c r="C197" s="426" t="s">
        <v>2317</v>
      </c>
      <c r="D197" s="426" t="s">
        <v>2318</v>
      </c>
      <c r="E197" s="429">
        <v>23</v>
      </c>
      <c r="F197" s="429">
        <v>143520</v>
      </c>
      <c r="G197" s="426">
        <v>1</v>
      </c>
      <c r="H197" s="426">
        <v>6240</v>
      </c>
      <c r="I197" s="429">
        <v>20</v>
      </c>
      <c r="J197" s="429">
        <v>124880</v>
      </c>
      <c r="K197" s="426">
        <v>0.87012263099219622</v>
      </c>
      <c r="L197" s="426">
        <v>6244</v>
      </c>
      <c r="M197" s="429">
        <v>22</v>
      </c>
      <c r="N197" s="429">
        <v>137500</v>
      </c>
      <c r="O197" s="442">
        <v>0.95805462653288742</v>
      </c>
      <c r="P197" s="430">
        <v>6250</v>
      </c>
    </row>
    <row r="198" spans="1:16" ht="14.4" customHeight="1" x14ac:dyDescent="0.3">
      <c r="A198" s="425" t="s">
        <v>2001</v>
      </c>
      <c r="B198" s="426" t="s">
        <v>1976</v>
      </c>
      <c r="C198" s="426" t="s">
        <v>2319</v>
      </c>
      <c r="D198" s="426" t="s">
        <v>2320</v>
      </c>
      <c r="E198" s="429">
        <v>32</v>
      </c>
      <c r="F198" s="429">
        <v>4832</v>
      </c>
      <c r="G198" s="426">
        <v>1</v>
      </c>
      <c r="H198" s="426">
        <v>151</v>
      </c>
      <c r="I198" s="429">
        <v>26</v>
      </c>
      <c r="J198" s="429">
        <v>3926</v>
      </c>
      <c r="K198" s="426">
        <v>0.8125</v>
      </c>
      <c r="L198" s="426">
        <v>151</v>
      </c>
      <c r="M198" s="429">
        <v>17</v>
      </c>
      <c r="N198" s="429">
        <v>2584</v>
      </c>
      <c r="O198" s="442">
        <v>0.53476821192052981</v>
      </c>
      <c r="P198" s="430">
        <v>152</v>
      </c>
    </row>
    <row r="199" spans="1:16" ht="14.4" customHeight="1" x14ac:dyDescent="0.3">
      <c r="A199" s="425" t="s">
        <v>2001</v>
      </c>
      <c r="B199" s="426" t="s">
        <v>1976</v>
      </c>
      <c r="C199" s="426" t="s">
        <v>2321</v>
      </c>
      <c r="D199" s="426" t="s">
        <v>2322</v>
      </c>
      <c r="E199" s="429">
        <v>30</v>
      </c>
      <c r="F199" s="429">
        <v>45180</v>
      </c>
      <c r="G199" s="426">
        <v>1</v>
      </c>
      <c r="H199" s="426">
        <v>1506</v>
      </c>
      <c r="I199" s="429">
        <v>15</v>
      </c>
      <c r="J199" s="429">
        <v>22650</v>
      </c>
      <c r="K199" s="426">
        <v>0.50132802124833997</v>
      </c>
      <c r="L199" s="426">
        <v>1510</v>
      </c>
      <c r="M199" s="429">
        <v>16</v>
      </c>
      <c r="N199" s="429">
        <v>24240</v>
      </c>
      <c r="O199" s="442">
        <v>0.53652058432934924</v>
      </c>
      <c r="P199" s="430">
        <v>1515</v>
      </c>
    </row>
    <row r="200" spans="1:16" ht="14.4" customHeight="1" x14ac:dyDescent="0.3">
      <c r="A200" s="425" t="s">
        <v>2001</v>
      </c>
      <c r="B200" s="426" t="s">
        <v>1976</v>
      </c>
      <c r="C200" s="426" t="s">
        <v>2323</v>
      </c>
      <c r="D200" s="426" t="s">
        <v>2324</v>
      </c>
      <c r="E200" s="429">
        <v>17</v>
      </c>
      <c r="F200" s="429">
        <v>18411</v>
      </c>
      <c r="G200" s="426">
        <v>1</v>
      </c>
      <c r="H200" s="426">
        <v>1083</v>
      </c>
      <c r="I200" s="429">
        <v>5</v>
      </c>
      <c r="J200" s="429">
        <v>5425</v>
      </c>
      <c r="K200" s="426">
        <v>0.294660800608332</v>
      </c>
      <c r="L200" s="426">
        <v>1085</v>
      </c>
      <c r="M200" s="429">
        <v>2</v>
      </c>
      <c r="N200" s="429">
        <v>2176</v>
      </c>
      <c r="O200" s="442">
        <v>0.11819021237303785</v>
      </c>
      <c r="P200" s="430">
        <v>1088</v>
      </c>
    </row>
    <row r="201" spans="1:16" ht="14.4" customHeight="1" x14ac:dyDescent="0.3">
      <c r="A201" s="425" t="s">
        <v>2001</v>
      </c>
      <c r="B201" s="426" t="s">
        <v>1976</v>
      </c>
      <c r="C201" s="426" t="s">
        <v>2325</v>
      </c>
      <c r="D201" s="426" t="s">
        <v>2326</v>
      </c>
      <c r="E201" s="429">
        <v>39</v>
      </c>
      <c r="F201" s="429">
        <v>183066</v>
      </c>
      <c r="G201" s="426">
        <v>1</v>
      </c>
      <c r="H201" s="426">
        <v>4694</v>
      </c>
      <c r="I201" s="429">
        <v>28</v>
      </c>
      <c r="J201" s="429">
        <v>131544</v>
      </c>
      <c r="K201" s="426">
        <v>0.71856051915702535</v>
      </c>
      <c r="L201" s="426">
        <v>4698</v>
      </c>
      <c r="M201" s="429">
        <v>29</v>
      </c>
      <c r="N201" s="429">
        <v>136358</v>
      </c>
      <c r="O201" s="442">
        <v>0.74485704609266601</v>
      </c>
      <c r="P201" s="430">
        <v>4702</v>
      </c>
    </row>
    <row r="202" spans="1:16" ht="14.4" customHeight="1" x14ac:dyDescent="0.3">
      <c r="A202" s="425" t="s">
        <v>2001</v>
      </c>
      <c r="B202" s="426" t="s">
        <v>1976</v>
      </c>
      <c r="C202" s="426" t="s">
        <v>2327</v>
      </c>
      <c r="D202" s="426" t="s">
        <v>2328</v>
      </c>
      <c r="E202" s="429">
        <v>93</v>
      </c>
      <c r="F202" s="429">
        <v>778782</v>
      </c>
      <c r="G202" s="426">
        <v>1</v>
      </c>
      <c r="H202" s="426">
        <v>8374</v>
      </c>
      <c r="I202" s="429">
        <v>119</v>
      </c>
      <c r="J202" s="429">
        <v>996982</v>
      </c>
      <c r="K202" s="426">
        <v>1.2801811033126087</v>
      </c>
      <c r="L202" s="426">
        <v>8378</v>
      </c>
      <c r="M202" s="429">
        <v>110</v>
      </c>
      <c r="N202" s="429">
        <v>922240</v>
      </c>
      <c r="O202" s="442">
        <v>1.1842081609487636</v>
      </c>
      <c r="P202" s="430">
        <v>8384</v>
      </c>
    </row>
    <row r="203" spans="1:16" ht="14.4" customHeight="1" x14ac:dyDescent="0.3">
      <c r="A203" s="425" t="s">
        <v>2001</v>
      </c>
      <c r="B203" s="426" t="s">
        <v>1976</v>
      </c>
      <c r="C203" s="426" t="s">
        <v>2329</v>
      </c>
      <c r="D203" s="426" t="s">
        <v>2330</v>
      </c>
      <c r="E203" s="429">
        <v>62</v>
      </c>
      <c r="F203" s="429">
        <v>115320</v>
      </c>
      <c r="G203" s="426">
        <v>1</v>
      </c>
      <c r="H203" s="426">
        <v>1860</v>
      </c>
      <c r="I203" s="429">
        <v>87</v>
      </c>
      <c r="J203" s="429">
        <v>161994</v>
      </c>
      <c r="K203" s="426">
        <v>1.4047346514047867</v>
      </c>
      <c r="L203" s="426">
        <v>1862</v>
      </c>
      <c r="M203" s="429">
        <v>68</v>
      </c>
      <c r="N203" s="429">
        <v>126752</v>
      </c>
      <c r="O203" s="442">
        <v>1.0991328477280611</v>
      </c>
      <c r="P203" s="430">
        <v>1864</v>
      </c>
    </row>
    <row r="204" spans="1:16" ht="14.4" customHeight="1" x14ac:dyDescent="0.3">
      <c r="A204" s="425" t="s">
        <v>2001</v>
      </c>
      <c r="B204" s="426" t="s">
        <v>1976</v>
      </c>
      <c r="C204" s="426" t="s">
        <v>2331</v>
      </c>
      <c r="D204" s="426" t="s">
        <v>2330</v>
      </c>
      <c r="E204" s="429">
        <v>56</v>
      </c>
      <c r="F204" s="429">
        <v>213304</v>
      </c>
      <c r="G204" s="426">
        <v>1</v>
      </c>
      <c r="H204" s="426">
        <v>3809</v>
      </c>
      <c r="I204" s="429">
        <v>79</v>
      </c>
      <c r="J204" s="429">
        <v>301069</v>
      </c>
      <c r="K204" s="426">
        <v>1.4114550125642276</v>
      </c>
      <c r="L204" s="426">
        <v>3811</v>
      </c>
      <c r="M204" s="429">
        <v>67</v>
      </c>
      <c r="N204" s="429">
        <v>255605</v>
      </c>
      <c r="O204" s="442">
        <v>1.1983132055657653</v>
      </c>
      <c r="P204" s="430">
        <v>3815</v>
      </c>
    </row>
    <row r="205" spans="1:16" ht="14.4" customHeight="1" x14ac:dyDescent="0.3">
      <c r="A205" s="425" t="s">
        <v>2001</v>
      </c>
      <c r="B205" s="426" t="s">
        <v>1976</v>
      </c>
      <c r="C205" s="426" t="s">
        <v>2332</v>
      </c>
      <c r="D205" s="426" t="s">
        <v>2333</v>
      </c>
      <c r="E205" s="429">
        <v>57</v>
      </c>
      <c r="F205" s="429">
        <v>293037</v>
      </c>
      <c r="G205" s="426">
        <v>1</v>
      </c>
      <c r="H205" s="426">
        <v>5141</v>
      </c>
      <c r="I205" s="429">
        <v>42</v>
      </c>
      <c r="J205" s="429">
        <v>216090</v>
      </c>
      <c r="K205" s="426">
        <v>0.73741541170568903</v>
      </c>
      <c r="L205" s="426">
        <v>5145</v>
      </c>
      <c r="M205" s="429">
        <v>36</v>
      </c>
      <c r="N205" s="429">
        <v>185400</v>
      </c>
      <c r="O205" s="442">
        <v>0.63268460979330254</v>
      </c>
      <c r="P205" s="430">
        <v>5150</v>
      </c>
    </row>
    <row r="206" spans="1:16" ht="14.4" customHeight="1" x14ac:dyDescent="0.3">
      <c r="A206" s="425" t="s">
        <v>2001</v>
      </c>
      <c r="B206" s="426" t="s">
        <v>1976</v>
      </c>
      <c r="C206" s="426" t="s">
        <v>2334</v>
      </c>
      <c r="D206" s="426" t="s">
        <v>2335</v>
      </c>
      <c r="E206" s="429">
        <v>1</v>
      </c>
      <c r="F206" s="429">
        <v>556</v>
      </c>
      <c r="G206" s="426">
        <v>1</v>
      </c>
      <c r="H206" s="426">
        <v>556</v>
      </c>
      <c r="I206" s="429">
        <v>1</v>
      </c>
      <c r="J206" s="429">
        <v>558</v>
      </c>
      <c r="K206" s="426">
        <v>1.0035971223021583</v>
      </c>
      <c r="L206" s="426">
        <v>558</v>
      </c>
      <c r="M206" s="429">
        <v>1</v>
      </c>
      <c r="N206" s="429">
        <v>559</v>
      </c>
      <c r="O206" s="442">
        <v>1.0053956834532374</v>
      </c>
      <c r="P206" s="430">
        <v>559</v>
      </c>
    </row>
    <row r="207" spans="1:16" ht="14.4" customHeight="1" x14ac:dyDescent="0.3">
      <c r="A207" s="425" t="s">
        <v>2001</v>
      </c>
      <c r="B207" s="426" t="s">
        <v>1976</v>
      </c>
      <c r="C207" s="426" t="s">
        <v>2336</v>
      </c>
      <c r="D207" s="426" t="s">
        <v>2337</v>
      </c>
      <c r="E207" s="429">
        <v>46</v>
      </c>
      <c r="F207" s="429">
        <v>359812</v>
      </c>
      <c r="G207" s="426">
        <v>1</v>
      </c>
      <c r="H207" s="426">
        <v>7822</v>
      </c>
      <c r="I207" s="429">
        <v>57</v>
      </c>
      <c r="J207" s="429">
        <v>446196</v>
      </c>
      <c r="K207" s="426">
        <v>1.2400809311529355</v>
      </c>
      <c r="L207" s="426">
        <v>7828</v>
      </c>
      <c r="M207" s="429">
        <v>42</v>
      </c>
      <c r="N207" s="429">
        <v>329070</v>
      </c>
      <c r="O207" s="442">
        <v>0.91456093737840871</v>
      </c>
      <c r="P207" s="430">
        <v>7835</v>
      </c>
    </row>
    <row r="208" spans="1:16" ht="14.4" customHeight="1" x14ac:dyDescent="0.3">
      <c r="A208" s="425" t="s">
        <v>2001</v>
      </c>
      <c r="B208" s="426" t="s">
        <v>1976</v>
      </c>
      <c r="C208" s="426" t="s">
        <v>2338</v>
      </c>
      <c r="D208" s="426" t="s">
        <v>2339</v>
      </c>
      <c r="E208" s="429">
        <v>1</v>
      </c>
      <c r="F208" s="429">
        <v>5684</v>
      </c>
      <c r="G208" s="426">
        <v>1</v>
      </c>
      <c r="H208" s="426">
        <v>5684</v>
      </c>
      <c r="I208" s="429">
        <v>1</v>
      </c>
      <c r="J208" s="429">
        <v>5688</v>
      </c>
      <c r="K208" s="426">
        <v>1.0007037297677692</v>
      </c>
      <c r="L208" s="426">
        <v>5688</v>
      </c>
      <c r="M208" s="429"/>
      <c r="N208" s="429"/>
      <c r="O208" s="442"/>
      <c r="P208" s="430"/>
    </row>
    <row r="209" spans="1:16" ht="14.4" customHeight="1" x14ac:dyDescent="0.3">
      <c r="A209" s="425" t="s">
        <v>2001</v>
      </c>
      <c r="B209" s="426" t="s">
        <v>1976</v>
      </c>
      <c r="C209" s="426" t="s">
        <v>2340</v>
      </c>
      <c r="D209" s="426" t="s">
        <v>2341</v>
      </c>
      <c r="E209" s="429">
        <v>1</v>
      </c>
      <c r="F209" s="429">
        <v>911</v>
      </c>
      <c r="G209" s="426">
        <v>1</v>
      </c>
      <c r="H209" s="426">
        <v>911</v>
      </c>
      <c r="I209" s="429"/>
      <c r="J209" s="429"/>
      <c r="K209" s="426"/>
      <c r="L209" s="426"/>
      <c r="M209" s="429"/>
      <c r="N209" s="429"/>
      <c r="O209" s="442"/>
      <c r="P209" s="430"/>
    </row>
    <row r="210" spans="1:16" ht="14.4" customHeight="1" x14ac:dyDescent="0.3">
      <c r="A210" s="425" t="s">
        <v>2001</v>
      </c>
      <c r="B210" s="426" t="s">
        <v>1976</v>
      </c>
      <c r="C210" s="426" t="s">
        <v>2342</v>
      </c>
      <c r="D210" s="426" t="s">
        <v>2343</v>
      </c>
      <c r="E210" s="429">
        <v>54</v>
      </c>
      <c r="F210" s="429">
        <v>49194</v>
      </c>
      <c r="G210" s="426">
        <v>1</v>
      </c>
      <c r="H210" s="426">
        <v>911</v>
      </c>
      <c r="I210" s="429">
        <v>35</v>
      </c>
      <c r="J210" s="429">
        <v>31955</v>
      </c>
      <c r="K210" s="426">
        <v>0.64957108590478518</v>
      </c>
      <c r="L210" s="426">
        <v>913</v>
      </c>
      <c r="M210" s="429">
        <v>39</v>
      </c>
      <c r="N210" s="429">
        <v>35646</v>
      </c>
      <c r="O210" s="442">
        <v>0.72460056104402981</v>
      </c>
      <c r="P210" s="430">
        <v>914</v>
      </c>
    </row>
    <row r="211" spans="1:16" ht="14.4" customHeight="1" x14ac:dyDescent="0.3">
      <c r="A211" s="425" t="s">
        <v>2001</v>
      </c>
      <c r="B211" s="426" t="s">
        <v>1976</v>
      </c>
      <c r="C211" s="426" t="s">
        <v>2344</v>
      </c>
      <c r="D211" s="426" t="s">
        <v>2345</v>
      </c>
      <c r="E211" s="429">
        <v>28</v>
      </c>
      <c r="F211" s="429">
        <v>46228</v>
      </c>
      <c r="G211" s="426">
        <v>1</v>
      </c>
      <c r="H211" s="426">
        <v>1651</v>
      </c>
      <c r="I211" s="429">
        <v>24</v>
      </c>
      <c r="J211" s="429">
        <v>39672</v>
      </c>
      <c r="K211" s="426">
        <v>0.85818118888985029</v>
      </c>
      <c r="L211" s="426">
        <v>1653</v>
      </c>
      <c r="M211" s="429">
        <v>35</v>
      </c>
      <c r="N211" s="429">
        <v>57995</v>
      </c>
      <c r="O211" s="442">
        <v>1.254542701393095</v>
      </c>
      <c r="P211" s="430">
        <v>1657</v>
      </c>
    </row>
    <row r="212" spans="1:16" ht="14.4" customHeight="1" x14ac:dyDescent="0.3">
      <c r="A212" s="425" t="s">
        <v>2001</v>
      </c>
      <c r="B212" s="426" t="s">
        <v>1976</v>
      </c>
      <c r="C212" s="426" t="s">
        <v>1995</v>
      </c>
      <c r="D212" s="426" t="s">
        <v>1996</v>
      </c>
      <c r="E212" s="429"/>
      <c r="F212" s="429"/>
      <c r="G212" s="426"/>
      <c r="H212" s="426"/>
      <c r="I212" s="429">
        <v>9</v>
      </c>
      <c r="J212" s="429">
        <v>2376</v>
      </c>
      <c r="K212" s="426"/>
      <c r="L212" s="426">
        <v>264</v>
      </c>
      <c r="M212" s="429"/>
      <c r="N212" s="429"/>
      <c r="O212" s="442"/>
      <c r="P212" s="430"/>
    </row>
    <row r="213" spans="1:16" ht="14.4" customHeight="1" x14ac:dyDescent="0.3">
      <c r="A213" s="425" t="s">
        <v>2001</v>
      </c>
      <c r="B213" s="426" t="s">
        <v>1976</v>
      </c>
      <c r="C213" s="426" t="s">
        <v>2346</v>
      </c>
      <c r="D213" s="426" t="s">
        <v>2347</v>
      </c>
      <c r="E213" s="429">
        <v>1</v>
      </c>
      <c r="F213" s="429">
        <v>375</v>
      </c>
      <c r="G213" s="426">
        <v>1</v>
      </c>
      <c r="H213" s="426">
        <v>375</v>
      </c>
      <c r="I213" s="429">
        <v>1</v>
      </c>
      <c r="J213" s="429">
        <v>377</v>
      </c>
      <c r="K213" s="426">
        <v>1.0053333333333334</v>
      </c>
      <c r="L213" s="426">
        <v>377</v>
      </c>
      <c r="M213" s="429"/>
      <c r="N213" s="429"/>
      <c r="O213" s="442"/>
      <c r="P213" s="430"/>
    </row>
    <row r="214" spans="1:16" ht="14.4" customHeight="1" x14ac:dyDescent="0.3">
      <c r="A214" s="425" t="s">
        <v>2001</v>
      </c>
      <c r="B214" s="426" t="s">
        <v>1976</v>
      </c>
      <c r="C214" s="426" t="s">
        <v>2348</v>
      </c>
      <c r="D214" s="426" t="s">
        <v>2349</v>
      </c>
      <c r="E214" s="429"/>
      <c r="F214" s="429"/>
      <c r="G214" s="426"/>
      <c r="H214" s="426"/>
      <c r="I214" s="429">
        <v>992</v>
      </c>
      <c r="J214" s="429">
        <v>241056</v>
      </c>
      <c r="K214" s="426"/>
      <c r="L214" s="426">
        <v>243</v>
      </c>
      <c r="M214" s="429">
        <v>1203</v>
      </c>
      <c r="N214" s="429">
        <v>293532</v>
      </c>
      <c r="O214" s="442"/>
      <c r="P214" s="430">
        <v>244</v>
      </c>
    </row>
    <row r="215" spans="1:16" ht="14.4" customHeight="1" x14ac:dyDescent="0.3">
      <c r="A215" s="425" t="s">
        <v>2001</v>
      </c>
      <c r="B215" s="426" t="s">
        <v>1976</v>
      </c>
      <c r="C215" s="426" t="s">
        <v>2350</v>
      </c>
      <c r="D215" s="426" t="s">
        <v>2351</v>
      </c>
      <c r="E215" s="429">
        <v>4283</v>
      </c>
      <c r="F215" s="429">
        <v>1426239</v>
      </c>
      <c r="G215" s="426">
        <v>1</v>
      </c>
      <c r="H215" s="426">
        <v>333</v>
      </c>
      <c r="I215" s="429">
        <v>4658</v>
      </c>
      <c r="J215" s="429">
        <v>1551114</v>
      </c>
      <c r="K215" s="426">
        <v>1.0875554517861312</v>
      </c>
      <c r="L215" s="426">
        <v>333</v>
      </c>
      <c r="M215" s="429">
        <v>5047</v>
      </c>
      <c r="N215" s="429">
        <v>1685698</v>
      </c>
      <c r="O215" s="442">
        <v>1.1819183180378605</v>
      </c>
      <c r="P215" s="430">
        <v>334</v>
      </c>
    </row>
    <row r="216" spans="1:16" ht="14.4" customHeight="1" x14ac:dyDescent="0.3">
      <c r="A216" s="425" t="s">
        <v>2001</v>
      </c>
      <c r="B216" s="426" t="s">
        <v>1976</v>
      </c>
      <c r="C216" s="426" t="s">
        <v>2352</v>
      </c>
      <c r="D216" s="426" t="s">
        <v>2353</v>
      </c>
      <c r="E216" s="429">
        <v>2000</v>
      </c>
      <c r="F216" s="429">
        <v>666000</v>
      </c>
      <c r="G216" s="426">
        <v>1</v>
      </c>
      <c r="H216" s="426">
        <v>333</v>
      </c>
      <c r="I216" s="429">
        <v>3959</v>
      </c>
      <c r="J216" s="429">
        <v>1318347</v>
      </c>
      <c r="K216" s="426">
        <v>1.9795</v>
      </c>
      <c r="L216" s="426">
        <v>333</v>
      </c>
      <c r="M216" s="429">
        <v>5049</v>
      </c>
      <c r="N216" s="429">
        <v>1686366</v>
      </c>
      <c r="O216" s="442">
        <v>2.5320810810810812</v>
      </c>
      <c r="P216" s="430">
        <v>334</v>
      </c>
    </row>
    <row r="217" spans="1:16" ht="14.4" customHeight="1" x14ac:dyDescent="0.3">
      <c r="A217" s="425" t="s">
        <v>2001</v>
      </c>
      <c r="B217" s="426" t="s">
        <v>1976</v>
      </c>
      <c r="C217" s="426" t="s">
        <v>2354</v>
      </c>
      <c r="D217" s="426" t="s">
        <v>2355</v>
      </c>
      <c r="E217" s="429">
        <v>3</v>
      </c>
      <c r="F217" s="429">
        <v>876</v>
      </c>
      <c r="G217" s="426">
        <v>1</v>
      </c>
      <c r="H217" s="426">
        <v>292</v>
      </c>
      <c r="I217" s="429"/>
      <c r="J217" s="429"/>
      <c r="K217" s="426"/>
      <c r="L217" s="426"/>
      <c r="M217" s="429">
        <v>2</v>
      </c>
      <c r="N217" s="429">
        <v>586</v>
      </c>
      <c r="O217" s="442">
        <v>0.66894977168949776</v>
      </c>
      <c r="P217" s="430">
        <v>293</v>
      </c>
    </row>
    <row r="218" spans="1:16" ht="14.4" customHeight="1" x14ac:dyDescent="0.3">
      <c r="A218" s="425" t="s">
        <v>2001</v>
      </c>
      <c r="B218" s="426" t="s">
        <v>1976</v>
      </c>
      <c r="C218" s="426" t="s">
        <v>2356</v>
      </c>
      <c r="D218" s="426" t="s">
        <v>2357</v>
      </c>
      <c r="E218" s="429">
        <v>1014</v>
      </c>
      <c r="F218" s="429">
        <v>838578</v>
      </c>
      <c r="G218" s="426">
        <v>1</v>
      </c>
      <c r="H218" s="426">
        <v>827</v>
      </c>
      <c r="I218" s="429">
        <v>948</v>
      </c>
      <c r="J218" s="429">
        <v>785892</v>
      </c>
      <c r="K218" s="426">
        <v>0.93717221296051167</v>
      </c>
      <c r="L218" s="426">
        <v>829</v>
      </c>
      <c r="M218" s="429">
        <v>1011</v>
      </c>
      <c r="N218" s="429">
        <v>840141</v>
      </c>
      <c r="O218" s="442">
        <v>1.0018638695505964</v>
      </c>
      <c r="P218" s="430">
        <v>831</v>
      </c>
    </row>
    <row r="219" spans="1:16" ht="14.4" customHeight="1" x14ac:dyDescent="0.3">
      <c r="A219" s="425" t="s">
        <v>2001</v>
      </c>
      <c r="B219" s="426" t="s">
        <v>1976</v>
      </c>
      <c r="C219" s="426" t="s">
        <v>2358</v>
      </c>
      <c r="D219" s="426" t="s">
        <v>2359</v>
      </c>
      <c r="E219" s="429">
        <v>1</v>
      </c>
      <c r="F219" s="429">
        <v>655</v>
      </c>
      <c r="G219" s="426">
        <v>1</v>
      </c>
      <c r="H219" s="426">
        <v>655</v>
      </c>
      <c r="I219" s="429"/>
      <c r="J219" s="429"/>
      <c r="K219" s="426"/>
      <c r="L219" s="426"/>
      <c r="M219" s="429"/>
      <c r="N219" s="429"/>
      <c r="O219" s="442"/>
      <c r="P219" s="430"/>
    </row>
    <row r="220" spans="1:16" ht="14.4" customHeight="1" x14ac:dyDescent="0.3">
      <c r="A220" s="425" t="s">
        <v>2001</v>
      </c>
      <c r="B220" s="426" t="s">
        <v>1976</v>
      </c>
      <c r="C220" s="426" t="s">
        <v>2360</v>
      </c>
      <c r="D220" s="426" t="s">
        <v>2361</v>
      </c>
      <c r="E220" s="429">
        <v>959</v>
      </c>
      <c r="F220" s="429">
        <v>2027326</v>
      </c>
      <c r="G220" s="426">
        <v>1</v>
      </c>
      <c r="H220" s="426">
        <v>2114</v>
      </c>
      <c r="I220" s="429">
        <v>1164</v>
      </c>
      <c r="J220" s="429">
        <v>2463024</v>
      </c>
      <c r="K220" s="426">
        <v>1.2149126484837662</v>
      </c>
      <c r="L220" s="426">
        <v>2116</v>
      </c>
      <c r="M220" s="429">
        <v>1637</v>
      </c>
      <c r="N220" s="429">
        <v>3467166</v>
      </c>
      <c r="O220" s="442">
        <v>1.7102163144950542</v>
      </c>
      <c r="P220" s="430">
        <v>2118</v>
      </c>
    </row>
    <row r="221" spans="1:16" ht="14.4" customHeight="1" x14ac:dyDescent="0.3">
      <c r="A221" s="425" t="s">
        <v>2001</v>
      </c>
      <c r="B221" s="426" t="s">
        <v>1976</v>
      </c>
      <c r="C221" s="426" t="s">
        <v>2362</v>
      </c>
      <c r="D221" s="426" t="s">
        <v>2363</v>
      </c>
      <c r="E221" s="429">
        <v>1519</v>
      </c>
      <c r="F221" s="429">
        <v>1582798</v>
      </c>
      <c r="G221" s="426">
        <v>1</v>
      </c>
      <c r="H221" s="426">
        <v>1042</v>
      </c>
      <c r="I221" s="429">
        <v>4</v>
      </c>
      <c r="J221" s="429">
        <v>4168</v>
      </c>
      <c r="K221" s="426">
        <v>2.6333113890717576E-3</v>
      </c>
      <c r="L221" s="426">
        <v>1042</v>
      </c>
      <c r="M221" s="429">
        <v>8</v>
      </c>
      <c r="N221" s="429">
        <v>8344</v>
      </c>
      <c r="O221" s="442">
        <v>5.2716771186215802E-3</v>
      </c>
      <c r="P221" s="430">
        <v>1043</v>
      </c>
    </row>
    <row r="222" spans="1:16" ht="14.4" customHeight="1" x14ac:dyDescent="0.3">
      <c r="A222" s="425" t="s">
        <v>2001</v>
      </c>
      <c r="B222" s="426" t="s">
        <v>1976</v>
      </c>
      <c r="C222" s="426" t="s">
        <v>2364</v>
      </c>
      <c r="D222" s="426" t="s">
        <v>2365</v>
      </c>
      <c r="E222" s="429">
        <v>2264</v>
      </c>
      <c r="F222" s="429">
        <v>4509888</v>
      </c>
      <c r="G222" s="426">
        <v>1</v>
      </c>
      <c r="H222" s="426">
        <v>1992</v>
      </c>
      <c r="I222" s="429">
        <v>4029</v>
      </c>
      <c r="J222" s="429">
        <v>8033826</v>
      </c>
      <c r="K222" s="426">
        <v>1.7813803801779557</v>
      </c>
      <c r="L222" s="426">
        <v>1994</v>
      </c>
      <c r="M222" s="429">
        <v>4061</v>
      </c>
      <c r="N222" s="429">
        <v>8105756</v>
      </c>
      <c r="O222" s="442">
        <v>1.797329778477869</v>
      </c>
      <c r="P222" s="430">
        <v>1996</v>
      </c>
    </row>
    <row r="223" spans="1:16" ht="14.4" customHeight="1" x14ac:dyDescent="0.3">
      <c r="A223" s="425" t="s">
        <v>2001</v>
      </c>
      <c r="B223" s="426" t="s">
        <v>1976</v>
      </c>
      <c r="C223" s="426" t="s">
        <v>2366</v>
      </c>
      <c r="D223" s="426" t="s">
        <v>2367</v>
      </c>
      <c r="E223" s="429">
        <v>1098</v>
      </c>
      <c r="F223" s="429">
        <v>1398852</v>
      </c>
      <c r="G223" s="426">
        <v>1</v>
      </c>
      <c r="H223" s="426">
        <v>1274</v>
      </c>
      <c r="I223" s="429">
        <v>1646</v>
      </c>
      <c r="J223" s="429">
        <v>2100296</v>
      </c>
      <c r="K223" s="426">
        <v>1.5014426115128692</v>
      </c>
      <c r="L223" s="426">
        <v>1276</v>
      </c>
      <c r="M223" s="429">
        <v>1773</v>
      </c>
      <c r="N223" s="429">
        <v>2264121</v>
      </c>
      <c r="O223" s="442">
        <v>1.6185565020459634</v>
      </c>
      <c r="P223" s="430">
        <v>1277</v>
      </c>
    </row>
    <row r="224" spans="1:16" ht="14.4" customHeight="1" x14ac:dyDescent="0.3">
      <c r="A224" s="425" t="s">
        <v>2001</v>
      </c>
      <c r="B224" s="426" t="s">
        <v>1976</v>
      </c>
      <c r="C224" s="426" t="s">
        <v>2368</v>
      </c>
      <c r="D224" s="426" t="s">
        <v>2369</v>
      </c>
      <c r="E224" s="429">
        <v>1004</v>
      </c>
      <c r="F224" s="429">
        <v>1166648</v>
      </c>
      <c r="G224" s="426">
        <v>1</v>
      </c>
      <c r="H224" s="426">
        <v>1162</v>
      </c>
      <c r="I224" s="429">
        <v>1456</v>
      </c>
      <c r="J224" s="429">
        <v>1693328</v>
      </c>
      <c r="K224" s="426">
        <v>1.4514472231555704</v>
      </c>
      <c r="L224" s="426">
        <v>1163</v>
      </c>
      <c r="M224" s="429">
        <v>1693</v>
      </c>
      <c r="N224" s="429">
        <v>1970652</v>
      </c>
      <c r="O224" s="442">
        <v>1.6891573122312815</v>
      </c>
      <c r="P224" s="430">
        <v>1164</v>
      </c>
    </row>
    <row r="225" spans="1:16" ht="14.4" customHeight="1" x14ac:dyDescent="0.3">
      <c r="A225" s="425" t="s">
        <v>2001</v>
      </c>
      <c r="B225" s="426" t="s">
        <v>1976</v>
      </c>
      <c r="C225" s="426" t="s">
        <v>2370</v>
      </c>
      <c r="D225" s="426" t="s">
        <v>2371</v>
      </c>
      <c r="E225" s="429"/>
      <c r="F225" s="429"/>
      <c r="G225" s="426"/>
      <c r="H225" s="426"/>
      <c r="I225" s="429"/>
      <c r="J225" s="429"/>
      <c r="K225" s="426"/>
      <c r="L225" s="426"/>
      <c r="M225" s="429">
        <v>7</v>
      </c>
      <c r="N225" s="429">
        <v>45178</v>
      </c>
      <c r="O225" s="442"/>
      <c r="P225" s="430">
        <v>6454</v>
      </c>
    </row>
    <row r="226" spans="1:16" ht="14.4" customHeight="1" x14ac:dyDescent="0.3">
      <c r="A226" s="425" t="s">
        <v>2001</v>
      </c>
      <c r="B226" s="426" t="s">
        <v>1976</v>
      </c>
      <c r="C226" s="426" t="s">
        <v>2372</v>
      </c>
      <c r="D226" s="426" t="s">
        <v>2373</v>
      </c>
      <c r="E226" s="429">
        <v>4198</v>
      </c>
      <c r="F226" s="429">
        <v>21254474</v>
      </c>
      <c r="G226" s="426">
        <v>1</v>
      </c>
      <c r="H226" s="426">
        <v>5063</v>
      </c>
      <c r="I226" s="429">
        <v>5139</v>
      </c>
      <c r="J226" s="429">
        <v>26029035</v>
      </c>
      <c r="K226" s="426">
        <v>1.2246379279957715</v>
      </c>
      <c r="L226" s="426">
        <v>5065</v>
      </c>
      <c r="M226" s="429">
        <v>5210</v>
      </c>
      <c r="N226" s="429">
        <v>26404280</v>
      </c>
      <c r="O226" s="442">
        <v>1.2422927991537218</v>
      </c>
      <c r="P226" s="430">
        <v>5068</v>
      </c>
    </row>
    <row r="227" spans="1:16" ht="14.4" customHeight="1" x14ac:dyDescent="0.3">
      <c r="A227" s="425" t="s">
        <v>2001</v>
      </c>
      <c r="B227" s="426" t="s">
        <v>1976</v>
      </c>
      <c r="C227" s="426" t="s">
        <v>2374</v>
      </c>
      <c r="D227" s="426" t="s">
        <v>2375</v>
      </c>
      <c r="E227" s="429">
        <v>580</v>
      </c>
      <c r="F227" s="429">
        <v>3001500</v>
      </c>
      <c r="G227" s="426">
        <v>1</v>
      </c>
      <c r="H227" s="426">
        <v>5175</v>
      </c>
      <c r="I227" s="429">
        <v>786</v>
      </c>
      <c r="J227" s="429">
        <v>4069122</v>
      </c>
      <c r="K227" s="426">
        <v>1.355696151924038</v>
      </c>
      <c r="L227" s="426">
        <v>5177</v>
      </c>
      <c r="M227" s="429">
        <v>817</v>
      </c>
      <c r="N227" s="429">
        <v>4232060</v>
      </c>
      <c r="O227" s="442">
        <v>1.4099816758287522</v>
      </c>
      <c r="P227" s="430">
        <v>5180</v>
      </c>
    </row>
    <row r="228" spans="1:16" ht="14.4" customHeight="1" x14ac:dyDescent="0.3">
      <c r="A228" s="425" t="s">
        <v>2001</v>
      </c>
      <c r="B228" s="426" t="s">
        <v>1976</v>
      </c>
      <c r="C228" s="426" t="s">
        <v>2376</v>
      </c>
      <c r="D228" s="426" t="s">
        <v>2377</v>
      </c>
      <c r="E228" s="429">
        <v>69</v>
      </c>
      <c r="F228" s="429">
        <v>528885</v>
      </c>
      <c r="G228" s="426">
        <v>1</v>
      </c>
      <c r="H228" s="426">
        <v>7665</v>
      </c>
      <c r="I228" s="429">
        <v>90</v>
      </c>
      <c r="J228" s="429">
        <v>690210</v>
      </c>
      <c r="K228" s="426">
        <v>1.305028503360844</v>
      </c>
      <c r="L228" s="426">
        <v>7669</v>
      </c>
      <c r="M228" s="429">
        <v>102</v>
      </c>
      <c r="N228" s="429">
        <v>782646</v>
      </c>
      <c r="O228" s="442">
        <v>1.4798037380526958</v>
      </c>
      <c r="P228" s="430">
        <v>7673</v>
      </c>
    </row>
    <row r="229" spans="1:16" ht="14.4" customHeight="1" x14ac:dyDescent="0.3">
      <c r="A229" s="425" t="s">
        <v>2001</v>
      </c>
      <c r="B229" s="426" t="s">
        <v>1976</v>
      </c>
      <c r="C229" s="426" t="s">
        <v>2378</v>
      </c>
      <c r="D229" s="426" t="s">
        <v>2379</v>
      </c>
      <c r="E229" s="429">
        <v>153</v>
      </c>
      <c r="F229" s="429">
        <v>841959</v>
      </c>
      <c r="G229" s="426">
        <v>1</v>
      </c>
      <c r="H229" s="426">
        <v>5503</v>
      </c>
      <c r="I229" s="429">
        <v>154</v>
      </c>
      <c r="J229" s="429">
        <v>847770</v>
      </c>
      <c r="K229" s="426">
        <v>1.0069017612496571</v>
      </c>
      <c r="L229" s="426">
        <v>5505</v>
      </c>
      <c r="M229" s="429">
        <v>164</v>
      </c>
      <c r="N229" s="429">
        <v>903312</v>
      </c>
      <c r="O229" s="442">
        <v>1.072869343994185</v>
      </c>
      <c r="P229" s="430">
        <v>5508</v>
      </c>
    </row>
    <row r="230" spans="1:16" ht="14.4" customHeight="1" x14ac:dyDescent="0.3">
      <c r="A230" s="425" t="s">
        <v>2001</v>
      </c>
      <c r="B230" s="426" t="s">
        <v>1976</v>
      </c>
      <c r="C230" s="426" t="s">
        <v>2380</v>
      </c>
      <c r="D230" s="426" t="s">
        <v>2381</v>
      </c>
      <c r="E230" s="429">
        <v>1460</v>
      </c>
      <c r="F230" s="429">
        <v>3925940</v>
      </c>
      <c r="G230" s="426">
        <v>1</v>
      </c>
      <c r="H230" s="426">
        <v>2689</v>
      </c>
      <c r="I230" s="429">
        <v>1709</v>
      </c>
      <c r="J230" s="429">
        <v>4598919</v>
      </c>
      <c r="K230" s="426">
        <v>1.1714185647259001</v>
      </c>
      <c r="L230" s="426">
        <v>2691</v>
      </c>
      <c r="M230" s="429">
        <v>1724</v>
      </c>
      <c r="N230" s="429">
        <v>4641008</v>
      </c>
      <c r="O230" s="442">
        <v>1.1821393093119099</v>
      </c>
      <c r="P230" s="430">
        <v>2692</v>
      </c>
    </row>
    <row r="231" spans="1:16" ht="14.4" customHeight="1" x14ac:dyDescent="0.3">
      <c r="A231" s="425" t="s">
        <v>2001</v>
      </c>
      <c r="B231" s="426" t="s">
        <v>1976</v>
      </c>
      <c r="C231" s="426" t="s">
        <v>1997</v>
      </c>
      <c r="D231" s="426" t="s">
        <v>1998</v>
      </c>
      <c r="E231" s="429">
        <v>707</v>
      </c>
      <c r="F231" s="429">
        <v>72114</v>
      </c>
      <c r="G231" s="426">
        <v>1</v>
      </c>
      <c r="H231" s="426">
        <v>102</v>
      </c>
      <c r="I231" s="429">
        <v>992</v>
      </c>
      <c r="J231" s="429">
        <v>101184</v>
      </c>
      <c r="K231" s="426">
        <v>1.4031117397454032</v>
      </c>
      <c r="L231" s="426">
        <v>102</v>
      </c>
      <c r="M231" s="429">
        <v>1262</v>
      </c>
      <c r="N231" s="429">
        <v>129986</v>
      </c>
      <c r="O231" s="442">
        <v>1.8025071414704497</v>
      </c>
      <c r="P231" s="430">
        <v>103</v>
      </c>
    </row>
    <row r="232" spans="1:16" ht="14.4" customHeight="1" x14ac:dyDescent="0.3">
      <c r="A232" s="425" t="s">
        <v>2001</v>
      </c>
      <c r="B232" s="426" t="s">
        <v>1976</v>
      </c>
      <c r="C232" s="426" t="s">
        <v>2382</v>
      </c>
      <c r="D232" s="426" t="s">
        <v>2383</v>
      </c>
      <c r="E232" s="429">
        <v>1</v>
      </c>
      <c r="F232" s="429">
        <v>0</v>
      </c>
      <c r="G232" s="426"/>
      <c r="H232" s="426">
        <v>0</v>
      </c>
      <c r="I232" s="429">
        <v>5</v>
      </c>
      <c r="J232" s="429">
        <v>0</v>
      </c>
      <c r="K232" s="426"/>
      <c r="L232" s="426">
        <v>0</v>
      </c>
      <c r="M232" s="429">
        <v>1</v>
      </c>
      <c r="N232" s="429">
        <v>0</v>
      </c>
      <c r="O232" s="442"/>
      <c r="P232" s="430">
        <v>0</v>
      </c>
    </row>
    <row r="233" spans="1:16" ht="14.4" customHeight="1" thickBot="1" x14ac:dyDescent="0.35">
      <c r="A233" s="431" t="s">
        <v>2001</v>
      </c>
      <c r="B233" s="432" t="s">
        <v>1976</v>
      </c>
      <c r="C233" s="432" t="s">
        <v>2384</v>
      </c>
      <c r="D233" s="432" t="s">
        <v>2385</v>
      </c>
      <c r="E233" s="435">
        <v>0</v>
      </c>
      <c r="F233" s="435">
        <v>0</v>
      </c>
      <c r="G233" s="432"/>
      <c r="H233" s="432"/>
      <c r="I233" s="435">
        <v>0</v>
      </c>
      <c r="J233" s="435">
        <v>0</v>
      </c>
      <c r="K233" s="432"/>
      <c r="L233" s="432"/>
      <c r="M233" s="435"/>
      <c r="N233" s="435"/>
      <c r="O233" s="443"/>
      <c r="P233" s="436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210" customWidth="1"/>
    <col min="3" max="3" width="0.109375" style="65" hidden="1" customWidth="1"/>
    <col min="4" max="4" width="7.77734375" style="210" customWidth="1"/>
    <col min="5" max="5" width="5.44140625" style="65" hidden="1" customWidth="1"/>
    <col min="6" max="6" width="7.77734375" style="210" customWidth="1"/>
    <col min="7" max="7" width="7.77734375" style="87" customWidth="1"/>
    <col min="8" max="8" width="7.77734375" style="210" customWidth="1"/>
    <col min="9" max="9" width="5.44140625" style="65" hidden="1" customWidth="1"/>
    <col min="10" max="10" width="7.77734375" style="210" customWidth="1"/>
    <col min="11" max="11" width="5.44140625" style="65" hidden="1" customWidth="1"/>
    <col min="12" max="12" width="7.77734375" style="210" customWidth="1"/>
    <col min="13" max="13" width="7.77734375" style="87" customWidth="1"/>
    <col min="14" max="14" width="7.77734375" style="210" customWidth="1"/>
    <col min="15" max="15" width="5" style="65" hidden="1" customWidth="1"/>
    <col min="16" max="16" width="7.77734375" style="210" customWidth="1"/>
    <col min="17" max="17" width="5" style="65" hidden="1" customWidth="1"/>
    <col min="18" max="18" width="7.77734375" style="210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300" t="s">
        <v>208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4.4" customHeight="1" thickBot="1" x14ac:dyDescent="0.35">
      <c r="A2" s="380" t="s">
        <v>250</v>
      </c>
      <c r="B2" s="199"/>
      <c r="C2" s="133"/>
      <c r="D2" s="199"/>
      <c r="E2" s="133"/>
      <c r="F2" s="199"/>
      <c r="G2" s="188"/>
      <c r="H2" s="199"/>
      <c r="I2" s="133"/>
      <c r="J2" s="199"/>
      <c r="K2" s="133"/>
      <c r="L2" s="199"/>
      <c r="M2" s="188"/>
      <c r="N2" s="199"/>
      <c r="O2" s="133"/>
      <c r="P2" s="199"/>
      <c r="Q2" s="133"/>
      <c r="R2" s="199"/>
      <c r="S2" s="188"/>
    </row>
    <row r="3" spans="1:19" ht="14.4" customHeight="1" thickBot="1" x14ac:dyDescent="0.35">
      <c r="A3" s="278" t="s">
        <v>212</v>
      </c>
      <c r="B3" s="279">
        <f>SUBTOTAL(9,B6:B1048576)</f>
        <v>43126813</v>
      </c>
      <c r="C3" s="280">
        <f t="shared" ref="C3:R3" si="0">SUBTOTAL(9,C6:C1048576)</f>
        <v>29</v>
      </c>
      <c r="D3" s="280">
        <f t="shared" si="0"/>
        <v>46735512</v>
      </c>
      <c r="E3" s="280">
        <f t="shared" si="0"/>
        <v>31.505817489386043</v>
      </c>
      <c r="F3" s="280">
        <f t="shared" si="0"/>
        <v>48533513</v>
      </c>
      <c r="G3" s="281">
        <f>IF(B3&lt;&gt;0,F3/B3,"")</f>
        <v>1.1253674831015221</v>
      </c>
      <c r="H3" s="279">
        <f t="shared" si="0"/>
        <v>23709321.93</v>
      </c>
      <c r="I3" s="280">
        <f t="shared" si="0"/>
        <v>27</v>
      </c>
      <c r="J3" s="280">
        <f t="shared" si="0"/>
        <v>27069882.689999998</v>
      </c>
      <c r="K3" s="280">
        <f t="shared" si="0"/>
        <v>39.524123663594274</v>
      </c>
      <c r="L3" s="280">
        <f t="shared" si="0"/>
        <v>29838990.780000005</v>
      </c>
      <c r="M3" s="282">
        <f>IF(H3&lt;&gt;0,L3/H3,"")</f>
        <v>1.2585341271292951</v>
      </c>
      <c r="N3" s="283">
        <f t="shared" si="0"/>
        <v>0</v>
      </c>
      <c r="O3" s="280">
        <f t="shared" si="0"/>
        <v>0</v>
      </c>
      <c r="P3" s="280">
        <f t="shared" si="0"/>
        <v>0</v>
      </c>
      <c r="Q3" s="280">
        <f t="shared" si="0"/>
        <v>0</v>
      </c>
      <c r="R3" s="280">
        <f t="shared" si="0"/>
        <v>0</v>
      </c>
      <c r="S3" s="282" t="str">
        <f>IF(N3&lt;&gt;0,R3/N3,"")</f>
        <v/>
      </c>
    </row>
    <row r="4" spans="1:19" ht="14.4" customHeight="1" x14ac:dyDescent="0.3">
      <c r="A4" s="364" t="s">
        <v>181</v>
      </c>
      <c r="B4" s="365" t="s">
        <v>172</v>
      </c>
      <c r="C4" s="366"/>
      <c r="D4" s="366"/>
      <c r="E4" s="366"/>
      <c r="F4" s="366"/>
      <c r="G4" s="367"/>
      <c r="H4" s="365" t="s">
        <v>173</v>
      </c>
      <c r="I4" s="366"/>
      <c r="J4" s="366"/>
      <c r="K4" s="366"/>
      <c r="L4" s="366"/>
      <c r="M4" s="367"/>
      <c r="N4" s="365" t="s">
        <v>174</v>
      </c>
      <c r="O4" s="366"/>
      <c r="P4" s="366"/>
      <c r="Q4" s="366"/>
      <c r="R4" s="366"/>
      <c r="S4" s="367"/>
    </row>
    <row r="5" spans="1:19" ht="14.4" customHeight="1" thickBot="1" x14ac:dyDescent="0.35">
      <c r="A5" s="568"/>
      <c r="B5" s="569">
        <v>2011</v>
      </c>
      <c r="C5" s="570"/>
      <c r="D5" s="570">
        <v>2012</v>
      </c>
      <c r="E5" s="570"/>
      <c r="F5" s="570">
        <v>2013</v>
      </c>
      <c r="G5" s="571" t="s">
        <v>5</v>
      </c>
      <c r="H5" s="569">
        <v>2011</v>
      </c>
      <c r="I5" s="570"/>
      <c r="J5" s="570">
        <v>2012</v>
      </c>
      <c r="K5" s="570"/>
      <c r="L5" s="570">
        <v>2013</v>
      </c>
      <c r="M5" s="571" t="s">
        <v>5</v>
      </c>
      <c r="N5" s="569">
        <v>2011</v>
      </c>
      <c r="O5" s="570"/>
      <c r="P5" s="570">
        <v>2012</v>
      </c>
      <c r="Q5" s="570"/>
      <c r="R5" s="570">
        <v>2013</v>
      </c>
      <c r="S5" s="571" t="s">
        <v>5</v>
      </c>
    </row>
    <row r="6" spans="1:19" ht="14.4" customHeight="1" x14ac:dyDescent="0.3">
      <c r="A6" s="452" t="s">
        <v>2386</v>
      </c>
      <c r="B6" s="572">
        <v>1809390</v>
      </c>
      <c r="C6" s="420">
        <v>1</v>
      </c>
      <c r="D6" s="572">
        <v>2770011</v>
      </c>
      <c r="E6" s="420">
        <v>1.5309087593056223</v>
      </c>
      <c r="F6" s="572">
        <v>2791504</v>
      </c>
      <c r="G6" s="441">
        <v>1.5427873482223291</v>
      </c>
      <c r="H6" s="572">
        <v>624203.66999999993</v>
      </c>
      <c r="I6" s="420">
        <v>1</v>
      </c>
      <c r="J6" s="572">
        <v>1424461.99</v>
      </c>
      <c r="K6" s="420">
        <v>2.2820468037299433</v>
      </c>
      <c r="L6" s="572">
        <v>1070719.8600000003</v>
      </c>
      <c r="M6" s="441">
        <v>1.7153373353283881</v>
      </c>
      <c r="N6" s="572"/>
      <c r="O6" s="420"/>
      <c r="P6" s="572"/>
      <c r="Q6" s="420"/>
      <c r="R6" s="572"/>
      <c r="S6" s="472"/>
    </row>
    <row r="7" spans="1:19" ht="14.4" customHeight="1" x14ac:dyDescent="0.3">
      <c r="A7" s="454" t="s">
        <v>2387</v>
      </c>
      <c r="B7" s="584">
        <v>2465750</v>
      </c>
      <c r="C7" s="426">
        <v>1</v>
      </c>
      <c r="D7" s="584">
        <v>2829973</v>
      </c>
      <c r="E7" s="426">
        <v>1.1477128662678697</v>
      </c>
      <c r="F7" s="584">
        <v>2797502</v>
      </c>
      <c r="G7" s="442">
        <v>1.1345440535334077</v>
      </c>
      <c r="H7" s="584">
        <v>1723318.3499999987</v>
      </c>
      <c r="I7" s="426">
        <v>1</v>
      </c>
      <c r="J7" s="584">
        <v>2804337.4499999993</v>
      </c>
      <c r="K7" s="426">
        <v>1.6272892643428309</v>
      </c>
      <c r="L7" s="584">
        <v>1849907.9400000013</v>
      </c>
      <c r="M7" s="442">
        <v>1.0734568804423179</v>
      </c>
      <c r="N7" s="584"/>
      <c r="O7" s="426"/>
      <c r="P7" s="584"/>
      <c r="Q7" s="426"/>
      <c r="R7" s="584"/>
      <c r="S7" s="473"/>
    </row>
    <row r="8" spans="1:19" ht="14.4" customHeight="1" x14ac:dyDescent="0.3">
      <c r="A8" s="454" t="s">
        <v>2388</v>
      </c>
      <c r="B8" s="584">
        <v>2554229</v>
      </c>
      <c r="C8" s="426">
        <v>1</v>
      </c>
      <c r="D8" s="584">
        <v>2966142</v>
      </c>
      <c r="E8" s="426">
        <v>1.1612670594531658</v>
      </c>
      <c r="F8" s="584">
        <v>2429431</v>
      </c>
      <c r="G8" s="442">
        <v>0.95114063774234803</v>
      </c>
      <c r="H8" s="584">
        <v>303141.00000000006</v>
      </c>
      <c r="I8" s="426">
        <v>1</v>
      </c>
      <c r="J8" s="584">
        <v>376882.03999999986</v>
      </c>
      <c r="K8" s="426">
        <v>1.2432565703748413</v>
      </c>
      <c r="L8" s="584">
        <v>459554.3899999999</v>
      </c>
      <c r="M8" s="442">
        <v>1.5159757010763961</v>
      </c>
      <c r="N8" s="584"/>
      <c r="O8" s="426"/>
      <c r="P8" s="584"/>
      <c r="Q8" s="426"/>
      <c r="R8" s="584"/>
      <c r="S8" s="473"/>
    </row>
    <row r="9" spans="1:19" ht="14.4" customHeight="1" x14ac:dyDescent="0.3">
      <c r="A9" s="454" t="s">
        <v>2389</v>
      </c>
      <c r="B9" s="584">
        <v>2116959</v>
      </c>
      <c r="C9" s="426">
        <v>1</v>
      </c>
      <c r="D9" s="584">
        <v>2367681</v>
      </c>
      <c r="E9" s="426">
        <v>1.1184349814994055</v>
      </c>
      <c r="F9" s="584">
        <v>1835385</v>
      </c>
      <c r="G9" s="442">
        <v>0.8669912832511163</v>
      </c>
      <c r="H9" s="584">
        <v>2354766.8399999985</v>
      </c>
      <c r="I9" s="426">
        <v>1</v>
      </c>
      <c r="J9" s="584">
        <v>2364053.4300000002</v>
      </c>
      <c r="K9" s="426">
        <v>1.003943740773928</v>
      </c>
      <c r="L9" s="584">
        <v>1778748.93</v>
      </c>
      <c r="M9" s="442">
        <v>0.75538218892194064</v>
      </c>
      <c r="N9" s="584"/>
      <c r="O9" s="426"/>
      <c r="P9" s="584"/>
      <c r="Q9" s="426"/>
      <c r="R9" s="584"/>
      <c r="S9" s="473"/>
    </row>
    <row r="10" spans="1:19" ht="14.4" customHeight="1" x14ac:dyDescent="0.3">
      <c r="A10" s="454" t="s">
        <v>2390</v>
      </c>
      <c r="B10" s="584">
        <v>10996469</v>
      </c>
      <c r="C10" s="426">
        <v>1</v>
      </c>
      <c r="D10" s="584">
        <v>10604109</v>
      </c>
      <c r="E10" s="426">
        <v>0.96431945563616828</v>
      </c>
      <c r="F10" s="584">
        <v>11499911</v>
      </c>
      <c r="G10" s="442">
        <v>1.0457821506158023</v>
      </c>
      <c r="H10" s="584">
        <v>10066847.680000007</v>
      </c>
      <c r="I10" s="426">
        <v>1</v>
      </c>
      <c r="J10" s="584">
        <v>10843165.250000002</v>
      </c>
      <c r="K10" s="426">
        <v>1.0771162527413938</v>
      </c>
      <c r="L10" s="584">
        <v>12278108.210000005</v>
      </c>
      <c r="M10" s="442">
        <v>1.2196576922876414</v>
      </c>
      <c r="N10" s="584"/>
      <c r="O10" s="426"/>
      <c r="P10" s="584"/>
      <c r="Q10" s="426"/>
      <c r="R10" s="584"/>
      <c r="S10" s="473"/>
    </row>
    <row r="11" spans="1:19" ht="14.4" customHeight="1" x14ac:dyDescent="0.3">
      <c r="A11" s="454" t="s">
        <v>2391</v>
      </c>
      <c r="B11" s="584">
        <v>3584781</v>
      </c>
      <c r="C11" s="426">
        <v>1</v>
      </c>
      <c r="D11" s="584">
        <v>3707172</v>
      </c>
      <c r="E11" s="426">
        <v>1.034141834605796</v>
      </c>
      <c r="F11" s="584">
        <v>4196459</v>
      </c>
      <c r="G11" s="442">
        <v>1.1706319019209264</v>
      </c>
      <c r="H11" s="584">
        <v>2833497.1800000011</v>
      </c>
      <c r="I11" s="426">
        <v>1</v>
      </c>
      <c r="J11" s="584">
        <v>2669963.33</v>
      </c>
      <c r="K11" s="426">
        <v>0.94228550811545153</v>
      </c>
      <c r="L11" s="584">
        <v>3910786.93</v>
      </c>
      <c r="M11" s="442">
        <v>1.380197925589606</v>
      </c>
      <c r="N11" s="584"/>
      <c r="O11" s="426"/>
      <c r="P11" s="584"/>
      <c r="Q11" s="426"/>
      <c r="R11" s="584"/>
      <c r="S11" s="473"/>
    </row>
    <row r="12" spans="1:19" ht="14.4" customHeight="1" x14ac:dyDescent="0.3">
      <c r="A12" s="454" t="s">
        <v>2392</v>
      </c>
      <c r="B12" s="584">
        <v>972483</v>
      </c>
      <c r="C12" s="426">
        <v>1</v>
      </c>
      <c r="D12" s="584">
        <v>1019832</v>
      </c>
      <c r="E12" s="426">
        <v>1.0486887688525146</v>
      </c>
      <c r="F12" s="584">
        <v>1289595</v>
      </c>
      <c r="G12" s="442">
        <v>1.3260848775762661</v>
      </c>
      <c r="H12" s="584">
        <v>496223.99</v>
      </c>
      <c r="I12" s="426">
        <v>1</v>
      </c>
      <c r="J12" s="584">
        <v>239492.12</v>
      </c>
      <c r="K12" s="426">
        <v>0.48262906434652625</v>
      </c>
      <c r="L12" s="584">
        <v>1889186.540000001</v>
      </c>
      <c r="M12" s="442">
        <v>3.8071245608258502</v>
      </c>
      <c r="N12" s="584"/>
      <c r="O12" s="426"/>
      <c r="P12" s="584"/>
      <c r="Q12" s="426"/>
      <c r="R12" s="584"/>
      <c r="S12" s="473"/>
    </row>
    <row r="13" spans="1:19" ht="14.4" customHeight="1" x14ac:dyDescent="0.3">
      <c r="A13" s="454" t="s">
        <v>2393</v>
      </c>
      <c r="B13" s="584">
        <v>133861</v>
      </c>
      <c r="C13" s="426">
        <v>1</v>
      </c>
      <c r="D13" s="584">
        <v>161515</v>
      </c>
      <c r="E13" s="426">
        <v>1.2065874302448061</v>
      </c>
      <c r="F13" s="584">
        <v>203961</v>
      </c>
      <c r="G13" s="442">
        <v>1.5236775461112646</v>
      </c>
      <c r="H13" s="584">
        <v>26375.800000000003</v>
      </c>
      <c r="I13" s="426">
        <v>1</v>
      </c>
      <c r="J13" s="584">
        <v>69392.389999999985</v>
      </c>
      <c r="K13" s="426">
        <v>2.6309112898945237</v>
      </c>
      <c r="L13" s="584">
        <v>72878.460000000006</v>
      </c>
      <c r="M13" s="442">
        <v>2.763080551111246</v>
      </c>
      <c r="N13" s="584"/>
      <c r="O13" s="426"/>
      <c r="P13" s="584"/>
      <c r="Q13" s="426"/>
      <c r="R13" s="584"/>
      <c r="S13" s="473"/>
    </row>
    <row r="14" spans="1:19" ht="14.4" customHeight="1" x14ac:dyDescent="0.3">
      <c r="A14" s="454" t="s">
        <v>2394</v>
      </c>
      <c r="B14" s="584">
        <v>247778</v>
      </c>
      <c r="C14" s="426">
        <v>1</v>
      </c>
      <c r="D14" s="584">
        <v>202350</v>
      </c>
      <c r="E14" s="426">
        <v>0.81665846039599965</v>
      </c>
      <c r="F14" s="584">
        <v>260730</v>
      </c>
      <c r="G14" s="442">
        <v>1.0522725988586557</v>
      </c>
      <c r="H14" s="584">
        <v>2950.7900000000004</v>
      </c>
      <c r="I14" s="426">
        <v>1</v>
      </c>
      <c r="J14" s="584">
        <v>6935.1900000000005</v>
      </c>
      <c r="K14" s="426">
        <v>2.3502824667292486</v>
      </c>
      <c r="L14" s="584">
        <v>4983.97</v>
      </c>
      <c r="M14" s="442">
        <v>1.6890290396808989</v>
      </c>
      <c r="N14" s="584"/>
      <c r="O14" s="426"/>
      <c r="P14" s="584"/>
      <c r="Q14" s="426"/>
      <c r="R14" s="584"/>
      <c r="S14" s="473"/>
    </row>
    <row r="15" spans="1:19" ht="14.4" customHeight="1" x14ac:dyDescent="0.3">
      <c r="A15" s="454" t="s">
        <v>2395</v>
      </c>
      <c r="B15" s="584">
        <v>1312607</v>
      </c>
      <c r="C15" s="426">
        <v>1</v>
      </c>
      <c r="D15" s="584">
        <v>1748588</v>
      </c>
      <c r="E15" s="426">
        <v>1.332148921954553</v>
      </c>
      <c r="F15" s="584">
        <v>1855973</v>
      </c>
      <c r="G15" s="442">
        <v>1.4139593953102489</v>
      </c>
      <c r="H15" s="584">
        <v>134980.14000000004</v>
      </c>
      <c r="I15" s="426">
        <v>1</v>
      </c>
      <c r="J15" s="584">
        <v>404935.5799999999</v>
      </c>
      <c r="K15" s="426">
        <v>2.9999641428731647</v>
      </c>
      <c r="L15" s="584">
        <v>416790.66</v>
      </c>
      <c r="M15" s="442">
        <v>3.0877924708034814</v>
      </c>
      <c r="N15" s="584"/>
      <c r="O15" s="426"/>
      <c r="P15" s="584"/>
      <c r="Q15" s="426"/>
      <c r="R15" s="584"/>
      <c r="S15" s="473"/>
    </row>
    <row r="16" spans="1:19" ht="14.4" customHeight="1" x14ac:dyDescent="0.3">
      <c r="A16" s="454" t="s">
        <v>2396</v>
      </c>
      <c r="B16" s="584">
        <v>402533</v>
      </c>
      <c r="C16" s="426">
        <v>1</v>
      </c>
      <c r="D16" s="584">
        <v>370770</v>
      </c>
      <c r="E16" s="426">
        <v>0.92109218374642576</v>
      </c>
      <c r="F16" s="584">
        <v>446512</v>
      </c>
      <c r="G16" s="442">
        <v>1.109255638668134</v>
      </c>
      <c r="H16" s="584">
        <v>6709.9399999999987</v>
      </c>
      <c r="I16" s="426">
        <v>1</v>
      </c>
      <c r="J16" s="584">
        <v>4687.8099999999995</v>
      </c>
      <c r="K16" s="426">
        <v>0.69863664950804338</v>
      </c>
      <c r="L16" s="584">
        <v>9640.56</v>
      </c>
      <c r="M16" s="442">
        <v>1.4367580037973515</v>
      </c>
      <c r="N16" s="584"/>
      <c r="O16" s="426"/>
      <c r="P16" s="584"/>
      <c r="Q16" s="426"/>
      <c r="R16" s="584"/>
      <c r="S16" s="473"/>
    </row>
    <row r="17" spans="1:19" ht="14.4" customHeight="1" x14ac:dyDescent="0.3">
      <c r="A17" s="454" t="s">
        <v>2397</v>
      </c>
      <c r="B17" s="584">
        <v>413568</v>
      </c>
      <c r="C17" s="426">
        <v>1</v>
      </c>
      <c r="D17" s="584">
        <v>463046</v>
      </c>
      <c r="E17" s="426">
        <v>1.119636915815537</v>
      </c>
      <c r="F17" s="584">
        <v>405823</v>
      </c>
      <c r="G17" s="442">
        <v>0.98127272903125973</v>
      </c>
      <c r="H17" s="584">
        <v>122870.04</v>
      </c>
      <c r="I17" s="426">
        <v>1</v>
      </c>
      <c r="J17" s="584">
        <v>153871.86000000002</v>
      </c>
      <c r="K17" s="426">
        <v>1.2523139082562358</v>
      </c>
      <c r="L17" s="584">
        <v>79792.959999999992</v>
      </c>
      <c r="M17" s="442">
        <v>0.64940940850999962</v>
      </c>
      <c r="N17" s="584"/>
      <c r="O17" s="426"/>
      <c r="P17" s="584"/>
      <c r="Q17" s="426"/>
      <c r="R17" s="584"/>
      <c r="S17" s="473"/>
    </row>
    <row r="18" spans="1:19" ht="14.4" customHeight="1" x14ac:dyDescent="0.3">
      <c r="A18" s="454" t="s">
        <v>2398</v>
      </c>
      <c r="B18" s="584">
        <v>253986</v>
      </c>
      <c r="C18" s="426">
        <v>1</v>
      </c>
      <c r="D18" s="584">
        <v>281799</v>
      </c>
      <c r="E18" s="426">
        <v>1.1095060357657509</v>
      </c>
      <c r="F18" s="584">
        <v>327240</v>
      </c>
      <c r="G18" s="442">
        <v>1.2884174718291559</v>
      </c>
      <c r="H18" s="584">
        <v>79212.34</v>
      </c>
      <c r="I18" s="426">
        <v>1</v>
      </c>
      <c r="J18" s="584">
        <v>68980.240000000005</v>
      </c>
      <c r="K18" s="426">
        <v>0.87082694438770536</v>
      </c>
      <c r="L18" s="584">
        <v>72991.39</v>
      </c>
      <c r="M18" s="442">
        <v>0.92146488792024073</v>
      </c>
      <c r="N18" s="584"/>
      <c r="O18" s="426"/>
      <c r="P18" s="584"/>
      <c r="Q18" s="426"/>
      <c r="R18" s="584"/>
      <c r="S18" s="473"/>
    </row>
    <row r="19" spans="1:19" ht="14.4" customHeight="1" x14ac:dyDescent="0.3">
      <c r="A19" s="454" t="s">
        <v>2399</v>
      </c>
      <c r="B19" s="584">
        <v>97321</v>
      </c>
      <c r="C19" s="426">
        <v>1</v>
      </c>
      <c r="D19" s="584">
        <v>81274</v>
      </c>
      <c r="E19" s="426">
        <v>0.83511266838606257</v>
      </c>
      <c r="F19" s="584">
        <v>90301</v>
      </c>
      <c r="G19" s="442">
        <v>0.92786757226086869</v>
      </c>
      <c r="H19" s="584">
        <v>4442.99</v>
      </c>
      <c r="I19" s="426">
        <v>1</v>
      </c>
      <c r="J19" s="584">
        <v>4737.6400000000003</v>
      </c>
      <c r="K19" s="426">
        <v>1.0663179525499722</v>
      </c>
      <c r="L19" s="584">
        <v>3665.8900000000003</v>
      </c>
      <c r="M19" s="442">
        <v>0.82509526242462861</v>
      </c>
      <c r="N19" s="584"/>
      <c r="O19" s="426"/>
      <c r="P19" s="584"/>
      <c r="Q19" s="426"/>
      <c r="R19" s="584"/>
      <c r="S19" s="473"/>
    </row>
    <row r="20" spans="1:19" ht="14.4" customHeight="1" x14ac:dyDescent="0.3">
      <c r="A20" s="454" t="s">
        <v>2400</v>
      </c>
      <c r="B20" s="584">
        <v>1474109</v>
      </c>
      <c r="C20" s="426">
        <v>1</v>
      </c>
      <c r="D20" s="584">
        <v>1494799</v>
      </c>
      <c r="E20" s="426">
        <v>1.0140355970962798</v>
      </c>
      <c r="F20" s="584">
        <v>1750807</v>
      </c>
      <c r="G20" s="442">
        <v>1.1877052511042263</v>
      </c>
      <c r="H20" s="584">
        <v>326335.78999999998</v>
      </c>
      <c r="I20" s="426">
        <v>1</v>
      </c>
      <c r="J20" s="584">
        <v>301687.92000000004</v>
      </c>
      <c r="K20" s="426">
        <v>0.92447083416746922</v>
      </c>
      <c r="L20" s="584">
        <v>375202.3000000001</v>
      </c>
      <c r="M20" s="442">
        <v>1.1497430300243812</v>
      </c>
      <c r="N20" s="584"/>
      <c r="O20" s="426"/>
      <c r="P20" s="584"/>
      <c r="Q20" s="426"/>
      <c r="R20" s="584"/>
      <c r="S20" s="473"/>
    </row>
    <row r="21" spans="1:19" ht="14.4" customHeight="1" x14ac:dyDescent="0.3">
      <c r="A21" s="454" t="s">
        <v>2401</v>
      </c>
      <c r="B21" s="584">
        <v>7038232</v>
      </c>
      <c r="C21" s="426">
        <v>1</v>
      </c>
      <c r="D21" s="584">
        <v>8432206</v>
      </c>
      <c r="E21" s="426">
        <v>1.1980574098722521</v>
      </c>
      <c r="F21" s="584">
        <v>8659593</v>
      </c>
      <c r="G21" s="442">
        <v>1.2303648132087717</v>
      </c>
      <c r="H21" s="584">
        <v>2430140.899999999</v>
      </c>
      <c r="I21" s="426">
        <v>1</v>
      </c>
      <c r="J21" s="584">
        <v>2890456.56</v>
      </c>
      <c r="K21" s="426">
        <v>1.1894193295541018</v>
      </c>
      <c r="L21" s="584">
        <v>2926860.6899999995</v>
      </c>
      <c r="M21" s="442">
        <v>1.2043995844026989</v>
      </c>
      <c r="N21" s="584"/>
      <c r="O21" s="426"/>
      <c r="P21" s="584"/>
      <c r="Q21" s="426"/>
      <c r="R21" s="584"/>
      <c r="S21" s="473"/>
    </row>
    <row r="22" spans="1:19" ht="14.4" customHeight="1" x14ac:dyDescent="0.3">
      <c r="A22" s="454" t="s">
        <v>2402</v>
      </c>
      <c r="B22" s="584">
        <v>94280</v>
      </c>
      <c r="C22" s="426">
        <v>1</v>
      </c>
      <c r="D22" s="584">
        <v>184477</v>
      </c>
      <c r="E22" s="426">
        <v>1.9566928298684769</v>
      </c>
      <c r="F22" s="584">
        <v>132397</v>
      </c>
      <c r="G22" s="442">
        <v>1.4042957148918116</v>
      </c>
      <c r="H22" s="584">
        <v>7703.15</v>
      </c>
      <c r="I22" s="426">
        <v>1</v>
      </c>
      <c r="J22" s="584">
        <v>5844.93</v>
      </c>
      <c r="K22" s="426">
        <v>0.75877141169521567</v>
      </c>
      <c r="L22" s="584">
        <v>17688.34</v>
      </c>
      <c r="M22" s="442">
        <v>2.2962476389528961</v>
      </c>
      <c r="N22" s="584"/>
      <c r="O22" s="426"/>
      <c r="P22" s="584"/>
      <c r="Q22" s="426"/>
      <c r="R22" s="584"/>
      <c r="S22" s="473"/>
    </row>
    <row r="23" spans="1:19" ht="14.4" customHeight="1" x14ac:dyDescent="0.3">
      <c r="A23" s="454" t="s">
        <v>2403</v>
      </c>
      <c r="B23" s="584">
        <v>50785</v>
      </c>
      <c r="C23" s="426">
        <v>1</v>
      </c>
      <c r="D23" s="584">
        <v>21631</v>
      </c>
      <c r="E23" s="426">
        <v>0.4259328541892291</v>
      </c>
      <c r="F23" s="584"/>
      <c r="G23" s="442"/>
      <c r="H23" s="584"/>
      <c r="I23" s="426"/>
      <c r="J23" s="584">
        <v>866.13</v>
      </c>
      <c r="K23" s="426"/>
      <c r="L23" s="584"/>
      <c r="M23" s="442"/>
      <c r="N23" s="584"/>
      <c r="O23" s="426"/>
      <c r="P23" s="584"/>
      <c r="Q23" s="426"/>
      <c r="R23" s="584"/>
      <c r="S23" s="473"/>
    </row>
    <row r="24" spans="1:19" ht="14.4" customHeight="1" x14ac:dyDescent="0.3">
      <c r="A24" s="454" t="s">
        <v>2404</v>
      </c>
      <c r="B24" s="584">
        <v>55523</v>
      </c>
      <c r="C24" s="426">
        <v>1</v>
      </c>
      <c r="D24" s="584">
        <v>88382</v>
      </c>
      <c r="E24" s="426">
        <v>1.5918087999567747</v>
      </c>
      <c r="F24" s="584">
        <v>124045</v>
      </c>
      <c r="G24" s="442">
        <v>2.2341191938475946</v>
      </c>
      <c r="H24" s="584">
        <v>3382.71</v>
      </c>
      <c r="I24" s="426">
        <v>1</v>
      </c>
      <c r="J24" s="584">
        <v>9053.64</v>
      </c>
      <c r="K24" s="426">
        <v>2.6764458082425038</v>
      </c>
      <c r="L24" s="584">
        <v>18558.469999999998</v>
      </c>
      <c r="M24" s="442">
        <v>5.4862728404149328</v>
      </c>
      <c r="N24" s="584"/>
      <c r="O24" s="426"/>
      <c r="P24" s="584"/>
      <c r="Q24" s="426"/>
      <c r="R24" s="584"/>
      <c r="S24" s="473"/>
    </row>
    <row r="25" spans="1:19" ht="14.4" customHeight="1" x14ac:dyDescent="0.3">
      <c r="A25" s="454" t="s">
        <v>2405</v>
      </c>
      <c r="B25" s="584">
        <v>1632084</v>
      </c>
      <c r="C25" s="426">
        <v>1</v>
      </c>
      <c r="D25" s="584">
        <v>1220441</v>
      </c>
      <c r="E25" s="426">
        <v>0.74778075148092871</v>
      </c>
      <c r="F25" s="584">
        <v>1362157</v>
      </c>
      <c r="G25" s="442">
        <v>0.83461206653579101</v>
      </c>
      <c r="H25" s="584">
        <v>660664.10000000056</v>
      </c>
      <c r="I25" s="426">
        <v>1</v>
      </c>
      <c r="J25" s="584">
        <v>847590.32000000018</v>
      </c>
      <c r="K25" s="426">
        <v>1.2829368509655654</v>
      </c>
      <c r="L25" s="584">
        <v>815044.69000000006</v>
      </c>
      <c r="M25" s="442">
        <v>1.2336748583735659</v>
      </c>
      <c r="N25" s="584"/>
      <c r="O25" s="426"/>
      <c r="P25" s="584"/>
      <c r="Q25" s="426"/>
      <c r="R25" s="584"/>
      <c r="S25" s="473"/>
    </row>
    <row r="26" spans="1:19" ht="14.4" customHeight="1" x14ac:dyDescent="0.3">
      <c r="A26" s="454" t="s">
        <v>2406</v>
      </c>
      <c r="B26" s="584">
        <v>5900</v>
      </c>
      <c r="C26" s="426">
        <v>1</v>
      </c>
      <c r="D26" s="584">
        <v>4130</v>
      </c>
      <c r="E26" s="426">
        <v>0.7</v>
      </c>
      <c r="F26" s="584">
        <v>4338</v>
      </c>
      <c r="G26" s="442">
        <v>0.73525423728813555</v>
      </c>
      <c r="H26" s="584"/>
      <c r="I26" s="426"/>
      <c r="J26" s="584">
        <v>866.13</v>
      </c>
      <c r="K26" s="426"/>
      <c r="L26" s="584"/>
      <c r="M26" s="442"/>
      <c r="N26" s="584"/>
      <c r="O26" s="426"/>
      <c r="P26" s="584"/>
      <c r="Q26" s="426"/>
      <c r="R26" s="584"/>
      <c r="S26" s="473"/>
    </row>
    <row r="27" spans="1:19" ht="14.4" customHeight="1" x14ac:dyDescent="0.3">
      <c r="A27" s="454" t="s">
        <v>2407</v>
      </c>
      <c r="B27" s="584">
        <v>193951</v>
      </c>
      <c r="C27" s="426">
        <v>1</v>
      </c>
      <c r="D27" s="584">
        <v>194238</v>
      </c>
      <c r="E27" s="426">
        <v>1.0014797551959</v>
      </c>
      <c r="F27" s="584">
        <v>93118</v>
      </c>
      <c r="G27" s="442">
        <v>0.48011095585998526</v>
      </c>
      <c r="H27" s="584">
        <v>19171.98</v>
      </c>
      <c r="I27" s="426">
        <v>1</v>
      </c>
      <c r="J27" s="584">
        <v>67353.740000000005</v>
      </c>
      <c r="K27" s="426">
        <v>3.5131342719948595</v>
      </c>
      <c r="L27" s="584">
        <v>4875.17</v>
      </c>
      <c r="M27" s="442">
        <v>0.25428620309430744</v>
      </c>
      <c r="N27" s="584"/>
      <c r="O27" s="426"/>
      <c r="P27" s="584"/>
      <c r="Q27" s="426"/>
      <c r="R27" s="584"/>
      <c r="S27" s="473"/>
    </row>
    <row r="28" spans="1:19" ht="14.4" customHeight="1" x14ac:dyDescent="0.3">
      <c r="A28" s="454" t="s">
        <v>2408</v>
      </c>
      <c r="B28" s="584">
        <v>195297</v>
      </c>
      <c r="C28" s="426">
        <v>1</v>
      </c>
      <c r="D28" s="584">
        <v>226658</v>
      </c>
      <c r="E28" s="426">
        <v>1.1605810637132163</v>
      </c>
      <c r="F28" s="584">
        <v>60367</v>
      </c>
      <c r="G28" s="442">
        <v>0.30910357045935166</v>
      </c>
      <c r="H28" s="584">
        <v>48868.869999999988</v>
      </c>
      <c r="I28" s="426">
        <v>1</v>
      </c>
      <c r="J28" s="584">
        <v>15774.449999999997</v>
      </c>
      <c r="K28" s="426">
        <v>0.32279138027951126</v>
      </c>
      <c r="L28" s="584">
        <v>2176.7200000000003</v>
      </c>
      <c r="M28" s="442">
        <v>4.4542057141898322E-2</v>
      </c>
      <c r="N28" s="584"/>
      <c r="O28" s="426"/>
      <c r="P28" s="584"/>
      <c r="Q28" s="426"/>
      <c r="R28" s="584"/>
      <c r="S28" s="473"/>
    </row>
    <row r="29" spans="1:19" ht="14.4" customHeight="1" x14ac:dyDescent="0.3">
      <c r="A29" s="454" t="s">
        <v>2409</v>
      </c>
      <c r="B29" s="584">
        <v>204022</v>
      </c>
      <c r="C29" s="426">
        <v>1</v>
      </c>
      <c r="D29" s="584">
        <v>88192</v>
      </c>
      <c r="E29" s="426">
        <v>0.43226710844908883</v>
      </c>
      <c r="F29" s="584"/>
      <c r="G29" s="442"/>
      <c r="H29" s="584">
        <v>164466.89999999997</v>
      </c>
      <c r="I29" s="426">
        <v>1</v>
      </c>
      <c r="J29" s="584">
        <v>9512.17</v>
      </c>
      <c r="K29" s="426">
        <v>5.7836379234970696E-2</v>
      </c>
      <c r="L29" s="584"/>
      <c r="M29" s="442"/>
      <c r="N29" s="584"/>
      <c r="O29" s="426"/>
      <c r="P29" s="584"/>
      <c r="Q29" s="426"/>
      <c r="R29" s="584"/>
      <c r="S29" s="473"/>
    </row>
    <row r="30" spans="1:19" ht="14.4" customHeight="1" x14ac:dyDescent="0.3">
      <c r="A30" s="454" t="s">
        <v>2410</v>
      </c>
      <c r="B30" s="584">
        <v>296914</v>
      </c>
      <c r="C30" s="426">
        <v>1</v>
      </c>
      <c r="D30" s="584">
        <v>351520</v>
      </c>
      <c r="E30" s="426">
        <v>1.1839118397919937</v>
      </c>
      <c r="F30" s="584">
        <v>272547</v>
      </c>
      <c r="G30" s="442">
        <v>0.91793246529298045</v>
      </c>
      <c r="H30" s="584">
        <v>24596.269999999997</v>
      </c>
      <c r="I30" s="426">
        <v>1</v>
      </c>
      <c r="J30" s="584">
        <v>35219.389999999992</v>
      </c>
      <c r="K30" s="426">
        <v>1.4318996335623246</v>
      </c>
      <c r="L30" s="584">
        <v>38090.390000000007</v>
      </c>
      <c r="M30" s="442">
        <v>1.5486246491846125</v>
      </c>
      <c r="N30" s="584"/>
      <c r="O30" s="426"/>
      <c r="P30" s="584"/>
      <c r="Q30" s="426"/>
      <c r="R30" s="584"/>
      <c r="S30" s="473"/>
    </row>
    <row r="31" spans="1:19" ht="14.4" customHeight="1" x14ac:dyDescent="0.3">
      <c r="A31" s="454" t="s">
        <v>2411</v>
      </c>
      <c r="B31" s="584">
        <v>2626094</v>
      </c>
      <c r="C31" s="426">
        <v>1</v>
      </c>
      <c r="D31" s="584">
        <v>2443962</v>
      </c>
      <c r="E31" s="426">
        <v>0.93064528535536051</v>
      </c>
      <c r="F31" s="584">
        <v>2722521</v>
      </c>
      <c r="G31" s="442">
        <v>1.0367187922442989</v>
      </c>
      <c r="H31" s="584">
        <v>345596.13000000006</v>
      </c>
      <c r="I31" s="426">
        <v>1</v>
      </c>
      <c r="J31" s="584">
        <v>185275.73999999993</v>
      </c>
      <c r="K31" s="426">
        <v>0.53610478797896233</v>
      </c>
      <c r="L31" s="584">
        <v>398385.33</v>
      </c>
      <c r="M31" s="442">
        <v>1.1527482382398204</v>
      </c>
      <c r="N31" s="584"/>
      <c r="O31" s="426"/>
      <c r="P31" s="584"/>
      <c r="Q31" s="426"/>
      <c r="R31" s="584"/>
      <c r="S31" s="473"/>
    </row>
    <row r="32" spans="1:19" ht="14.4" customHeight="1" x14ac:dyDescent="0.3">
      <c r="A32" s="454" t="s">
        <v>2412</v>
      </c>
      <c r="B32" s="584">
        <v>854926</v>
      </c>
      <c r="C32" s="426">
        <v>1</v>
      </c>
      <c r="D32" s="584">
        <v>1020036</v>
      </c>
      <c r="E32" s="426">
        <v>1.1931278262680045</v>
      </c>
      <c r="F32" s="584">
        <v>1012622</v>
      </c>
      <c r="G32" s="442">
        <v>1.1844557306714265</v>
      </c>
      <c r="H32" s="584">
        <v>61588.79</v>
      </c>
      <c r="I32" s="426">
        <v>1</v>
      </c>
      <c r="J32" s="584">
        <v>98575.54</v>
      </c>
      <c r="K32" s="426">
        <v>1.600543540472219</v>
      </c>
      <c r="L32" s="584">
        <v>64343.520000000004</v>
      </c>
      <c r="M32" s="442">
        <v>1.044727782442227</v>
      </c>
      <c r="N32" s="584"/>
      <c r="O32" s="426"/>
      <c r="P32" s="584"/>
      <c r="Q32" s="426"/>
      <c r="R32" s="584"/>
      <c r="S32" s="473"/>
    </row>
    <row r="33" spans="1:19" ht="14.4" customHeight="1" x14ac:dyDescent="0.3">
      <c r="A33" s="454" t="s">
        <v>2413</v>
      </c>
      <c r="B33" s="584"/>
      <c r="C33" s="426"/>
      <c r="D33" s="584"/>
      <c r="E33" s="426"/>
      <c r="F33" s="584"/>
      <c r="G33" s="442"/>
      <c r="H33" s="584"/>
      <c r="I33" s="426"/>
      <c r="J33" s="584">
        <v>-3300.94</v>
      </c>
      <c r="K33" s="426"/>
      <c r="L33" s="584"/>
      <c r="M33" s="442"/>
      <c r="N33" s="584"/>
      <c r="O33" s="426"/>
      <c r="P33" s="584"/>
      <c r="Q33" s="426"/>
      <c r="R33" s="584"/>
      <c r="S33" s="473"/>
    </row>
    <row r="34" spans="1:19" ht="14.4" customHeight="1" x14ac:dyDescent="0.3">
      <c r="A34" s="454" t="s">
        <v>2414</v>
      </c>
      <c r="B34" s="584">
        <v>388195</v>
      </c>
      <c r="C34" s="426">
        <v>1</v>
      </c>
      <c r="D34" s="584">
        <v>476318</v>
      </c>
      <c r="E34" s="426">
        <v>1.2270070454281998</v>
      </c>
      <c r="F34" s="584">
        <v>590154</v>
      </c>
      <c r="G34" s="442">
        <v>1.520251420033746</v>
      </c>
      <c r="H34" s="584">
        <v>21480.560000000005</v>
      </c>
      <c r="I34" s="426">
        <v>1</v>
      </c>
      <c r="J34" s="584">
        <v>72112.639999999985</v>
      </c>
      <c r="K34" s="426">
        <v>3.3571117326550133</v>
      </c>
      <c r="L34" s="584">
        <v>533948.66</v>
      </c>
      <c r="M34" s="442">
        <v>24.857297016465115</v>
      </c>
      <c r="N34" s="584"/>
      <c r="O34" s="426"/>
      <c r="P34" s="584"/>
      <c r="Q34" s="426"/>
      <c r="R34" s="584"/>
      <c r="S34" s="473"/>
    </row>
    <row r="35" spans="1:19" ht="14.4" customHeight="1" thickBot="1" x14ac:dyDescent="0.35">
      <c r="A35" s="574" t="s">
        <v>2415</v>
      </c>
      <c r="B35" s="573">
        <v>654786</v>
      </c>
      <c r="C35" s="432">
        <v>1</v>
      </c>
      <c r="D35" s="573">
        <v>914260</v>
      </c>
      <c r="E35" s="432">
        <v>1.3962729807906706</v>
      </c>
      <c r="F35" s="573">
        <v>1318520</v>
      </c>
      <c r="G35" s="443">
        <v>2.0136655334720044</v>
      </c>
      <c r="H35" s="573">
        <v>815785.03000000014</v>
      </c>
      <c r="I35" s="432">
        <v>1</v>
      </c>
      <c r="J35" s="573">
        <v>1097098.0100000002</v>
      </c>
      <c r="K35" s="432">
        <v>1.3448371441677474</v>
      </c>
      <c r="L35" s="573">
        <v>746059.80999999982</v>
      </c>
      <c r="M35" s="443">
        <v>0.91452990992001859</v>
      </c>
      <c r="N35" s="573"/>
      <c r="O35" s="432"/>
      <c r="P35" s="573"/>
      <c r="Q35" s="432"/>
      <c r="R35" s="573"/>
      <c r="S35" s="47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22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288" t="s">
        <v>209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4">
      <c r="A2" s="380" t="s">
        <v>250</v>
      </c>
      <c r="B2" s="130"/>
      <c r="C2" s="130"/>
      <c r="D2" s="130"/>
      <c r="E2" s="130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5"/>
      <c r="Q2" s="211"/>
    </row>
    <row r="3" spans="1:17" ht="14.4" customHeight="1" thickBot="1" x14ac:dyDescent="0.35">
      <c r="E3" s="170" t="s">
        <v>212</v>
      </c>
      <c r="F3" s="212">
        <f t="shared" ref="F3:O3" si="0">SUBTOTAL(9,F6:F1048576)</f>
        <v>50961.570000000014</v>
      </c>
      <c r="G3" s="213">
        <f t="shared" si="0"/>
        <v>66836134.929999992</v>
      </c>
      <c r="H3" s="213"/>
      <c r="I3" s="213"/>
      <c r="J3" s="213">
        <f t="shared" si="0"/>
        <v>51496.140000000007</v>
      </c>
      <c r="K3" s="213">
        <f t="shared" si="0"/>
        <v>73805394.689999953</v>
      </c>
      <c r="L3" s="213"/>
      <c r="M3" s="213"/>
      <c r="N3" s="213">
        <f t="shared" si="0"/>
        <v>51042.149999999972</v>
      </c>
      <c r="O3" s="213">
        <f t="shared" si="0"/>
        <v>78372503.779999986</v>
      </c>
      <c r="P3" s="132">
        <f>IF(G3=0,0,O3/G3)</f>
        <v>1.1726067622264882</v>
      </c>
      <c r="Q3" s="214">
        <f>IF(N3=0,0,O3/N3)</f>
        <v>1535.446758806203</v>
      </c>
    </row>
    <row r="4" spans="1:17" ht="14.4" customHeight="1" x14ac:dyDescent="0.3">
      <c r="A4" s="370" t="s">
        <v>140</v>
      </c>
      <c r="B4" s="369" t="s">
        <v>167</v>
      </c>
      <c r="C4" s="370" t="s">
        <v>168</v>
      </c>
      <c r="D4" s="371" t="s">
        <v>169</v>
      </c>
      <c r="E4" s="372" t="s">
        <v>141</v>
      </c>
      <c r="F4" s="376">
        <v>2011</v>
      </c>
      <c r="G4" s="377"/>
      <c r="H4" s="216"/>
      <c r="I4" s="216"/>
      <c r="J4" s="376">
        <v>2012</v>
      </c>
      <c r="K4" s="377"/>
      <c r="L4" s="216"/>
      <c r="M4" s="216"/>
      <c r="N4" s="376">
        <v>2013</v>
      </c>
      <c r="O4" s="377"/>
      <c r="P4" s="378" t="s">
        <v>5</v>
      </c>
      <c r="Q4" s="368" t="s">
        <v>170</v>
      </c>
    </row>
    <row r="5" spans="1:17" ht="14.4" customHeight="1" thickBot="1" x14ac:dyDescent="0.35">
      <c r="A5" s="576"/>
      <c r="B5" s="575"/>
      <c r="C5" s="576"/>
      <c r="D5" s="577"/>
      <c r="E5" s="578"/>
      <c r="F5" s="585" t="s">
        <v>143</v>
      </c>
      <c r="G5" s="586" t="s">
        <v>17</v>
      </c>
      <c r="H5" s="587"/>
      <c r="I5" s="587"/>
      <c r="J5" s="585" t="s">
        <v>143</v>
      </c>
      <c r="K5" s="586" t="s">
        <v>17</v>
      </c>
      <c r="L5" s="587"/>
      <c r="M5" s="587"/>
      <c r="N5" s="585" t="s">
        <v>143</v>
      </c>
      <c r="O5" s="586" t="s">
        <v>17</v>
      </c>
      <c r="P5" s="588"/>
      <c r="Q5" s="583"/>
    </row>
    <row r="6" spans="1:17" ht="14.4" customHeight="1" x14ac:dyDescent="0.3">
      <c r="A6" s="419" t="s">
        <v>2416</v>
      </c>
      <c r="B6" s="420" t="s">
        <v>1968</v>
      </c>
      <c r="C6" s="420" t="s">
        <v>1976</v>
      </c>
      <c r="D6" s="420" t="s">
        <v>1989</v>
      </c>
      <c r="E6" s="420" t="s">
        <v>1990</v>
      </c>
      <c r="F6" s="423">
        <v>1</v>
      </c>
      <c r="G6" s="423">
        <v>604</v>
      </c>
      <c r="H6" s="423">
        <v>1</v>
      </c>
      <c r="I6" s="423">
        <v>604</v>
      </c>
      <c r="J6" s="423"/>
      <c r="K6" s="423"/>
      <c r="L6" s="423"/>
      <c r="M6" s="423"/>
      <c r="N6" s="423"/>
      <c r="O6" s="423"/>
      <c r="P6" s="441"/>
      <c r="Q6" s="424"/>
    </row>
    <row r="7" spans="1:17" ht="14.4" customHeight="1" x14ac:dyDescent="0.3">
      <c r="A7" s="425" t="s">
        <v>2416</v>
      </c>
      <c r="B7" s="426" t="s">
        <v>2001</v>
      </c>
      <c r="C7" s="426" t="s">
        <v>2002</v>
      </c>
      <c r="D7" s="426" t="s">
        <v>2003</v>
      </c>
      <c r="E7" s="426" t="s">
        <v>2004</v>
      </c>
      <c r="F7" s="429">
        <v>1</v>
      </c>
      <c r="G7" s="429">
        <v>218.62</v>
      </c>
      <c r="H7" s="429">
        <v>1</v>
      </c>
      <c r="I7" s="429">
        <v>218.62</v>
      </c>
      <c r="J7" s="429"/>
      <c r="K7" s="429"/>
      <c r="L7" s="429"/>
      <c r="M7" s="429"/>
      <c r="N7" s="429"/>
      <c r="O7" s="429"/>
      <c r="P7" s="442"/>
      <c r="Q7" s="430"/>
    </row>
    <row r="8" spans="1:17" ht="14.4" customHeight="1" x14ac:dyDescent="0.3">
      <c r="A8" s="425" t="s">
        <v>2416</v>
      </c>
      <c r="B8" s="426" t="s">
        <v>2001</v>
      </c>
      <c r="C8" s="426" t="s">
        <v>2002</v>
      </c>
      <c r="D8" s="426" t="s">
        <v>2006</v>
      </c>
      <c r="E8" s="426" t="s">
        <v>2007</v>
      </c>
      <c r="F8" s="429"/>
      <c r="G8" s="429"/>
      <c r="H8" s="429"/>
      <c r="I8" s="429"/>
      <c r="J8" s="429"/>
      <c r="K8" s="429"/>
      <c r="L8" s="429"/>
      <c r="M8" s="429"/>
      <c r="N8" s="429">
        <v>2</v>
      </c>
      <c r="O8" s="429">
        <v>1983.78</v>
      </c>
      <c r="P8" s="442"/>
      <c r="Q8" s="430">
        <v>991.89</v>
      </c>
    </row>
    <row r="9" spans="1:17" ht="14.4" customHeight="1" x14ac:dyDescent="0.3">
      <c r="A9" s="425" t="s">
        <v>2416</v>
      </c>
      <c r="B9" s="426" t="s">
        <v>2001</v>
      </c>
      <c r="C9" s="426" t="s">
        <v>2002</v>
      </c>
      <c r="D9" s="426" t="s">
        <v>2008</v>
      </c>
      <c r="E9" s="426" t="s">
        <v>2007</v>
      </c>
      <c r="F9" s="429">
        <v>2</v>
      </c>
      <c r="G9" s="429">
        <v>4616.16</v>
      </c>
      <c r="H9" s="429">
        <v>1</v>
      </c>
      <c r="I9" s="429">
        <v>2308.08</v>
      </c>
      <c r="J9" s="429">
        <v>1.5</v>
      </c>
      <c r="K9" s="429">
        <v>2974.32</v>
      </c>
      <c r="L9" s="429">
        <v>0.64432775293750655</v>
      </c>
      <c r="M9" s="429">
        <v>1982.88</v>
      </c>
      <c r="N9" s="429"/>
      <c r="O9" s="429"/>
      <c r="P9" s="442"/>
      <c r="Q9" s="430"/>
    </row>
    <row r="10" spans="1:17" ht="14.4" customHeight="1" x14ac:dyDescent="0.3">
      <c r="A10" s="425" t="s">
        <v>2416</v>
      </c>
      <c r="B10" s="426" t="s">
        <v>2001</v>
      </c>
      <c r="C10" s="426" t="s">
        <v>2002</v>
      </c>
      <c r="D10" s="426" t="s">
        <v>2009</v>
      </c>
      <c r="E10" s="426" t="s">
        <v>2010</v>
      </c>
      <c r="F10" s="429">
        <v>13.17</v>
      </c>
      <c r="G10" s="429">
        <v>33642.44</v>
      </c>
      <c r="H10" s="429">
        <v>1</v>
      </c>
      <c r="I10" s="429">
        <v>2554.4753227031133</v>
      </c>
      <c r="J10" s="429">
        <v>18.38</v>
      </c>
      <c r="K10" s="429">
        <v>48653.209999999992</v>
      </c>
      <c r="L10" s="429">
        <v>1.4461855323216743</v>
      </c>
      <c r="M10" s="429">
        <v>2647.0734494015232</v>
      </c>
      <c r="N10" s="429">
        <v>14.46</v>
      </c>
      <c r="O10" s="429">
        <v>38416.68</v>
      </c>
      <c r="P10" s="442">
        <v>1.1419112287931552</v>
      </c>
      <c r="Q10" s="430">
        <v>2656.7551867219918</v>
      </c>
    </row>
    <row r="11" spans="1:17" ht="14.4" customHeight="1" x14ac:dyDescent="0.3">
      <c r="A11" s="425" t="s">
        <v>2416</v>
      </c>
      <c r="B11" s="426" t="s">
        <v>2001</v>
      </c>
      <c r="C11" s="426" t="s">
        <v>2002</v>
      </c>
      <c r="D11" s="426" t="s">
        <v>2011</v>
      </c>
      <c r="E11" s="426" t="s">
        <v>2010</v>
      </c>
      <c r="F11" s="429">
        <v>0.2</v>
      </c>
      <c r="G11" s="429">
        <v>1277.24</v>
      </c>
      <c r="H11" s="429">
        <v>1</v>
      </c>
      <c r="I11" s="429">
        <v>6386.2</v>
      </c>
      <c r="J11" s="429">
        <v>0.2</v>
      </c>
      <c r="K11" s="429">
        <v>1324.11</v>
      </c>
      <c r="L11" s="429">
        <v>1.0366963139269048</v>
      </c>
      <c r="M11" s="429">
        <v>6620.5499999999993</v>
      </c>
      <c r="N11" s="429">
        <v>0.6</v>
      </c>
      <c r="O11" s="429">
        <v>3983.9399999999996</v>
      </c>
      <c r="P11" s="442">
        <v>3.1191788544048102</v>
      </c>
      <c r="Q11" s="430">
        <v>6639.9</v>
      </c>
    </row>
    <row r="12" spans="1:17" ht="14.4" customHeight="1" x14ac:dyDescent="0.3">
      <c r="A12" s="425" t="s">
        <v>2416</v>
      </c>
      <c r="B12" s="426" t="s">
        <v>2001</v>
      </c>
      <c r="C12" s="426" t="s">
        <v>2002</v>
      </c>
      <c r="D12" s="426" t="s">
        <v>2021</v>
      </c>
      <c r="E12" s="426" t="s">
        <v>2022</v>
      </c>
      <c r="F12" s="429">
        <v>28.46</v>
      </c>
      <c r="G12" s="429">
        <v>41318.160000000003</v>
      </c>
      <c r="H12" s="429">
        <v>1</v>
      </c>
      <c r="I12" s="429">
        <v>1451.7976106816586</v>
      </c>
      <c r="J12" s="429">
        <v>27.24</v>
      </c>
      <c r="K12" s="429">
        <v>33710.399999999994</v>
      </c>
      <c r="L12" s="429">
        <v>0.81587369815112754</v>
      </c>
      <c r="M12" s="429">
        <v>1237.533039647577</v>
      </c>
      <c r="N12" s="429">
        <v>43.09</v>
      </c>
      <c r="O12" s="429">
        <v>42345.880000000005</v>
      </c>
      <c r="P12" s="442">
        <v>1.0248733244655619</v>
      </c>
      <c r="Q12" s="430">
        <v>982.73102808076123</v>
      </c>
    </row>
    <row r="13" spans="1:17" ht="14.4" customHeight="1" x14ac:dyDescent="0.3">
      <c r="A13" s="425" t="s">
        <v>2416</v>
      </c>
      <c r="B13" s="426" t="s">
        <v>2001</v>
      </c>
      <c r="C13" s="426" t="s">
        <v>2002</v>
      </c>
      <c r="D13" s="426" t="s">
        <v>2023</v>
      </c>
      <c r="E13" s="426" t="s">
        <v>2022</v>
      </c>
      <c r="F13" s="429">
        <v>0.8</v>
      </c>
      <c r="G13" s="429">
        <v>1910.3</v>
      </c>
      <c r="H13" s="429">
        <v>1</v>
      </c>
      <c r="I13" s="429">
        <v>2387.875</v>
      </c>
      <c r="J13" s="429"/>
      <c r="K13" s="429"/>
      <c r="L13" s="429"/>
      <c r="M13" s="429"/>
      <c r="N13" s="429"/>
      <c r="O13" s="429"/>
      <c r="P13" s="442"/>
      <c r="Q13" s="430"/>
    </row>
    <row r="14" spans="1:17" ht="14.4" customHeight="1" x14ac:dyDescent="0.3">
      <c r="A14" s="425" t="s">
        <v>2416</v>
      </c>
      <c r="B14" s="426" t="s">
        <v>2001</v>
      </c>
      <c r="C14" s="426" t="s">
        <v>2002</v>
      </c>
      <c r="D14" s="426" t="s">
        <v>2025</v>
      </c>
      <c r="E14" s="426" t="s">
        <v>2026</v>
      </c>
      <c r="F14" s="429">
        <v>1.71</v>
      </c>
      <c r="G14" s="429">
        <v>29164.130000000005</v>
      </c>
      <c r="H14" s="429">
        <v>1</v>
      </c>
      <c r="I14" s="429">
        <v>17055.046783625734</v>
      </c>
      <c r="J14" s="429">
        <v>4.6899999999999995</v>
      </c>
      <c r="K14" s="429">
        <v>60463.95</v>
      </c>
      <c r="L14" s="429">
        <v>2.0732300260628378</v>
      </c>
      <c r="M14" s="429">
        <v>12892.100213219617</v>
      </c>
      <c r="N14" s="429">
        <v>2.7</v>
      </c>
      <c r="O14" s="429">
        <v>29310.37</v>
      </c>
      <c r="P14" s="442">
        <v>1.0050143789648447</v>
      </c>
      <c r="Q14" s="430">
        <v>10855.692592592592</v>
      </c>
    </row>
    <row r="15" spans="1:17" ht="14.4" customHeight="1" x14ac:dyDescent="0.3">
      <c r="A15" s="425" t="s">
        <v>2416</v>
      </c>
      <c r="B15" s="426" t="s">
        <v>2001</v>
      </c>
      <c r="C15" s="426" t="s">
        <v>2002</v>
      </c>
      <c r="D15" s="426" t="s">
        <v>2029</v>
      </c>
      <c r="E15" s="426" t="s">
        <v>2030</v>
      </c>
      <c r="F15" s="429"/>
      <c r="G15" s="429"/>
      <c r="H15" s="429"/>
      <c r="I15" s="429"/>
      <c r="J15" s="429">
        <v>0.05</v>
      </c>
      <c r="K15" s="429">
        <v>241.68</v>
      </c>
      <c r="L15" s="429"/>
      <c r="M15" s="429">
        <v>4833.5999999999995</v>
      </c>
      <c r="N15" s="429"/>
      <c r="O15" s="429"/>
      <c r="P15" s="442"/>
      <c r="Q15" s="430"/>
    </row>
    <row r="16" spans="1:17" ht="14.4" customHeight="1" x14ac:dyDescent="0.3">
      <c r="A16" s="425" t="s">
        <v>2416</v>
      </c>
      <c r="B16" s="426" t="s">
        <v>2001</v>
      </c>
      <c r="C16" s="426" t="s">
        <v>2002</v>
      </c>
      <c r="D16" s="426" t="s">
        <v>2032</v>
      </c>
      <c r="E16" s="426" t="s">
        <v>2026</v>
      </c>
      <c r="F16" s="429">
        <v>0.66</v>
      </c>
      <c r="G16" s="429">
        <v>5060.88</v>
      </c>
      <c r="H16" s="429">
        <v>1</v>
      </c>
      <c r="I16" s="429">
        <v>7668</v>
      </c>
      <c r="J16" s="429"/>
      <c r="K16" s="429"/>
      <c r="L16" s="429"/>
      <c r="M16" s="429"/>
      <c r="N16" s="429">
        <v>0.65999999999999992</v>
      </c>
      <c r="O16" s="429">
        <v>4264.88</v>
      </c>
      <c r="P16" s="442">
        <v>0.84271510093106339</v>
      </c>
      <c r="Q16" s="430">
        <v>6461.9393939393949</v>
      </c>
    </row>
    <row r="17" spans="1:17" ht="14.4" customHeight="1" x14ac:dyDescent="0.3">
      <c r="A17" s="425" t="s">
        <v>2416</v>
      </c>
      <c r="B17" s="426" t="s">
        <v>2001</v>
      </c>
      <c r="C17" s="426" t="s">
        <v>2002</v>
      </c>
      <c r="D17" s="426" t="s">
        <v>2033</v>
      </c>
      <c r="E17" s="426" t="s">
        <v>2026</v>
      </c>
      <c r="F17" s="429">
        <v>0.22</v>
      </c>
      <c r="G17" s="429">
        <v>3833.72</v>
      </c>
      <c r="H17" s="429">
        <v>1</v>
      </c>
      <c r="I17" s="429">
        <v>17426</v>
      </c>
      <c r="J17" s="429"/>
      <c r="K17" s="429"/>
      <c r="L17" s="429"/>
      <c r="M17" s="429"/>
      <c r="N17" s="429"/>
      <c r="O17" s="429"/>
      <c r="P17" s="442"/>
      <c r="Q17" s="430"/>
    </row>
    <row r="18" spans="1:17" ht="14.4" customHeight="1" x14ac:dyDescent="0.3">
      <c r="A18" s="425" t="s">
        <v>2416</v>
      </c>
      <c r="B18" s="426" t="s">
        <v>2001</v>
      </c>
      <c r="C18" s="426" t="s">
        <v>2002</v>
      </c>
      <c r="D18" s="426" t="s">
        <v>2034</v>
      </c>
      <c r="E18" s="426" t="s">
        <v>2035</v>
      </c>
      <c r="F18" s="429"/>
      <c r="G18" s="429"/>
      <c r="H18" s="429"/>
      <c r="I18" s="429"/>
      <c r="J18" s="429"/>
      <c r="K18" s="429"/>
      <c r="L18" s="429"/>
      <c r="M18" s="429"/>
      <c r="N18" s="429">
        <v>0.01</v>
      </c>
      <c r="O18" s="429">
        <v>3.04</v>
      </c>
      <c r="P18" s="442"/>
      <c r="Q18" s="430">
        <v>304</v>
      </c>
    </row>
    <row r="19" spans="1:17" ht="14.4" customHeight="1" x14ac:dyDescent="0.3">
      <c r="A19" s="425" t="s">
        <v>2416</v>
      </c>
      <c r="B19" s="426" t="s">
        <v>2001</v>
      </c>
      <c r="C19" s="426" t="s">
        <v>2002</v>
      </c>
      <c r="D19" s="426" t="s">
        <v>2036</v>
      </c>
      <c r="E19" s="426" t="s">
        <v>2037</v>
      </c>
      <c r="F19" s="429">
        <v>19.5</v>
      </c>
      <c r="G19" s="429">
        <v>18916.120000000003</v>
      </c>
      <c r="H19" s="429">
        <v>1</v>
      </c>
      <c r="I19" s="429">
        <v>970.05743589743599</v>
      </c>
      <c r="J19" s="429">
        <v>28.5</v>
      </c>
      <c r="K19" s="429">
        <v>27552.09</v>
      </c>
      <c r="L19" s="429">
        <v>1.4565402418677824</v>
      </c>
      <c r="M19" s="429">
        <v>966.74</v>
      </c>
      <c r="N19" s="429">
        <v>39</v>
      </c>
      <c r="O19" s="429">
        <v>37855.06</v>
      </c>
      <c r="P19" s="442">
        <v>2.0012063784750782</v>
      </c>
      <c r="Q19" s="430">
        <v>970.64256410256405</v>
      </c>
    </row>
    <row r="20" spans="1:17" ht="14.4" customHeight="1" x14ac:dyDescent="0.3">
      <c r="A20" s="425" t="s">
        <v>2416</v>
      </c>
      <c r="B20" s="426" t="s">
        <v>2001</v>
      </c>
      <c r="C20" s="426" t="s">
        <v>2002</v>
      </c>
      <c r="D20" s="426" t="s">
        <v>2038</v>
      </c>
      <c r="E20" s="426" t="s">
        <v>2037</v>
      </c>
      <c r="F20" s="429"/>
      <c r="G20" s="429"/>
      <c r="H20" s="429"/>
      <c r="I20" s="429"/>
      <c r="J20" s="429">
        <v>7.5</v>
      </c>
      <c r="K20" s="429">
        <v>14500.95</v>
      </c>
      <c r="L20" s="429"/>
      <c r="M20" s="429">
        <v>1933.46</v>
      </c>
      <c r="N20" s="429">
        <v>2</v>
      </c>
      <c r="O20" s="429">
        <v>3715.46</v>
      </c>
      <c r="P20" s="442"/>
      <c r="Q20" s="430">
        <v>1857.73</v>
      </c>
    </row>
    <row r="21" spans="1:17" ht="14.4" customHeight="1" x14ac:dyDescent="0.3">
      <c r="A21" s="425" t="s">
        <v>2416</v>
      </c>
      <c r="B21" s="426" t="s">
        <v>2001</v>
      </c>
      <c r="C21" s="426" t="s">
        <v>2002</v>
      </c>
      <c r="D21" s="426" t="s">
        <v>2041</v>
      </c>
      <c r="E21" s="426" t="s">
        <v>2042</v>
      </c>
      <c r="F21" s="429"/>
      <c r="G21" s="429"/>
      <c r="H21" s="429"/>
      <c r="I21" s="429"/>
      <c r="J21" s="429">
        <v>0.15000000000000002</v>
      </c>
      <c r="K21" s="429">
        <v>727.15</v>
      </c>
      <c r="L21" s="429"/>
      <c r="M21" s="429">
        <v>4847.6666666666661</v>
      </c>
      <c r="N21" s="429">
        <v>7.0000000000000007E-2</v>
      </c>
      <c r="O21" s="429">
        <v>339.34</v>
      </c>
      <c r="P21" s="442"/>
      <c r="Q21" s="430">
        <v>4847.7142857142853</v>
      </c>
    </row>
    <row r="22" spans="1:17" ht="14.4" customHeight="1" x14ac:dyDescent="0.3">
      <c r="A22" s="425" t="s">
        <v>2416</v>
      </c>
      <c r="B22" s="426" t="s">
        <v>2001</v>
      </c>
      <c r="C22" s="426" t="s">
        <v>2002</v>
      </c>
      <c r="D22" s="426" t="s">
        <v>2043</v>
      </c>
      <c r="E22" s="426" t="s">
        <v>2042</v>
      </c>
      <c r="F22" s="429"/>
      <c r="G22" s="429"/>
      <c r="H22" s="429"/>
      <c r="I22" s="429"/>
      <c r="J22" s="429"/>
      <c r="K22" s="429"/>
      <c r="L22" s="429"/>
      <c r="M22" s="429"/>
      <c r="N22" s="429">
        <v>0.05</v>
      </c>
      <c r="O22" s="429">
        <v>484.77</v>
      </c>
      <c r="P22" s="442"/>
      <c r="Q22" s="430">
        <v>9695.4</v>
      </c>
    </row>
    <row r="23" spans="1:17" ht="14.4" customHeight="1" x14ac:dyDescent="0.3">
      <c r="A23" s="425" t="s">
        <v>2416</v>
      </c>
      <c r="B23" s="426" t="s">
        <v>2001</v>
      </c>
      <c r="C23" s="426" t="s">
        <v>2002</v>
      </c>
      <c r="D23" s="426" t="s">
        <v>2044</v>
      </c>
      <c r="E23" s="426" t="s">
        <v>2045</v>
      </c>
      <c r="F23" s="429">
        <v>0.12</v>
      </c>
      <c r="G23" s="429">
        <v>770.04</v>
      </c>
      <c r="H23" s="429">
        <v>1</v>
      </c>
      <c r="I23" s="429">
        <v>6417</v>
      </c>
      <c r="J23" s="429">
        <v>0.28000000000000003</v>
      </c>
      <c r="K23" s="429">
        <v>1515.72</v>
      </c>
      <c r="L23" s="429">
        <v>1.9683652797257287</v>
      </c>
      <c r="M23" s="429">
        <v>5413.2857142857138</v>
      </c>
      <c r="N23" s="429">
        <v>0.4</v>
      </c>
      <c r="O23" s="429">
        <v>2174.8200000000002</v>
      </c>
      <c r="P23" s="442">
        <v>2.8242948418263989</v>
      </c>
      <c r="Q23" s="430">
        <v>5437.05</v>
      </c>
    </row>
    <row r="24" spans="1:17" ht="14.4" customHeight="1" x14ac:dyDescent="0.3">
      <c r="A24" s="425" t="s">
        <v>2416</v>
      </c>
      <c r="B24" s="426" t="s">
        <v>2001</v>
      </c>
      <c r="C24" s="426" t="s">
        <v>2002</v>
      </c>
      <c r="D24" s="426" t="s">
        <v>2046</v>
      </c>
      <c r="E24" s="426" t="s">
        <v>2045</v>
      </c>
      <c r="F24" s="429">
        <v>7.0700000000000012</v>
      </c>
      <c r="G24" s="429">
        <v>82948.37999999999</v>
      </c>
      <c r="H24" s="429">
        <v>1</v>
      </c>
      <c r="I24" s="429">
        <v>11732.444130127295</v>
      </c>
      <c r="J24" s="429">
        <v>8.8000000000000007</v>
      </c>
      <c r="K24" s="429">
        <v>95235.87999999999</v>
      </c>
      <c r="L24" s="429">
        <v>1.1481342974992399</v>
      </c>
      <c r="M24" s="429">
        <v>10822.259090909089</v>
      </c>
      <c r="N24" s="429">
        <v>7.7099999999999991</v>
      </c>
      <c r="O24" s="429">
        <v>83666.700000000012</v>
      </c>
      <c r="P24" s="442">
        <v>1.0086598436280494</v>
      </c>
      <c r="Q24" s="430">
        <v>10851.712062256813</v>
      </c>
    </row>
    <row r="25" spans="1:17" ht="14.4" customHeight="1" x14ac:dyDescent="0.3">
      <c r="A25" s="425" t="s">
        <v>2416</v>
      </c>
      <c r="B25" s="426" t="s">
        <v>2001</v>
      </c>
      <c r="C25" s="426" t="s">
        <v>2002</v>
      </c>
      <c r="D25" s="426" t="s">
        <v>2047</v>
      </c>
      <c r="E25" s="426" t="s">
        <v>2042</v>
      </c>
      <c r="F25" s="429">
        <v>0.7</v>
      </c>
      <c r="G25" s="429">
        <v>1904.1399999999999</v>
      </c>
      <c r="H25" s="429">
        <v>1</v>
      </c>
      <c r="I25" s="429">
        <v>2720.2</v>
      </c>
      <c r="J25" s="429">
        <v>0.2</v>
      </c>
      <c r="K25" s="429">
        <v>387.82</v>
      </c>
      <c r="L25" s="429">
        <v>0.20367199890764334</v>
      </c>
      <c r="M25" s="429">
        <v>1939.1</v>
      </c>
      <c r="N25" s="429">
        <v>1.74</v>
      </c>
      <c r="O25" s="429">
        <v>3393.42</v>
      </c>
      <c r="P25" s="442">
        <v>1.782127364584537</v>
      </c>
      <c r="Q25" s="430">
        <v>1950.2413793103449</v>
      </c>
    </row>
    <row r="26" spans="1:17" ht="14.4" customHeight="1" x14ac:dyDescent="0.3">
      <c r="A26" s="425" t="s">
        <v>2416</v>
      </c>
      <c r="B26" s="426" t="s">
        <v>2001</v>
      </c>
      <c r="C26" s="426" t="s">
        <v>2002</v>
      </c>
      <c r="D26" s="426" t="s">
        <v>2049</v>
      </c>
      <c r="E26" s="426" t="s">
        <v>2050</v>
      </c>
      <c r="F26" s="429">
        <v>0.55000000000000004</v>
      </c>
      <c r="G26" s="429">
        <v>275.33999999999997</v>
      </c>
      <c r="H26" s="429">
        <v>1</v>
      </c>
      <c r="I26" s="429">
        <v>500.61818181818171</v>
      </c>
      <c r="J26" s="429">
        <v>0.15</v>
      </c>
      <c r="K26" s="429">
        <v>56.4</v>
      </c>
      <c r="L26" s="429">
        <v>0.20483765526258446</v>
      </c>
      <c r="M26" s="429">
        <v>376</v>
      </c>
      <c r="N26" s="429"/>
      <c r="O26" s="429"/>
      <c r="P26" s="442"/>
      <c r="Q26" s="430"/>
    </row>
    <row r="27" spans="1:17" ht="14.4" customHeight="1" x14ac:dyDescent="0.3">
      <c r="A27" s="425" t="s">
        <v>2416</v>
      </c>
      <c r="B27" s="426" t="s">
        <v>2001</v>
      </c>
      <c r="C27" s="426" t="s">
        <v>2002</v>
      </c>
      <c r="D27" s="426" t="s">
        <v>2053</v>
      </c>
      <c r="E27" s="426" t="s">
        <v>2052</v>
      </c>
      <c r="F27" s="429">
        <v>6.0000000000000005E-2</v>
      </c>
      <c r="G27" s="429">
        <v>55.7</v>
      </c>
      <c r="H27" s="429">
        <v>1</v>
      </c>
      <c r="I27" s="429">
        <v>928.33333333333326</v>
      </c>
      <c r="J27" s="429">
        <v>0.05</v>
      </c>
      <c r="K27" s="429">
        <v>46.83</v>
      </c>
      <c r="L27" s="429">
        <v>0.84075403949730698</v>
      </c>
      <c r="M27" s="429">
        <v>936.59999999999991</v>
      </c>
      <c r="N27" s="429">
        <v>0.05</v>
      </c>
      <c r="O27" s="429">
        <v>46.83</v>
      </c>
      <c r="P27" s="442">
        <v>0.84075403949730698</v>
      </c>
      <c r="Q27" s="430">
        <v>936.59999999999991</v>
      </c>
    </row>
    <row r="28" spans="1:17" ht="14.4" customHeight="1" x14ac:dyDescent="0.3">
      <c r="A28" s="425" t="s">
        <v>2416</v>
      </c>
      <c r="B28" s="426" t="s">
        <v>2001</v>
      </c>
      <c r="C28" s="426" t="s">
        <v>1969</v>
      </c>
      <c r="D28" s="426" t="s">
        <v>2070</v>
      </c>
      <c r="E28" s="426" t="s">
        <v>2071</v>
      </c>
      <c r="F28" s="429">
        <v>5</v>
      </c>
      <c r="G28" s="429">
        <v>4691</v>
      </c>
      <c r="H28" s="429">
        <v>1</v>
      </c>
      <c r="I28" s="429">
        <v>938.2</v>
      </c>
      <c r="J28" s="429">
        <v>5</v>
      </c>
      <c r="K28" s="429">
        <v>4793.3600000000006</v>
      </c>
      <c r="L28" s="429">
        <v>1.0218205073545088</v>
      </c>
      <c r="M28" s="429">
        <v>958.67200000000014</v>
      </c>
      <c r="N28" s="429">
        <v>3</v>
      </c>
      <c r="O28" s="429">
        <v>2916.96</v>
      </c>
      <c r="P28" s="442">
        <v>0.62182050735450867</v>
      </c>
      <c r="Q28" s="430">
        <v>972.32</v>
      </c>
    </row>
    <row r="29" spans="1:17" ht="14.4" customHeight="1" x14ac:dyDescent="0.3">
      <c r="A29" s="425" t="s">
        <v>2416</v>
      </c>
      <c r="B29" s="426" t="s">
        <v>2001</v>
      </c>
      <c r="C29" s="426" t="s">
        <v>1969</v>
      </c>
      <c r="D29" s="426" t="s">
        <v>2072</v>
      </c>
      <c r="E29" s="426" t="s">
        <v>2071</v>
      </c>
      <c r="F29" s="429">
        <v>2</v>
      </c>
      <c r="G29" s="429">
        <v>3294.8</v>
      </c>
      <c r="H29" s="429">
        <v>1</v>
      </c>
      <c r="I29" s="429">
        <v>1647.4</v>
      </c>
      <c r="J29" s="429">
        <v>5</v>
      </c>
      <c r="K29" s="429">
        <v>8356.82</v>
      </c>
      <c r="L29" s="429">
        <v>2.5363663955323537</v>
      </c>
      <c r="M29" s="429">
        <v>1671.364</v>
      </c>
      <c r="N29" s="429">
        <v>2</v>
      </c>
      <c r="O29" s="429">
        <v>3414.62</v>
      </c>
      <c r="P29" s="442">
        <v>1.0363663955323539</v>
      </c>
      <c r="Q29" s="430">
        <v>1707.31</v>
      </c>
    </row>
    <row r="30" spans="1:17" ht="14.4" customHeight="1" x14ac:dyDescent="0.3">
      <c r="A30" s="425" t="s">
        <v>2416</v>
      </c>
      <c r="B30" s="426" t="s">
        <v>2001</v>
      </c>
      <c r="C30" s="426" t="s">
        <v>1969</v>
      </c>
      <c r="D30" s="426" t="s">
        <v>2073</v>
      </c>
      <c r="E30" s="426" t="s">
        <v>2071</v>
      </c>
      <c r="F30" s="429">
        <v>2</v>
      </c>
      <c r="G30" s="429">
        <v>3987.6</v>
      </c>
      <c r="H30" s="429">
        <v>1</v>
      </c>
      <c r="I30" s="429">
        <v>1993.8</v>
      </c>
      <c r="J30" s="429">
        <v>2</v>
      </c>
      <c r="K30" s="429">
        <v>4060.1000000000004</v>
      </c>
      <c r="L30" s="429">
        <v>1.018181362222891</v>
      </c>
      <c r="M30" s="429">
        <v>2030.0500000000002</v>
      </c>
      <c r="N30" s="429">
        <v>5</v>
      </c>
      <c r="O30" s="429">
        <v>10331.5</v>
      </c>
      <c r="P30" s="442">
        <v>2.5909068111144551</v>
      </c>
      <c r="Q30" s="430">
        <v>2066.3000000000002</v>
      </c>
    </row>
    <row r="31" spans="1:17" ht="14.4" customHeight="1" x14ac:dyDescent="0.3">
      <c r="A31" s="425" t="s">
        <v>2416</v>
      </c>
      <c r="B31" s="426" t="s">
        <v>2001</v>
      </c>
      <c r="C31" s="426" t="s">
        <v>1969</v>
      </c>
      <c r="D31" s="426" t="s">
        <v>2074</v>
      </c>
      <c r="E31" s="426" t="s">
        <v>2075</v>
      </c>
      <c r="F31" s="429">
        <v>2</v>
      </c>
      <c r="G31" s="429">
        <v>3728.6</v>
      </c>
      <c r="H31" s="429">
        <v>1</v>
      </c>
      <c r="I31" s="429">
        <v>1864.3</v>
      </c>
      <c r="J31" s="429">
        <v>2</v>
      </c>
      <c r="K31" s="429">
        <v>3796.39</v>
      </c>
      <c r="L31" s="429">
        <v>1.0181810867349674</v>
      </c>
      <c r="M31" s="429">
        <v>1898.1949999999999</v>
      </c>
      <c r="N31" s="429"/>
      <c r="O31" s="429"/>
      <c r="P31" s="442"/>
      <c r="Q31" s="430"/>
    </row>
    <row r="32" spans="1:17" ht="14.4" customHeight="1" x14ac:dyDescent="0.3">
      <c r="A32" s="425" t="s">
        <v>2416</v>
      </c>
      <c r="B32" s="426" t="s">
        <v>2001</v>
      </c>
      <c r="C32" s="426" t="s">
        <v>1969</v>
      </c>
      <c r="D32" s="426" t="s">
        <v>2076</v>
      </c>
      <c r="E32" s="426" t="s">
        <v>2077</v>
      </c>
      <c r="F32" s="429">
        <v>2</v>
      </c>
      <c r="G32" s="429">
        <v>1983.4</v>
      </c>
      <c r="H32" s="429">
        <v>1</v>
      </c>
      <c r="I32" s="429">
        <v>991.7</v>
      </c>
      <c r="J32" s="429">
        <v>5</v>
      </c>
      <c r="K32" s="429">
        <v>5066.68</v>
      </c>
      <c r="L32" s="429">
        <v>2.5545427044469093</v>
      </c>
      <c r="M32" s="429">
        <v>1013.336</v>
      </c>
      <c r="N32" s="429"/>
      <c r="O32" s="429"/>
      <c r="P32" s="442"/>
      <c r="Q32" s="430"/>
    </row>
    <row r="33" spans="1:17" ht="14.4" customHeight="1" x14ac:dyDescent="0.3">
      <c r="A33" s="425" t="s">
        <v>2416</v>
      </c>
      <c r="B33" s="426" t="s">
        <v>2001</v>
      </c>
      <c r="C33" s="426" t="s">
        <v>1969</v>
      </c>
      <c r="D33" s="426" t="s">
        <v>2078</v>
      </c>
      <c r="E33" s="426" t="s">
        <v>2077</v>
      </c>
      <c r="F33" s="429">
        <v>2</v>
      </c>
      <c r="G33" s="429">
        <v>4133.3999999999996</v>
      </c>
      <c r="H33" s="429">
        <v>1</v>
      </c>
      <c r="I33" s="429">
        <v>2066.6999999999998</v>
      </c>
      <c r="J33" s="429">
        <v>3</v>
      </c>
      <c r="K33" s="429">
        <v>6350.4</v>
      </c>
      <c r="L33" s="429">
        <v>1.5363623167368268</v>
      </c>
      <c r="M33" s="429">
        <v>2116.7999999999997</v>
      </c>
      <c r="N33" s="429">
        <v>6</v>
      </c>
      <c r="O33" s="429">
        <v>12851.099999999999</v>
      </c>
      <c r="P33" s="442">
        <v>3.1090869502104805</v>
      </c>
      <c r="Q33" s="430">
        <v>2141.85</v>
      </c>
    </row>
    <row r="34" spans="1:17" ht="14.4" customHeight="1" x14ac:dyDescent="0.3">
      <c r="A34" s="425" t="s">
        <v>2416</v>
      </c>
      <c r="B34" s="426" t="s">
        <v>2001</v>
      </c>
      <c r="C34" s="426" t="s">
        <v>1969</v>
      </c>
      <c r="D34" s="426" t="s">
        <v>2417</v>
      </c>
      <c r="E34" s="426" t="s">
        <v>2418</v>
      </c>
      <c r="F34" s="429">
        <v>1</v>
      </c>
      <c r="G34" s="429">
        <v>763</v>
      </c>
      <c r="H34" s="429">
        <v>1</v>
      </c>
      <c r="I34" s="429">
        <v>763</v>
      </c>
      <c r="J34" s="429"/>
      <c r="K34" s="429"/>
      <c r="L34" s="429"/>
      <c r="M34" s="429"/>
      <c r="N34" s="429"/>
      <c r="O34" s="429"/>
      <c r="P34" s="442"/>
      <c r="Q34" s="430"/>
    </row>
    <row r="35" spans="1:17" ht="14.4" customHeight="1" x14ac:dyDescent="0.3">
      <c r="A35" s="425" t="s">
        <v>2416</v>
      </c>
      <c r="B35" s="426" t="s">
        <v>2001</v>
      </c>
      <c r="C35" s="426" t="s">
        <v>1969</v>
      </c>
      <c r="D35" s="426" t="s">
        <v>2079</v>
      </c>
      <c r="E35" s="426" t="s">
        <v>2080</v>
      </c>
      <c r="F35" s="429">
        <v>1</v>
      </c>
      <c r="G35" s="429">
        <v>450.4</v>
      </c>
      <c r="H35" s="429">
        <v>1</v>
      </c>
      <c r="I35" s="429">
        <v>450.4</v>
      </c>
      <c r="J35" s="429">
        <v>2</v>
      </c>
      <c r="K35" s="429">
        <v>933.56</v>
      </c>
      <c r="L35" s="429">
        <v>2.0727353463587921</v>
      </c>
      <c r="M35" s="429">
        <v>466.78</v>
      </c>
      <c r="N35" s="429"/>
      <c r="O35" s="429"/>
      <c r="P35" s="442"/>
      <c r="Q35" s="430"/>
    </row>
    <row r="36" spans="1:17" ht="14.4" customHeight="1" x14ac:dyDescent="0.3">
      <c r="A36" s="425" t="s">
        <v>2416</v>
      </c>
      <c r="B36" s="426" t="s">
        <v>2001</v>
      </c>
      <c r="C36" s="426" t="s">
        <v>1969</v>
      </c>
      <c r="D36" s="426" t="s">
        <v>2081</v>
      </c>
      <c r="E36" s="426" t="s">
        <v>2082</v>
      </c>
      <c r="F36" s="429"/>
      <c r="G36" s="429"/>
      <c r="H36" s="429"/>
      <c r="I36" s="429"/>
      <c r="J36" s="429">
        <v>5</v>
      </c>
      <c r="K36" s="429">
        <v>134427.28</v>
      </c>
      <c r="L36" s="429"/>
      <c r="M36" s="429">
        <v>26885.455999999998</v>
      </c>
      <c r="N36" s="429">
        <v>6</v>
      </c>
      <c r="O36" s="429">
        <v>164781.84</v>
      </c>
      <c r="P36" s="442"/>
      <c r="Q36" s="430">
        <v>27463.64</v>
      </c>
    </row>
    <row r="37" spans="1:17" ht="14.4" customHeight="1" x14ac:dyDescent="0.3">
      <c r="A37" s="425" t="s">
        <v>2416</v>
      </c>
      <c r="B37" s="426" t="s">
        <v>2001</v>
      </c>
      <c r="C37" s="426" t="s">
        <v>1969</v>
      </c>
      <c r="D37" s="426" t="s">
        <v>2419</v>
      </c>
      <c r="E37" s="426" t="s">
        <v>2420</v>
      </c>
      <c r="F37" s="429"/>
      <c r="G37" s="429"/>
      <c r="H37" s="429"/>
      <c r="I37" s="429"/>
      <c r="J37" s="429">
        <v>1</v>
      </c>
      <c r="K37" s="429">
        <v>30135</v>
      </c>
      <c r="L37" s="429"/>
      <c r="M37" s="429">
        <v>30135</v>
      </c>
      <c r="N37" s="429"/>
      <c r="O37" s="429"/>
      <c r="P37" s="442"/>
      <c r="Q37" s="430"/>
    </row>
    <row r="38" spans="1:17" ht="14.4" customHeight="1" x14ac:dyDescent="0.3">
      <c r="A38" s="425" t="s">
        <v>2416</v>
      </c>
      <c r="B38" s="426" t="s">
        <v>2001</v>
      </c>
      <c r="C38" s="426" t="s">
        <v>1969</v>
      </c>
      <c r="D38" s="426" t="s">
        <v>2089</v>
      </c>
      <c r="E38" s="426" t="s">
        <v>2090</v>
      </c>
      <c r="F38" s="429">
        <v>4</v>
      </c>
      <c r="G38" s="429">
        <v>8946</v>
      </c>
      <c r="H38" s="429">
        <v>1</v>
      </c>
      <c r="I38" s="429">
        <v>2236.5</v>
      </c>
      <c r="J38" s="429">
        <v>14</v>
      </c>
      <c r="K38" s="429">
        <v>31311</v>
      </c>
      <c r="L38" s="429">
        <v>3.5</v>
      </c>
      <c r="M38" s="429">
        <v>2236.5</v>
      </c>
      <c r="N38" s="429">
        <v>11</v>
      </c>
      <c r="O38" s="429">
        <v>24601.5</v>
      </c>
      <c r="P38" s="442">
        <v>2.75</v>
      </c>
      <c r="Q38" s="430">
        <v>2236.5</v>
      </c>
    </row>
    <row r="39" spans="1:17" ht="14.4" customHeight="1" x14ac:dyDescent="0.3">
      <c r="A39" s="425" t="s">
        <v>2416</v>
      </c>
      <c r="B39" s="426" t="s">
        <v>2001</v>
      </c>
      <c r="C39" s="426" t="s">
        <v>1969</v>
      </c>
      <c r="D39" s="426" t="s">
        <v>2421</v>
      </c>
      <c r="E39" s="426" t="s">
        <v>2422</v>
      </c>
      <c r="F39" s="429"/>
      <c r="G39" s="429"/>
      <c r="H39" s="429"/>
      <c r="I39" s="429"/>
      <c r="J39" s="429">
        <v>6</v>
      </c>
      <c r="K39" s="429">
        <v>174109.08000000002</v>
      </c>
      <c r="L39" s="429"/>
      <c r="M39" s="429">
        <v>29018.180000000004</v>
      </c>
      <c r="N39" s="429">
        <v>2</v>
      </c>
      <c r="O39" s="429">
        <v>58036.36</v>
      </c>
      <c r="P39" s="442"/>
      <c r="Q39" s="430">
        <v>29018.18</v>
      </c>
    </row>
    <row r="40" spans="1:17" ht="14.4" customHeight="1" x14ac:dyDescent="0.3">
      <c r="A40" s="425" t="s">
        <v>2416</v>
      </c>
      <c r="B40" s="426" t="s">
        <v>2001</v>
      </c>
      <c r="C40" s="426" t="s">
        <v>1969</v>
      </c>
      <c r="D40" s="426" t="s">
        <v>2423</v>
      </c>
      <c r="E40" s="426" t="s">
        <v>2424</v>
      </c>
      <c r="F40" s="429">
        <v>3</v>
      </c>
      <c r="G40" s="429">
        <v>75000</v>
      </c>
      <c r="H40" s="429">
        <v>1</v>
      </c>
      <c r="I40" s="429">
        <v>25000</v>
      </c>
      <c r="J40" s="429">
        <v>3</v>
      </c>
      <c r="K40" s="429">
        <v>76818.179999999993</v>
      </c>
      <c r="L40" s="429">
        <v>1.0242423999999999</v>
      </c>
      <c r="M40" s="429">
        <v>25606.059999999998</v>
      </c>
      <c r="N40" s="429"/>
      <c r="O40" s="429"/>
      <c r="P40" s="442"/>
      <c r="Q40" s="430"/>
    </row>
    <row r="41" spans="1:17" ht="14.4" customHeight="1" x14ac:dyDescent="0.3">
      <c r="A41" s="425" t="s">
        <v>2416</v>
      </c>
      <c r="B41" s="426" t="s">
        <v>2001</v>
      </c>
      <c r="C41" s="426" t="s">
        <v>1969</v>
      </c>
      <c r="D41" s="426" t="s">
        <v>2425</v>
      </c>
      <c r="E41" s="426" t="s">
        <v>2426</v>
      </c>
      <c r="F41" s="429"/>
      <c r="G41" s="429"/>
      <c r="H41" s="429"/>
      <c r="I41" s="429"/>
      <c r="J41" s="429">
        <v>3</v>
      </c>
      <c r="K41" s="429">
        <v>11973.119999999999</v>
      </c>
      <c r="L41" s="429"/>
      <c r="M41" s="429">
        <v>3991.0399999999995</v>
      </c>
      <c r="N41" s="429"/>
      <c r="O41" s="429"/>
      <c r="P41" s="442"/>
      <c r="Q41" s="430"/>
    </row>
    <row r="42" spans="1:17" ht="14.4" customHeight="1" x14ac:dyDescent="0.3">
      <c r="A42" s="425" t="s">
        <v>2416</v>
      </c>
      <c r="B42" s="426" t="s">
        <v>2001</v>
      </c>
      <c r="C42" s="426" t="s">
        <v>1969</v>
      </c>
      <c r="D42" s="426" t="s">
        <v>2100</v>
      </c>
      <c r="E42" s="426" t="s">
        <v>2101</v>
      </c>
      <c r="F42" s="429">
        <v>1</v>
      </c>
      <c r="G42" s="429">
        <v>40000</v>
      </c>
      <c r="H42" s="429">
        <v>1</v>
      </c>
      <c r="I42" s="429">
        <v>40000</v>
      </c>
      <c r="J42" s="429"/>
      <c r="K42" s="429"/>
      <c r="L42" s="429"/>
      <c r="M42" s="429"/>
      <c r="N42" s="429"/>
      <c r="O42" s="429"/>
      <c r="P42" s="442"/>
      <c r="Q42" s="430"/>
    </row>
    <row r="43" spans="1:17" ht="14.4" customHeight="1" x14ac:dyDescent="0.3">
      <c r="A43" s="425" t="s">
        <v>2416</v>
      </c>
      <c r="B43" s="426" t="s">
        <v>2001</v>
      </c>
      <c r="C43" s="426" t="s">
        <v>1969</v>
      </c>
      <c r="D43" s="426" t="s">
        <v>2102</v>
      </c>
      <c r="E43" s="426" t="s">
        <v>2103</v>
      </c>
      <c r="F43" s="429">
        <v>4</v>
      </c>
      <c r="G43" s="429">
        <v>26596</v>
      </c>
      <c r="H43" s="429">
        <v>1</v>
      </c>
      <c r="I43" s="429">
        <v>6649</v>
      </c>
      <c r="J43" s="429">
        <v>6</v>
      </c>
      <c r="K43" s="429">
        <v>40377.56</v>
      </c>
      <c r="L43" s="429">
        <v>1.518181681455858</v>
      </c>
      <c r="M43" s="429">
        <v>6729.5933333333332</v>
      </c>
      <c r="N43" s="429">
        <v>8</v>
      </c>
      <c r="O43" s="429">
        <v>55126.239999999998</v>
      </c>
      <c r="P43" s="442">
        <v>2.0727267258234319</v>
      </c>
      <c r="Q43" s="430">
        <v>6890.78</v>
      </c>
    </row>
    <row r="44" spans="1:17" ht="14.4" customHeight="1" x14ac:dyDescent="0.3">
      <c r="A44" s="425" t="s">
        <v>2416</v>
      </c>
      <c r="B44" s="426" t="s">
        <v>2001</v>
      </c>
      <c r="C44" s="426" t="s">
        <v>1969</v>
      </c>
      <c r="D44" s="426" t="s">
        <v>2112</v>
      </c>
      <c r="E44" s="426" t="s">
        <v>2113</v>
      </c>
      <c r="F44" s="429">
        <v>2</v>
      </c>
      <c r="G44" s="429">
        <v>2005.6</v>
      </c>
      <c r="H44" s="429">
        <v>1</v>
      </c>
      <c r="I44" s="429">
        <v>1002.8</v>
      </c>
      <c r="J44" s="429">
        <v>4</v>
      </c>
      <c r="K44" s="429">
        <v>4011.2</v>
      </c>
      <c r="L44" s="429">
        <v>2</v>
      </c>
      <c r="M44" s="429">
        <v>1002.8</v>
      </c>
      <c r="N44" s="429">
        <v>6</v>
      </c>
      <c r="O44" s="429">
        <v>6016.8</v>
      </c>
      <c r="P44" s="442">
        <v>3.0000000000000004</v>
      </c>
      <c r="Q44" s="430">
        <v>1002.8000000000001</v>
      </c>
    </row>
    <row r="45" spans="1:17" ht="14.4" customHeight="1" x14ac:dyDescent="0.3">
      <c r="A45" s="425" t="s">
        <v>2416</v>
      </c>
      <c r="B45" s="426" t="s">
        <v>2001</v>
      </c>
      <c r="C45" s="426" t="s">
        <v>1969</v>
      </c>
      <c r="D45" s="426" t="s">
        <v>2114</v>
      </c>
      <c r="E45" s="426" t="s">
        <v>2115</v>
      </c>
      <c r="F45" s="429">
        <v>1</v>
      </c>
      <c r="G45" s="429">
        <v>7650</v>
      </c>
      <c r="H45" s="429">
        <v>1</v>
      </c>
      <c r="I45" s="429">
        <v>7650</v>
      </c>
      <c r="J45" s="429">
        <v>1</v>
      </c>
      <c r="K45" s="429">
        <v>7650</v>
      </c>
      <c r="L45" s="429">
        <v>1</v>
      </c>
      <c r="M45" s="429">
        <v>7650</v>
      </c>
      <c r="N45" s="429">
        <v>4</v>
      </c>
      <c r="O45" s="429">
        <v>30600</v>
      </c>
      <c r="P45" s="442">
        <v>4</v>
      </c>
      <c r="Q45" s="430">
        <v>7650</v>
      </c>
    </row>
    <row r="46" spans="1:17" ht="14.4" customHeight="1" x14ac:dyDescent="0.3">
      <c r="A46" s="425" t="s">
        <v>2416</v>
      </c>
      <c r="B46" s="426" t="s">
        <v>2001</v>
      </c>
      <c r="C46" s="426" t="s">
        <v>1969</v>
      </c>
      <c r="D46" s="426" t="s">
        <v>2128</v>
      </c>
      <c r="E46" s="426" t="s">
        <v>2129</v>
      </c>
      <c r="F46" s="429"/>
      <c r="G46" s="429"/>
      <c r="H46" s="429"/>
      <c r="I46" s="429"/>
      <c r="J46" s="429">
        <v>2</v>
      </c>
      <c r="K46" s="429">
        <v>1594</v>
      </c>
      <c r="L46" s="429"/>
      <c r="M46" s="429">
        <v>797</v>
      </c>
      <c r="N46" s="429">
        <v>1</v>
      </c>
      <c r="O46" s="429">
        <v>797</v>
      </c>
      <c r="P46" s="442"/>
      <c r="Q46" s="430">
        <v>797</v>
      </c>
    </row>
    <row r="47" spans="1:17" ht="14.4" customHeight="1" x14ac:dyDescent="0.3">
      <c r="A47" s="425" t="s">
        <v>2416</v>
      </c>
      <c r="B47" s="426" t="s">
        <v>2001</v>
      </c>
      <c r="C47" s="426" t="s">
        <v>1969</v>
      </c>
      <c r="D47" s="426" t="s">
        <v>2144</v>
      </c>
      <c r="E47" s="426" t="s">
        <v>2145</v>
      </c>
      <c r="F47" s="429">
        <v>1</v>
      </c>
      <c r="G47" s="429">
        <v>2602.6</v>
      </c>
      <c r="H47" s="429">
        <v>1</v>
      </c>
      <c r="I47" s="429">
        <v>2602.6</v>
      </c>
      <c r="J47" s="429"/>
      <c r="K47" s="429"/>
      <c r="L47" s="429"/>
      <c r="M47" s="429"/>
      <c r="N47" s="429"/>
      <c r="O47" s="429"/>
      <c r="P47" s="442"/>
      <c r="Q47" s="430"/>
    </row>
    <row r="48" spans="1:17" ht="14.4" customHeight="1" x14ac:dyDescent="0.3">
      <c r="A48" s="425" t="s">
        <v>2416</v>
      </c>
      <c r="B48" s="426" t="s">
        <v>2001</v>
      </c>
      <c r="C48" s="426" t="s">
        <v>1969</v>
      </c>
      <c r="D48" s="426" t="s">
        <v>2146</v>
      </c>
      <c r="E48" s="426" t="s">
        <v>2145</v>
      </c>
      <c r="F48" s="429">
        <v>2</v>
      </c>
      <c r="G48" s="429">
        <v>10149.4</v>
      </c>
      <c r="H48" s="429">
        <v>1</v>
      </c>
      <c r="I48" s="429">
        <v>5074.7</v>
      </c>
      <c r="J48" s="429">
        <v>3</v>
      </c>
      <c r="K48" s="429">
        <v>15777.689999999999</v>
      </c>
      <c r="L48" s="429">
        <v>1.5545441109819298</v>
      </c>
      <c r="M48" s="429">
        <v>5259.23</v>
      </c>
      <c r="N48" s="429"/>
      <c r="O48" s="429"/>
      <c r="P48" s="442"/>
      <c r="Q48" s="430"/>
    </row>
    <row r="49" spans="1:17" ht="14.4" customHeight="1" x14ac:dyDescent="0.3">
      <c r="A49" s="425" t="s">
        <v>2416</v>
      </c>
      <c r="B49" s="426" t="s">
        <v>2001</v>
      </c>
      <c r="C49" s="426" t="s">
        <v>1969</v>
      </c>
      <c r="D49" s="426" t="s">
        <v>2149</v>
      </c>
      <c r="E49" s="426" t="s">
        <v>2150</v>
      </c>
      <c r="F49" s="429"/>
      <c r="G49" s="429"/>
      <c r="H49" s="429"/>
      <c r="I49" s="429"/>
      <c r="J49" s="429">
        <v>1</v>
      </c>
      <c r="K49" s="429">
        <v>1444.9</v>
      </c>
      <c r="L49" s="429"/>
      <c r="M49" s="429">
        <v>1444.9</v>
      </c>
      <c r="N49" s="429"/>
      <c r="O49" s="429"/>
      <c r="P49" s="442"/>
      <c r="Q49" s="430"/>
    </row>
    <row r="50" spans="1:17" ht="14.4" customHeight="1" x14ac:dyDescent="0.3">
      <c r="A50" s="425" t="s">
        <v>2416</v>
      </c>
      <c r="B50" s="426" t="s">
        <v>2001</v>
      </c>
      <c r="C50" s="426" t="s">
        <v>1969</v>
      </c>
      <c r="D50" s="426" t="s">
        <v>2427</v>
      </c>
      <c r="E50" s="426" t="s">
        <v>2428</v>
      </c>
      <c r="F50" s="429">
        <v>2</v>
      </c>
      <c r="G50" s="429">
        <v>40624.400000000001</v>
      </c>
      <c r="H50" s="429">
        <v>1</v>
      </c>
      <c r="I50" s="429">
        <v>20312.2</v>
      </c>
      <c r="J50" s="429"/>
      <c r="K50" s="429"/>
      <c r="L50" s="429"/>
      <c r="M50" s="429"/>
      <c r="N50" s="429"/>
      <c r="O50" s="429"/>
      <c r="P50" s="442"/>
      <c r="Q50" s="430"/>
    </row>
    <row r="51" spans="1:17" ht="14.4" customHeight="1" x14ac:dyDescent="0.3">
      <c r="A51" s="425" t="s">
        <v>2416</v>
      </c>
      <c r="B51" s="426" t="s">
        <v>2001</v>
      </c>
      <c r="C51" s="426" t="s">
        <v>1969</v>
      </c>
      <c r="D51" s="426" t="s">
        <v>2429</v>
      </c>
      <c r="E51" s="426" t="s">
        <v>2430</v>
      </c>
      <c r="F51" s="429"/>
      <c r="G51" s="429"/>
      <c r="H51" s="429"/>
      <c r="I51" s="429"/>
      <c r="J51" s="429">
        <v>1</v>
      </c>
      <c r="K51" s="429">
        <v>4926.3500000000004</v>
      </c>
      <c r="L51" s="429"/>
      <c r="M51" s="429">
        <v>4926.3500000000004</v>
      </c>
      <c r="N51" s="429"/>
      <c r="O51" s="429"/>
      <c r="P51" s="442"/>
      <c r="Q51" s="430"/>
    </row>
    <row r="52" spans="1:17" ht="14.4" customHeight="1" x14ac:dyDescent="0.3">
      <c r="A52" s="425" t="s">
        <v>2416</v>
      </c>
      <c r="B52" s="426" t="s">
        <v>2001</v>
      </c>
      <c r="C52" s="426" t="s">
        <v>1969</v>
      </c>
      <c r="D52" s="426" t="s">
        <v>2153</v>
      </c>
      <c r="E52" s="426" t="s">
        <v>2154</v>
      </c>
      <c r="F52" s="429"/>
      <c r="G52" s="429"/>
      <c r="H52" s="429"/>
      <c r="I52" s="429"/>
      <c r="J52" s="429">
        <v>1</v>
      </c>
      <c r="K52" s="429">
        <v>584.4</v>
      </c>
      <c r="L52" s="429"/>
      <c r="M52" s="429">
        <v>584.4</v>
      </c>
      <c r="N52" s="429"/>
      <c r="O52" s="429"/>
      <c r="P52" s="442"/>
      <c r="Q52" s="430"/>
    </row>
    <row r="53" spans="1:17" ht="14.4" customHeight="1" x14ac:dyDescent="0.3">
      <c r="A53" s="425" t="s">
        <v>2416</v>
      </c>
      <c r="B53" s="426" t="s">
        <v>2001</v>
      </c>
      <c r="C53" s="426" t="s">
        <v>1969</v>
      </c>
      <c r="D53" s="426" t="s">
        <v>2159</v>
      </c>
      <c r="E53" s="426" t="s">
        <v>2160</v>
      </c>
      <c r="F53" s="429">
        <v>2</v>
      </c>
      <c r="G53" s="429">
        <v>1604</v>
      </c>
      <c r="H53" s="429">
        <v>1</v>
      </c>
      <c r="I53" s="429">
        <v>802</v>
      </c>
      <c r="J53" s="429">
        <v>3</v>
      </c>
      <c r="K53" s="429">
        <v>2493.48</v>
      </c>
      <c r="L53" s="429">
        <v>1.5545386533665835</v>
      </c>
      <c r="M53" s="429">
        <v>831.16</v>
      </c>
      <c r="N53" s="429"/>
      <c r="O53" s="429"/>
      <c r="P53" s="442"/>
      <c r="Q53" s="430"/>
    </row>
    <row r="54" spans="1:17" ht="14.4" customHeight="1" x14ac:dyDescent="0.3">
      <c r="A54" s="425" t="s">
        <v>2416</v>
      </c>
      <c r="B54" s="426" t="s">
        <v>2001</v>
      </c>
      <c r="C54" s="426" t="s">
        <v>1969</v>
      </c>
      <c r="D54" s="426" t="s">
        <v>2161</v>
      </c>
      <c r="E54" s="426" t="s">
        <v>2160</v>
      </c>
      <c r="F54" s="429">
        <v>5</v>
      </c>
      <c r="G54" s="429">
        <v>4284.5</v>
      </c>
      <c r="H54" s="429">
        <v>1</v>
      </c>
      <c r="I54" s="429">
        <v>856.9</v>
      </c>
      <c r="J54" s="429">
        <v>19</v>
      </c>
      <c r="K54" s="429">
        <v>16717.34</v>
      </c>
      <c r="L54" s="429">
        <v>3.9018181818181819</v>
      </c>
      <c r="M54" s="429">
        <v>879.86</v>
      </c>
      <c r="N54" s="429">
        <v>12</v>
      </c>
      <c r="O54" s="429">
        <v>10656.72</v>
      </c>
      <c r="P54" s="442">
        <v>2.4872727272727273</v>
      </c>
      <c r="Q54" s="430">
        <v>888.06</v>
      </c>
    </row>
    <row r="55" spans="1:17" ht="14.4" customHeight="1" x14ac:dyDescent="0.3">
      <c r="A55" s="425" t="s">
        <v>2416</v>
      </c>
      <c r="B55" s="426" t="s">
        <v>2001</v>
      </c>
      <c r="C55" s="426" t="s">
        <v>1969</v>
      </c>
      <c r="D55" s="426" t="s">
        <v>2162</v>
      </c>
      <c r="E55" s="426" t="s">
        <v>2163</v>
      </c>
      <c r="F55" s="429">
        <v>8</v>
      </c>
      <c r="G55" s="429">
        <v>6855.1999999999989</v>
      </c>
      <c r="H55" s="429">
        <v>1</v>
      </c>
      <c r="I55" s="429">
        <v>856.89999999999986</v>
      </c>
      <c r="J55" s="429">
        <v>12</v>
      </c>
      <c r="K55" s="429">
        <v>10563.239999999998</v>
      </c>
      <c r="L55" s="429">
        <v>1.5409090909090908</v>
      </c>
      <c r="M55" s="429">
        <v>880.26999999999987</v>
      </c>
      <c r="N55" s="429">
        <v>5</v>
      </c>
      <c r="O55" s="429">
        <v>4440.2999999999993</v>
      </c>
      <c r="P55" s="442">
        <v>0.64772727272727271</v>
      </c>
      <c r="Q55" s="430">
        <v>888.05999999999983</v>
      </c>
    </row>
    <row r="56" spans="1:17" ht="14.4" customHeight="1" x14ac:dyDescent="0.3">
      <c r="A56" s="425" t="s">
        <v>2416</v>
      </c>
      <c r="B56" s="426" t="s">
        <v>2001</v>
      </c>
      <c r="C56" s="426" t="s">
        <v>1969</v>
      </c>
      <c r="D56" s="426" t="s">
        <v>2168</v>
      </c>
      <c r="E56" s="426" t="s">
        <v>2169</v>
      </c>
      <c r="F56" s="429"/>
      <c r="G56" s="429"/>
      <c r="H56" s="429"/>
      <c r="I56" s="429"/>
      <c r="J56" s="429">
        <v>1</v>
      </c>
      <c r="K56" s="429">
        <v>2205</v>
      </c>
      <c r="L56" s="429"/>
      <c r="M56" s="429">
        <v>2205</v>
      </c>
      <c r="N56" s="429">
        <v>1</v>
      </c>
      <c r="O56" s="429">
        <v>2205</v>
      </c>
      <c r="P56" s="442"/>
      <c r="Q56" s="430">
        <v>2205</v>
      </c>
    </row>
    <row r="57" spans="1:17" ht="14.4" customHeight="1" x14ac:dyDescent="0.3">
      <c r="A57" s="425" t="s">
        <v>2416</v>
      </c>
      <c r="B57" s="426" t="s">
        <v>2001</v>
      </c>
      <c r="C57" s="426" t="s">
        <v>1969</v>
      </c>
      <c r="D57" s="426" t="s">
        <v>2175</v>
      </c>
      <c r="E57" s="426" t="s">
        <v>2176</v>
      </c>
      <c r="F57" s="429"/>
      <c r="G57" s="429"/>
      <c r="H57" s="429"/>
      <c r="I57" s="429"/>
      <c r="J57" s="429">
        <v>3</v>
      </c>
      <c r="K57" s="429">
        <v>46167.72</v>
      </c>
      <c r="L57" s="429"/>
      <c r="M57" s="429">
        <v>15389.24</v>
      </c>
      <c r="N57" s="429">
        <v>1</v>
      </c>
      <c r="O57" s="429">
        <v>15571.36</v>
      </c>
      <c r="P57" s="442"/>
      <c r="Q57" s="430">
        <v>15571.36</v>
      </c>
    </row>
    <row r="58" spans="1:17" ht="14.4" customHeight="1" x14ac:dyDescent="0.3">
      <c r="A58" s="425" t="s">
        <v>2416</v>
      </c>
      <c r="B58" s="426" t="s">
        <v>2001</v>
      </c>
      <c r="C58" s="426" t="s">
        <v>1969</v>
      </c>
      <c r="D58" s="426" t="s">
        <v>2431</v>
      </c>
      <c r="E58" s="426" t="s">
        <v>2432</v>
      </c>
      <c r="F58" s="429"/>
      <c r="G58" s="429"/>
      <c r="H58" s="429"/>
      <c r="I58" s="429"/>
      <c r="J58" s="429"/>
      <c r="K58" s="429"/>
      <c r="L58" s="429"/>
      <c r="M58" s="429"/>
      <c r="N58" s="429">
        <v>6</v>
      </c>
      <c r="O58" s="429">
        <v>21867.48</v>
      </c>
      <c r="P58" s="442"/>
      <c r="Q58" s="430">
        <v>3644.58</v>
      </c>
    </row>
    <row r="59" spans="1:17" ht="14.4" customHeight="1" x14ac:dyDescent="0.3">
      <c r="A59" s="425" t="s">
        <v>2416</v>
      </c>
      <c r="B59" s="426" t="s">
        <v>2001</v>
      </c>
      <c r="C59" s="426" t="s">
        <v>1969</v>
      </c>
      <c r="D59" s="426" t="s">
        <v>2177</v>
      </c>
      <c r="E59" s="426" t="s">
        <v>2178</v>
      </c>
      <c r="F59" s="429">
        <v>8</v>
      </c>
      <c r="G59" s="429">
        <v>10080</v>
      </c>
      <c r="H59" s="429">
        <v>1</v>
      </c>
      <c r="I59" s="429">
        <v>1260</v>
      </c>
      <c r="J59" s="429">
        <v>17</v>
      </c>
      <c r="K59" s="429">
        <v>22198.94</v>
      </c>
      <c r="L59" s="429">
        <v>2.2022757936507937</v>
      </c>
      <c r="M59" s="429">
        <v>1305.82</v>
      </c>
      <c r="N59" s="429">
        <v>13</v>
      </c>
      <c r="O59" s="429">
        <v>16975.66</v>
      </c>
      <c r="P59" s="442">
        <v>1.684093253968254</v>
      </c>
      <c r="Q59" s="430">
        <v>1305.82</v>
      </c>
    </row>
    <row r="60" spans="1:17" ht="14.4" customHeight="1" x14ac:dyDescent="0.3">
      <c r="A60" s="425" t="s">
        <v>2416</v>
      </c>
      <c r="B60" s="426" t="s">
        <v>2001</v>
      </c>
      <c r="C60" s="426" t="s">
        <v>1969</v>
      </c>
      <c r="D60" s="426" t="s">
        <v>2179</v>
      </c>
      <c r="E60" s="426" t="s">
        <v>2180</v>
      </c>
      <c r="F60" s="429">
        <v>9</v>
      </c>
      <c r="G60" s="429">
        <v>3118.5</v>
      </c>
      <c r="H60" s="429">
        <v>1</v>
      </c>
      <c r="I60" s="429">
        <v>346.5</v>
      </c>
      <c r="J60" s="429">
        <v>19</v>
      </c>
      <c r="K60" s="429">
        <v>6822.9</v>
      </c>
      <c r="L60" s="429">
        <v>2.187878787878788</v>
      </c>
      <c r="M60" s="429">
        <v>359.09999999999997</v>
      </c>
      <c r="N60" s="429">
        <v>15</v>
      </c>
      <c r="O60" s="429">
        <v>5386.5000000000009</v>
      </c>
      <c r="P60" s="442">
        <v>1.7272727272727275</v>
      </c>
      <c r="Q60" s="430">
        <v>359.10000000000008</v>
      </c>
    </row>
    <row r="61" spans="1:17" ht="14.4" customHeight="1" x14ac:dyDescent="0.3">
      <c r="A61" s="425" t="s">
        <v>2416</v>
      </c>
      <c r="B61" s="426" t="s">
        <v>2001</v>
      </c>
      <c r="C61" s="426" t="s">
        <v>1969</v>
      </c>
      <c r="D61" s="426" t="s">
        <v>2433</v>
      </c>
      <c r="E61" s="426" t="s">
        <v>2434</v>
      </c>
      <c r="F61" s="429"/>
      <c r="G61" s="429"/>
      <c r="H61" s="429"/>
      <c r="I61" s="429"/>
      <c r="J61" s="429">
        <v>1</v>
      </c>
      <c r="K61" s="429">
        <v>565.85</v>
      </c>
      <c r="L61" s="429"/>
      <c r="M61" s="429">
        <v>565.85</v>
      </c>
      <c r="N61" s="429"/>
      <c r="O61" s="429"/>
      <c r="P61" s="442"/>
      <c r="Q61" s="430"/>
    </row>
    <row r="62" spans="1:17" ht="14.4" customHeight="1" x14ac:dyDescent="0.3">
      <c r="A62" s="425" t="s">
        <v>2416</v>
      </c>
      <c r="B62" s="426" t="s">
        <v>2001</v>
      </c>
      <c r="C62" s="426" t="s">
        <v>1969</v>
      </c>
      <c r="D62" s="426" t="s">
        <v>2435</v>
      </c>
      <c r="E62" s="426" t="s">
        <v>2436</v>
      </c>
      <c r="F62" s="429"/>
      <c r="G62" s="429"/>
      <c r="H62" s="429"/>
      <c r="I62" s="429"/>
      <c r="J62" s="429">
        <v>1</v>
      </c>
      <c r="K62" s="429">
        <v>13078</v>
      </c>
      <c r="L62" s="429"/>
      <c r="M62" s="429">
        <v>13078</v>
      </c>
      <c r="N62" s="429"/>
      <c r="O62" s="429"/>
      <c r="P62" s="442"/>
      <c r="Q62" s="430"/>
    </row>
    <row r="63" spans="1:17" ht="14.4" customHeight="1" x14ac:dyDescent="0.3">
      <c r="A63" s="425" t="s">
        <v>2416</v>
      </c>
      <c r="B63" s="426" t="s">
        <v>2001</v>
      </c>
      <c r="C63" s="426" t="s">
        <v>1969</v>
      </c>
      <c r="D63" s="426" t="s">
        <v>2197</v>
      </c>
      <c r="E63" s="426" t="s">
        <v>2198</v>
      </c>
      <c r="F63" s="429">
        <v>1</v>
      </c>
      <c r="G63" s="429">
        <v>16241.1</v>
      </c>
      <c r="H63" s="429">
        <v>1</v>
      </c>
      <c r="I63" s="429">
        <v>16241.1</v>
      </c>
      <c r="J63" s="429"/>
      <c r="K63" s="429"/>
      <c r="L63" s="429"/>
      <c r="M63" s="429"/>
      <c r="N63" s="429"/>
      <c r="O63" s="429"/>
      <c r="P63" s="442"/>
      <c r="Q63" s="430"/>
    </row>
    <row r="64" spans="1:17" ht="14.4" customHeight="1" x14ac:dyDescent="0.3">
      <c r="A64" s="425" t="s">
        <v>2416</v>
      </c>
      <c r="B64" s="426" t="s">
        <v>2001</v>
      </c>
      <c r="C64" s="426" t="s">
        <v>1969</v>
      </c>
      <c r="D64" s="426" t="s">
        <v>2201</v>
      </c>
      <c r="E64" s="426" t="s">
        <v>2202</v>
      </c>
      <c r="F64" s="429">
        <v>4</v>
      </c>
      <c r="G64" s="429">
        <v>20072.8</v>
      </c>
      <c r="H64" s="429">
        <v>1</v>
      </c>
      <c r="I64" s="429">
        <v>5018.2</v>
      </c>
      <c r="J64" s="429">
        <v>13</v>
      </c>
      <c r="K64" s="429">
        <v>66878.920000000013</v>
      </c>
      <c r="L64" s="429">
        <v>3.3318181818181825</v>
      </c>
      <c r="M64" s="429">
        <v>5144.5323076923087</v>
      </c>
      <c r="N64" s="429">
        <v>9</v>
      </c>
      <c r="O64" s="429">
        <v>46806.12</v>
      </c>
      <c r="P64" s="442">
        <v>2.331818181818182</v>
      </c>
      <c r="Q64" s="430">
        <v>5200.68</v>
      </c>
    </row>
    <row r="65" spans="1:17" ht="14.4" customHeight="1" x14ac:dyDescent="0.3">
      <c r="A65" s="425" t="s">
        <v>2416</v>
      </c>
      <c r="B65" s="426" t="s">
        <v>2001</v>
      </c>
      <c r="C65" s="426" t="s">
        <v>1969</v>
      </c>
      <c r="D65" s="426" t="s">
        <v>2437</v>
      </c>
      <c r="E65" s="426" t="s">
        <v>2438</v>
      </c>
      <c r="F65" s="429"/>
      <c r="G65" s="429"/>
      <c r="H65" s="429"/>
      <c r="I65" s="429"/>
      <c r="J65" s="429"/>
      <c r="K65" s="429"/>
      <c r="L65" s="429"/>
      <c r="M65" s="429"/>
      <c r="N65" s="429">
        <v>1</v>
      </c>
      <c r="O65" s="429">
        <v>7196.51</v>
      </c>
      <c r="P65" s="442"/>
      <c r="Q65" s="430">
        <v>7196.51</v>
      </c>
    </row>
    <row r="66" spans="1:17" ht="14.4" customHeight="1" x14ac:dyDescent="0.3">
      <c r="A66" s="425" t="s">
        <v>2416</v>
      </c>
      <c r="B66" s="426" t="s">
        <v>2001</v>
      </c>
      <c r="C66" s="426" t="s">
        <v>1969</v>
      </c>
      <c r="D66" s="426" t="s">
        <v>2203</v>
      </c>
      <c r="E66" s="426" t="s">
        <v>2204</v>
      </c>
      <c r="F66" s="429">
        <v>1</v>
      </c>
      <c r="G66" s="429">
        <v>31050</v>
      </c>
      <c r="H66" s="429">
        <v>1</v>
      </c>
      <c r="I66" s="429">
        <v>31050</v>
      </c>
      <c r="J66" s="429">
        <v>1</v>
      </c>
      <c r="K66" s="429">
        <v>32179.09</v>
      </c>
      <c r="L66" s="429">
        <v>1.0363636070853461</v>
      </c>
      <c r="M66" s="429">
        <v>32179.09</v>
      </c>
      <c r="N66" s="429"/>
      <c r="O66" s="429"/>
      <c r="P66" s="442"/>
      <c r="Q66" s="430"/>
    </row>
    <row r="67" spans="1:17" ht="14.4" customHeight="1" x14ac:dyDescent="0.3">
      <c r="A67" s="425" t="s">
        <v>2416</v>
      </c>
      <c r="B67" s="426" t="s">
        <v>2001</v>
      </c>
      <c r="C67" s="426" t="s">
        <v>1969</v>
      </c>
      <c r="D67" s="426" t="s">
        <v>2205</v>
      </c>
      <c r="E67" s="426" t="s">
        <v>2206</v>
      </c>
      <c r="F67" s="429">
        <v>5</v>
      </c>
      <c r="G67" s="429">
        <v>31780</v>
      </c>
      <c r="H67" s="429">
        <v>1</v>
      </c>
      <c r="I67" s="429">
        <v>6356</v>
      </c>
      <c r="J67" s="429">
        <v>19</v>
      </c>
      <c r="K67" s="429">
        <v>123768.69</v>
      </c>
      <c r="L67" s="429">
        <v>3.8945465701699185</v>
      </c>
      <c r="M67" s="429">
        <v>6514.1415789473685</v>
      </c>
      <c r="N67" s="429">
        <v>4</v>
      </c>
      <c r="O67" s="429">
        <v>26348.52</v>
      </c>
      <c r="P67" s="442">
        <v>0.82909125235997483</v>
      </c>
      <c r="Q67" s="430">
        <v>6587.13</v>
      </c>
    </row>
    <row r="68" spans="1:17" ht="14.4" customHeight="1" x14ac:dyDescent="0.3">
      <c r="A68" s="425" t="s">
        <v>2416</v>
      </c>
      <c r="B68" s="426" t="s">
        <v>2001</v>
      </c>
      <c r="C68" s="426" t="s">
        <v>1969</v>
      </c>
      <c r="D68" s="426" t="s">
        <v>2439</v>
      </c>
      <c r="E68" s="426" t="s">
        <v>2440</v>
      </c>
      <c r="F68" s="429"/>
      <c r="G68" s="429"/>
      <c r="H68" s="429"/>
      <c r="I68" s="429"/>
      <c r="J68" s="429"/>
      <c r="K68" s="429"/>
      <c r="L68" s="429"/>
      <c r="M68" s="429"/>
      <c r="N68" s="429">
        <v>8</v>
      </c>
      <c r="O68" s="429">
        <v>291806.8</v>
      </c>
      <c r="P68" s="442"/>
      <c r="Q68" s="430">
        <v>36475.85</v>
      </c>
    </row>
    <row r="69" spans="1:17" ht="14.4" customHeight="1" x14ac:dyDescent="0.3">
      <c r="A69" s="425" t="s">
        <v>2416</v>
      </c>
      <c r="B69" s="426" t="s">
        <v>2001</v>
      </c>
      <c r="C69" s="426" t="s">
        <v>1969</v>
      </c>
      <c r="D69" s="426" t="s">
        <v>2207</v>
      </c>
      <c r="E69" s="426" t="s">
        <v>2208</v>
      </c>
      <c r="F69" s="429">
        <v>1</v>
      </c>
      <c r="G69" s="429">
        <v>1777</v>
      </c>
      <c r="H69" s="429">
        <v>1</v>
      </c>
      <c r="I69" s="429">
        <v>1777</v>
      </c>
      <c r="J69" s="429"/>
      <c r="K69" s="429"/>
      <c r="L69" s="429"/>
      <c r="M69" s="429"/>
      <c r="N69" s="429"/>
      <c r="O69" s="429"/>
      <c r="P69" s="442"/>
      <c r="Q69" s="430"/>
    </row>
    <row r="70" spans="1:17" ht="14.4" customHeight="1" x14ac:dyDescent="0.3">
      <c r="A70" s="425" t="s">
        <v>2416</v>
      </c>
      <c r="B70" s="426" t="s">
        <v>2001</v>
      </c>
      <c r="C70" s="426" t="s">
        <v>1969</v>
      </c>
      <c r="D70" s="426" t="s">
        <v>2441</v>
      </c>
      <c r="E70" s="426" t="s">
        <v>2442</v>
      </c>
      <c r="F70" s="429"/>
      <c r="G70" s="429"/>
      <c r="H70" s="429"/>
      <c r="I70" s="429"/>
      <c r="J70" s="429">
        <v>1</v>
      </c>
      <c r="K70" s="429">
        <v>9327.6</v>
      </c>
      <c r="L70" s="429"/>
      <c r="M70" s="429">
        <v>9327.6</v>
      </c>
      <c r="N70" s="429"/>
      <c r="O70" s="429"/>
      <c r="P70" s="442"/>
      <c r="Q70" s="430"/>
    </row>
    <row r="71" spans="1:17" ht="14.4" customHeight="1" x14ac:dyDescent="0.3">
      <c r="A71" s="425" t="s">
        <v>2416</v>
      </c>
      <c r="B71" s="426" t="s">
        <v>2001</v>
      </c>
      <c r="C71" s="426" t="s">
        <v>1969</v>
      </c>
      <c r="D71" s="426" t="s">
        <v>2443</v>
      </c>
      <c r="E71" s="426" t="s">
        <v>2444</v>
      </c>
      <c r="F71" s="429"/>
      <c r="G71" s="429"/>
      <c r="H71" s="429"/>
      <c r="I71" s="429"/>
      <c r="J71" s="429">
        <v>6</v>
      </c>
      <c r="K71" s="429">
        <v>151364.9</v>
      </c>
      <c r="L71" s="429"/>
      <c r="M71" s="429">
        <v>25227.483333333334</v>
      </c>
      <c r="N71" s="429"/>
      <c r="O71" s="429"/>
      <c r="P71" s="442"/>
      <c r="Q71" s="430"/>
    </row>
    <row r="72" spans="1:17" ht="14.4" customHeight="1" x14ac:dyDescent="0.3">
      <c r="A72" s="425" t="s">
        <v>2416</v>
      </c>
      <c r="B72" s="426" t="s">
        <v>2001</v>
      </c>
      <c r="C72" s="426" t="s">
        <v>1969</v>
      </c>
      <c r="D72" s="426" t="s">
        <v>2445</v>
      </c>
      <c r="E72" s="426" t="s">
        <v>2446</v>
      </c>
      <c r="F72" s="429"/>
      <c r="G72" s="429"/>
      <c r="H72" s="429"/>
      <c r="I72" s="429"/>
      <c r="J72" s="429">
        <v>2</v>
      </c>
      <c r="K72" s="429">
        <v>64242.74</v>
      </c>
      <c r="L72" s="429"/>
      <c r="M72" s="429">
        <v>32121.37</v>
      </c>
      <c r="N72" s="429"/>
      <c r="O72" s="429"/>
      <c r="P72" s="442"/>
      <c r="Q72" s="430"/>
    </row>
    <row r="73" spans="1:17" ht="14.4" customHeight="1" x14ac:dyDescent="0.3">
      <c r="A73" s="425" t="s">
        <v>2416</v>
      </c>
      <c r="B73" s="426" t="s">
        <v>2001</v>
      </c>
      <c r="C73" s="426" t="s">
        <v>1969</v>
      </c>
      <c r="D73" s="426" t="s">
        <v>2223</v>
      </c>
      <c r="E73" s="426" t="s">
        <v>2224</v>
      </c>
      <c r="F73" s="429">
        <v>5</v>
      </c>
      <c r="G73" s="429">
        <v>34823</v>
      </c>
      <c r="H73" s="429">
        <v>1</v>
      </c>
      <c r="I73" s="429">
        <v>6964.6</v>
      </c>
      <c r="J73" s="429"/>
      <c r="K73" s="429"/>
      <c r="L73" s="429"/>
      <c r="M73" s="429"/>
      <c r="N73" s="429"/>
      <c r="O73" s="429"/>
      <c r="P73" s="442"/>
      <c r="Q73" s="430"/>
    </row>
    <row r="74" spans="1:17" ht="14.4" customHeight="1" x14ac:dyDescent="0.3">
      <c r="A74" s="425" t="s">
        <v>2416</v>
      </c>
      <c r="B74" s="426" t="s">
        <v>2001</v>
      </c>
      <c r="C74" s="426" t="s">
        <v>1976</v>
      </c>
      <c r="D74" s="426" t="s">
        <v>2233</v>
      </c>
      <c r="E74" s="426" t="s">
        <v>2234</v>
      </c>
      <c r="F74" s="429">
        <v>6</v>
      </c>
      <c r="G74" s="429">
        <v>894</v>
      </c>
      <c r="H74" s="429">
        <v>1</v>
      </c>
      <c r="I74" s="429">
        <v>149</v>
      </c>
      <c r="J74" s="429">
        <v>3</v>
      </c>
      <c r="K74" s="429">
        <v>447</v>
      </c>
      <c r="L74" s="429">
        <v>0.5</v>
      </c>
      <c r="M74" s="429">
        <v>149</v>
      </c>
      <c r="N74" s="429">
        <v>12</v>
      </c>
      <c r="O74" s="429">
        <v>1800</v>
      </c>
      <c r="P74" s="442">
        <v>2.0134228187919465</v>
      </c>
      <c r="Q74" s="430">
        <v>150</v>
      </c>
    </row>
    <row r="75" spans="1:17" ht="14.4" customHeight="1" x14ac:dyDescent="0.3">
      <c r="A75" s="425" t="s">
        <v>2416</v>
      </c>
      <c r="B75" s="426" t="s">
        <v>2001</v>
      </c>
      <c r="C75" s="426" t="s">
        <v>1976</v>
      </c>
      <c r="D75" s="426" t="s">
        <v>2235</v>
      </c>
      <c r="E75" s="426" t="s">
        <v>2236</v>
      </c>
      <c r="F75" s="429">
        <v>99</v>
      </c>
      <c r="G75" s="429">
        <v>20196</v>
      </c>
      <c r="H75" s="429">
        <v>1</v>
      </c>
      <c r="I75" s="429">
        <v>204</v>
      </c>
      <c r="J75" s="429">
        <v>112</v>
      </c>
      <c r="K75" s="429">
        <v>22848</v>
      </c>
      <c r="L75" s="429">
        <v>1.1313131313131313</v>
      </c>
      <c r="M75" s="429">
        <v>204</v>
      </c>
      <c r="N75" s="429">
        <v>97</v>
      </c>
      <c r="O75" s="429">
        <v>19885</v>
      </c>
      <c r="P75" s="442">
        <v>0.98460091107149927</v>
      </c>
      <c r="Q75" s="430">
        <v>205</v>
      </c>
    </row>
    <row r="76" spans="1:17" ht="14.4" customHeight="1" x14ac:dyDescent="0.3">
      <c r="A76" s="425" t="s">
        <v>2416</v>
      </c>
      <c r="B76" s="426" t="s">
        <v>2001</v>
      </c>
      <c r="C76" s="426" t="s">
        <v>1976</v>
      </c>
      <c r="D76" s="426" t="s">
        <v>2237</v>
      </c>
      <c r="E76" s="426" t="s">
        <v>2238</v>
      </c>
      <c r="F76" s="429">
        <v>11</v>
      </c>
      <c r="G76" s="429">
        <v>1727</v>
      </c>
      <c r="H76" s="429">
        <v>1</v>
      </c>
      <c r="I76" s="429">
        <v>157</v>
      </c>
      <c r="J76" s="429">
        <v>5</v>
      </c>
      <c r="K76" s="429">
        <v>785</v>
      </c>
      <c r="L76" s="429">
        <v>0.45454545454545453</v>
      </c>
      <c r="M76" s="429">
        <v>157</v>
      </c>
      <c r="N76" s="429">
        <v>5</v>
      </c>
      <c r="O76" s="429">
        <v>790</v>
      </c>
      <c r="P76" s="442">
        <v>0.45744064852345107</v>
      </c>
      <c r="Q76" s="430">
        <v>158</v>
      </c>
    </row>
    <row r="77" spans="1:17" ht="14.4" customHeight="1" x14ac:dyDescent="0.3">
      <c r="A77" s="425" t="s">
        <v>2416</v>
      </c>
      <c r="B77" s="426" t="s">
        <v>2001</v>
      </c>
      <c r="C77" s="426" t="s">
        <v>1976</v>
      </c>
      <c r="D77" s="426" t="s">
        <v>2239</v>
      </c>
      <c r="E77" s="426" t="s">
        <v>2240</v>
      </c>
      <c r="F77" s="429">
        <v>53</v>
      </c>
      <c r="G77" s="429">
        <v>7897</v>
      </c>
      <c r="H77" s="429">
        <v>1</v>
      </c>
      <c r="I77" s="429">
        <v>149</v>
      </c>
      <c r="J77" s="429">
        <v>19</v>
      </c>
      <c r="K77" s="429">
        <v>2831</v>
      </c>
      <c r="L77" s="429">
        <v>0.35849056603773582</v>
      </c>
      <c r="M77" s="429">
        <v>149</v>
      </c>
      <c r="N77" s="429">
        <v>21</v>
      </c>
      <c r="O77" s="429">
        <v>3150</v>
      </c>
      <c r="P77" s="442">
        <v>0.39888565277953653</v>
      </c>
      <c r="Q77" s="430">
        <v>150</v>
      </c>
    </row>
    <row r="78" spans="1:17" ht="14.4" customHeight="1" x14ac:dyDescent="0.3">
      <c r="A78" s="425" t="s">
        <v>2416</v>
      </c>
      <c r="B78" s="426" t="s">
        <v>2001</v>
      </c>
      <c r="C78" s="426" t="s">
        <v>1976</v>
      </c>
      <c r="D78" s="426" t="s">
        <v>2241</v>
      </c>
      <c r="E78" s="426" t="s">
        <v>2242</v>
      </c>
      <c r="F78" s="429">
        <v>53</v>
      </c>
      <c r="G78" s="429">
        <v>9593</v>
      </c>
      <c r="H78" s="429">
        <v>1</v>
      </c>
      <c r="I78" s="429">
        <v>181</v>
      </c>
      <c r="J78" s="429">
        <v>22</v>
      </c>
      <c r="K78" s="429">
        <v>3982</v>
      </c>
      <c r="L78" s="429">
        <v>0.41509433962264153</v>
      </c>
      <c r="M78" s="429">
        <v>181</v>
      </c>
      <c r="N78" s="429">
        <v>41</v>
      </c>
      <c r="O78" s="429">
        <v>7462</v>
      </c>
      <c r="P78" s="442">
        <v>0.77785885541540711</v>
      </c>
      <c r="Q78" s="430">
        <v>182</v>
      </c>
    </row>
    <row r="79" spans="1:17" ht="14.4" customHeight="1" x14ac:dyDescent="0.3">
      <c r="A79" s="425" t="s">
        <v>2416</v>
      </c>
      <c r="B79" s="426" t="s">
        <v>2001</v>
      </c>
      <c r="C79" s="426" t="s">
        <v>1976</v>
      </c>
      <c r="D79" s="426" t="s">
        <v>2243</v>
      </c>
      <c r="E79" s="426" t="s">
        <v>2244</v>
      </c>
      <c r="F79" s="429">
        <v>1</v>
      </c>
      <c r="G79" s="429">
        <v>157</v>
      </c>
      <c r="H79" s="429">
        <v>1</v>
      </c>
      <c r="I79" s="429">
        <v>157</v>
      </c>
      <c r="J79" s="429"/>
      <c r="K79" s="429"/>
      <c r="L79" s="429"/>
      <c r="M79" s="429"/>
      <c r="N79" s="429"/>
      <c r="O79" s="429"/>
      <c r="P79" s="442"/>
      <c r="Q79" s="430"/>
    </row>
    <row r="80" spans="1:17" ht="14.4" customHeight="1" x14ac:dyDescent="0.3">
      <c r="A80" s="425" t="s">
        <v>2416</v>
      </c>
      <c r="B80" s="426" t="s">
        <v>2001</v>
      </c>
      <c r="C80" s="426" t="s">
        <v>1976</v>
      </c>
      <c r="D80" s="426" t="s">
        <v>2245</v>
      </c>
      <c r="E80" s="426" t="s">
        <v>2246</v>
      </c>
      <c r="F80" s="429">
        <v>8</v>
      </c>
      <c r="G80" s="429">
        <v>984</v>
      </c>
      <c r="H80" s="429">
        <v>1</v>
      </c>
      <c r="I80" s="429">
        <v>123</v>
      </c>
      <c r="J80" s="429">
        <v>14</v>
      </c>
      <c r="K80" s="429">
        <v>1736</v>
      </c>
      <c r="L80" s="429">
        <v>1.7642276422764227</v>
      </c>
      <c r="M80" s="429">
        <v>124</v>
      </c>
      <c r="N80" s="429">
        <v>11</v>
      </c>
      <c r="O80" s="429">
        <v>1364</v>
      </c>
      <c r="P80" s="442">
        <v>1.3861788617886179</v>
      </c>
      <c r="Q80" s="430">
        <v>124</v>
      </c>
    </row>
    <row r="81" spans="1:17" ht="14.4" customHeight="1" x14ac:dyDescent="0.3">
      <c r="A81" s="425" t="s">
        <v>2416</v>
      </c>
      <c r="B81" s="426" t="s">
        <v>2001</v>
      </c>
      <c r="C81" s="426" t="s">
        <v>1976</v>
      </c>
      <c r="D81" s="426" t="s">
        <v>2247</v>
      </c>
      <c r="E81" s="426" t="s">
        <v>2248</v>
      </c>
      <c r="F81" s="429">
        <v>9</v>
      </c>
      <c r="G81" s="429">
        <v>1728</v>
      </c>
      <c r="H81" s="429">
        <v>1</v>
      </c>
      <c r="I81" s="429">
        <v>192</v>
      </c>
      <c r="J81" s="429">
        <v>2</v>
      </c>
      <c r="K81" s="429">
        <v>384</v>
      </c>
      <c r="L81" s="429">
        <v>0.22222222222222221</v>
      </c>
      <c r="M81" s="429">
        <v>192</v>
      </c>
      <c r="N81" s="429">
        <v>6</v>
      </c>
      <c r="O81" s="429">
        <v>1158</v>
      </c>
      <c r="P81" s="442">
        <v>0.67013888888888884</v>
      </c>
      <c r="Q81" s="430">
        <v>193</v>
      </c>
    </row>
    <row r="82" spans="1:17" ht="14.4" customHeight="1" x14ac:dyDescent="0.3">
      <c r="A82" s="425" t="s">
        <v>2416</v>
      </c>
      <c r="B82" s="426" t="s">
        <v>2001</v>
      </c>
      <c r="C82" s="426" t="s">
        <v>1976</v>
      </c>
      <c r="D82" s="426" t="s">
        <v>2249</v>
      </c>
      <c r="E82" s="426" t="s">
        <v>2250</v>
      </c>
      <c r="F82" s="429">
        <v>19</v>
      </c>
      <c r="G82" s="429">
        <v>4104</v>
      </c>
      <c r="H82" s="429">
        <v>1</v>
      </c>
      <c r="I82" s="429">
        <v>216</v>
      </c>
      <c r="J82" s="429">
        <v>19</v>
      </c>
      <c r="K82" s="429">
        <v>4104</v>
      </c>
      <c r="L82" s="429">
        <v>1</v>
      </c>
      <c r="M82" s="429">
        <v>216</v>
      </c>
      <c r="N82" s="429">
        <v>17</v>
      </c>
      <c r="O82" s="429">
        <v>3689</v>
      </c>
      <c r="P82" s="442">
        <v>0.89887914230019494</v>
      </c>
      <c r="Q82" s="430">
        <v>217</v>
      </c>
    </row>
    <row r="83" spans="1:17" ht="14.4" customHeight="1" x14ac:dyDescent="0.3">
      <c r="A83" s="425" t="s">
        <v>2416</v>
      </c>
      <c r="B83" s="426" t="s">
        <v>2001</v>
      </c>
      <c r="C83" s="426" t="s">
        <v>1976</v>
      </c>
      <c r="D83" s="426" t="s">
        <v>2251</v>
      </c>
      <c r="E83" s="426" t="s">
        <v>2252</v>
      </c>
      <c r="F83" s="429">
        <v>4</v>
      </c>
      <c r="G83" s="429">
        <v>864</v>
      </c>
      <c r="H83" s="429">
        <v>1</v>
      </c>
      <c r="I83" s="429">
        <v>216</v>
      </c>
      <c r="J83" s="429">
        <v>3</v>
      </c>
      <c r="K83" s="429">
        <v>648</v>
      </c>
      <c r="L83" s="429">
        <v>0.75</v>
      </c>
      <c r="M83" s="429">
        <v>216</v>
      </c>
      <c r="N83" s="429">
        <v>6</v>
      </c>
      <c r="O83" s="429">
        <v>1302</v>
      </c>
      <c r="P83" s="442">
        <v>1.5069444444444444</v>
      </c>
      <c r="Q83" s="430">
        <v>217</v>
      </c>
    </row>
    <row r="84" spans="1:17" ht="14.4" customHeight="1" x14ac:dyDescent="0.3">
      <c r="A84" s="425" t="s">
        <v>2416</v>
      </c>
      <c r="B84" s="426" t="s">
        <v>2001</v>
      </c>
      <c r="C84" s="426" t="s">
        <v>1976</v>
      </c>
      <c r="D84" s="426" t="s">
        <v>2253</v>
      </c>
      <c r="E84" s="426" t="s">
        <v>2254</v>
      </c>
      <c r="F84" s="429">
        <v>1381</v>
      </c>
      <c r="G84" s="429">
        <v>237532</v>
      </c>
      <c r="H84" s="429">
        <v>1</v>
      </c>
      <c r="I84" s="429">
        <v>172</v>
      </c>
      <c r="J84" s="429">
        <v>1592</v>
      </c>
      <c r="K84" s="429">
        <v>273824</v>
      </c>
      <c r="L84" s="429">
        <v>1.1527878349022447</v>
      </c>
      <c r="M84" s="429">
        <v>172</v>
      </c>
      <c r="N84" s="429">
        <v>1537</v>
      </c>
      <c r="O84" s="429">
        <v>265901</v>
      </c>
      <c r="P84" s="442">
        <v>1.119432329117761</v>
      </c>
      <c r="Q84" s="430">
        <v>173</v>
      </c>
    </row>
    <row r="85" spans="1:17" ht="14.4" customHeight="1" x14ac:dyDescent="0.3">
      <c r="A85" s="425" t="s">
        <v>2416</v>
      </c>
      <c r="B85" s="426" t="s">
        <v>2001</v>
      </c>
      <c r="C85" s="426" t="s">
        <v>1976</v>
      </c>
      <c r="D85" s="426" t="s">
        <v>2261</v>
      </c>
      <c r="E85" s="426" t="s">
        <v>2262</v>
      </c>
      <c r="F85" s="429">
        <v>18</v>
      </c>
      <c r="G85" s="429">
        <v>3924</v>
      </c>
      <c r="H85" s="429">
        <v>1</v>
      </c>
      <c r="I85" s="429">
        <v>218</v>
      </c>
      <c r="J85" s="429">
        <v>24</v>
      </c>
      <c r="K85" s="429">
        <v>5232</v>
      </c>
      <c r="L85" s="429">
        <v>1.3333333333333333</v>
      </c>
      <c r="M85" s="429">
        <v>218</v>
      </c>
      <c r="N85" s="429">
        <v>28</v>
      </c>
      <c r="O85" s="429">
        <v>6132</v>
      </c>
      <c r="P85" s="442">
        <v>1.5626911314984711</v>
      </c>
      <c r="Q85" s="430">
        <v>219</v>
      </c>
    </row>
    <row r="86" spans="1:17" ht="14.4" customHeight="1" x14ac:dyDescent="0.3">
      <c r="A86" s="425" t="s">
        <v>2416</v>
      </c>
      <c r="B86" s="426" t="s">
        <v>2001</v>
      </c>
      <c r="C86" s="426" t="s">
        <v>1976</v>
      </c>
      <c r="D86" s="426" t="s">
        <v>2263</v>
      </c>
      <c r="E86" s="426" t="s">
        <v>2264</v>
      </c>
      <c r="F86" s="429">
        <v>4</v>
      </c>
      <c r="G86" s="429">
        <v>1656</v>
      </c>
      <c r="H86" s="429">
        <v>1</v>
      </c>
      <c r="I86" s="429">
        <v>414</v>
      </c>
      <c r="J86" s="429">
        <v>2</v>
      </c>
      <c r="K86" s="429">
        <v>828</v>
      </c>
      <c r="L86" s="429">
        <v>0.5</v>
      </c>
      <c r="M86" s="429">
        <v>414</v>
      </c>
      <c r="N86" s="429">
        <v>4</v>
      </c>
      <c r="O86" s="429">
        <v>1660</v>
      </c>
      <c r="P86" s="442">
        <v>1.0024154589371981</v>
      </c>
      <c r="Q86" s="430">
        <v>415</v>
      </c>
    </row>
    <row r="87" spans="1:17" ht="14.4" customHeight="1" x14ac:dyDescent="0.3">
      <c r="A87" s="425" t="s">
        <v>2416</v>
      </c>
      <c r="B87" s="426" t="s">
        <v>2001</v>
      </c>
      <c r="C87" s="426" t="s">
        <v>1976</v>
      </c>
      <c r="D87" s="426" t="s">
        <v>2265</v>
      </c>
      <c r="E87" s="426" t="s">
        <v>2266</v>
      </c>
      <c r="F87" s="429">
        <v>1</v>
      </c>
      <c r="G87" s="429">
        <v>606</v>
      </c>
      <c r="H87" s="429">
        <v>1</v>
      </c>
      <c r="I87" s="429">
        <v>606</v>
      </c>
      <c r="J87" s="429">
        <v>1</v>
      </c>
      <c r="K87" s="429">
        <v>608</v>
      </c>
      <c r="L87" s="429">
        <v>1.0033003300330032</v>
      </c>
      <c r="M87" s="429">
        <v>608</v>
      </c>
      <c r="N87" s="429"/>
      <c r="O87" s="429"/>
      <c r="P87" s="442"/>
      <c r="Q87" s="430"/>
    </row>
    <row r="88" spans="1:17" ht="14.4" customHeight="1" x14ac:dyDescent="0.3">
      <c r="A88" s="425" t="s">
        <v>2416</v>
      </c>
      <c r="B88" s="426" t="s">
        <v>2001</v>
      </c>
      <c r="C88" s="426" t="s">
        <v>1976</v>
      </c>
      <c r="D88" s="426" t="s">
        <v>2267</v>
      </c>
      <c r="E88" s="426" t="s">
        <v>2268</v>
      </c>
      <c r="F88" s="429"/>
      <c r="G88" s="429"/>
      <c r="H88" s="429"/>
      <c r="I88" s="429"/>
      <c r="J88" s="429">
        <v>1</v>
      </c>
      <c r="K88" s="429">
        <v>657</v>
      </c>
      <c r="L88" s="429"/>
      <c r="M88" s="429">
        <v>657</v>
      </c>
      <c r="N88" s="429"/>
      <c r="O88" s="429"/>
      <c r="P88" s="442"/>
      <c r="Q88" s="430"/>
    </row>
    <row r="89" spans="1:17" ht="14.4" customHeight="1" x14ac:dyDescent="0.3">
      <c r="A89" s="425" t="s">
        <v>2416</v>
      </c>
      <c r="B89" s="426" t="s">
        <v>2001</v>
      </c>
      <c r="C89" s="426" t="s">
        <v>1976</v>
      </c>
      <c r="D89" s="426" t="s">
        <v>2285</v>
      </c>
      <c r="E89" s="426" t="s">
        <v>2286</v>
      </c>
      <c r="F89" s="429">
        <v>3</v>
      </c>
      <c r="G89" s="429">
        <v>891</v>
      </c>
      <c r="H89" s="429">
        <v>1</v>
      </c>
      <c r="I89" s="429">
        <v>297</v>
      </c>
      <c r="J89" s="429">
        <v>2</v>
      </c>
      <c r="K89" s="429">
        <v>622</v>
      </c>
      <c r="L89" s="429">
        <v>0.6980920314253648</v>
      </c>
      <c r="M89" s="429">
        <v>311</v>
      </c>
      <c r="N89" s="429">
        <v>4</v>
      </c>
      <c r="O89" s="429">
        <v>1248</v>
      </c>
      <c r="P89" s="442">
        <v>1.4006734006734007</v>
      </c>
      <c r="Q89" s="430">
        <v>312</v>
      </c>
    </row>
    <row r="90" spans="1:17" ht="14.4" customHeight="1" x14ac:dyDescent="0.3">
      <c r="A90" s="425" t="s">
        <v>2416</v>
      </c>
      <c r="B90" s="426" t="s">
        <v>2001</v>
      </c>
      <c r="C90" s="426" t="s">
        <v>1976</v>
      </c>
      <c r="D90" s="426" t="s">
        <v>2293</v>
      </c>
      <c r="E90" s="426" t="s">
        <v>2294</v>
      </c>
      <c r="F90" s="429">
        <v>2</v>
      </c>
      <c r="G90" s="429">
        <v>512</v>
      </c>
      <c r="H90" s="429">
        <v>1</v>
      </c>
      <c r="I90" s="429">
        <v>256</v>
      </c>
      <c r="J90" s="429">
        <v>1</v>
      </c>
      <c r="K90" s="429">
        <v>256</v>
      </c>
      <c r="L90" s="429">
        <v>0.5</v>
      </c>
      <c r="M90" s="429">
        <v>256</v>
      </c>
      <c r="N90" s="429"/>
      <c r="O90" s="429"/>
      <c r="P90" s="442"/>
      <c r="Q90" s="430"/>
    </row>
    <row r="91" spans="1:17" ht="14.4" customHeight="1" x14ac:dyDescent="0.3">
      <c r="A91" s="425" t="s">
        <v>2416</v>
      </c>
      <c r="B91" s="426" t="s">
        <v>2001</v>
      </c>
      <c r="C91" s="426" t="s">
        <v>1976</v>
      </c>
      <c r="D91" s="426" t="s">
        <v>2297</v>
      </c>
      <c r="E91" s="426" t="s">
        <v>2298</v>
      </c>
      <c r="F91" s="429">
        <v>4</v>
      </c>
      <c r="G91" s="429">
        <v>788</v>
      </c>
      <c r="H91" s="429">
        <v>1</v>
      </c>
      <c r="I91" s="429">
        <v>197</v>
      </c>
      <c r="J91" s="429">
        <v>2</v>
      </c>
      <c r="K91" s="429">
        <v>394</v>
      </c>
      <c r="L91" s="429">
        <v>0.5</v>
      </c>
      <c r="M91" s="429">
        <v>197</v>
      </c>
      <c r="N91" s="429">
        <v>4</v>
      </c>
      <c r="O91" s="429">
        <v>792</v>
      </c>
      <c r="P91" s="442">
        <v>1.0050761421319796</v>
      </c>
      <c r="Q91" s="430">
        <v>198</v>
      </c>
    </row>
    <row r="92" spans="1:17" ht="14.4" customHeight="1" x14ac:dyDescent="0.3">
      <c r="A92" s="425" t="s">
        <v>2416</v>
      </c>
      <c r="B92" s="426" t="s">
        <v>2001</v>
      </c>
      <c r="C92" s="426" t="s">
        <v>1976</v>
      </c>
      <c r="D92" s="426" t="s">
        <v>2299</v>
      </c>
      <c r="E92" s="426" t="s">
        <v>2300</v>
      </c>
      <c r="F92" s="429">
        <v>1</v>
      </c>
      <c r="G92" s="429">
        <v>734</v>
      </c>
      <c r="H92" s="429">
        <v>1</v>
      </c>
      <c r="I92" s="429">
        <v>734</v>
      </c>
      <c r="J92" s="429"/>
      <c r="K92" s="429"/>
      <c r="L92" s="429"/>
      <c r="M92" s="429"/>
      <c r="N92" s="429"/>
      <c r="O92" s="429"/>
      <c r="P92" s="442"/>
      <c r="Q92" s="430"/>
    </row>
    <row r="93" spans="1:17" ht="14.4" customHeight="1" x14ac:dyDescent="0.3">
      <c r="A93" s="425" t="s">
        <v>2416</v>
      </c>
      <c r="B93" s="426" t="s">
        <v>2001</v>
      </c>
      <c r="C93" s="426" t="s">
        <v>1976</v>
      </c>
      <c r="D93" s="426" t="s">
        <v>2301</v>
      </c>
      <c r="E93" s="426" t="s">
        <v>2302</v>
      </c>
      <c r="F93" s="429"/>
      <c r="G93" s="429"/>
      <c r="H93" s="429"/>
      <c r="I93" s="429"/>
      <c r="J93" s="429">
        <v>2</v>
      </c>
      <c r="K93" s="429">
        <v>650</v>
      </c>
      <c r="L93" s="429"/>
      <c r="M93" s="429">
        <v>325</v>
      </c>
      <c r="N93" s="429">
        <v>7</v>
      </c>
      <c r="O93" s="429">
        <v>2282</v>
      </c>
      <c r="P93" s="442"/>
      <c r="Q93" s="430">
        <v>326</v>
      </c>
    </row>
    <row r="94" spans="1:17" ht="14.4" customHeight="1" x14ac:dyDescent="0.3">
      <c r="A94" s="425" t="s">
        <v>2416</v>
      </c>
      <c r="B94" s="426" t="s">
        <v>2001</v>
      </c>
      <c r="C94" s="426" t="s">
        <v>1976</v>
      </c>
      <c r="D94" s="426" t="s">
        <v>2309</v>
      </c>
      <c r="E94" s="426" t="s">
        <v>2310</v>
      </c>
      <c r="F94" s="429">
        <v>6</v>
      </c>
      <c r="G94" s="429">
        <v>24708</v>
      </c>
      <c r="H94" s="429">
        <v>1</v>
      </c>
      <c r="I94" s="429">
        <v>4118</v>
      </c>
      <c r="J94" s="429">
        <v>19</v>
      </c>
      <c r="K94" s="429">
        <v>78318</v>
      </c>
      <c r="L94" s="429">
        <v>3.1697425934919865</v>
      </c>
      <c r="M94" s="429">
        <v>4122</v>
      </c>
      <c r="N94" s="429">
        <v>3</v>
      </c>
      <c r="O94" s="429">
        <v>12381</v>
      </c>
      <c r="P94" s="442">
        <v>0.50109276347741627</v>
      </c>
      <c r="Q94" s="430">
        <v>4127</v>
      </c>
    </row>
    <row r="95" spans="1:17" ht="14.4" customHeight="1" x14ac:dyDescent="0.3">
      <c r="A95" s="425" t="s">
        <v>2416</v>
      </c>
      <c r="B95" s="426" t="s">
        <v>2001</v>
      </c>
      <c r="C95" s="426" t="s">
        <v>1976</v>
      </c>
      <c r="D95" s="426" t="s">
        <v>2311</v>
      </c>
      <c r="E95" s="426" t="s">
        <v>2312</v>
      </c>
      <c r="F95" s="429">
        <v>1</v>
      </c>
      <c r="G95" s="429">
        <v>1984</v>
      </c>
      <c r="H95" s="429">
        <v>1</v>
      </c>
      <c r="I95" s="429">
        <v>1984</v>
      </c>
      <c r="J95" s="429"/>
      <c r="K95" s="429"/>
      <c r="L95" s="429"/>
      <c r="M95" s="429"/>
      <c r="N95" s="429"/>
      <c r="O95" s="429"/>
      <c r="P95" s="442"/>
      <c r="Q95" s="430"/>
    </row>
    <row r="96" spans="1:17" ht="14.4" customHeight="1" x14ac:dyDescent="0.3">
      <c r="A96" s="425" t="s">
        <v>2416</v>
      </c>
      <c r="B96" s="426" t="s">
        <v>2001</v>
      </c>
      <c r="C96" s="426" t="s">
        <v>1976</v>
      </c>
      <c r="D96" s="426" t="s">
        <v>2315</v>
      </c>
      <c r="E96" s="426" t="s">
        <v>2316</v>
      </c>
      <c r="F96" s="429">
        <v>4</v>
      </c>
      <c r="G96" s="429">
        <v>8288</v>
      </c>
      <c r="H96" s="429">
        <v>1</v>
      </c>
      <c r="I96" s="429">
        <v>2072</v>
      </c>
      <c r="J96" s="429">
        <v>15</v>
      </c>
      <c r="K96" s="429">
        <v>31110</v>
      </c>
      <c r="L96" s="429">
        <v>3.7536196911196913</v>
      </c>
      <c r="M96" s="429">
        <v>2074</v>
      </c>
      <c r="N96" s="429">
        <v>9</v>
      </c>
      <c r="O96" s="429">
        <v>18684</v>
      </c>
      <c r="P96" s="442">
        <v>2.2543436293436292</v>
      </c>
      <c r="Q96" s="430">
        <v>2076</v>
      </c>
    </row>
    <row r="97" spans="1:17" ht="14.4" customHeight="1" x14ac:dyDescent="0.3">
      <c r="A97" s="425" t="s">
        <v>2416</v>
      </c>
      <c r="B97" s="426" t="s">
        <v>2001</v>
      </c>
      <c r="C97" s="426" t="s">
        <v>1976</v>
      </c>
      <c r="D97" s="426" t="s">
        <v>2447</v>
      </c>
      <c r="E97" s="426" t="s">
        <v>2448</v>
      </c>
      <c r="F97" s="429"/>
      <c r="G97" s="429"/>
      <c r="H97" s="429"/>
      <c r="I97" s="429"/>
      <c r="J97" s="429">
        <v>1</v>
      </c>
      <c r="K97" s="429">
        <v>15040</v>
      </c>
      <c r="L97" s="429"/>
      <c r="M97" s="429">
        <v>15040</v>
      </c>
      <c r="N97" s="429"/>
      <c r="O97" s="429"/>
      <c r="P97" s="442"/>
      <c r="Q97" s="430"/>
    </row>
    <row r="98" spans="1:17" ht="14.4" customHeight="1" x14ac:dyDescent="0.3">
      <c r="A98" s="425" t="s">
        <v>2416</v>
      </c>
      <c r="B98" s="426" t="s">
        <v>2001</v>
      </c>
      <c r="C98" s="426" t="s">
        <v>1976</v>
      </c>
      <c r="D98" s="426" t="s">
        <v>2327</v>
      </c>
      <c r="E98" s="426" t="s">
        <v>2328</v>
      </c>
      <c r="F98" s="429">
        <v>14</v>
      </c>
      <c r="G98" s="429">
        <v>117236</v>
      </c>
      <c r="H98" s="429">
        <v>1</v>
      </c>
      <c r="I98" s="429">
        <v>8374</v>
      </c>
      <c r="J98" s="429">
        <v>34</v>
      </c>
      <c r="K98" s="429">
        <v>284852</v>
      </c>
      <c r="L98" s="429">
        <v>2.4297314817974001</v>
      </c>
      <c r="M98" s="429">
        <v>8378</v>
      </c>
      <c r="N98" s="429">
        <v>32</v>
      </c>
      <c r="O98" s="429">
        <v>268288</v>
      </c>
      <c r="P98" s="442">
        <v>2.2884438227165718</v>
      </c>
      <c r="Q98" s="430">
        <v>8384</v>
      </c>
    </row>
    <row r="99" spans="1:17" ht="14.4" customHeight="1" x14ac:dyDescent="0.3">
      <c r="A99" s="425" t="s">
        <v>2416</v>
      </c>
      <c r="B99" s="426" t="s">
        <v>2001</v>
      </c>
      <c r="C99" s="426" t="s">
        <v>1976</v>
      </c>
      <c r="D99" s="426" t="s">
        <v>2329</v>
      </c>
      <c r="E99" s="426" t="s">
        <v>2330</v>
      </c>
      <c r="F99" s="429">
        <v>28</v>
      </c>
      <c r="G99" s="429">
        <v>52080</v>
      </c>
      <c r="H99" s="429">
        <v>1</v>
      </c>
      <c r="I99" s="429">
        <v>1860</v>
      </c>
      <c r="J99" s="429">
        <v>66</v>
      </c>
      <c r="K99" s="429">
        <v>122892</v>
      </c>
      <c r="L99" s="429">
        <v>2.3596774193548389</v>
      </c>
      <c r="M99" s="429">
        <v>1862</v>
      </c>
      <c r="N99" s="429">
        <v>60</v>
      </c>
      <c r="O99" s="429">
        <v>111840</v>
      </c>
      <c r="P99" s="442">
        <v>2.1474654377880182</v>
      </c>
      <c r="Q99" s="430">
        <v>1864</v>
      </c>
    </row>
    <row r="100" spans="1:17" ht="14.4" customHeight="1" x14ac:dyDescent="0.3">
      <c r="A100" s="425" t="s">
        <v>2416</v>
      </c>
      <c r="B100" s="426" t="s">
        <v>2001</v>
      </c>
      <c r="C100" s="426" t="s">
        <v>1976</v>
      </c>
      <c r="D100" s="426" t="s">
        <v>2331</v>
      </c>
      <c r="E100" s="426" t="s">
        <v>2330</v>
      </c>
      <c r="F100" s="429">
        <v>28</v>
      </c>
      <c r="G100" s="429">
        <v>106652</v>
      </c>
      <c r="H100" s="429">
        <v>1</v>
      </c>
      <c r="I100" s="429">
        <v>3809</v>
      </c>
      <c r="J100" s="429">
        <v>59</v>
      </c>
      <c r="K100" s="429">
        <v>224849</v>
      </c>
      <c r="L100" s="429">
        <v>2.1082492592731499</v>
      </c>
      <c r="M100" s="429">
        <v>3811</v>
      </c>
      <c r="N100" s="429">
        <v>53</v>
      </c>
      <c r="O100" s="429">
        <v>202195</v>
      </c>
      <c r="P100" s="442">
        <v>1.8958388028353899</v>
      </c>
      <c r="Q100" s="430">
        <v>3815</v>
      </c>
    </row>
    <row r="101" spans="1:17" ht="14.4" customHeight="1" x14ac:dyDescent="0.3">
      <c r="A101" s="425" t="s">
        <v>2416</v>
      </c>
      <c r="B101" s="426" t="s">
        <v>2001</v>
      </c>
      <c r="C101" s="426" t="s">
        <v>1976</v>
      </c>
      <c r="D101" s="426" t="s">
        <v>2332</v>
      </c>
      <c r="E101" s="426" t="s">
        <v>2333</v>
      </c>
      <c r="F101" s="429">
        <v>1</v>
      </c>
      <c r="G101" s="429">
        <v>5141</v>
      </c>
      <c r="H101" s="429">
        <v>1</v>
      </c>
      <c r="I101" s="429">
        <v>5141</v>
      </c>
      <c r="J101" s="429">
        <v>1</v>
      </c>
      <c r="K101" s="429">
        <v>5145</v>
      </c>
      <c r="L101" s="429">
        <v>1.0007780587434352</v>
      </c>
      <c r="M101" s="429">
        <v>5145</v>
      </c>
      <c r="N101" s="429"/>
      <c r="O101" s="429"/>
      <c r="P101" s="442"/>
      <c r="Q101" s="430"/>
    </row>
    <row r="102" spans="1:17" ht="14.4" customHeight="1" x14ac:dyDescent="0.3">
      <c r="A102" s="425" t="s">
        <v>2416</v>
      </c>
      <c r="B102" s="426" t="s">
        <v>2001</v>
      </c>
      <c r="C102" s="426" t="s">
        <v>1976</v>
      </c>
      <c r="D102" s="426" t="s">
        <v>2334</v>
      </c>
      <c r="E102" s="426" t="s">
        <v>2335</v>
      </c>
      <c r="F102" s="429">
        <v>1</v>
      </c>
      <c r="G102" s="429">
        <v>556</v>
      </c>
      <c r="H102" s="429">
        <v>1</v>
      </c>
      <c r="I102" s="429">
        <v>556</v>
      </c>
      <c r="J102" s="429">
        <v>3</v>
      </c>
      <c r="K102" s="429">
        <v>1674</v>
      </c>
      <c r="L102" s="429">
        <v>3.0107913669064748</v>
      </c>
      <c r="M102" s="429">
        <v>558</v>
      </c>
      <c r="N102" s="429"/>
      <c r="O102" s="429"/>
      <c r="P102" s="442"/>
      <c r="Q102" s="430"/>
    </row>
    <row r="103" spans="1:17" ht="14.4" customHeight="1" x14ac:dyDescent="0.3">
      <c r="A103" s="425" t="s">
        <v>2416</v>
      </c>
      <c r="B103" s="426" t="s">
        <v>2001</v>
      </c>
      <c r="C103" s="426" t="s">
        <v>1976</v>
      </c>
      <c r="D103" s="426" t="s">
        <v>2336</v>
      </c>
      <c r="E103" s="426" t="s">
        <v>2337</v>
      </c>
      <c r="F103" s="429">
        <v>13</v>
      </c>
      <c r="G103" s="429">
        <v>101686</v>
      </c>
      <c r="H103" s="429">
        <v>1</v>
      </c>
      <c r="I103" s="429">
        <v>7822</v>
      </c>
      <c r="J103" s="429">
        <v>25</v>
      </c>
      <c r="K103" s="429">
        <v>195700</v>
      </c>
      <c r="L103" s="429">
        <v>1.9245520523965933</v>
      </c>
      <c r="M103" s="429">
        <v>7828</v>
      </c>
      <c r="N103" s="429">
        <v>20</v>
      </c>
      <c r="O103" s="429">
        <v>156700</v>
      </c>
      <c r="P103" s="442">
        <v>1.5410184292823004</v>
      </c>
      <c r="Q103" s="430">
        <v>7835</v>
      </c>
    </row>
    <row r="104" spans="1:17" ht="14.4" customHeight="1" x14ac:dyDescent="0.3">
      <c r="A104" s="425" t="s">
        <v>2416</v>
      </c>
      <c r="B104" s="426" t="s">
        <v>2001</v>
      </c>
      <c r="C104" s="426" t="s">
        <v>1976</v>
      </c>
      <c r="D104" s="426" t="s">
        <v>2342</v>
      </c>
      <c r="E104" s="426" t="s">
        <v>2343</v>
      </c>
      <c r="F104" s="429">
        <v>1</v>
      </c>
      <c r="G104" s="429">
        <v>911</v>
      </c>
      <c r="H104" s="429">
        <v>1</v>
      </c>
      <c r="I104" s="429">
        <v>911</v>
      </c>
      <c r="J104" s="429">
        <v>2</v>
      </c>
      <c r="K104" s="429">
        <v>1826</v>
      </c>
      <c r="L104" s="429">
        <v>2.0043907793633369</v>
      </c>
      <c r="M104" s="429">
        <v>913</v>
      </c>
      <c r="N104" s="429"/>
      <c r="O104" s="429"/>
      <c r="P104" s="442"/>
      <c r="Q104" s="430"/>
    </row>
    <row r="105" spans="1:17" ht="14.4" customHeight="1" x14ac:dyDescent="0.3">
      <c r="A105" s="425" t="s">
        <v>2416</v>
      </c>
      <c r="B105" s="426" t="s">
        <v>2001</v>
      </c>
      <c r="C105" s="426" t="s">
        <v>1976</v>
      </c>
      <c r="D105" s="426" t="s">
        <v>2360</v>
      </c>
      <c r="E105" s="426" t="s">
        <v>2361</v>
      </c>
      <c r="F105" s="429">
        <v>138</v>
      </c>
      <c r="G105" s="429">
        <v>291732</v>
      </c>
      <c r="H105" s="429">
        <v>1</v>
      </c>
      <c r="I105" s="429">
        <v>2114</v>
      </c>
      <c r="J105" s="429">
        <v>238</v>
      </c>
      <c r="K105" s="429">
        <v>503608</v>
      </c>
      <c r="L105" s="429">
        <v>1.7262693156732891</v>
      </c>
      <c r="M105" s="429">
        <v>2116</v>
      </c>
      <c r="N105" s="429">
        <v>334</v>
      </c>
      <c r="O105" s="429">
        <v>707412</v>
      </c>
      <c r="P105" s="442">
        <v>2.4248694006828186</v>
      </c>
      <c r="Q105" s="430">
        <v>2118</v>
      </c>
    </row>
    <row r="106" spans="1:17" ht="14.4" customHeight="1" x14ac:dyDescent="0.3">
      <c r="A106" s="425" t="s">
        <v>2416</v>
      </c>
      <c r="B106" s="426" t="s">
        <v>2001</v>
      </c>
      <c r="C106" s="426" t="s">
        <v>1976</v>
      </c>
      <c r="D106" s="426" t="s">
        <v>2362</v>
      </c>
      <c r="E106" s="426" t="s">
        <v>2363</v>
      </c>
      <c r="F106" s="429">
        <v>73</v>
      </c>
      <c r="G106" s="429">
        <v>76066</v>
      </c>
      <c r="H106" s="429">
        <v>1</v>
      </c>
      <c r="I106" s="429">
        <v>1042</v>
      </c>
      <c r="J106" s="429"/>
      <c r="K106" s="429"/>
      <c r="L106" s="429"/>
      <c r="M106" s="429"/>
      <c r="N106" s="429"/>
      <c r="O106" s="429"/>
      <c r="P106" s="442"/>
      <c r="Q106" s="430"/>
    </row>
    <row r="107" spans="1:17" ht="14.4" customHeight="1" x14ac:dyDescent="0.3">
      <c r="A107" s="425" t="s">
        <v>2416</v>
      </c>
      <c r="B107" s="426" t="s">
        <v>2001</v>
      </c>
      <c r="C107" s="426" t="s">
        <v>1976</v>
      </c>
      <c r="D107" s="426" t="s">
        <v>2364</v>
      </c>
      <c r="E107" s="426" t="s">
        <v>2365</v>
      </c>
      <c r="F107" s="429">
        <v>34</v>
      </c>
      <c r="G107" s="429">
        <v>67728</v>
      </c>
      <c r="H107" s="429">
        <v>1</v>
      </c>
      <c r="I107" s="429">
        <v>1992</v>
      </c>
      <c r="J107" s="429">
        <v>108</v>
      </c>
      <c r="K107" s="429">
        <v>215352</v>
      </c>
      <c r="L107" s="429">
        <v>3.1796598157335225</v>
      </c>
      <c r="M107" s="429">
        <v>1994</v>
      </c>
      <c r="N107" s="429">
        <v>126</v>
      </c>
      <c r="O107" s="429">
        <v>251496</v>
      </c>
      <c r="P107" s="442">
        <v>3.7133238837703755</v>
      </c>
      <c r="Q107" s="430">
        <v>1996</v>
      </c>
    </row>
    <row r="108" spans="1:17" ht="14.4" customHeight="1" x14ac:dyDescent="0.3">
      <c r="A108" s="425" t="s">
        <v>2416</v>
      </c>
      <c r="B108" s="426" t="s">
        <v>2001</v>
      </c>
      <c r="C108" s="426" t="s">
        <v>1976</v>
      </c>
      <c r="D108" s="426" t="s">
        <v>2366</v>
      </c>
      <c r="E108" s="426" t="s">
        <v>2367</v>
      </c>
      <c r="F108" s="429">
        <v>18</v>
      </c>
      <c r="G108" s="429">
        <v>22932</v>
      </c>
      <c r="H108" s="429">
        <v>1</v>
      </c>
      <c r="I108" s="429">
        <v>1274</v>
      </c>
      <c r="J108" s="429">
        <v>17</v>
      </c>
      <c r="K108" s="429">
        <v>21692</v>
      </c>
      <c r="L108" s="429">
        <v>0.9459270887842316</v>
      </c>
      <c r="M108" s="429">
        <v>1276</v>
      </c>
      <c r="N108" s="429">
        <v>18</v>
      </c>
      <c r="O108" s="429">
        <v>22986</v>
      </c>
      <c r="P108" s="442">
        <v>1.0023547880690737</v>
      </c>
      <c r="Q108" s="430">
        <v>1277</v>
      </c>
    </row>
    <row r="109" spans="1:17" ht="14.4" customHeight="1" x14ac:dyDescent="0.3">
      <c r="A109" s="425" t="s">
        <v>2416</v>
      </c>
      <c r="B109" s="426" t="s">
        <v>2001</v>
      </c>
      <c r="C109" s="426" t="s">
        <v>1976</v>
      </c>
      <c r="D109" s="426" t="s">
        <v>2368</v>
      </c>
      <c r="E109" s="426" t="s">
        <v>2369</v>
      </c>
      <c r="F109" s="429">
        <v>8</v>
      </c>
      <c r="G109" s="429">
        <v>9296</v>
      </c>
      <c r="H109" s="429">
        <v>1</v>
      </c>
      <c r="I109" s="429">
        <v>1162</v>
      </c>
      <c r="J109" s="429">
        <v>5</v>
      </c>
      <c r="K109" s="429">
        <v>5815</v>
      </c>
      <c r="L109" s="429">
        <v>0.62553786574870918</v>
      </c>
      <c r="M109" s="429">
        <v>1163</v>
      </c>
      <c r="N109" s="429">
        <v>17</v>
      </c>
      <c r="O109" s="429">
        <v>19788</v>
      </c>
      <c r="P109" s="442">
        <v>2.128657487091222</v>
      </c>
      <c r="Q109" s="430">
        <v>1164</v>
      </c>
    </row>
    <row r="110" spans="1:17" ht="14.4" customHeight="1" x14ac:dyDescent="0.3">
      <c r="A110" s="425" t="s">
        <v>2416</v>
      </c>
      <c r="B110" s="426" t="s">
        <v>2001</v>
      </c>
      <c r="C110" s="426" t="s">
        <v>1976</v>
      </c>
      <c r="D110" s="426" t="s">
        <v>2372</v>
      </c>
      <c r="E110" s="426" t="s">
        <v>2373</v>
      </c>
      <c r="F110" s="429">
        <v>50</v>
      </c>
      <c r="G110" s="429">
        <v>253150</v>
      </c>
      <c r="H110" s="429">
        <v>1</v>
      </c>
      <c r="I110" s="429">
        <v>5063</v>
      </c>
      <c r="J110" s="429">
        <v>36</v>
      </c>
      <c r="K110" s="429">
        <v>182340</v>
      </c>
      <c r="L110" s="429">
        <v>0.72028441635394036</v>
      </c>
      <c r="M110" s="429">
        <v>5065</v>
      </c>
      <c r="N110" s="429">
        <v>46</v>
      </c>
      <c r="O110" s="429">
        <v>233128</v>
      </c>
      <c r="P110" s="442">
        <v>0.92090855224175394</v>
      </c>
      <c r="Q110" s="430">
        <v>5068</v>
      </c>
    </row>
    <row r="111" spans="1:17" ht="14.4" customHeight="1" x14ac:dyDescent="0.3">
      <c r="A111" s="425" t="s">
        <v>2416</v>
      </c>
      <c r="B111" s="426" t="s">
        <v>2001</v>
      </c>
      <c r="C111" s="426" t="s">
        <v>1976</v>
      </c>
      <c r="D111" s="426" t="s">
        <v>2374</v>
      </c>
      <c r="E111" s="426" t="s">
        <v>2375</v>
      </c>
      <c r="F111" s="429">
        <v>8</v>
      </c>
      <c r="G111" s="429">
        <v>41400</v>
      </c>
      <c r="H111" s="429">
        <v>1</v>
      </c>
      <c r="I111" s="429">
        <v>5175</v>
      </c>
      <c r="J111" s="429">
        <v>6</v>
      </c>
      <c r="K111" s="429">
        <v>31062</v>
      </c>
      <c r="L111" s="429">
        <v>0.75028985507246382</v>
      </c>
      <c r="M111" s="429">
        <v>5177</v>
      </c>
      <c r="N111" s="429">
        <v>6</v>
      </c>
      <c r="O111" s="429">
        <v>31080</v>
      </c>
      <c r="P111" s="442">
        <v>0.75072463768115938</v>
      </c>
      <c r="Q111" s="430">
        <v>5180</v>
      </c>
    </row>
    <row r="112" spans="1:17" ht="14.4" customHeight="1" x14ac:dyDescent="0.3">
      <c r="A112" s="425" t="s">
        <v>2416</v>
      </c>
      <c r="B112" s="426" t="s">
        <v>2001</v>
      </c>
      <c r="C112" s="426" t="s">
        <v>1976</v>
      </c>
      <c r="D112" s="426" t="s">
        <v>2376</v>
      </c>
      <c r="E112" s="426" t="s">
        <v>2377</v>
      </c>
      <c r="F112" s="429">
        <v>25</v>
      </c>
      <c r="G112" s="429">
        <v>191625</v>
      </c>
      <c r="H112" s="429">
        <v>1</v>
      </c>
      <c r="I112" s="429">
        <v>7665</v>
      </c>
      <c r="J112" s="429">
        <v>47</v>
      </c>
      <c r="K112" s="429">
        <v>360443</v>
      </c>
      <c r="L112" s="429">
        <v>1.8809810828440965</v>
      </c>
      <c r="M112" s="429">
        <v>7669</v>
      </c>
      <c r="N112" s="429">
        <v>39</v>
      </c>
      <c r="O112" s="429">
        <v>299247</v>
      </c>
      <c r="P112" s="442">
        <v>1.5616281800391389</v>
      </c>
      <c r="Q112" s="430">
        <v>7673</v>
      </c>
    </row>
    <row r="113" spans="1:17" ht="14.4" customHeight="1" x14ac:dyDescent="0.3">
      <c r="A113" s="425" t="s">
        <v>2416</v>
      </c>
      <c r="B113" s="426" t="s">
        <v>2001</v>
      </c>
      <c r="C113" s="426" t="s">
        <v>1976</v>
      </c>
      <c r="D113" s="426" t="s">
        <v>2378</v>
      </c>
      <c r="E113" s="426" t="s">
        <v>2379</v>
      </c>
      <c r="F113" s="429">
        <v>8</v>
      </c>
      <c r="G113" s="429">
        <v>44024</v>
      </c>
      <c r="H113" s="429">
        <v>1</v>
      </c>
      <c r="I113" s="429">
        <v>5503</v>
      </c>
      <c r="J113" s="429">
        <v>5</v>
      </c>
      <c r="K113" s="429">
        <v>27525</v>
      </c>
      <c r="L113" s="429">
        <v>0.62522714882791208</v>
      </c>
      <c r="M113" s="429">
        <v>5505</v>
      </c>
      <c r="N113" s="429">
        <v>3</v>
      </c>
      <c r="O113" s="429">
        <v>16524</v>
      </c>
      <c r="P113" s="442">
        <v>0.37534072324186807</v>
      </c>
      <c r="Q113" s="430">
        <v>5508</v>
      </c>
    </row>
    <row r="114" spans="1:17" ht="14.4" customHeight="1" x14ac:dyDescent="0.3">
      <c r="A114" s="425" t="s">
        <v>2416</v>
      </c>
      <c r="B114" s="426" t="s">
        <v>2001</v>
      </c>
      <c r="C114" s="426" t="s">
        <v>1976</v>
      </c>
      <c r="D114" s="426" t="s">
        <v>2380</v>
      </c>
      <c r="E114" s="426" t="s">
        <v>2381</v>
      </c>
      <c r="F114" s="429">
        <v>36</v>
      </c>
      <c r="G114" s="429">
        <v>96804</v>
      </c>
      <c r="H114" s="429">
        <v>1</v>
      </c>
      <c r="I114" s="429">
        <v>2689</v>
      </c>
      <c r="J114" s="429">
        <v>52</v>
      </c>
      <c r="K114" s="429">
        <v>139932</v>
      </c>
      <c r="L114" s="429">
        <v>1.4455187802156935</v>
      </c>
      <c r="M114" s="429">
        <v>2691</v>
      </c>
      <c r="N114" s="429">
        <v>45</v>
      </c>
      <c r="O114" s="429">
        <v>121140</v>
      </c>
      <c r="P114" s="442">
        <v>1.2513945704722946</v>
      </c>
      <c r="Q114" s="430">
        <v>2692</v>
      </c>
    </row>
    <row r="115" spans="1:17" ht="14.4" customHeight="1" x14ac:dyDescent="0.3">
      <c r="A115" s="425" t="s">
        <v>2416</v>
      </c>
      <c r="B115" s="426" t="s">
        <v>2001</v>
      </c>
      <c r="C115" s="426" t="s">
        <v>1976</v>
      </c>
      <c r="D115" s="426" t="s">
        <v>2449</v>
      </c>
      <c r="E115" s="426" t="s">
        <v>2450</v>
      </c>
      <c r="F115" s="429"/>
      <c r="G115" s="429"/>
      <c r="H115" s="429"/>
      <c r="I115" s="429"/>
      <c r="J115" s="429">
        <v>1</v>
      </c>
      <c r="K115" s="429">
        <v>0</v>
      </c>
      <c r="L115" s="429"/>
      <c r="M115" s="429">
        <v>0</v>
      </c>
      <c r="N115" s="429"/>
      <c r="O115" s="429"/>
      <c r="P115" s="442"/>
      <c r="Q115" s="430"/>
    </row>
    <row r="116" spans="1:17" ht="14.4" customHeight="1" x14ac:dyDescent="0.3">
      <c r="A116" s="425" t="s">
        <v>2416</v>
      </c>
      <c r="B116" s="426" t="s">
        <v>2001</v>
      </c>
      <c r="C116" s="426" t="s">
        <v>1976</v>
      </c>
      <c r="D116" s="426" t="s">
        <v>2382</v>
      </c>
      <c r="E116" s="426" t="s">
        <v>2383</v>
      </c>
      <c r="F116" s="429">
        <v>3</v>
      </c>
      <c r="G116" s="429">
        <v>0</v>
      </c>
      <c r="H116" s="429"/>
      <c r="I116" s="429">
        <v>0</v>
      </c>
      <c r="J116" s="429">
        <v>11</v>
      </c>
      <c r="K116" s="429">
        <v>0</v>
      </c>
      <c r="L116" s="429"/>
      <c r="M116" s="429">
        <v>0</v>
      </c>
      <c r="N116" s="429">
        <v>8</v>
      </c>
      <c r="O116" s="429">
        <v>0</v>
      </c>
      <c r="P116" s="442"/>
      <c r="Q116" s="430">
        <v>0</v>
      </c>
    </row>
    <row r="117" spans="1:17" ht="14.4" customHeight="1" x14ac:dyDescent="0.3">
      <c r="A117" s="425" t="s">
        <v>2451</v>
      </c>
      <c r="B117" s="426" t="s">
        <v>1968</v>
      </c>
      <c r="C117" s="426" t="s">
        <v>1976</v>
      </c>
      <c r="D117" s="426" t="s">
        <v>1989</v>
      </c>
      <c r="E117" s="426" t="s">
        <v>1990</v>
      </c>
      <c r="F117" s="429">
        <v>1</v>
      </c>
      <c r="G117" s="429">
        <v>604</v>
      </c>
      <c r="H117" s="429">
        <v>1</v>
      </c>
      <c r="I117" s="429">
        <v>604</v>
      </c>
      <c r="J117" s="429"/>
      <c r="K117" s="429"/>
      <c r="L117" s="429"/>
      <c r="M117" s="429"/>
      <c r="N117" s="429"/>
      <c r="O117" s="429"/>
      <c r="P117" s="442"/>
      <c r="Q117" s="430"/>
    </row>
    <row r="118" spans="1:17" ht="14.4" customHeight="1" x14ac:dyDescent="0.3">
      <c r="A118" s="425" t="s">
        <v>2451</v>
      </c>
      <c r="B118" s="426" t="s">
        <v>2001</v>
      </c>
      <c r="C118" s="426" t="s">
        <v>2002</v>
      </c>
      <c r="D118" s="426" t="s">
        <v>2005</v>
      </c>
      <c r="E118" s="426" t="s">
        <v>2004</v>
      </c>
      <c r="F118" s="429"/>
      <c r="G118" s="429"/>
      <c r="H118" s="429"/>
      <c r="I118" s="429"/>
      <c r="J118" s="429"/>
      <c r="K118" s="429"/>
      <c r="L118" s="429"/>
      <c r="M118" s="429"/>
      <c r="N118" s="429">
        <v>1</v>
      </c>
      <c r="O118" s="429">
        <v>484.78</v>
      </c>
      <c r="P118" s="442"/>
      <c r="Q118" s="430">
        <v>484.78</v>
      </c>
    </row>
    <row r="119" spans="1:17" ht="14.4" customHeight="1" x14ac:dyDescent="0.3">
      <c r="A119" s="425" t="s">
        <v>2451</v>
      </c>
      <c r="B119" s="426" t="s">
        <v>2001</v>
      </c>
      <c r="C119" s="426" t="s">
        <v>2002</v>
      </c>
      <c r="D119" s="426" t="s">
        <v>2006</v>
      </c>
      <c r="E119" s="426" t="s">
        <v>2007</v>
      </c>
      <c r="F119" s="429"/>
      <c r="G119" s="429"/>
      <c r="H119" s="429"/>
      <c r="I119" s="429"/>
      <c r="J119" s="429"/>
      <c r="K119" s="429"/>
      <c r="L119" s="429"/>
      <c r="M119" s="429"/>
      <c r="N119" s="429">
        <v>4</v>
      </c>
      <c r="O119" s="429">
        <v>4002.36</v>
      </c>
      <c r="P119" s="442"/>
      <c r="Q119" s="430">
        <v>1000.59</v>
      </c>
    </row>
    <row r="120" spans="1:17" ht="14.4" customHeight="1" x14ac:dyDescent="0.3">
      <c r="A120" s="425" t="s">
        <v>2451</v>
      </c>
      <c r="B120" s="426" t="s">
        <v>2001</v>
      </c>
      <c r="C120" s="426" t="s">
        <v>2002</v>
      </c>
      <c r="D120" s="426" t="s">
        <v>2008</v>
      </c>
      <c r="E120" s="426" t="s">
        <v>2007</v>
      </c>
      <c r="F120" s="429">
        <v>5</v>
      </c>
      <c r="G120" s="429">
        <v>11378.84</v>
      </c>
      <c r="H120" s="429">
        <v>1</v>
      </c>
      <c r="I120" s="429">
        <v>2275.768</v>
      </c>
      <c r="J120" s="429">
        <v>1.5</v>
      </c>
      <c r="K120" s="429">
        <v>2974.32</v>
      </c>
      <c r="L120" s="429">
        <v>0.26139044050184379</v>
      </c>
      <c r="M120" s="429">
        <v>1982.88</v>
      </c>
      <c r="N120" s="429">
        <v>1</v>
      </c>
      <c r="O120" s="429">
        <v>1991.5700000000002</v>
      </c>
      <c r="P120" s="442">
        <v>0.17502399190075615</v>
      </c>
      <c r="Q120" s="430">
        <v>1991.5700000000002</v>
      </c>
    </row>
    <row r="121" spans="1:17" ht="14.4" customHeight="1" x14ac:dyDescent="0.3">
      <c r="A121" s="425" t="s">
        <v>2451</v>
      </c>
      <c r="B121" s="426" t="s">
        <v>2001</v>
      </c>
      <c r="C121" s="426" t="s">
        <v>2002</v>
      </c>
      <c r="D121" s="426" t="s">
        <v>2009</v>
      </c>
      <c r="E121" s="426" t="s">
        <v>2010</v>
      </c>
      <c r="F121" s="429">
        <v>16.04</v>
      </c>
      <c r="G121" s="429">
        <v>40973.840000000004</v>
      </c>
      <c r="H121" s="429">
        <v>1</v>
      </c>
      <c r="I121" s="429">
        <v>2554.4788029925189</v>
      </c>
      <c r="J121" s="429">
        <v>14.1</v>
      </c>
      <c r="K121" s="429">
        <v>37324.11</v>
      </c>
      <c r="L121" s="429">
        <v>0.91092536115726519</v>
      </c>
      <c r="M121" s="429">
        <v>2647.1</v>
      </c>
      <c r="N121" s="429">
        <v>15.31</v>
      </c>
      <c r="O121" s="429">
        <v>40744.950000000004</v>
      </c>
      <c r="P121" s="442">
        <v>0.99441375277494126</v>
      </c>
      <c r="Q121" s="430">
        <v>2661.3291966035272</v>
      </c>
    </row>
    <row r="122" spans="1:17" ht="14.4" customHeight="1" x14ac:dyDescent="0.3">
      <c r="A122" s="425" t="s">
        <v>2451</v>
      </c>
      <c r="B122" s="426" t="s">
        <v>2001</v>
      </c>
      <c r="C122" s="426" t="s">
        <v>2002</v>
      </c>
      <c r="D122" s="426" t="s">
        <v>2011</v>
      </c>
      <c r="E122" s="426" t="s">
        <v>2010</v>
      </c>
      <c r="F122" s="429">
        <v>0.4</v>
      </c>
      <c r="G122" s="429">
        <v>2554.48</v>
      </c>
      <c r="H122" s="429">
        <v>1</v>
      </c>
      <c r="I122" s="429">
        <v>6386.2</v>
      </c>
      <c r="J122" s="429">
        <v>1.1000000000000001</v>
      </c>
      <c r="K122" s="429">
        <v>7282.5999999999995</v>
      </c>
      <c r="L122" s="429">
        <v>2.8509129059534621</v>
      </c>
      <c r="M122" s="429">
        <v>6620.5454545454531</v>
      </c>
      <c r="N122" s="429">
        <v>0.4</v>
      </c>
      <c r="O122" s="429">
        <v>2659.83</v>
      </c>
      <c r="P122" s="442">
        <v>1.0412412702389526</v>
      </c>
      <c r="Q122" s="430">
        <v>6649.5749999999998</v>
      </c>
    </row>
    <row r="123" spans="1:17" ht="14.4" customHeight="1" x14ac:dyDescent="0.3">
      <c r="A123" s="425" t="s">
        <v>2451</v>
      </c>
      <c r="B123" s="426" t="s">
        <v>2001</v>
      </c>
      <c r="C123" s="426" t="s">
        <v>2002</v>
      </c>
      <c r="D123" s="426" t="s">
        <v>2015</v>
      </c>
      <c r="E123" s="426" t="s">
        <v>2016</v>
      </c>
      <c r="F123" s="429">
        <v>0.8</v>
      </c>
      <c r="G123" s="429">
        <v>644.32000000000005</v>
      </c>
      <c r="H123" s="429">
        <v>1</v>
      </c>
      <c r="I123" s="429">
        <v>805.4</v>
      </c>
      <c r="J123" s="429"/>
      <c r="K123" s="429"/>
      <c r="L123" s="429"/>
      <c r="M123" s="429"/>
      <c r="N123" s="429"/>
      <c r="O123" s="429"/>
      <c r="P123" s="442"/>
      <c r="Q123" s="430"/>
    </row>
    <row r="124" spans="1:17" ht="14.4" customHeight="1" x14ac:dyDescent="0.3">
      <c r="A124" s="425" t="s">
        <v>2451</v>
      </c>
      <c r="B124" s="426" t="s">
        <v>2001</v>
      </c>
      <c r="C124" s="426" t="s">
        <v>2002</v>
      </c>
      <c r="D124" s="426" t="s">
        <v>2019</v>
      </c>
      <c r="E124" s="426" t="s">
        <v>2020</v>
      </c>
      <c r="F124" s="429"/>
      <c r="G124" s="429"/>
      <c r="H124" s="429"/>
      <c r="I124" s="429"/>
      <c r="J124" s="429">
        <v>1</v>
      </c>
      <c r="K124" s="429">
        <v>490.17</v>
      </c>
      <c r="L124" s="429"/>
      <c r="M124" s="429">
        <v>490.17</v>
      </c>
      <c r="N124" s="429"/>
      <c r="O124" s="429"/>
      <c r="P124" s="442"/>
      <c r="Q124" s="430"/>
    </row>
    <row r="125" spans="1:17" ht="14.4" customHeight="1" x14ac:dyDescent="0.3">
      <c r="A125" s="425" t="s">
        <v>2451</v>
      </c>
      <c r="B125" s="426" t="s">
        <v>2001</v>
      </c>
      <c r="C125" s="426" t="s">
        <v>2002</v>
      </c>
      <c r="D125" s="426" t="s">
        <v>2021</v>
      </c>
      <c r="E125" s="426" t="s">
        <v>2022</v>
      </c>
      <c r="F125" s="429">
        <v>42.640000000000008</v>
      </c>
      <c r="G125" s="429">
        <v>61492.26</v>
      </c>
      <c r="H125" s="429">
        <v>1</v>
      </c>
      <c r="I125" s="429">
        <v>1442.1261726078797</v>
      </c>
      <c r="J125" s="429">
        <v>28.870000000000008</v>
      </c>
      <c r="K125" s="429">
        <v>35704.5</v>
      </c>
      <c r="L125" s="429">
        <v>0.58063405052928607</v>
      </c>
      <c r="M125" s="429">
        <v>1236.7336335296152</v>
      </c>
      <c r="N125" s="429">
        <v>26.5</v>
      </c>
      <c r="O125" s="429">
        <v>26033.74</v>
      </c>
      <c r="P125" s="442">
        <v>0.42336612770452736</v>
      </c>
      <c r="Q125" s="430">
        <v>982.40528301886798</v>
      </c>
    </row>
    <row r="126" spans="1:17" ht="14.4" customHeight="1" x14ac:dyDescent="0.3">
      <c r="A126" s="425" t="s">
        <v>2451</v>
      </c>
      <c r="B126" s="426" t="s">
        <v>2001</v>
      </c>
      <c r="C126" s="426" t="s">
        <v>2002</v>
      </c>
      <c r="D126" s="426" t="s">
        <v>2024</v>
      </c>
      <c r="E126" s="426" t="s">
        <v>2014</v>
      </c>
      <c r="F126" s="429">
        <v>0.9</v>
      </c>
      <c r="G126" s="429">
        <v>12333.17</v>
      </c>
      <c r="H126" s="429">
        <v>1</v>
      </c>
      <c r="I126" s="429">
        <v>13703.522222222222</v>
      </c>
      <c r="J126" s="429"/>
      <c r="K126" s="429"/>
      <c r="L126" s="429"/>
      <c r="M126" s="429"/>
      <c r="N126" s="429"/>
      <c r="O126" s="429"/>
      <c r="P126" s="442"/>
      <c r="Q126" s="430"/>
    </row>
    <row r="127" spans="1:17" ht="14.4" customHeight="1" x14ac:dyDescent="0.3">
      <c r="A127" s="425" t="s">
        <v>2451</v>
      </c>
      <c r="B127" s="426" t="s">
        <v>2001</v>
      </c>
      <c r="C127" s="426" t="s">
        <v>2002</v>
      </c>
      <c r="D127" s="426" t="s">
        <v>2025</v>
      </c>
      <c r="E127" s="426" t="s">
        <v>2026</v>
      </c>
      <c r="F127" s="429">
        <v>2.7300000000000004</v>
      </c>
      <c r="G127" s="429">
        <v>46096.930000000008</v>
      </c>
      <c r="H127" s="429">
        <v>1</v>
      </c>
      <c r="I127" s="429">
        <v>16885.322344322343</v>
      </c>
      <c r="J127" s="429">
        <v>6.31</v>
      </c>
      <c r="K127" s="429">
        <v>81178.030000000013</v>
      </c>
      <c r="L127" s="429">
        <v>1.7610289882645114</v>
      </c>
      <c r="M127" s="429">
        <v>12864.980982567356</v>
      </c>
      <c r="N127" s="429">
        <v>4.68</v>
      </c>
      <c r="O127" s="429">
        <v>49197.53</v>
      </c>
      <c r="P127" s="442">
        <v>1.0672626138009622</v>
      </c>
      <c r="Q127" s="430">
        <v>10512.292735042736</v>
      </c>
    </row>
    <row r="128" spans="1:17" ht="14.4" customHeight="1" x14ac:dyDescent="0.3">
      <c r="A128" s="425" t="s">
        <v>2451</v>
      </c>
      <c r="B128" s="426" t="s">
        <v>2001</v>
      </c>
      <c r="C128" s="426" t="s">
        <v>2002</v>
      </c>
      <c r="D128" s="426" t="s">
        <v>2031</v>
      </c>
      <c r="E128" s="426" t="s">
        <v>2014</v>
      </c>
      <c r="F128" s="429"/>
      <c r="G128" s="429"/>
      <c r="H128" s="429"/>
      <c r="I128" s="429"/>
      <c r="J128" s="429">
        <v>0.02</v>
      </c>
      <c r="K128" s="429">
        <v>105.29</v>
      </c>
      <c r="L128" s="429"/>
      <c r="M128" s="429">
        <v>5264.5</v>
      </c>
      <c r="N128" s="429"/>
      <c r="O128" s="429"/>
      <c r="P128" s="442"/>
      <c r="Q128" s="430"/>
    </row>
    <row r="129" spans="1:17" ht="14.4" customHeight="1" x14ac:dyDescent="0.3">
      <c r="A129" s="425" t="s">
        <v>2451</v>
      </c>
      <c r="B129" s="426" t="s">
        <v>2001</v>
      </c>
      <c r="C129" s="426" t="s">
        <v>2002</v>
      </c>
      <c r="D129" s="426" t="s">
        <v>2032</v>
      </c>
      <c r="E129" s="426" t="s">
        <v>2026</v>
      </c>
      <c r="F129" s="429">
        <v>1.51</v>
      </c>
      <c r="G129" s="429">
        <v>11084.25</v>
      </c>
      <c r="H129" s="429">
        <v>1</v>
      </c>
      <c r="I129" s="429">
        <v>7340.5629139072844</v>
      </c>
      <c r="J129" s="429">
        <v>0.15000000000000002</v>
      </c>
      <c r="K129" s="429">
        <v>967.48</v>
      </c>
      <c r="L129" s="429">
        <v>8.7284209576651561E-2</v>
      </c>
      <c r="M129" s="429">
        <v>6449.8666666666659</v>
      </c>
      <c r="N129" s="429">
        <v>0.62000000000000011</v>
      </c>
      <c r="O129" s="429">
        <v>3998.9500000000003</v>
      </c>
      <c r="P129" s="442">
        <v>0.36077768004150035</v>
      </c>
      <c r="Q129" s="430">
        <v>6449.9193548387093</v>
      </c>
    </row>
    <row r="130" spans="1:17" ht="14.4" customHeight="1" x14ac:dyDescent="0.3">
      <c r="A130" s="425" t="s">
        <v>2451</v>
      </c>
      <c r="B130" s="426" t="s">
        <v>2001</v>
      </c>
      <c r="C130" s="426" t="s">
        <v>2002</v>
      </c>
      <c r="D130" s="426" t="s">
        <v>2033</v>
      </c>
      <c r="E130" s="426" t="s">
        <v>2026</v>
      </c>
      <c r="F130" s="429">
        <v>1</v>
      </c>
      <c r="G130" s="429">
        <v>17426</v>
      </c>
      <c r="H130" s="429">
        <v>1</v>
      </c>
      <c r="I130" s="429">
        <v>17426</v>
      </c>
      <c r="J130" s="429"/>
      <c r="K130" s="429"/>
      <c r="L130" s="429"/>
      <c r="M130" s="429"/>
      <c r="N130" s="429"/>
      <c r="O130" s="429"/>
      <c r="P130" s="442"/>
      <c r="Q130" s="430"/>
    </row>
    <row r="131" spans="1:17" ht="14.4" customHeight="1" x14ac:dyDescent="0.3">
      <c r="A131" s="425" t="s">
        <v>2451</v>
      </c>
      <c r="B131" s="426" t="s">
        <v>2001</v>
      </c>
      <c r="C131" s="426" t="s">
        <v>2002</v>
      </c>
      <c r="D131" s="426" t="s">
        <v>2452</v>
      </c>
      <c r="E131" s="426" t="s">
        <v>2453</v>
      </c>
      <c r="F131" s="429">
        <v>6</v>
      </c>
      <c r="G131" s="429">
        <v>2339.73</v>
      </c>
      <c r="H131" s="429">
        <v>1</v>
      </c>
      <c r="I131" s="429">
        <v>389.95499999999998</v>
      </c>
      <c r="J131" s="429">
        <v>9</v>
      </c>
      <c r="K131" s="429">
        <v>3714.19</v>
      </c>
      <c r="L131" s="429">
        <v>1.5874438503588022</v>
      </c>
      <c r="M131" s="429">
        <v>412.6877777777778</v>
      </c>
      <c r="N131" s="429">
        <v>2</v>
      </c>
      <c r="O131" s="429">
        <v>828.99</v>
      </c>
      <c r="P131" s="442">
        <v>0.35431011270531215</v>
      </c>
      <c r="Q131" s="430">
        <v>414.495</v>
      </c>
    </row>
    <row r="132" spans="1:17" ht="14.4" customHeight="1" x14ac:dyDescent="0.3">
      <c r="A132" s="425" t="s">
        <v>2451</v>
      </c>
      <c r="B132" s="426" t="s">
        <v>2001</v>
      </c>
      <c r="C132" s="426" t="s">
        <v>2002</v>
      </c>
      <c r="D132" s="426" t="s">
        <v>2034</v>
      </c>
      <c r="E132" s="426" t="s">
        <v>2035</v>
      </c>
      <c r="F132" s="429">
        <v>6.95</v>
      </c>
      <c r="G132" s="429">
        <v>2001.0800000000008</v>
      </c>
      <c r="H132" s="429">
        <v>1</v>
      </c>
      <c r="I132" s="429">
        <v>287.92517985611522</v>
      </c>
      <c r="J132" s="429"/>
      <c r="K132" s="429"/>
      <c r="L132" s="429"/>
      <c r="M132" s="429"/>
      <c r="N132" s="429">
        <v>5.0600000000000005</v>
      </c>
      <c r="O132" s="429">
        <v>1404.0200000000002</v>
      </c>
      <c r="P132" s="442">
        <v>0.70163111919563415</v>
      </c>
      <c r="Q132" s="430">
        <v>277.47430830039525</v>
      </c>
    </row>
    <row r="133" spans="1:17" ht="14.4" customHeight="1" x14ac:dyDescent="0.3">
      <c r="A133" s="425" t="s">
        <v>2451</v>
      </c>
      <c r="B133" s="426" t="s">
        <v>2001</v>
      </c>
      <c r="C133" s="426" t="s">
        <v>2002</v>
      </c>
      <c r="D133" s="426" t="s">
        <v>2036</v>
      </c>
      <c r="E133" s="426" t="s">
        <v>2037</v>
      </c>
      <c r="F133" s="429">
        <v>3</v>
      </c>
      <c r="G133" s="429">
        <v>2888.76</v>
      </c>
      <c r="H133" s="429">
        <v>1</v>
      </c>
      <c r="I133" s="429">
        <v>962.92000000000007</v>
      </c>
      <c r="J133" s="429">
        <v>1</v>
      </c>
      <c r="K133" s="429">
        <v>966.74</v>
      </c>
      <c r="L133" s="429">
        <v>0.3346557000235395</v>
      </c>
      <c r="M133" s="429">
        <v>966.74</v>
      </c>
      <c r="N133" s="429">
        <v>8</v>
      </c>
      <c r="O133" s="429">
        <v>7742.4</v>
      </c>
      <c r="P133" s="442">
        <v>2.6801811157728572</v>
      </c>
      <c r="Q133" s="430">
        <v>967.8</v>
      </c>
    </row>
    <row r="134" spans="1:17" ht="14.4" customHeight="1" x14ac:dyDescent="0.3">
      <c r="A134" s="425" t="s">
        <v>2451</v>
      </c>
      <c r="B134" s="426" t="s">
        <v>2001</v>
      </c>
      <c r="C134" s="426" t="s">
        <v>2002</v>
      </c>
      <c r="D134" s="426" t="s">
        <v>2038</v>
      </c>
      <c r="E134" s="426" t="s">
        <v>2037</v>
      </c>
      <c r="F134" s="429"/>
      <c r="G134" s="429"/>
      <c r="H134" s="429"/>
      <c r="I134" s="429"/>
      <c r="J134" s="429">
        <v>1</v>
      </c>
      <c r="K134" s="429">
        <v>1933.46</v>
      </c>
      <c r="L134" s="429"/>
      <c r="M134" s="429">
        <v>1933.46</v>
      </c>
      <c r="N134" s="429"/>
      <c r="O134" s="429"/>
      <c r="P134" s="442"/>
      <c r="Q134" s="430"/>
    </row>
    <row r="135" spans="1:17" ht="14.4" customHeight="1" x14ac:dyDescent="0.3">
      <c r="A135" s="425" t="s">
        <v>2451</v>
      </c>
      <c r="B135" s="426" t="s">
        <v>2001</v>
      </c>
      <c r="C135" s="426" t="s">
        <v>2002</v>
      </c>
      <c r="D135" s="426" t="s">
        <v>2044</v>
      </c>
      <c r="E135" s="426" t="s">
        <v>2045</v>
      </c>
      <c r="F135" s="429">
        <v>0.01</v>
      </c>
      <c r="G135" s="429">
        <v>52.23</v>
      </c>
      <c r="H135" s="429">
        <v>1</v>
      </c>
      <c r="I135" s="429">
        <v>5223</v>
      </c>
      <c r="J135" s="429">
        <v>0.90999999999999992</v>
      </c>
      <c r="K135" s="429">
        <v>4926.1000000000004</v>
      </c>
      <c r="L135" s="429">
        <v>94.315527474631452</v>
      </c>
      <c r="M135" s="429">
        <v>5413.2967032967044</v>
      </c>
      <c r="N135" s="429">
        <v>0</v>
      </c>
      <c r="O135" s="429">
        <v>5.41</v>
      </c>
      <c r="P135" s="442">
        <v>0.10358031782500479</v>
      </c>
      <c r="Q135" s="430"/>
    </row>
    <row r="136" spans="1:17" ht="14.4" customHeight="1" x14ac:dyDescent="0.3">
      <c r="A136" s="425" t="s">
        <v>2451</v>
      </c>
      <c r="B136" s="426" t="s">
        <v>2001</v>
      </c>
      <c r="C136" s="426" t="s">
        <v>2002</v>
      </c>
      <c r="D136" s="426" t="s">
        <v>2046</v>
      </c>
      <c r="E136" s="426" t="s">
        <v>2045</v>
      </c>
      <c r="F136" s="429">
        <v>16.55</v>
      </c>
      <c r="G136" s="429">
        <v>193704.61999999997</v>
      </c>
      <c r="H136" s="429">
        <v>1</v>
      </c>
      <c r="I136" s="429">
        <v>11704.206646525678</v>
      </c>
      <c r="J136" s="429">
        <v>13.320000000000004</v>
      </c>
      <c r="K136" s="429">
        <v>144007.42999999996</v>
      </c>
      <c r="L136" s="429">
        <v>0.743438282473593</v>
      </c>
      <c r="M136" s="429">
        <v>10811.368618618613</v>
      </c>
      <c r="N136" s="429">
        <v>16.670000000000002</v>
      </c>
      <c r="O136" s="429">
        <v>180710.95</v>
      </c>
      <c r="P136" s="442">
        <v>0.93292018538329158</v>
      </c>
      <c r="Q136" s="430">
        <v>10840.488902219555</v>
      </c>
    </row>
    <row r="137" spans="1:17" ht="14.4" customHeight="1" x14ac:dyDescent="0.3">
      <c r="A137" s="425" t="s">
        <v>2451</v>
      </c>
      <c r="B137" s="426" t="s">
        <v>2001</v>
      </c>
      <c r="C137" s="426" t="s">
        <v>2002</v>
      </c>
      <c r="D137" s="426" t="s">
        <v>2047</v>
      </c>
      <c r="E137" s="426" t="s">
        <v>2042</v>
      </c>
      <c r="F137" s="429">
        <v>6.2799999999999985</v>
      </c>
      <c r="G137" s="429">
        <v>17227.18</v>
      </c>
      <c r="H137" s="429">
        <v>1</v>
      </c>
      <c r="I137" s="429">
        <v>2743.181528662421</v>
      </c>
      <c r="J137" s="429">
        <v>6.3100000000000005</v>
      </c>
      <c r="K137" s="429">
        <v>12226.029999999999</v>
      </c>
      <c r="L137" s="429">
        <v>0.70969421576833813</v>
      </c>
      <c r="M137" s="429">
        <v>1937.5641838351819</v>
      </c>
      <c r="N137" s="429">
        <v>8.09</v>
      </c>
      <c r="O137" s="429">
        <v>15725.679999999998</v>
      </c>
      <c r="P137" s="442">
        <v>0.91284121951474351</v>
      </c>
      <c r="Q137" s="430">
        <v>1943.8417799752779</v>
      </c>
    </row>
    <row r="138" spans="1:17" ht="14.4" customHeight="1" x14ac:dyDescent="0.3">
      <c r="A138" s="425" t="s">
        <v>2451</v>
      </c>
      <c r="B138" s="426" t="s">
        <v>2001</v>
      </c>
      <c r="C138" s="426" t="s">
        <v>2002</v>
      </c>
      <c r="D138" s="426" t="s">
        <v>2049</v>
      </c>
      <c r="E138" s="426" t="s">
        <v>2050</v>
      </c>
      <c r="F138" s="429">
        <v>2.4500000000000002</v>
      </c>
      <c r="G138" s="429">
        <v>1229.46</v>
      </c>
      <c r="H138" s="429">
        <v>1</v>
      </c>
      <c r="I138" s="429">
        <v>501.82040816326531</v>
      </c>
      <c r="J138" s="429">
        <v>2.8800000000000003</v>
      </c>
      <c r="K138" s="429">
        <v>1082.9100000000001</v>
      </c>
      <c r="L138" s="429">
        <v>0.88080132741203454</v>
      </c>
      <c r="M138" s="429">
        <v>376.01041666666663</v>
      </c>
      <c r="N138" s="429">
        <v>1.45</v>
      </c>
      <c r="O138" s="429">
        <v>546.20000000000005</v>
      </c>
      <c r="P138" s="442">
        <v>0.44426008166186781</v>
      </c>
      <c r="Q138" s="430">
        <v>376.68965517241384</v>
      </c>
    </row>
    <row r="139" spans="1:17" ht="14.4" customHeight="1" x14ac:dyDescent="0.3">
      <c r="A139" s="425" t="s">
        <v>2451</v>
      </c>
      <c r="B139" s="426" t="s">
        <v>2001</v>
      </c>
      <c r="C139" s="426" t="s">
        <v>2002</v>
      </c>
      <c r="D139" s="426" t="s">
        <v>2051</v>
      </c>
      <c r="E139" s="426" t="s">
        <v>2052</v>
      </c>
      <c r="F139" s="429">
        <v>1</v>
      </c>
      <c r="G139" s="429">
        <v>66.86</v>
      </c>
      <c r="H139" s="429">
        <v>1</v>
      </c>
      <c r="I139" s="429">
        <v>66.86</v>
      </c>
      <c r="J139" s="429"/>
      <c r="K139" s="429"/>
      <c r="L139" s="429"/>
      <c r="M139" s="429"/>
      <c r="N139" s="429"/>
      <c r="O139" s="429"/>
      <c r="P139" s="442"/>
      <c r="Q139" s="430"/>
    </row>
    <row r="140" spans="1:17" ht="14.4" customHeight="1" x14ac:dyDescent="0.3">
      <c r="A140" s="425" t="s">
        <v>2451</v>
      </c>
      <c r="B140" s="426" t="s">
        <v>2001</v>
      </c>
      <c r="C140" s="426" t="s">
        <v>2002</v>
      </c>
      <c r="D140" s="426" t="s">
        <v>2053</v>
      </c>
      <c r="E140" s="426" t="s">
        <v>2052</v>
      </c>
      <c r="F140" s="429">
        <v>0.87</v>
      </c>
      <c r="G140" s="429">
        <v>818.3</v>
      </c>
      <c r="H140" s="429">
        <v>1</v>
      </c>
      <c r="I140" s="429">
        <v>940.57471264367814</v>
      </c>
      <c r="J140" s="429">
        <v>2.59</v>
      </c>
      <c r="K140" s="429">
        <v>2423.85</v>
      </c>
      <c r="L140" s="429">
        <v>2.9620554808749846</v>
      </c>
      <c r="M140" s="429">
        <v>935.84942084942088</v>
      </c>
      <c r="N140" s="429">
        <v>0.57000000000000006</v>
      </c>
      <c r="O140" s="429">
        <v>532.14</v>
      </c>
      <c r="P140" s="442">
        <v>0.65029940119760477</v>
      </c>
      <c r="Q140" s="430">
        <v>933.57894736842093</v>
      </c>
    </row>
    <row r="141" spans="1:17" ht="14.4" customHeight="1" x14ac:dyDescent="0.3">
      <c r="A141" s="425" t="s">
        <v>2451</v>
      </c>
      <c r="B141" s="426" t="s">
        <v>2001</v>
      </c>
      <c r="C141" s="426" t="s">
        <v>1969</v>
      </c>
      <c r="D141" s="426" t="s">
        <v>2066</v>
      </c>
      <c r="E141" s="426" t="s">
        <v>2067</v>
      </c>
      <c r="F141" s="429">
        <v>7</v>
      </c>
      <c r="G141" s="429">
        <v>3982.3</v>
      </c>
      <c r="H141" s="429">
        <v>1</v>
      </c>
      <c r="I141" s="429">
        <v>568.9</v>
      </c>
      <c r="J141" s="429">
        <v>9</v>
      </c>
      <c r="K141" s="429">
        <v>5223.55</v>
      </c>
      <c r="L141" s="429">
        <v>1.3116917359314968</v>
      </c>
      <c r="M141" s="429">
        <v>580.3944444444445</v>
      </c>
      <c r="N141" s="429">
        <v>2</v>
      </c>
      <c r="O141" s="429">
        <v>1179.18</v>
      </c>
      <c r="P141" s="442">
        <v>0.29610526580117019</v>
      </c>
      <c r="Q141" s="430">
        <v>589.59</v>
      </c>
    </row>
    <row r="142" spans="1:17" ht="14.4" customHeight="1" x14ac:dyDescent="0.3">
      <c r="A142" s="425" t="s">
        <v>2451</v>
      </c>
      <c r="B142" s="426" t="s">
        <v>2001</v>
      </c>
      <c r="C142" s="426" t="s">
        <v>1969</v>
      </c>
      <c r="D142" s="426" t="s">
        <v>2068</v>
      </c>
      <c r="E142" s="426" t="s">
        <v>2069</v>
      </c>
      <c r="F142" s="429">
        <v>2</v>
      </c>
      <c r="G142" s="429">
        <v>2793</v>
      </c>
      <c r="H142" s="429">
        <v>1</v>
      </c>
      <c r="I142" s="429">
        <v>1396.5</v>
      </c>
      <c r="J142" s="429"/>
      <c r="K142" s="429"/>
      <c r="L142" s="429"/>
      <c r="M142" s="429"/>
      <c r="N142" s="429">
        <v>2</v>
      </c>
      <c r="O142" s="429">
        <v>2894.56</v>
      </c>
      <c r="P142" s="442">
        <v>1.0363623344074471</v>
      </c>
      <c r="Q142" s="430">
        <v>1447.28</v>
      </c>
    </row>
    <row r="143" spans="1:17" ht="14.4" customHeight="1" x14ac:dyDescent="0.3">
      <c r="A143" s="425" t="s">
        <v>2451</v>
      </c>
      <c r="B143" s="426" t="s">
        <v>2001</v>
      </c>
      <c r="C143" s="426" t="s">
        <v>1969</v>
      </c>
      <c r="D143" s="426" t="s">
        <v>2070</v>
      </c>
      <c r="E143" s="426" t="s">
        <v>2071</v>
      </c>
      <c r="F143" s="429">
        <v>1</v>
      </c>
      <c r="G143" s="429">
        <v>938.2</v>
      </c>
      <c r="H143" s="429">
        <v>1</v>
      </c>
      <c r="I143" s="429">
        <v>938.2</v>
      </c>
      <c r="J143" s="429">
        <v>2</v>
      </c>
      <c r="K143" s="429">
        <v>1910.52</v>
      </c>
      <c r="L143" s="429">
        <v>2.0363675122575144</v>
      </c>
      <c r="M143" s="429">
        <v>955.26</v>
      </c>
      <c r="N143" s="429">
        <v>3</v>
      </c>
      <c r="O143" s="429">
        <v>2916.96</v>
      </c>
      <c r="P143" s="442">
        <v>3.1091025367725429</v>
      </c>
      <c r="Q143" s="430">
        <v>972.32</v>
      </c>
    </row>
    <row r="144" spans="1:17" ht="14.4" customHeight="1" x14ac:dyDescent="0.3">
      <c r="A144" s="425" t="s">
        <v>2451</v>
      </c>
      <c r="B144" s="426" t="s">
        <v>2001</v>
      </c>
      <c r="C144" s="426" t="s">
        <v>1969</v>
      </c>
      <c r="D144" s="426" t="s">
        <v>2072</v>
      </c>
      <c r="E144" s="426" t="s">
        <v>2071</v>
      </c>
      <c r="F144" s="429">
        <v>19</v>
      </c>
      <c r="G144" s="429">
        <v>31300.600000000002</v>
      </c>
      <c r="H144" s="429">
        <v>1</v>
      </c>
      <c r="I144" s="429">
        <v>1647.4</v>
      </c>
      <c r="J144" s="429">
        <v>31</v>
      </c>
      <c r="K144" s="429">
        <v>52207.69</v>
      </c>
      <c r="L144" s="429">
        <v>1.6679453429007751</v>
      </c>
      <c r="M144" s="429">
        <v>1684.1190322580646</v>
      </c>
      <c r="N144" s="429">
        <v>21</v>
      </c>
      <c r="O144" s="429">
        <v>35853.509999999995</v>
      </c>
      <c r="P144" s="442">
        <v>1.1454575950620753</v>
      </c>
      <c r="Q144" s="430">
        <v>1707.3099999999997</v>
      </c>
    </row>
    <row r="145" spans="1:17" ht="14.4" customHeight="1" x14ac:dyDescent="0.3">
      <c r="A145" s="425" t="s">
        <v>2451</v>
      </c>
      <c r="B145" s="426" t="s">
        <v>2001</v>
      </c>
      <c r="C145" s="426" t="s">
        <v>1969</v>
      </c>
      <c r="D145" s="426" t="s">
        <v>2073</v>
      </c>
      <c r="E145" s="426" t="s">
        <v>2071</v>
      </c>
      <c r="F145" s="429">
        <v>9</v>
      </c>
      <c r="G145" s="429">
        <v>17944.199999999997</v>
      </c>
      <c r="H145" s="429">
        <v>1</v>
      </c>
      <c r="I145" s="429">
        <v>1993.7999999999997</v>
      </c>
      <c r="J145" s="429">
        <v>5</v>
      </c>
      <c r="K145" s="429">
        <v>10186.5</v>
      </c>
      <c r="L145" s="429">
        <v>0.56767646370414959</v>
      </c>
      <c r="M145" s="429">
        <v>2037.3</v>
      </c>
      <c r="N145" s="429">
        <v>6</v>
      </c>
      <c r="O145" s="429">
        <v>12397.8</v>
      </c>
      <c r="P145" s="442">
        <v>0.69090848296385465</v>
      </c>
      <c r="Q145" s="430">
        <v>2066.2999999999997</v>
      </c>
    </row>
    <row r="146" spans="1:17" ht="14.4" customHeight="1" x14ac:dyDescent="0.3">
      <c r="A146" s="425" t="s">
        <v>2451</v>
      </c>
      <c r="B146" s="426" t="s">
        <v>2001</v>
      </c>
      <c r="C146" s="426" t="s">
        <v>1969</v>
      </c>
      <c r="D146" s="426" t="s">
        <v>2074</v>
      </c>
      <c r="E146" s="426" t="s">
        <v>2075</v>
      </c>
      <c r="F146" s="429">
        <v>2</v>
      </c>
      <c r="G146" s="429">
        <v>3728.6</v>
      </c>
      <c r="H146" s="429">
        <v>1</v>
      </c>
      <c r="I146" s="429">
        <v>1864.3</v>
      </c>
      <c r="J146" s="429">
        <v>3</v>
      </c>
      <c r="K146" s="429">
        <v>5796.2699999999995</v>
      </c>
      <c r="L146" s="429">
        <v>1.5545432602049025</v>
      </c>
      <c r="M146" s="429">
        <v>1932.09</v>
      </c>
      <c r="N146" s="429"/>
      <c r="O146" s="429"/>
      <c r="P146" s="442"/>
      <c r="Q146" s="430"/>
    </row>
    <row r="147" spans="1:17" ht="14.4" customHeight="1" x14ac:dyDescent="0.3">
      <c r="A147" s="425" t="s">
        <v>2451</v>
      </c>
      <c r="B147" s="426" t="s">
        <v>2001</v>
      </c>
      <c r="C147" s="426" t="s">
        <v>1969</v>
      </c>
      <c r="D147" s="426" t="s">
        <v>2076</v>
      </c>
      <c r="E147" s="426" t="s">
        <v>2077</v>
      </c>
      <c r="F147" s="429">
        <v>1</v>
      </c>
      <c r="G147" s="429">
        <v>991.7</v>
      </c>
      <c r="H147" s="429">
        <v>1</v>
      </c>
      <c r="I147" s="429">
        <v>991.7</v>
      </c>
      <c r="J147" s="429">
        <v>1</v>
      </c>
      <c r="K147" s="429">
        <v>991.7</v>
      </c>
      <c r="L147" s="429">
        <v>1</v>
      </c>
      <c r="M147" s="429">
        <v>991.7</v>
      </c>
      <c r="N147" s="429">
        <v>2</v>
      </c>
      <c r="O147" s="429">
        <v>2055.52</v>
      </c>
      <c r="P147" s="442">
        <v>2.0727236059292125</v>
      </c>
      <c r="Q147" s="430">
        <v>1027.76</v>
      </c>
    </row>
    <row r="148" spans="1:17" ht="14.4" customHeight="1" x14ac:dyDescent="0.3">
      <c r="A148" s="425" t="s">
        <v>2451</v>
      </c>
      <c r="B148" s="426" t="s">
        <v>2001</v>
      </c>
      <c r="C148" s="426" t="s">
        <v>1969</v>
      </c>
      <c r="D148" s="426" t="s">
        <v>2078</v>
      </c>
      <c r="E148" s="426" t="s">
        <v>2077</v>
      </c>
      <c r="F148" s="429">
        <v>12</v>
      </c>
      <c r="G148" s="429">
        <v>24800.400000000001</v>
      </c>
      <c r="H148" s="429">
        <v>1</v>
      </c>
      <c r="I148" s="429">
        <v>2066.7000000000003</v>
      </c>
      <c r="J148" s="429">
        <v>3</v>
      </c>
      <c r="K148" s="429">
        <v>6350.4</v>
      </c>
      <c r="L148" s="429">
        <v>0.25606038612280446</v>
      </c>
      <c r="M148" s="429">
        <v>2116.7999999999997</v>
      </c>
      <c r="N148" s="429">
        <v>3</v>
      </c>
      <c r="O148" s="429">
        <v>6425.5499999999993</v>
      </c>
      <c r="P148" s="442">
        <v>0.25909057918420664</v>
      </c>
      <c r="Q148" s="430">
        <v>2141.85</v>
      </c>
    </row>
    <row r="149" spans="1:17" ht="14.4" customHeight="1" x14ac:dyDescent="0.3">
      <c r="A149" s="425" t="s">
        <v>2451</v>
      </c>
      <c r="B149" s="426" t="s">
        <v>2001</v>
      </c>
      <c r="C149" s="426" t="s">
        <v>1969</v>
      </c>
      <c r="D149" s="426" t="s">
        <v>2079</v>
      </c>
      <c r="E149" s="426" t="s">
        <v>2080</v>
      </c>
      <c r="F149" s="429">
        <v>2</v>
      </c>
      <c r="G149" s="429">
        <v>900.8</v>
      </c>
      <c r="H149" s="429">
        <v>1</v>
      </c>
      <c r="I149" s="429">
        <v>450.4</v>
      </c>
      <c r="J149" s="429"/>
      <c r="K149" s="429"/>
      <c r="L149" s="429"/>
      <c r="M149" s="429"/>
      <c r="N149" s="429">
        <v>3</v>
      </c>
      <c r="O149" s="429">
        <v>1400.34</v>
      </c>
      <c r="P149" s="442">
        <v>1.5545515097690941</v>
      </c>
      <c r="Q149" s="430">
        <v>466.78</v>
      </c>
    </row>
    <row r="150" spans="1:17" ht="14.4" customHeight="1" x14ac:dyDescent="0.3">
      <c r="A150" s="425" t="s">
        <v>2451</v>
      </c>
      <c r="B150" s="426" t="s">
        <v>2001</v>
      </c>
      <c r="C150" s="426" t="s">
        <v>1969</v>
      </c>
      <c r="D150" s="426" t="s">
        <v>2081</v>
      </c>
      <c r="E150" s="426" t="s">
        <v>2082</v>
      </c>
      <c r="F150" s="429">
        <v>1</v>
      </c>
      <c r="G150" s="429">
        <v>26500</v>
      </c>
      <c r="H150" s="429">
        <v>1</v>
      </c>
      <c r="I150" s="429">
        <v>26500</v>
      </c>
      <c r="J150" s="429"/>
      <c r="K150" s="429"/>
      <c r="L150" s="429"/>
      <c r="M150" s="429"/>
      <c r="N150" s="429"/>
      <c r="O150" s="429"/>
      <c r="P150" s="442"/>
      <c r="Q150" s="430"/>
    </row>
    <row r="151" spans="1:17" ht="14.4" customHeight="1" x14ac:dyDescent="0.3">
      <c r="A151" s="425" t="s">
        <v>2451</v>
      </c>
      <c r="B151" s="426" t="s">
        <v>2001</v>
      </c>
      <c r="C151" s="426" t="s">
        <v>1969</v>
      </c>
      <c r="D151" s="426" t="s">
        <v>2083</v>
      </c>
      <c r="E151" s="426" t="s">
        <v>2084</v>
      </c>
      <c r="F151" s="429">
        <v>1</v>
      </c>
      <c r="G151" s="429">
        <v>1037</v>
      </c>
      <c r="H151" s="429">
        <v>1</v>
      </c>
      <c r="I151" s="429">
        <v>1037</v>
      </c>
      <c r="J151" s="429"/>
      <c r="K151" s="429"/>
      <c r="L151" s="429"/>
      <c r="M151" s="429"/>
      <c r="N151" s="429"/>
      <c r="O151" s="429"/>
      <c r="P151" s="442"/>
      <c r="Q151" s="430"/>
    </row>
    <row r="152" spans="1:17" ht="14.4" customHeight="1" x14ac:dyDescent="0.3">
      <c r="A152" s="425" t="s">
        <v>2451</v>
      </c>
      <c r="B152" s="426" t="s">
        <v>2001</v>
      </c>
      <c r="C152" s="426" t="s">
        <v>1969</v>
      </c>
      <c r="D152" s="426" t="s">
        <v>2087</v>
      </c>
      <c r="E152" s="426" t="s">
        <v>2088</v>
      </c>
      <c r="F152" s="429">
        <v>6</v>
      </c>
      <c r="G152" s="429">
        <v>17388</v>
      </c>
      <c r="H152" s="429">
        <v>1</v>
      </c>
      <c r="I152" s="429">
        <v>2898</v>
      </c>
      <c r="J152" s="429">
        <v>5</v>
      </c>
      <c r="K152" s="429">
        <v>14595.380000000001</v>
      </c>
      <c r="L152" s="429">
        <v>0.83939383482861751</v>
      </c>
      <c r="M152" s="429">
        <v>2919.076</v>
      </c>
      <c r="N152" s="429">
        <v>2</v>
      </c>
      <c r="O152" s="429">
        <v>6006.76</v>
      </c>
      <c r="P152" s="442">
        <v>0.34545433632390155</v>
      </c>
      <c r="Q152" s="430">
        <v>3003.38</v>
      </c>
    </row>
    <row r="153" spans="1:17" ht="14.4" customHeight="1" x14ac:dyDescent="0.3">
      <c r="A153" s="425" t="s">
        <v>2451</v>
      </c>
      <c r="B153" s="426" t="s">
        <v>2001</v>
      </c>
      <c r="C153" s="426" t="s">
        <v>1969</v>
      </c>
      <c r="D153" s="426" t="s">
        <v>2089</v>
      </c>
      <c r="E153" s="426" t="s">
        <v>2090</v>
      </c>
      <c r="F153" s="429">
        <v>1</v>
      </c>
      <c r="G153" s="429">
        <v>2236.5</v>
      </c>
      <c r="H153" s="429">
        <v>1</v>
      </c>
      <c r="I153" s="429">
        <v>2236.5</v>
      </c>
      <c r="J153" s="429"/>
      <c r="K153" s="429"/>
      <c r="L153" s="429"/>
      <c r="M153" s="429"/>
      <c r="N153" s="429"/>
      <c r="O153" s="429"/>
      <c r="P153" s="442"/>
      <c r="Q153" s="430"/>
    </row>
    <row r="154" spans="1:17" ht="14.4" customHeight="1" x14ac:dyDescent="0.3">
      <c r="A154" s="425" t="s">
        <v>2451</v>
      </c>
      <c r="B154" s="426" t="s">
        <v>2001</v>
      </c>
      <c r="C154" s="426" t="s">
        <v>1969</v>
      </c>
      <c r="D154" s="426" t="s">
        <v>2093</v>
      </c>
      <c r="E154" s="426" t="s">
        <v>2094</v>
      </c>
      <c r="F154" s="429">
        <v>2</v>
      </c>
      <c r="G154" s="429">
        <v>24750</v>
      </c>
      <c r="H154" s="429">
        <v>1</v>
      </c>
      <c r="I154" s="429">
        <v>12375</v>
      </c>
      <c r="J154" s="429"/>
      <c r="K154" s="429"/>
      <c r="L154" s="429"/>
      <c r="M154" s="429"/>
      <c r="N154" s="429"/>
      <c r="O154" s="429"/>
      <c r="P154" s="442"/>
      <c r="Q154" s="430"/>
    </row>
    <row r="155" spans="1:17" ht="14.4" customHeight="1" x14ac:dyDescent="0.3">
      <c r="A155" s="425" t="s">
        <v>2451</v>
      </c>
      <c r="B155" s="426" t="s">
        <v>2001</v>
      </c>
      <c r="C155" s="426" t="s">
        <v>1969</v>
      </c>
      <c r="D155" s="426" t="s">
        <v>2097</v>
      </c>
      <c r="E155" s="426" t="s">
        <v>2098</v>
      </c>
      <c r="F155" s="429">
        <v>1</v>
      </c>
      <c r="G155" s="429">
        <v>26623.9</v>
      </c>
      <c r="H155" s="429">
        <v>1</v>
      </c>
      <c r="I155" s="429">
        <v>26623.9</v>
      </c>
      <c r="J155" s="429"/>
      <c r="K155" s="429"/>
      <c r="L155" s="429"/>
      <c r="M155" s="429"/>
      <c r="N155" s="429"/>
      <c r="O155" s="429"/>
      <c r="P155" s="442"/>
      <c r="Q155" s="430"/>
    </row>
    <row r="156" spans="1:17" ht="14.4" customHeight="1" x14ac:dyDescent="0.3">
      <c r="A156" s="425" t="s">
        <v>2451</v>
      </c>
      <c r="B156" s="426" t="s">
        <v>2001</v>
      </c>
      <c r="C156" s="426" t="s">
        <v>1969</v>
      </c>
      <c r="D156" s="426" t="s">
        <v>2102</v>
      </c>
      <c r="E156" s="426" t="s">
        <v>2103</v>
      </c>
      <c r="F156" s="429">
        <v>16</v>
      </c>
      <c r="G156" s="429">
        <v>106384</v>
      </c>
      <c r="H156" s="429">
        <v>1</v>
      </c>
      <c r="I156" s="429">
        <v>6649</v>
      </c>
      <c r="J156" s="429">
        <v>31</v>
      </c>
      <c r="K156" s="429">
        <v>212405.27999999997</v>
      </c>
      <c r="L156" s="429">
        <v>1.9965904647315382</v>
      </c>
      <c r="M156" s="429">
        <v>6851.7832258064509</v>
      </c>
      <c r="N156" s="429">
        <v>14</v>
      </c>
      <c r="O156" s="429">
        <v>96470.92</v>
      </c>
      <c r="P156" s="442">
        <v>0.9068179425477515</v>
      </c>
      <c r="Q156" s="430">
        <v>6890.78</v>
      </c>
    </row>
    <row r="157" spans="1:17" ht="14.4" customHeight="1" x14ac:dyDescent="0.3">
      <c r="A157" s="425" t="s">
        <v>2451</v>
      </c>
      <c r="B157" s="426" t="s">
        <v>2001</v>
      </c>
      <c r="C157" s="426" t="s">
        <v>1969</v>
      </c>
      <c r="D157" s="426" t="s">
        <v>2104</v>
      </c>
      <c r="E157" s="426" t="s">
        <v>2105</v>
      </c>
      <c r="F157" s="429"/>
      <c r="G157" s="429"/>
      <c r="H157" s="429"/>
      <c r="I157" s="429"/>
      <c r="J157" s="429">
        <v>1</v>
      </c>
      <c r="K157" s="429">
        <v>2218.3000000000002</v>
      </c>
      <c r="L157" s="429"/>
      <c r="M157" s="429">
        <v>2218.3000000000002</v>
      </c>
      <c r="N157" s="429"/>
      <c r="O157" s="429"/>
      <c r="P157" s="442"/>
      <c r="Q157" s="430"/>
    </row>
    <row r="158" spans="1:17" ht="14.4" customHeight="1" x14ac:dyDescent="0.3">
      <c r="A158" s="425" t="s">
        <v>2451</v>
      </c>
      <c r="B158" s="426" t="s">
        <v>2001</v>
      </c>
      <c r="C158" s="426" t="s">
        <v>1969</v>
      </c>
      <c r="D158" s="426" t="s">
        <v>2106</v>
      </c>
      <c r="E158" s="426" t="s">
        <v>2107</v>
      </c>
      <c r="F158" s="429">
        <v>8</v>
      </c>
      <c r="G158" s="429">
        <v>31941.599999999999</v>
      </c>
      <c r="H158" s="429">
        <v>1</v>
      </c>
      <c r="I158" s="429">
        <v>3992.7</v>
      </c>
      <c r="J158" s="429">
        <v>12</v>
      </c>
      <c r="K158" s="429">
        <v>48928.73</v>
      </c>
      <c r="L158" s="429">
        <v>1.531818381045408</v>
      </c>
      <c r="M158" s="429">
        <v>4077.3941666666669</v>
      </c>
      <c r="N158" s="429">
        <v>6</v>
      </c>
      <c r="O158" s="429">
        <v>24827.340000000004</v>
      </c>
      <c r="P158" s="442">
        <v>0.77727289803892119</v>
      </c>
      <c r="Q158" s="430">
        <v>4137.8900000000003</v>
      </c>
    </row>
    <row r="159" spans="1:17" ht="14.4" customHeight="1" x14ac:dyDescent="0.3">
      <c r="A159" s="425" t="s">
        <v>2451</v>
      </c>
      <c r="B159" s="426" t="s">
        <v>2001</v>
      </c>
      <c r="C159" s="426" t="s">
        <v>1969</v>
      </c>
      <c r="D159" s="426" t="s">
        <v>2110</v>
      </c>
      <c r="E159" s="426" t="s">
        <v>2111</v>
      </c>
      <c r="F159" s="429">
        <v>2</v>
      </c>
      <c r="G159" s="429">
        <v>32948</v>
      </c>
      <c r="H159" s="429">
        <v>1</v>
      </c>
      <c r="I159" s="429">
        <v>16474</v>
      </c>
      <c r="J159" s="429">
        <v>4</v>
      </c>
      <c r="K159" s="429">
        <v>66495.05</v>
      </c>
      <c r="L159" s="429">
        <v>2.0181816802233823</v>
      </c>
      <c r="M159" s="429">
        <v>16623.762500000001</v>
      </c>
      <c r="N159" s="429">
        <v>1</v>
      </c>
      <c r="O159" s="429">
        <v>17073.05</v>
      </c>
      <c r="P159" s="442">
        <v>0.51818168022338229</v>
      </c>
      <c r="Q159" s="430">
        <v>17073.05</v>
      </c>
    </row>
    <row r="160" spans="1:17" ht="14.4" customHeight="1" x14ac:dyDescent="0.3">
      <c r="A160" s="425" t="s">
        <v>2451</v>
      </c>
      <c r="B160" s="426" t="s">
        <v>2001</v>
      </c>
      <c r="C160" s="426" t="s">
        <v>1969</v>
      </c>
      <c r="D160" s="426" t="s">
        <v>2112</v>
      </c>
      <c r="E160" s="426" t="s">
        <v>2113</v>
      </c>
      <c r="F160" s="429">
        <v>5</v>
      </c>
      <c r="G160" s="429">
        <v>5014</v>
      </c>
      <c r="H160" s="429">
        <v>1</v>
      </c>
      <c r="I160" s="429">
        <v>1002.8</v>
      </c>
      <c r="J160" s="429">
        <v>12</v>
      </c>
      <c r="K160" s="429">
        <v>12033.6</v>
      </c>
      <c r="L160" s="429">
        <v>2.4</v>
      </c>
      <c r="M160" s="429">
        <v>1002.8000000000001</v>
      </c>
      <c r="N160" s="429">
        <v>4</v>
      </c>
      <c r="O160" s="429">
        <v>4011.2</v>
      </c>
      <c r="P160" s="442">
        <v>0.79999999999999993</v>
      </c>
      <c r="Q160" s="430">
        <v>1002.8</v>
      </c>
    </row>
    <row r="161" spans="1:17" ht="14.4" customHeight="1" x14ac:dyDescent="0.3">
      <c r="A161" s="425" t="s">
        <v>2451</v>
      </c>
      <c r="B161" s="426" t="s">
        <v>2001</v>
      </c>
      <c r="C161" s="426" t="s">
        <v>1969</v>
      </c>
      <c r="D161" s="426" t="s">
        <v>2114</v>
      </c>
      <c r="E161" s="426" t="s">
        <v>2115</v>
      </c>
      <c r="F161" s="429">
        <v>4</v>
      </c>
      <c r="G161" s="429">
        <v>30600</v>
      </c>
      <c r="H161" s="429">
        <v>1</v>
      </c>
      <c r="I161" s="429">
        <v>7650</v>
      </c>
      <c r="J161" s="429"/>
      <c r="K161" s="429"/>
      <c r="L161" s="429"/>
      <c r="M161" s="429"/>
      <c r="N161" s="429">
        <v>1</v>
      </c>
      <c r="O161" s="429">
        <v>7650</v>
      </c>
      <c r="P161" s="442">
        <v>0.25</v>
      </c>
      <c r="Q161" s="430">
        <v>7650</v>
      </c>
    </row>
    <row r="162" spans="1:17" ht="14.4" customHeight="1" x14ac:dyDescent="0.3">
      <c r="A162" s="425" t="s">
        <v>2451</v>
      </c>
      <c r="B162" s="426" t="s">
        <v>2001</v>
      </c>
      <c r="C162" s="426" t="s">
        <v>1969</v>
      </c>
      <c r="D162" s="426" t="s">
        <v>2120</v>
      </c>
      <c r="E162" s="426" t="s">
        <v>2121</v>
      </c>
      <c r="F162" s="429"/>
      <c r="G162" s="429"/>
      <c r="H162" s="429"/>
      <c r="I162" s="429"/>
      <c r="J162" s="429"/>
      <c r="K162" s="429"/>
      <c r="L162" s="429"/>
      <c r="M162" s="429"/>
      <c r="N162" s="429">
        <v>12</v>
      </c>
      <c r="O162" s="429">
        <v>159414.24</v>
      </c>
      <c r="P162" s="442"/>
      <c r="Q162" s="430">
        <v>13284.519999999999</v>
      </c>
    </row>
    <row r="163" spans="1:17" ht="14.4" customHeight="1" x14ac:dyDescent="0.3">
      <c r="A163" s="425" t="s">
        <v>2451</v>
      </c>
      <c r="B163" s="426" t="s">
        <v>2001</v>
      </c>
      <c r="C163" s="426" t="s">
        <v>1969</v>
      </c>
      <c r="D163" s="426" t="s">
        <v>2122</v>
      </c>
      <c r="E163" s="426" t="s">
        <v>2123</v>
      </c>
      <c r="F163" s="429">
        <v>6</v>
      </c>
      <c r="G163" s="429">
        <v>42510</v>
      </c>
      <c r="H163" s="429">
        <v>1</v>
      </c>
      <c r="I163" s="429">
        <v>7085</v>
      </c>
      <c r="J163" s="429">
        <v>7</v>
      </c>
      <c r="K163" s="429">
        <v>50367.92</v>
      </c>
      <c r="L163" s="429">
        <v>1.1848487414725946</v>
      </c>
      <c r="M163" s="429">
        <v>7195.4171428571426</v>
      </c>
      <c r="N163" s="429"/>
      <c r="O163" s="429"/>
      <c r="P163" s="442"/>
      <c r="Q163" s="430"/>
    </row>
    <row r="164" spans="1:17" ht="14.4" customHeight="1" x14ac:dyDescent="0.3">
      <c r="A164" s="425" t="s">
        <v>2451</v>
      </c>
      <c r="B164" s="426" t="s">
        <v>2001</v>
      </c>
      <c r="C164" s="426" t="s">
        <v>1969</v>
      </c>
      <c r="D164" s="426" t="s">
        <v>2124</v>
      </c>
      <c r="E164" s="426" t="s">
        <v>2125</v>
      </c>
      <c r="F164" s="429"/>
      <c r="G164" s="429"/>
      <c r="H164" s="429"/>
      <c r="I164" s="429"/>
      <c r="J164" s="429">
        <v>4</v>
      </c>
      <c r="K164" s="429">
        <v>13962.32</v>
      </c>
      <c r="L164" s="429"/>
      <c r="M164" s="429">
        <v>3490.58</v>
      </c>
      <c r="N164" s="429"/>
      <c r="O164" s="429"/>
      <c r="P164" s="442"/>
      <c r="Q164" s="430"/>
    </row>
    <row r="165" spans="1:17" ht="14.4" customHeight="1" x14ac:dyDescent="0.3">
      <c r="A165" s="425" t="s">
        <v>2451</v>
      </c>
      <c r="B165" s="426" t="s">
        <v>2001</v>
      </c>
      <c r="C165" s="426" t="s">
        <v>1969</v>
      </c>
      <c r="D165" s="426" t="s">
        <v>2126</v>
      </c>
      <c r="E165" s="426" t="s">
        <v>2127</v>
      </c>
      <c r="F165" s="429">
        <v>6</v>
      </c>
      <c r="G165" s="429">
        <v>12568.8</v>
      </c>
      <c r="H165" s="429">
        <v>1</v>
      </c>
      <c r="I165" s="429">
        <v>2094.7999999999997</v>
      </c>
      <c r="J165" s="429">
        <v>4</v>
      </c>
      <c r="K165" s="429">
        <v>8455.3700000000008</v>
      </c>
      <c r="L165" s="429">
        <v>0.67272691108140803</v>
      </c>
      <c r="M165" s="429">
        <v>2113.8425000000002</v>
      </c>
      <c r="N165" s="429">
        <v>2</v>
      </c>
      <c r="O165" s="429">
        <v>4341.9399999999996</v>
      </c>
      <c r="P165" s="442">
        <v>0.34545382216281584</v>
      </c>
      <c r="Q165" s="430">
        <v>2170.9699999999998</v>
      </c>
    </row>
    <row r="166" spans="1:17" ht="14.4" customHeight="1" x14ac:dyDescent="0.3">
      <c r="A166" s="425" t="s">
        <v>2451</v>
      </c>
      <c r="B166" s="426" t="s">
        <v>2001</v>
      </c>
      <c r="C166" s="426" t="s">
        <v>1969</v>
      </c>
      <c r="D166" s="426" t="s">
        <v>2128</v>
      </c>
      <c r="E166" s="426" t="s">
        <v>2129</v>
      </c>
      <c r="F166" s="429"/>
      <c r="G166" s="429"/>
      <c r="H166" s="429"/>
      <c r="I166" s="429"/>
      <c r="J166" s="429">
        <v>4</v>
      </c>
      <c r="K166" s="429">
        <v>3188</v>
      </c>
      <c r="L166" s="429"/>
      <c r="M166" s="429">
        <v>797</v>
      </c>
      <c r="N166" s="429">
        <v>1</v>
      </c>
      <c r="O166" s="429">
        <v>797</v>
      </c>
      <c r="P166" s="442"/>
      <c r="Q166" s="430">
        <v>797</v>
      </c>
    </row>
    <row r="167" spans="1:17" ht="14.4" customHeight="1" x14ac:dyDescent="0.3">
      <c r="A167" s="425" t="s">
        <v>2451</v>
      </c>
      <c r="B167" s="426" t="s">
        <v>2001</v>
      </c>
      <c r="C167" s="426" t="s">
        <v>1969</v>
      </c>
      <c r="D167" s="426" t="s">
        <v>2454</v>
      </c>
      <c r="E167" s="426" t="s">
        <v>2228</v>
      </c>
      <c r="F167" s="429"/>
      <c r="G167" s="429"/>
      <c r="H167" s="429"/>
      <c r="I167" s="429"/>
      <c r="J167" s="429"/>
      <c r="K167" s="429"/>
      <c r="L167" s="429"/>
      <c r="M167" s="429"/>
      <c r="N167" s="429">
        <v>1</v>
      </c>
      <c r="O167" s="429">
        <v>858.52</v>
      </c>
      <c r="P167" s="442"/>
      <c r="Q167" s="430">
        <v>858.52</v>
      </c>
    </row>
    <row r="168" spans="1:17" ht="14.4" customHeight="1" x14ac:dyDescent="0.3">
      <c r="A168" s="425" t="s">
        <v>2451</v>
      </c>
      <c r="B168" s="426" t="s">
        <v>2001</v>
      </c>
      <c r="C168" s="426" t="s">
        <v>1969</v>
      </c>
      <c r="D168" s="426" t="s">
        <v>2130</v>
      </c>
      <c r="E168" s="426" t="s">
        <v>2131</v>
      </c>
      <c r="F168" s="429">
        <v>1</v>
      </c>
      <c r="G168" s="429">
        <v>24979.7</v>
      </c>
      <c r="H168" s="429">
        <v>1</v>
      </c>
      <c r="I168" s="429">
        <v>24979.7</v>
      </c>
      <c r="J168" s="429">
        <v>1</v>
      </c>
      <c r="K168" s="429">
        <v>25888.05</v>
      </c>
      <c r="L168" s="429">
        <v>1.0363635271840734</v>
      </c>
      <c r="M168" s="429">
        <v>25888.05</v>
      </c>
      <c r="N168" s="429"/>
      <c r="O168" s="429"/>
      <c r="P168" s="442"/>
      <c r="Q168" s="430"/>
    </row>
    <row r="169" spans="1:17" ht="14.4" customHeight="1" x14ac:dyDescent="0.3">
      <c r="A169" s="425" t="s">
        <v>2451</v>
      </c>
      <c r="B169" s="426" t="s">
        <v>2001</v>
      </c>
      <c r="C169" s="426" t="s">
        <v>1969</v>
      </c>
      <c r="D169" s="426" t="s">
        <v>2134</v>
      </c>
      <c r="E169" s="426" t="s">
        <v>2135</v>
      </c>
      <c r="F169" s="429">
        <v>1</v>
      </c>
      <c r="G169" s="429">
        <v>129.19999999999999</v>
      </c>
      <c r="H169" s="429">
        <v>1</v>
      </c>
      <c r="I169" s="429">
        <v>129.19999999999999</v>
      </c>
      <c r="J169" s="429"/>
      <c r="K169" s="429"/>
      <c r="L169" s="429"/>
      <c r="M169" s="429"/>
      <c r="N169" s="429"/>
      <c r="O169" s="429"/>
      <c r="P169" s="442"/>
      <c r="Q169" s="430"/>
    </row>
    <row r="170" spans="1:17" ht="14.4" customHeight="1" x14ac:dyDescent="0.3">
      <c r="A170" s="425" t="s">
        <v>2451</v>
      </c>
      <c r="B170" s="426" t="s">
        <v>2001</v>
      </c>
      <c r="C170" s="426" t="s">
        <v>1969</v>
      </c>
      <c r="D170" s="426" t="s">
        <v>2138</v>
      </c>
      <c r="E170" s="426" t="s">
        <v>2139</v>
      </c>
      <c r="F170" s="429">
        <v>1</v>
      </c>
      <c r="G170" s="429">
        <v>131</v>
      </c>
      <c r="H170" s="429">
        <v>1</v>
      </c>
      <c r="I170" s="429">
        <v>131</v>
      </c>
      <c r="J170" s="429"/>
      <c r="K170" s="429"/>
      <c r="L170" s="429"/>
      <c r="M170" s="429"/>
      <c r="N170" s="429"/>
      <c r="O170" s="429"/>
      <c r="P170" s="442"/>
      <c r="Q170" s="430"/>
    </row>
    <row r="171" spans="1:17" ht="14.4" customHeight="1" x14ac:dyDescent="0.3">
      <c r="A171" s="425" t="s">
        <v>2451</v>
      </c>
      <c r="B171" s="426" t="s">
        <v>2001</v>
      </c>
      <c r="C171" s="426" t="s">
        <v>1969</v>
      </c>
      <c r="D171" s="426" t="s">
        <v>2140</v>
      </c>
      <c r="E171" s="426" t="s">
        <v>2141</v>
      </c>
      <c r="F171" s="429">
        <v>1</v>
      </c>
      <c r="G171" s="429">
        <v>136.69999999999999</v>
      </c>
      <c r="H171" s="429">
        <v>1</v>
      </c>
      <c r="I171" s="429">
        <v>136.69999999999999</v>
      </c>
      <c r="J171" s="429"/>
      <c r="K171" s="429"/>
      <c r="L171" s="429"/>
      <c r="M171" s="429"/>
      <c r="N171" s="429"/>
      <c r="O171" s="429"/>
      <c r="P171" s="442"/>
      <c r="Q171" s="430"/>
    </row>
    <row r="172" spans="1:17" ht="14.4" customHeight="1" x14ac:dyDescent="0.3">
      <c r="A172" s="425" t="s">
        <v>2451</v>
      </c>
      <c r="B172" s="426" t="s">
        <v>2001</v>
      </c>
      <c r="C172" s="426" t="s">
        <v>1969</v>
      </c>
      <c r="D172" s="426" t="s">
        <v>2455</v>
      </c>
      <c r="E172" s="426" t="s">
        <v>2456</v>
      </c>
      <c r="F172" s="429">
        <v>6</v>
      </c>
      <c r="G172" s="429">
        <v>17220</v>
      </c>
      <c r="H172" s="429">
        <v>1</v>
      </c>
      <c r="I172" s="429">
        <v>2870</v>
      </c>
      <c r="J172" s="429">
        <v>17</v>
      </c>
      <c r="K172" s="429">
        <v>50564.12</v>
      </c>
      <c r="L172" s="429">
        <v>2.9363600464576076</v>
      </c>
      <c r="M172" s="429">
        <v>2974.36</v>
      </c>
      <c r="N172" s="429">
        <v>10</v>
      </c>
      <c r="O172" s="429">
        <v>29743.600000000002</v>
      </c>
      <c r="P172" s="442">
        <v>1.7272706155632986</v>
      </c>
      <c r="Q172" s="430">
        <v>2974.36</v>
      </c>
    </row>
    <row r="173" spans="1:17" ht="14.4" customHeight="1" x14ac:dyDescent="0.3">
      <c r="A173" s="425" t="s">
        <v>2451</v>
      </c>
      <c r="B173" s="426" t="s">
        <v>2001</v>
      </c>
      <c r="C173" s="426" t="s">
        <v>1969</v>
      </c>
      <c r="D173" s="426" t="s">
        <v>2146</v>
      </c>
      <c r="E173" s="426" t="s">
        <v>2145</v>
      </c>
      <c r="F173" s="429"/>
      <c r="G173" s="429"/>
      <c r="H173" s="429"/>
      <c r="I173" s="429"/>
      <c r="J173" s="429">
        <v>1</v>
      </c>
      <c r="K173" s="429">
        <v>5074.7</v>
      </c>
      <c r="L173" s="429"/>
      <c r="M173" s="429">
        <v>5074.7</v>
      </c>
      <c r="N173" s="429">
        <v>1</v>
      </c>
      <c r="O173" s="429">
        <v>5259.23</v>
      </c>
      <c r="P173" s="442"/>
      <c r="Q173" s="430">
        <v>5259.23</v>
      </c>
    </row>
    <row r="174" spans="1:17" ht="14.4" customHeight="1" x14ac:dyDescent="0.3">
      <c r="A174" s="425" t="s">
        <v>2451</v>
      </c>
      <c r="B174" s="426" t="s">
        <v>2001</v>
      </c>
      <c r="C174" s="426" t="s">
        <v>1969</v>
      </c>
      <c r="D174" s="426" t="s">
        <v>2151</v>
      </c>
      <c r="E174" s="426" t="s">
        <v>2152</v>
      </c>
      <c r="F174" s="429">
        <v>1</v>
      </c>
      <c r="G174" s="429">
        <v>7500</v>
      </c>
      <c r="H174" s="429">
        <v>1</v>
      </c>
      <c r="I174" s="429">
        <v>7500</v>
      </c>
      <c r="J174" s="429"/>
      <c r="K174" s="429"/>
      <c r="L174" s="429"/>
      <c r="M174" s="429"/>
      <c r="N174" s="429"/>
      <c r="O174" s="429"/>
      <c r="P174" s="442"/>
      <c r="Q174" s="430"/>
    </row>
    <row r="175" spans="1:17" ht="14.4" customHeight="1" x14ac:dyDescent="0.3">
      <c r="A175" s="425" t="s">
        <v>2451</v>
      </c>
      <c r="B175" s="426" t="s">
        <v>2001</v>
      </c>
      <c r="C175" s="426" t="s">
        <v>1969</v>
      </c>
      <c r="D175" s="426" t="s">
        <v>2153</v>
      </c>
      <c r="E175" s="426" t="s">
        <v>2154</v>
      </c>
      <c r="F175" s="429">
        <v>9</v>
      </c>
      <c r="G175" s="429">
        <v>5259.5999999999995</v>
      </c>
      <c r="H175" s="429">
        <v>1</v>
      </c>
      <c r="I175" s="429">
        <v>584.4</v>
      </c>
      <c r="J175" s="429">
        <v>16</v>
      </c>
      <c r="K175" s="429">
        <v>9562.9</v>
      </c>
      <c r="L175" s="429">
        <v>1.8181800897406648</v>
      </c>
      <c r="M175" s="429">
        <v>597.68124999999998</v>
      </c>
      <c r="N175" s="429">
        <v>9</v>
      </c>
      <c r="O175" s="429">
        <v>5450.8499999999995</v>
      </c>
      <c r="P175" s="442">
        <v>1.0363620807665983</v>
      </c>
      <c r="Q175" s="430">
        <v>605.65</v>
      </c>
    </row>
    <row r="176" spans="1:17" ht="14.4" customHeight="1" x14ac:dyDescent="0.3">
      <c r="A176" s="425" t="s">
        <v>2451</v>
      </c>
      <c r="B176" s="426" t="s">
        <v>2001</v>
      </c>
      <c r="C176" s="426" t="s">
        <v>1969</v>
      </c>
      <c r="D176" s="426" t="s">
        <v>2457</v>
      </c>
      <c r="E176" s="426" t="s">
        <v>2458</v>
      </c>
      <c r="F176" s="429">
        <v>2</v>
      </c>
      <c r="G176" s="429">
        <v>26173.4</v>
      </c>
      <c r="H176" s="429">
        <v>1</v>
      </c>
      <c r="I176" s="429">
        <v>13086.7</v>
      </c>
      <c r="J176" s="429"/>
      <c r="K176" s="429"/>
      <c r="L176" s="429"/>
      <c r="M176" s="429"/>
      <c r="N176" s="429"/>
      <c r="O176" s="429"/>
      <c r="P176" s="442"/>
      <c r="Q176" s="430"/>
    </row>
    <row r="177" spans="1:17" ht="14.4" customHeight="1" x14ac:dyDescent="0.3">
      <c r="A177" s="425" t="s">
        <v>2451</v>
      </c>
      <c r="B177" s="426" t="s">
        <v>2001</v>
      </c>
      <c r="C177" s="426" t="s">
        <v>1969</v>
      </c>
      <c r="D177" s="426" t="s">
        <v>2459</v>
      </c>
      <c r="E177" s="426" t="s">
        <v>2460</v>
      </c>
      <c r="F177" s="429">
        <v>4</v>
      </c>
      <c r="G177" s="429">
        <v>67088.399999999994</v>
      </c>
      <c r="H177" s="429">
        <v>1</v>
      </c>
      <c r="I177" s="429">
        <v>16772.099999999999</v>
      </c>
      <c r="J177" s="429">
        <v>18</v>
      </c>
      <c r="K177" s="429">
        <v>310436.25999999995</v>
      </c>
      <c r="L177" s="429">
        <v>4.627271778727768</v>
      </c>
      <c r="M177" s="429">
        <v>17246.458888888887</v>
      </c>
      <c r="N177" s="429">
        <v>13</v>
      </c>
      <c r="O177" s="429">
        <v>225965.87</v>
      </c>
      <c r="P177" s="442">
        <v>3.3681809373900706</v>
      </c>
      <c r="Q177" s="430">
        <v>17381.989999999998</v>
      </c>
    </row>
    <row r="178" spans="1:17" ht="14.4" customHeight="1" x14ac:dyDescent="0.3">
      <c r="A178" s="425" t="s">
        <v>2451</v>
      </c>
      <c r="B178" s="426" t="s">
        <v>2001</v>
      </c>
      <c r="C178" s="426" t="s">
        <v>1969</v>
      </c>
      <c r="D178" s="426" t="s">
        <v>2159</v>
      </c>
      <c r="E178" s="426" t="s">
        <v>2160</v>
      </c>
      <c r="F178" s="429">
        <v>6</v>
      </c>
      <c r="G178" s="429">
        <v>4812</v>
      </c>
      <c r="H178" s="429">
        <v>1</v>
      </c>
      <c r="I178" s="429">
        <v>802</v>
      </c>
      <c r="J178" s="429">
        <v>19</v>
      </c>
      <c r="K178" s="429">
        <v>15646.24</v>
      </c>
      <c r="L178" s="429">
        <v>3.2515045719035744</v>
      </c>
      <c r="M178" s="429">
        <v>823.48631578947368</v>
      </c>
      <c r="N178" s="429">
        <v>17</v>
      </c>
      <c r="O178" s="429">
        <v>14129.72</v>
      </c>
      <c r="P178" s="442">
        <v>2.9363507896924355</v>
      </c>
      <c r="Q178" s="430">
        <v>831.16</v>
      </c>
    </row>
    <row r="179" spans="1:17" ht="14.4" customHeight="1" x14ac:dyDescent="0.3">
      <c r="A179" s="425" t="s">
        <v>2451</v>
      </c>
      <c r="B179" s="426" t="s">
        <v>2001</v>
      </c>
      <c r="C179" s="426" t="s">
        <v>1969</v>
      </c>
      <c r="D179" s="426" t="s">
        <v>2161</v>
      </c>
      <c r="E179" s="426" t="s">
        <v>2160</v>
      </c>
      <c r="F179" s="429">
        <v>5</v>
      </c>
      <c r="G179" s="429">
        <v>4284.5</v>
      </c>
      <c r="H179" s="429">
        <v>1</v>
      </c>
      <c r="I179" s="429">
        <v>856.9</v>
      </c>
      <c r="J179" s="429">
        <v>5</v>
      </c>
      <c r="K179" s="429">
        <v>4315.66</v>
      </c>
      <c r="L179" s="429">
        <v>1.0072727272727273</v>
      </c>
      <c r="M179" s="429">
        <v>863.13199999999995</v>
      </c>
      <c r="N179" s="429">
        <v>5</v>
      </c>
      <c r="O179" s="429">
        <v>4440.2999999999993</v>
      </c>
      <c r="P179" s="442">
        <v>1.0363636363636362</v>
      </c>
      <c r="Q179" s="430">
        <v>888.05999999999983</v>
      </c>
    </row>
    <row r="180" spans="1:17" ht="14.4" customHeight="1" x14ac:dyDescent="0.3">
      <c r="A180" s="425" t="s">
        <v>2451</v>
      </c>
      <c r="B180" s="426" t="s">
        <v>2001</v>
      </c>
      <c r="C180" s="426" t="s">
        <v>1969</v>
      </c>
      <c r="D180" s="426" t="s">
        <v>2162</v>
      </c>
      <c r="E180" s="426" t="s">
        <v>2163</v>
      </c>
      <c r="F180" s="429">
        <v>3</v>
      </c>
      <c r="G180" s="429">
        <v>2570.6999999999998</v>
      </c>
      <c r="H180" s="429">
        <v>1</v>
      </c>
      <c r="I180" s="429">
        <v>856.9</v>
      </c>
      <c r="J180" s="429">
        <v>1</v>
      </c>
      <c r="K180" s="429">
        <v>888.06</v>
      </c>
      <c r="L180" s="429">
        <v>0.34545454545454546</v>
      </c>
      <c r="M180" s="429">
        <v>888.06</v>
      </c>
      <c r="N180" s="429">
        <v>2</v>
      </c>
      <c r="O180" s="429">
        <v>1776.12</v>
      </c>
      <c r="P180" s="442">
        <v>0.69090909090909092</v>
      </c>
      <c r="Q180" s="430">
        <v>888.06</v>
      </c>
    </row>
    <row r="181" spans="1:17" ht="14.4" customHeight="1" x14ac:dyDescent="0.3">
      <c r="A181" s="425" t="s">
        <v>2451</v>
      </c>
      <c r="B181" s="426" t="s">
        <v>2001</v>
      </c>
      <c r="C181" s="426" t="s">
        <v>1969</v>
      </c>
      <c r="D181" s="426" t="s">
        <v>2164</v>
      </c>
      <c r="E181" s="426" t="s">
        <v>2165</v>
      </c>
      <c r="F181" s="429">
        <v>9</v>
      </c>
      <c r="G181" s="429">
        <v>7218</v>
      </c>
      <c r="H181" s="429">
        <v>1</v>
      </c>
      <c r="I181" s="429">
        <v>802</v>
      </c>
      <c r="J181" s="429">
        <v>18</v>
      </c>
      <c r="K181" s="429">
        <v>14815.08</v>
      </c>
      <c r="L181" s="429">
        <v>2.0525187032418954</v>
      </c>
      <c r="M181" s="429">
        <v>823.06</v>
      </c>
      <c r="N181" s="429">
        <v>10</v>
      </c>
      <c r="O181" s="429">
        <v>8311.6</v>
      </c>
      <c r="P181" s="442">
        <v>1.1515101136048767</v>
      </c>
      <c r="Q181" s="430">
        <v>831.16000000000008</v>
      </c>
    </row>
    <row r="182" spans="1:17" ht="14.4" customHeight="1" x14ac:dyDescent="0.3">
      <c r="A182" s="425" t="s">
        <v>2451</v>
      </c>
      <c r="B182" s="426" t="s">
        <v>2001</v>
      </c>
      <c r="C182" s="426" t="s">
        <v>1969</v>
      </c>
      <c r="D182" s="426" t="s">
        <v>2166</v>
      </c>
      <c r="E182" s="426" t="s">
        <v>2167</v>
      </c>
      <c r="F182" s="429"/>
      <c r="G182" s="429"/>
      <c r="H182" s="429"/>
      <c r="I182" s="429"/>
      <c r="J182" s="429">
        <v>9</v>
      </c>
      <c r="K182" s="429">
        <v>35089.199999999997</v>
      </c>
      <c r="L182" s="429"/>
      <c r="M182" s="429">
        <v>3898.7999999999997</v>
      </c>
      <c r="N182" s="429"/>
      <c r="O182" s="429"/>
      <c r="P182" s="442"/>
      <c r="Q182" s="430"/>
    </row>
    <row r="183" spans="1:17" ht="14.4" customHeight="1" x14ac:dyDescent="0.3">
      <c r="A183" s="425" t="s">
        <v>2451</v>
      </c>
      <c r="B183" s="426" t="s">
        <v>2001</v>
      </c>
      <c r="C183" s="426" t="s">
        <v>1969</v>
      </c>
      <c r="D183" s="426" t="s">
        <v>2171</v>
      </c>
      <c r="E183" s="426" t="s">
        <v>2172</v>
      </c>
      <c r="F183" s="429">
        <v>9</v>
      </c>
      <c r="G183" s="429">
        <v>12790.800000000003</v>
      </c>
      <c r="H183" s="429">
        <v>1</v>
      </c>
      <c r="I183" s="429">
        <v>1421.2000000000003</v>
      </c>
      <c r="J183" s="429">
        <v>25</v>
      </c>
      <c r="K183" s="429">
        <v>36356.880000000005</v>
      </c>
      <c r="L183" s="429">
        <v>2.8424242424242423</v>
      </c>
      <c r="M183" s="429">
        <v>1454.2752000000003</v>
      </c>
      <c r="N183" s="429">
        <v>11</v>
      </c>
      <c r="O183" s="429">
        <v>16201.680000000004</v>
      </c>
      <c r="P183" s="442">
        <v>1.2666666666666666</v>
      </c>
      <c r="Q183" s="430">
        <v>1472.8800000000003</v>
      </c>
    </row>
    <row r="184" spans="1:17" ht="14.4" customHeight="1" x14ac:dyDescent="0.3">
      <c r="A184" s="425" t="s">
        <v>2451</v>
      </c>
      <c r="B184" s="426" t="s">
        <v>2001</v>
      </c>
      <c r="C184" s="426" t="s">
        <v>1969</v>
      </c>
      <c r="D184" s="426" t="s">
        <v>2177</v>
      </c>
      <c r="E184" s="426" t="s">
        <v>2178</v>
      </c>
      <c r="F184" s="429">
        <v>19</v>
      </c>
      <c r="G184" s="429">
        <v>23940</v>
      </c>
      <c r="H184" s="429">
        <v>1</v>
      </c>
      <c r="I184" s="429">
        <v>1260</v>
      </c>
      <c r="J184" s="429">
        <v>23</v>
      </c>
      <c r="K184" s="429">
        <v>30033.86</v>
      </c>
      <c r="L184" s="429">
        <v>1.254547201336675</v>
      </c>
      <c r="M184" s="429">
        <v>1305.82</v>
      </c>
      <c r="N184" s="429">
        <v>17</v>
      </c>
      <c r="O184" s="429">
        <v>22198.94</v>
      </c>
      <c r="P184" s="442">
        <v>0.92727401837928147</v>
      </c>
      <c r="Q184" s="430">
        <v>1305.82</v>
      </c>
    </row>
    <row r="185" spans="1:17" ht="14.4" customHeight="1" x14ac:dyDescent="0.3">
      <c r="A185" s="425" t="s">
        <v>2451</v>
      </c>
      <c r="B185" s="426" t="s">
        <v>2001</v>
      </c>
      <c r="C185" s="426" t="s">
        <v>1969</v>
      </c>
      <c r="D185" s="426" t="s">
        <v>2461</v>
      </c>
      <c r="E185" s="426" t="s">
        <v>2462</v>
      </c>
      <c r="F185" s="429">
        <v>7</v>
      </c>
      <c r="G185" s="429">
        <v>560000</v>
      </c>
      <c r="H185" s="429">
        <v>1</v>
      </c>
      <c r="I185" s="429">
        <v>80000</v>
      </c>
      <c r="J185" s="429">
        <v>17</v>
      </c>
      <c r="K185" s="429">
        <v>1360000</v>
      </c>
      <c r="L185" s="429">
        <v>2.4285714285714284</v>
      </c>
      <c r="M185" s="429">
        <v>80000</v>
      </c>
      <c r="N185" s="429">
        <v>9</v>
      </c>
      <c r="O185" s="429">
        <v>720000</v>
      </c>
      <c r="P185" s="442">
        <v>1.2857142857142858</v>
      </c>
      <c r="Q185" s="430">
        <v>80000</v>
      </c>
    </row>
    <row r="186" spans="1:17" ht="14.4" customHeight="1" x14ac:dyDescent="0.3">
      <c r="A186" s="425" t="s">
        <v>2451</v>
      </c>
      <c r="B186" s="426" t="s">
        <v>2001</v>
      </c>
      <c r="C186" s="426" t="s">
        <v>1969</v>
      </c>
      <c r="D186" s="426" t="s">
        <v>2179</v>
      </c>
      <c r="E186" s="426" t="s">
        <v>2180</v>
      </c>
      <c r="F186" s="429">
        <v>15</v>
      </c>
      <c r="G186" s="429">
        <v>5197.5</v>
      </c>
      <c r="H186" s="429">
        <v>1</v>
      </c>
      <c r="I186" s="429">
        <v>346.5</v>
      </c>
      <c r="J186" s="429">
        <v>19</v>
      </c>
      <c r="K186" s="429">
        <v>6822.9000000000015</v>
      </c>
      <c r="L186" s="429">
        <v>1.312727272727273</v>
      </c>
      <c r="M186" s="429">
        <v>359.10000000000008</v>
      </c>
      <c r="N186" s="429">
        <v>18</v>
      </c>
      <c r="O186" s="429">
        <v>6463.8</v>
      </c>
      <c r="P186" s="442">
        <v>1.2436363636363637</v>
      </c>
      <c r="Q186" s="430">
        <v>359.1</v>
      </c>
    </row>
    <row r="187" spans="1:17" ht="14.4" customHeight="1" x14ac:dyDescent="0.3">
      <c r="A187" s="425" t="s">
        <v>2451</v>
      </c>
      <c r="B187" s="426" t="s">
        <v>2001</v>
      </c>
      <c r="C187" s="426" t="s">
        <v>1969</v>
      </c>
      <c r="D187" s="426" t="s">
        <v>2433</v>
      </c>
      <c r="E187" s="426" t="s">
        <v>2434</v>
      </c>
      <c r="F187" s="429"/>
      <c r="G187" s="429"/>
      <c r="H187" s="429"/>
      <c r="I187" s="429"/>
      <c r="J187" s="429"/>
      <c r="K187" s="429"/>
      <c r="L187" s="429"/>
      <c r="M187" s="429"/>
      <c r="N187" s="429">
        <v>1</v>
      </c>
      <c r="O187" s="429">
        <v>565.85</v>
      </c>
      <c r="P187" s="442"/>
      <c r="Q187" s="430">
        <v>565.85</v>
      </c>
    </row>
    <row r="188" spans="1:17" ht="14.4" customHeight="1" x14ac:dyDescent="0.3">
      <c r="A188" s="425" t="s">
        <v>2451</v>
      </c>
      <c r="B188" s="426" t="s">
        <v>2001</v>
      </c>
      <c r="C188" s="426" t="s">
        <v>1969</v>
      </c>
      <c r="D188" s="426" t="s">
        <v>2187</v>
      </c>
      <c r="E188" s="426" t="s">
        <v>2188</v>
      </c>
      <c r="F188" s="429">
        <v>7</v>
      </c>
      <c r="G188" s="429">
        <v>6257.2999999999993</v>
      </c>
      <c r="H188" s="429">
        <v>1</v>
      </c>
      <c r="I188" s="429">
        <v>893.89999999999986</v>
      </c>
      <c r="J188" s="429">
        <v>9</v>
      </c>
      <c r="K188" s="429">
        <v>8045.0999999999995</v>
      </c>
      <c r="L188" s="429">
        <v>1.2857142857142858</v>
      </c>
      <c r="M188" s="429">
        <v>893.9</v>
      </c>
      <c r="N188" s="429">
        <v>10</v>
      </c>
      <c r="O188" s="429">
        <v>8939</v>
      </c>
      <c r="P188" s="442">
        <v>1.4285714285714288</v>
      </c>
      <c r="Q188" s="430">
        <v>893.9</v>
      </c>
    </row>
    <row r="189" spans="1:17" ht="14.4" customHeight="1" x14ac:dyDescent="0.3">
      <c r="A189" s="425" t="s">
        <v>2451</v>
      </c>
      <c r="B189" s="426" t="s">
        <v>2001</v>
      </c>
      <c r="C189" s="426" t="s">
        <v>1969</v>
      </c>
      <c r="D189" s="426" t="s">
        <v>2189</v>
      </c>
      <c r="E189" s="426" t="s">
        <v>2190</v>
      </c>
      <c r="F189" s="429">
        <v>2</v>
      </c>
      <c r="G189" s="429">
        <v>1787.8</v>
      </c>
      <c r="H189" s="429">
        <v>1</v>
      </c>
      <c r="I189" s="429">
        <v>893.9</v>
      </c>
      <c r="J189" s="429">
        <v>2</v>
      </c>
      <c r="K189" s="429">
        <v>1787.8</v>
      </c>
      <c r="L189" s="429">
        <v>1</v>
      </c>
      <c r="M189" s="429">
        <v>893.9</v>
      </c>
      <c r="N189" s="429">
        <v>4</v>
      </c>
      <c r="O189" s="429">
        <v>3575.6</v>
      </c>
      <c r="P189" s="442">
        <v>2</v>
      </c>
      <c r="Q189" s="430">
        <v>893.9</v>
      </c>
    </row>
    <row r="190" spans="1:17" ht="14.4" customHeight="1" x14ac:dyDescent="0.3">
      <c r="A190" s="425" t="s">
        <v>2451</v>
      </c>
      <c r="B190" s="426" t="s">
        <v>2001</v>
      </c>
      <c r="C190" s="426" t="s">
        <v>1969</v>
      </c>
      <c r="D190" s="426" t="s">
        <v>1970</v>
      </c>
      <c r="E190" s="426" t="s">
        <v>1971</v>
      </c>
      <c r="F190" s="429">
        <v>4</v>
      </c>
      <c r="G190" s="429">
        <v>3575.6</v>
      </c>
      <c r="H190" s="429">
        <v>1</v>
      </c>
      <c r="I190" s="429">
        <v>893.9</v>
      </c>
      <c r="J190" s="429"/>
      <c r="K190" s="429"/>
      <c r="L190" s="429"/>
      <c r="M190" s="429"/>
      <c r="N190" s="429"/>
      <c r="O190" s="429"/>
      <c r="P190" s="442"/>
      <c r="Q190" s="430"/>
    </row>
    <row r="191" spans="1:17" ht="14.4" customHeight="1" x14ac:dyDescent="0.3">
      <c r="A191" s="425" t="s">
        <v>2451</v>
      </c>
      <c r="B191" s="426" t="s">
        <v>2001</v>
      </c>
      <c r="C191" s="426" t="s">
        <v>1969</v>
      </c>
      <c r="D191" s="426" t="s">
        <v>2463</v>
      </c>
      <c r="E191" s="426" t="s">
        <v>2464</v>
      </c>
      <c r="F191" s="429"/>
      <c r="G191" s="429"/>
      <c r="H191" s="429"/>
      <c r="I191" s="429"/>
      <c r="J191" s="429">
        <v>1</v>
      </c>
      <c r="K191" s="429">
        <v>9387.1</v>
      </c>
      <c r="L191" s="429"/>
      <c r="M191" s="429">
        <v>9387.1</v>
      </c>
      <c r="N191" s="429"/>
      <c r="O191" s="429"/>
      <c r="P191" s="442"/>
      <c r="Q191" s="430"/>
    </row>
    <row r="192" spans="1:17" ht="14.4" customHeight="1" x14ac:dyDescent="0.3">
      <c r="A192" s="425" t="s">
        <v>2451</v>
      </c>
      <c r="B192" s="426" t="s">
        <v>2001</v>
      </c>
      <c r="C192" s="426" t="s">
        <v>1969</v>
      </c>
      <c r="D192" s="426" t="s">
        <v>2197</v>
      </c>
      <c r="E192" s="426" t="s">
        <v>2198</v>
      </c>
      <c r="F192" s="429"/>
      <c r="G192" s="429"/>
      <c r="H192" s="429"/>
      <c r="I192" s="429"/>
      <c r="J192" s="429"/>
      <c r="K192" s="429"/>
      <c r="L192" s="429"/>
      <c r="M192" s="429"/>
      <c r="N192" s="429">
        <v>1</v>
      </c>
      <c r="O192" s="429">
        <v>16831.689999999999</v>
      </c>
      <c r="P192" s="442"/>
      <c r="Q192" s="430">
        <v>16831.689999999999</v>
      </c>
    </row>
    <row r="193" spans="1:17" ht="14.4" customHeight="1" x14ac:dyDescent="0.3">
      <c r="A193" s="425" t="s">
        <v>2451</v>
      </c>
      <c r="B193" s="426" t="s">
        <v>2001</v>
      </c>
      <c r="C193" s="426" t="s">
        <v>1969</v>
      </c>
      <c r="D193" s="426" t="s">
        <v>2199</v>
      </c>
      <c r="E193" s="426" t="s">
        <v>2200</v>
      </c>
      <c r="F193" s="429"/>
      <c r="G193" s="429"/>
      <c r="H193" s="429"/>
      <c r="I193" s="429"/>
      <c r="J193" s="429"/>
      <c r="K193" s="429"/>
      <c r="L193" s="429"/>
      <c r="M193" s="429"/>
      <c r="N193" s="429">
        <v>1</v>
      </c>
      <c r="O193" s="429">
        <v>10645.01</v>
      </c>
      <c r="P193" s="442"/>
      <c r="Q193" s="430">
        <v>10645.01</v>
      </c>
    </row>
    <row r="194" spans="1:17" ht="14.4" customHeight="1" x14ac:dyDescent="0.3">
      <c r="A194" s="425" t="s">
        <v>2451</v>
      </c>
      <c r="B194" s="426" t="s">
        <v>2001</v>
      </c>
      <c r="C194" s="426" t="s">
        <v>1969</v>
      </c>
      <c r="D194" s="426" t="s">
        <v>2203</v>
      </c>
      <c r="E194" s="426" t="s">
        <v>2204</v>
      </c>
      <c r="F194" s="429">
        <v>1</v>
      </c>
      <c r="G194" s="429">
        <v>31050</v>
      </c>
      <c r="H194" s="429">
        <v>1</v>
      </c>
      <c r="I194" s="429">
        <v>31050</v>
      </c>
      <c r="J194" s="429"/>
      <c r="K194" s="429"/>
      <c r="L194" s="429"/>
      <c r="M194" s="429"/>
      <c r="N194" s="429"/>
      <c r="O194" s="429"/>
      <c r="P194" s="442"/>
      <c r="Q194" s="430"/>
    </row>
    <row r="195" spans="1:17" ht="14.4" customHeight="1" x14ac:dyDescent="0.3">
      <c r="A195" s="425" t="s">
        <v>2451</v>
      </c>
      <c r="B195" s="426" t="s">
        <v>2001</v>
      </c>
      <c r="C195" s="426" t="s">
        <v>1969</v>
      </c>
      <c r="D195" s="426" t="s">
        <v>2205</v>
      </c>
      <c r="E195" s="426" t="s">
        <v>2206</v>
      </c>
      <c r="F195" s="429">
        <v>1</v>
      </c>
      <c r="G195" s="429">
        <v>6356</v>
      </c>
      <c r="H195" s="429">
        <v>1</v>
      </c>
      <c r="I195" s="429">
        <v>6356</v>
      </c>
      <c r="J195" s="429">
        <v>1</v>
      </c>
      <c r="K195" s="429">
        <v>6587.13</v>
      </c>
      <c r="L195" s="429">
        <v>1.0363640654499686</v>
      </c>
      <c r="M195" s="429">
        <v>6587.13</v>
      </c>
      <c r="N195" s="429">
        <v>1</v>
      </c>
      <c r="O195" s="429">
        <v>6587.13</v>
      </c>
      <c r="P195" s="442">
        <v>1.0363640654499686</v>
      </c>
      <c r="Q195" s="430">
        <v>6587.13</v>
      </c>
    </row>
    <row r="196" spans="1:17" ht="14.4" customHeight="1" x14ac:dyDescent="0.3">
      <c r="A196" s="425" t="s">
        <v>2451</v>
      </c>
      <c r="B196" s="426" t="s">
        <v>2001</v>
      </c>
      <c r="C196" s="426" t="s">
        <v>1969</v>
      </c>
      <c r="D196" s="426" t="s">
        <v>2207</v>
      </c>
      <c r="E196" s="426" t="s">
        <v>2208</v>
      </c>
      <c r="F196" s="429">
        <v>5</v>
      </c>
      <c r="G196" s="429">
        <v>8885</v>
      </c>
      <c r="H196" s="429">
        <v>1</v>
      </c>
      <c r="I196" s="429">
        <v>1777</v>
      </c>
      <c r="J196" s="429">
        <v>1</v>
      </c>
      <c r="K196" s="429">
        <v>1841.62</v>
      </c>
      <c r="L196" s="429">
        <v>0.20727293190770962</v>
      </c>
      <c r="M196" s="429">
        <v>1841.62</v>
      </c>
      <c r="N196" s="429">
        <v>2</v>
      </c>
      <c r="O196" s="429">
        <v>3683.24</v>
      </c>
      <c r="P196" s="442">
        <v>0.41454586381541925</v>
      </c>
      <c r="Q196" s="430">
        <v>1841.62</v>
      </c>
    </row>
    <row r="197" spans="1:17" ht="14.4" customHeight="1" x14ac:dyDescent="0.3">
      <c r="A197" s="425" t="s">
        <v>2451</v>
      </c>
      <c r="B197" s="426" t="s">
        <v>2001</v>
      </c>
      <c r="C197" s="426" t="s">
        <v>1969</v>
      </c>
      <c r="D197" s="426" t="s">
        <v>2465</v>
      </c>
      <c r="E197" s="426" t="s">
        <v>2466</v>
      </c>
      <c r="F197" s="429"/>
      <c r="G197" s="429"/>
      <c r="H197" s="429"/>
      <c r="I197" s="429"/>
      <c r="J197" s="429">
        <v>1</v>
      </c>
      <c r="K197" s="429">
        <v>18571</v>
      </c>
      <c r="L197" s="429"/>
      <c r="M197" s="429">
        <v>18571</v>
      </c>
      <c r="N197" s="429"/>
      <c r="O197" s="429"/>
      <c r="P197" s="442"/>
      <c r="Q197" s="430"/>
    </row>
    <row r="198" spans="1:17" ht="14.4" customHeight="1" x14ac:dyDescent="0.3">
      <c r="A198" s="425" t="s">
        <v>2451</v>
      </c>
      <c r="B198" s="426" t="s">
        <v>2001</v>
      </c>
      <c r="C198" s="426" t="s">
        <v>1969</v>
      </c>
      <c r="D198" s="426" t="s">
        <v>2213</v>
      </c>
      <c r="E198" s="426" t="s">
        <v>2214</v>
      </c>
      <c r="F198" s="429">
        <v>0.04</v>
      </c>
      <c r="G198" s="429">
        <v>3560.04</v>
      </c>
      <c r="H198" s="429">
        <v>1</v>
      </c>
      <c r="I198" s="429">
        <v>89001</v>
      </c>
      <c r="J198" s="429"/>
      <c r="K198" s="429"/>
      <c r="L198" s="429"/>
      <c r="M198" s="429"/>
      <c r="N198" s="429"/>
      <c r="O198" s="429"/>
      <c r="P198" s="442"/>
      <c r="Q198" s="430"/>
    </row>
    <row r="199" spans="1:17" ht="14.4" customHeight="1" x14ac:dyDescent="0.3">
      <c r="A199" s="425" t="s">
        <v>2451</v>
      </c>
      <c r="B199" s="426" t="s">
        <v>2001</v>
      </c>
      <c r="C199" s="426" t="s">
        <v>1969</v>
      </c>
      <c r="D199" s="426" t="s">
        <v>2217</v>
      </c>
      <c r="E199" s="426" t="s">
        <v>2218</v>
      </c>
      <c r="F199" s="429"/>
      <c r="G199" s="429"/>
      <c r="H199" s="429"/>
      <c r="I199" s="429"/>
      <c r="J199" s="429"/>
      <c r="K199" s="429"/>
      <c r="L199" s="429"/>
      <c r="M199" s="429"/>
      <c r="N199" s="429">
        <v>1</v>
      </c>
      <c r="O199" s="429">
        <v>15954.82</v>
      </c>
      <c r="P199" s="442"/>
      <c r="Q199" s="430">
        <v>15954.82</v>
      </c>
    </row>
    <row r="200" spans="1:17" ht="14.4" customHeight="1" x14ac:dyDescent="0.3">
      <c r="A200" s="425" t="s">
        <v>2451</v>
      </c>
      <c r="B200" s="426" t="s">
        <v>2001</v>
      </c>
      <c r="C200" s="426" t="s">
        <v>1969</v>
      </c>
      <c r="D200" s="426" t="s">
        <v>2223</v>
      </c>
      <c r="E200" s="426" t="s">
        <v>2224</v>
      </c>
      <c r="F200" s="429">
        <v>2</v>
      </c>
      <c r="G200" s="429">
        <v>13929.2</v>
      </c>
      <c r="H200" s="429">
        <v>1</v>
      </c>
      <c r="I200" s="429">
        <v>6964.6</v>
      </c>
      <c r="J200" s="429"/>
      <c r="K200" s="429"/>
      <c r="L200" s="429"/>
      <c r="M200" s="429"/>
      <c r="N200" s="429"/>
      <c r="O200" s="429"/>
      <c r="P200" s="442"/>
      <c r="Q200" s="430"/>
    </row>
    <row r="201" spans="1:17" ht="14.4" customHeight="1" x14ac:dyDescent="0.3">
      <c r="A201" s="425" t="s">
        <v>2451</v>
      </c>
      <c r="B201" s="426" t="s">
        <v>2001</v>
      </c>
      <c r="C201" s="426" t="s">
        <v>1969</v>
      </c>
      <c r="D201" s="426" t="s">
        <v>2467</v>
      </c>
      <c r="E201" s="426" t="s">
        <v>2468</v>
      </c>
      <c r="F201" s="429">
        <v>1</v>
      </c>
      <c r="G201" s="429">
        <v>6292</v>
      </c>
      <c r="H201" s="429">
        <v>1</v>
      </c>
      <c r="I201" s="429">
        <v>6292</v>
      </c>
      <c r="J201" s="429"/>
      <c r="K201" s="429"/>
      <c r="L201" s="429"/>
      <c r="M201" s="429"/>
      <c r="N201" s="429"/>
      <c r="O201" s="429"/>
      <c r="P201" s="442"/>
      <c r="Q201" s="430"/>
    </row>
    <row r="202" spans="1:17" ht="14.4" customHeight="1" x14ac:dyDescent="0.3">
      <c r="A202" s="425" t="s">
        <v>2451</v>
      </c>
      <c r="B202" s="426" t="s">
        <v>2001</v>
      </c>
      <c r="C202" s="426" t="s">
        <v>1976</v>
      </c>
      <c r="D202" s="426" t="s">
        <v>2233</v>
      </c>
      <c r="E202" s="426" t="s">
        <v>2234</v>
      </c>
      <c r="F202" s="429">
        <v>23</v>
      </c>
      <c r="G202" s="429">
        <v>3427</v>
      </c>
      <c r="H202" s="429">
        <v>1</v>
      </c>
      <c r="I202" s="429">
        <v>149</v>
      </c>
      <c r="J202" s="429">
        <v>27</v>
      </c>
      <c r="K202" s="429">
        <v>4023</v>
      </c>
      <c r="L202" s="429">
        <v>1.173913043478261</v>
      </c>
      <c r="M202" s="429">
        <v>149</v>
      </c>
      <c r="N202" s="429">
        <v>30</v>
      </c>
      <c r="O202" s="429">
        <v>4500</v>
      </c>
      <c r="P202" s="442">
        <v>1.3131018383425737</v>
      </c>
      <c r="Q202" s="430">
        <v>150</v>
      </c>
    </row>
    <row r="203" spans="1:17" ht="14.4" customHeight="1" x14ac:dyDescent="0.3">
      <c r="A203" s="425" t="s">
        <v>2451</v>
      </c>
      <c r="B203" s="426" t="s">
        <v>2001</v>
      </c>
      <c r="C203" s="426" t="s">
        <v>1976</v>
      </c>
      <c r="D203" s="426" t="s">
        <v>2235</v>
      </c>
      <c r="E203" s="426" t="s">
        <v>2236</v>
      </c>
      <c r="F203" s="429">
        <v>29</v>
      </c>
      <c r="G203" s="429">
        <v>5916</v>
      </c>
      <c r="H203" s="429">
        <v>1</v>
      </c>
      <c r="I203" s="429">
        <v>204</v>
      </c>
      <c r="J203" s="429">
        <v>26</v>
      </c>
      <c r="K203" s="429">
        <v>5304</v>
      </c>
      <c r="L203" s="429">
        <v>0.89655172413793105</v>
      </c>
      <c r="M203" s="429">
        <v>204</v>
      </c>
      <c r="N203" s="429">
        <v>10</v>
      </c>
      <c r="O203" s="429">
        <v>2050</v>
      </c>
      <c r="P203" s="442">
        <v>0.34651791751183231</v>
      </c>
      <c r="Q203" s="430">
        <v>205</v>
      </c>
    </row>
    <row r="204" spans="1:17" ht="14.4" customHeight="1" x14ac:dyDescent="0.3">
      <c r="A204" s="425" t="s">
        <v>2451</v>
      </c>
      <c r="B204" s="426" t="s">
        <v>2001</v>
      </c>
      <c r="C204" s="426" t="s">
        <v>1976</v>
      </c>
      <c r="D204" s="426" t="s">
        <v>2237</v>
      </c>
      <c r="E204" s="426" t="s">
        <v>2238</v>
      </c>
      <c r="F204" s="429">
        <v>12</v>
      </c>
      <c r="G204" s="429">
        <v>1884</v>
      </c>
      <c r="H204" s="429">
        <v>1</v>
      </c>
      <c r="I204" s="429">
        <v>157</v>
      </c>
      <c r="J204" s="429">
        <v>8</v>
      </c>
      <c r="K204" s="429">
        <v>1256</v>
      </c>
      <c r="L204" s="429">
        <v>0.66666666666666663</v>
      </c>
      <c r="M204" s="429">
        <v>157</v>
      </c>
      <c r="N204" s="429">
        <v>4</v>
      </c>
      <c r="O204" s="429">
        <v>632</v>
      </c>
      <c r="P204" s="442">
        <v>0.3354564755838641</v>
      </c>
      <c r="Q204" s="430">
        <v>158</v>
      </c>
    </row>
    <row r="205" spans="1:17" ht="14.4" customHeight="1" x14ac:dyDescent="0.3">
      <c r="A205" s="425" t="s">
        <v>2451</v>
      </c>
      <c r="B205" s="426" t="s">
        <v>2001</v>
      </c>
      <c r="C205" s="426" t="s">
        <v>1976</v>
      </c>
      <c r="D205" s="426" t="s">
        <v>2239</v>
      </c>
      <c r="E205" s="426" t="s">
        <v>2240</v>
      </c>
      <c r="F205" s="429">
        <v>20</v>
      </c>
      <c r="G205" s="429">
        <v>2980</v>
      </c>
      <c r="H205" s="429">
        <v>1</v>
      </c>
      <c r="I205" s="429">
        <v>149</v>
      </c>
      <c r="J205" s="429">
        <v>19</v>
      </c>
      <c r="K205" s="429">
        <v>2831</v>
      </c>
      <c r="L205" s="429">
        <v>0.95</v>
      </c>
      <c r="M205" s="429">
        <v>149</v>
      </c>
      <c r="N205" s="429">
        <v>10</v>
      </c>
      <c r="O205" s="429">
        <v>1500</v>
      </c>
      <c r="P205" s="442">
        <v>0.50335570469798663</v>
      </c>
      <c r="Q205" s="430">
        <v>150</v>
      </c>
    </row>
    <row r="206" spans="1:17" ht="14.4" customHeight="1" x14ac:dyDescent="0.3">
      <c r="A206" s="425" t="s">
        <v>2451</v>
      </c>
      <c r="B206" s="426" t="s">
        <v>2001</v>
      </c>
      <c r="C206" s="426" t="s">
        <v>1976</v>
      </c>
      <c r="D206" s="426" t="s">
        <v>2241</v>
      </c>
      <c r="E206" s="426" t="s">
        <v>2242</v>
      </c>
      <c r="F206" s="429">
        <v>31</v>
      </c>
      <c r="G206" s="429">
        <v>5611</v>
      </c>
      <c r="H206" s="429">
        <v>1</v>
      </c>
      <c r="I206" s="429">
        <v>181</v>
      </c>
      <c r="J206" s="429">
        <v>34</v>
      </c>
      <c r="K206" s="429">
        <v>6154</v>
      </c>
      <c r="L206" s="429">
        <v>1.096774193548387</v>
      </c>
      <c r="M206" s="429">
        <v>181</v>
      </c>
      <c r="N206" s="429">
        <v>23</v>
      </c>
      <c r="O206" s="429">
        <v>4186</v>
      </c>
      <c r="P206" s="442">
        <v>0.74603457494207803</v>
      </c>
      <c r="Q206" s="430">
        <v>182</v>
      </c>
    </row>
    <row r="207" spans="1:17" ht="14.4" customHeight="1" x14ac:dyDescent="0.3">
      <c r="A207" s="425" t="s">
        <v>2451</v>
      </c>
      <c r="B207" s="426" t="s">
        <v>2001</v>
      </c>
      <c r="C207" s="426" t="s">
        <v>1976</v>
      </c>
      <c r="D207" s="426" t="s">
        <v>2243</v>
      </c>
      <c r="E207" s="426" t="s">
        <v>2244</v>
      </c>
      <c r="F207" s="429">
        <v>2</v>
      </c>
      <c r="G207" s="429">
        <v>314</v>
      </c>
      <c r="H207" s="429">
        <v>1</v>
      </c>
      <c r="I207" s="429">
        <v>157</v>
      </c>
      <c r="J207" s="429">
        <v>1</v>
      </c>
      <c r="K207" s="429">
        <v>157</v>
      </c>
      <c r="L207" s="429">
        <v>0.5</v>
      </c>
      <c r="M207" s="429">
        <v>157</v>
      </c>
      <c r="N207" s="429"/>
      <c r="O207" s="429"/>
      <c r="P207" s="442"/>
      <c r="Q207" s="430"/>
    </row>
    <row r="208" spans="1:17" ht="14.4" customHeight="1" x14ac:dyDescent="0.3">
      <c r="A208" s="425" t="s">
        <v>2451</v>
      </c>
      <c r="B208" s="426" t="s">
        <v>2001</v>
      </c>
      <c r="C208" s="426" t="s">
        <v>1976</v>
      </c>
      <c r="D208" s="426" t="s">
        <v>2245</v>
      </c>
      <c r="E208" s="426" t="s">
        <v>2246</v>
      </c>
      <c r="F208" s="429">
        <v>24</v>
      </c>
      <c r="G208" s="429">
        <v>2952</v>
      </c>
      <c r="H208" s="429">
        <v>1</v>
      </c>
      <c r="I208" s="429">
        <v>123</v>
      </c>
      <c r="J208" s="429">
        <v>19</v>
      </c>
      <c r="K208" s="429">
        <v>2356</v>
      </c>
      <c r="L208" s="429">
        <v>0.79810298102981025</v>
      </c>
      <c r="M208" s="429">
        <v>124</v>
      </c>
      <c r="N208" s="429">
        <v>30</v>
      </c>
      <c r="O208" s="429">
        <v>3720</v>
      </c>
      <c r="P208" s="442">
        <v>1.2601626016260163</v>
      </c>
      <c r="Q208" s="430">
        <v>124</v>
      </c>
    </row>
    <row r="209" spans="1:17" ht="14.4" customHeight="1" x14ac:dyDescent="0.3">
      <c r="A209" s="425" t="s">
        <v>2451</v>
      </c>
      <c r="B209" s="426" t="s">
        <v>2001</v>
      </c>
      <c r="C209" s="426" t="s">
        <v>1976</v>
      </c>
      <c r="D209" s="426" t="s">
        <v>2247</v>
      </c>
      <c r="E209" s="426" t="s">
        <v>2248</v>
      </c>
      <c r="F209" s="429">
        <v>7</v>
      </c>
      <c r="G209" s="429">
        <v>1344</v>
      </c>
      <c r="H209" s="429">
        <v>1</v>
      </c>
      <c r="I209" s="429">
        <v>192</v>
      </c>
      <c r="J209" s="429">
        <v>15</v>
      </c>
      <c r="K209" s="429">
        <v>2880</v>
      </c>
      <c r="L209" s="429">
        <v>2.1428571428571428</v>
      </c>
      <c r="M209" s="429">
        <v>192</v>
      </c>
      <c r="N209" s="429">
        <v>5</v>
      </c>
      <c r="O209" s="429">
        <v>965</v>
      </c>
      <c r="P209" s="442">
        <v>0.71800595238095233</v>
      </c>
      <c r="Q209" s="430">
        <v>193</v>
      </c>
    </row>
    <row r="210" spans="1:17" ht="14.4" customHeight="1" x14ac:dyDescent="0.3">
      <c r="A210" s="425" t="s">
        <v>2451</v>
      </c>
      <c r="B210" s="426" t="s">
        <v>2001</v>
      </c>
      <c r="C210" s="426" t="s">
        <v>1976</v>
      </c>
      <c r="D210" s="426" t="s">
        <v>2249</v>
      </c>
      <c r="E210" s="426" t="s">
        <v>2250</v>
      </c>
      <c r="F210" s="429">
        <v>43</v>
      </c>
      <c r="G210" s="429">
        <v>9288</v>
      </c>
      <c r="H210" s="429">
        <v>1</v>
      </c>
      <c r="I210" s="429">
        <v>216</v>
      </c>
      <c r="J210" s="429">
        <v>41</v>
      </c>
      <c r="K210" s="429">
        <v>8856</v>
      </c>
      <c r="L210" s="429">
        <v>0.95348837209302328</v>
      </c>
      <c r="M210" s="429">
        <v>216</v>
      </c>
      <c r="N210" s="429">
        <v>48</v>
      </c>
      <c r="O210" s="429">
        <v>10416</v>
      </c>
      <c r="P210" s="442">
        <v>1.1214470284237725</v>
      </c>
      <c r="Q210" s="430">
        <v>217</v>
      </c>
    </row>
    <row r="211" spans="1:17" ht="14.4" customHeight="1" x14ac:dyDescent="0.3">
      <c r="A211" s="425" t="s">
        <v>2451</v>
      </c>
      <c r="B211" s="426" t="s">
        <v>2001</v>
      </c>
      <c r="C211" s="426" t="s">
        <v>1976</v>
      </c>
      <c r="D211" s="426" t="s">
        <v>2251</v>
      </c>
      <c r="E211" s="426" t="s">
        <v>2252</v>
      </c>
      <c r="F211" s="429">
        <v>6</v>
      </c>
      <c r="G211" s="429">
        <v>1296</v>
      </c>
      <c r="H211" s="429">
        <v>1</v>
      </c>
      <c r="I211" s="429">
        <v>216</v>
      </c>
      <c r="J211" s="429">
        <v>6</v>
      </c>
      <c r="K211" s="429">
        <v>1296</v>
      </c>
      <c r="L211" s="429">
        <v>1</v>
      </c>
      <c r="M211" s="429">
        <v>216</v>
      </c>
      <c r="N211" s="429">
        <v>4</v>
      </c>
      <c r="O211" s="429">
        <v>868</v>
      </c>
      <c r="P211" s="442">
        <v>0.66975308641975306</v>
      </c>
      <c r="Q211" s="430">
        <v>217</v>
      </c>
    </row>
    <row r="212" spans="1:17" ht="14.4" customHeight="1" x14ac:dyDescent="0.3">
      <c r="A212" s="425" t="s">
        <v>2451</v>
      </c>
      <c r="B212" s="426" t="s">
        <v>2001</v>
      </c>
      <c r="C212" s="426" t="s">
        <v>1976</v>
      </c>
      <c r="D212" s="426" t="s">
        <v>2253</v>
      </c>
      <c r="E212" s="426" t="s">
        <v>2254</v>
      </c>
      <c r="F212" s="429">
        <v>966</v>
      </c>
      <c r="G212" s="429">
        <v>166152</v>
      </c>
      <c r="H212" s="429">
        <v>1</v>
      </c>
      <c r="I212" s="429">
        <v>172</v>
      </c>
      <c r="J212" s="429">
        <v>993</v>
      </c>
      <c r="K212" s="429">
        <v>170796</v>
      </c>
      <c r="L212" s="429">
        <v>1.0279503105590062</v>
      </c>
      <c r="M212" s="429">
        <v>172</v>
      </c>
      <c r="N212" s="429">
        <v>963</v>
      </c>
      <c r="O212" s="429">
        <v>166599</v>
      </c>
      <c r="P212" s="442">
        <v>1.0026903076700853</v>
      </c>
      <c r="Q212" s="430">
        <v>173</v>
      </c>
    </row>
    <row r="213" spans="1:17" ht="14.4" customHeight="1" x14ac:dyDescent="0.3">
      <c r="A213" s="425" t="s">
        <v>2451</v>
      </c>
      <c r="B213" s="426" t="s">
        <v>2001</v>
      </c>
      <c r="C213" s="426" t="s">
        <v>1976</v>
      </c>
      <c r="D213" s="426" t="s">
        <v>2261</v>
      </c>
      <c r="E213" s="426" t="s">
        <v>2262</v>
      </c>
      <c r="F213" s="429">
        <v>388</v>
      </c>
      <c r="G213" s="429">
        <v>84584</v>
      </c>
      <c r="H213" s="429">
        <v>1</v>
      </c>
      <c r="I213" s="429">
        <v>218</v>
      </c>
      <c r="J213" s="429">
        <v>460</v>
      </c>
      <c r="K213" s="429">
        <v>100280</v>
      </c>
      <c r="L213" s="429">
        <v>1.1855670103092784</v>
      </c>
      <c r="M213" s="429">
        <v>218</v>
      </c>
      <c r="N213" s="429">
        <v>415</v>
      </c>
      <c r="O213" s="429">
        <v>90885</v>
      </c>
      <c r="P213" s="442">
        <v>1.0744939941360068</v>
      </c>
      <c r="Q213" s="430">
        <v>219</v>
      </c>
    </row>
    <row r="214" spans="1:17" ht="14.4" customHeight="1" x14ac:dyDescent="0.3">
      <c r="A214" s="425" t="s">
        <v>2451</v>
      </c>
      <c r="B214" s="426" t="s">
        <v>2001</v>
      </c>
      <c r="C214" s="426" t="s">
        <v>1976</v>
      </c>
      <c r="D214" s="426" t="s">
        <v>2263</v>
      </c>
      <c r="E214" s="426" t="s">
        <v>2264</v>
      </c>
      <c r="F214" s="429">
        <v>19</v>
      </c>
      <c r="G214" s="429">
        <v>7866</v>
      </c>
      <c r="H214" s="429">
        <v>1</v>
      </c>
      <c r="I214" s="429">
        <v>414</v>
      </c>
      <c r="J214" s="429">
        <v>18</v>
      </c>
      <c r="K214" s="429">
        <v>7452</v>
      </c>
      <c r="L214" s="429">
        <v>0.94736842105263153</v>
      </c>
      <c r="M214" s="429">
        <v>414</v>
      </c>
      <c r="N214" s="429">
        <v>12</v>
      </c>
      <c r="O214" s="429">
        <v>4980</v>
      </c>
      <c r="P214" s="442">
        <v>0.63310450038138821</v>
      </c>
      <c r="Q214" s="430">
        <v>415</v>
      </c>
    </row>
    <row r="215" spans="1:17" ht="14.4" customHeight="1" x14ac:dyDescent="0.3">
      <c r="A215" s="425" t="s">
        <v>2451</v>
      </c>
      <c r="B215" s="426" t="s">
        <v>2001</v>
      </c>
      <c r="C215" s="426" t="s">
        <v>1976</v>
      </c>
      <c r="D215" s="426" t="s">
        <v>2265</v>
      </c>
      <c r="E215" s="426" t="s">
        <v>2266</v>
      </c>
      <c r="F215" s="429">
        <v>14</v>
      </c>
      <c r="G215" s="429">
        <v>8484</v>
      </c>
      <c r="H215" s="429">
        <v>1</v>
      </c>
      <c r="I215" s="429">
        <v>606</v>
      </c>
      <c r="J215" s="429">
        <v>8</v>
      </c>
      <c r="K215" s="429">
        <v>4864</v>
      </c>
      <c r="L215" s="429">
        <v>0.57331447430457327</v>
      </c>
      <c r="M215" s="429">
        <v>608</v>
      </c>
      <c r="N215" s="429">
        <v>10</v>
      </c>
      <c r="O215" s="429">
        <v>6090</v>
      </c>
      <c r="P215" s="442">
        <v>0.71782178217821779</v>
      </c>
      <c r="Q215" s="430">
        <v>609</v>
      </c>
    </row>
    <row r="216" spans="1:17" ht="14.4" customHeight="1" x14ac:dyDescent="0.3">
      <c r="A216" s="425" t="s">
        <v>2451</v>
      </c>
      <c r="B216" s="426" t="s">
        <v>2001</v>
      </c>
      <c r="C216" s="426" t="s">
        <v>1976</v>
      </c>
      <c r="D216" s="426" t="s">
        <v>2267</v>
      </c>
      <c r="E216" s="426" t="s">
        <v>2268</v>
      </c>
      <c r="F216" s="429">
        <v>4</v>
      </c>
      <c r="G216" s="429">
        <v>2620</v>
      </c>
      <c r="H216" s="429">
        <v>1</v>
      </c>
      <c r="I216" s="429">
        <v>655</v>
      </c>
      <c r="J216" s="429">
        <v>3</v>
      </c>
      <c r="K216" s="429">
        <v>1971</v>
      </c>
      <c r="L216" s="429">
        <v>0.75229007633587786</v>
      </c>
      <c r="M216" s="429">
        <v>657</v>
      </c>
      <c r="N216" s="429">
        <v>6</v>
      </c>
      <c r="O216" s="429">
        <v>3948</v>
      </c>
      <c r="P216" s="442">
        <v>1.5068702290076337</v>
      </c>
      <c r="Q216" s="430">
        <v>658</v>
      </c>
    </row>
    <row r="217" spans="1:17" ht="14.4" customHeight="1" x14ac:dyDescent="0.3">
      <c r="A217" s="425" t="s">
        <v>2451</v>
      </c>
      <c r="B217" s="426" t="s">
        <v>2001</v>
      </c>
      <c r="C217" s="426" t="s">
        <v>1976</v>
      </c>
      <c r="D217" s="426" t="s">
        <v>2269</v>
      </c>
      <c r="E217" s="426" t="s">
        <v>2270</v>
      </c>
      <c r="F217" s="429">
        <v>1</v>
      </c>
      <c r="G217" s="429">
        <v>1742</v>
      </c>
      <c r="H217" s="429">
        <v>1</v>
      </c>
      <c r="I217" s="429">
        <v>1742</v>
      </c>
      <c r="J217" s="429"/>
      <c r="K217" s="429"/>
      <c r="L217" s="429"/>
      <c r="M217" s="429"/>
      <c r="N217" s="429"/>
      <c r="O217" s="429"/>
      <c r="P217" s="442"/>
      <c r="Q217" s="430"/>
    </row>
    <row r="218" spans="1:17" ht="14.4" customHeight="1" x14ac:dyDescent="0.3">
      <c r="A218" s="425" t="s">
        <v>2451</v>
      </c>
      <c r="B218" s="426" t="s">
        <v>2001</v>
      </c>
      <c r="C218" s="426" t="s">
        <v>1976</v>
      </c>
      <c r="D218" s="426" t="s">
        <v>2271</v>
      </c>
      <c r="E218" s="426" t="s">
        <v>2272</v>
      </c>
      <c r="F218" s="429">
        <v>1</v>
      </c>
      <c r="G218" s="429">
        <v>908</v>
      </c>
      <c r="H218" s="429">
        <v>1</v>
      </c>
      <c r="I218" s="429">
        <v>908</v>
      </c>
      <c r="J218" s="429">
        <v>6</v>
      </c>
      <c r="K218" s="429">
        <v>5460</v>
      </c>
      <c r="L218" s="429">
        <v>6.0132158590308373</v>
      </c>
      <c r="M218" s="429">
        <v>910</v>
      </c>
      <c r="N218" s="429"/>
      <c r="O218" s="429"/>
      <c r="P218" s="442"/>
      <c r="Q218" s="430"/>
    </row>
    <row r="219" spans="1:17" ht="14.4" customHeight="1" x14ac:dyDescent="0.3">
      <c r="A219" s="425" t="s">
        <v>2451</v>
      </c>
      <c r="B219" s="426" t="s">
        <v>2001</v>
      </c>
      <c r="C219" s="426" t="s">
        <v>1976</v>
      </c>
      <c r="D219" s="426" t="s">
        <v>2273</v>
      </c>
      <c r="E219" s="426" t="s">
        <v>2274</v>
      </c>
      <c r="F219" s="429">
        <v>3</v>
      </c>
      <c r="G219" s="429">
        <v>1272</v>
      </c>
      <c r="H219" s="429">
        <v>1</v>
      </c>
      <c r="I219" s="429">
        <v>424</v>
      </c>
      <c r="J219" s="429">
        <v>7</v>
      </c>
      <c r="K219" s="429">
        <v>2968</v>
      </c>
      <c r="L219" s="429">
        <v>2.3333333333333335</v>
      </c>
      <c r="M219" s="429">
        <v>424</v>
      </c>
      <c r="N219" s="429">
        <v>3</v>
      </c>
      <c r="O219" s="429">
        <v>1275</v>
      </c>
      <c r="P219" s="442">
        <v>1.0023584905660377</v>
      </c>
      <c r="Q219" s="430">
        <v>425</v>
      </c>
    </row>
    <row r="220" spans="1:17" ht="14.4" customHeight="1" x14ac:dyDescent="0.3">
      <c r="A220" s="425" t="s">
        <v>2451</v>
      </c>
      <c r="B220" s="426" t="s">
        <v>2001</v>
      </c>
      <c r="C220" s="426" t="s">
        <v>1976</v>
      </c>
      <c r="D220" s="426" t="s">
        <v>2285</v>
      </c>
      <c r="E220" s="426" t="s">
        <v>2286</v>
      </c>
      <c r="F220" s="429">
        <v>2</v>
      </c>
      <c r="G220" s="429">
        <v>594</v>
      </c>
      <c r="H220" s="429">
        <v>1</v>
      </c>
      <c r="I220" s="429">
        <v>297</v>
      </c>
      <c r="J220" s="429"/>
      <c r="K220" s="429"/>
      <c r="L220" s="429"/>
      <c r="M220" s="429"/>
      <c r="N220" s="429">
        <v>4</v>
      </c>
      <c r="O220" s="429">
        <v>1248</v>
      </c>
      <c r="P220" s="442">
        <v>2.1010101010101012</v>
      </c>
      <c r="Q220" s="430">
        <v>312</v>
      </c>
    </row>
    <row r="221" spans="1:17" ht="14.4" customHeight="1" x14ac:dyDescent="0.3">
      <c r="A221" s="425" t="s">
        <v>2451</v>
      </c>
      <c r="B221" s="426" t="s">
        <v>2001</v>
      </c>
      <c r="C221" s="426" t="s">
        <v>1976</v>
      </c>
      <c r="D221" s="426" t="s">
        <v>2287</v>
      </c>
      <c r="E221" s="426" t="s">
        <v>2288</v>
      </c>
      <c r="F221" s="429"/>
      <c r="G221" s="429"/>
      <c r="H221" s="429"/>
      <c r="I221" s="429"/>
      <c r="J221" s="429">
        <v>1</v>
      </c>
      <c r="K221" s="429">
        <v>364</v>
      </c>
      <c r="L221" s="429"/>
      <c r="M221" s="429">
        <v>364</v>
      </c>
      <c r="N221" s="429"/>
      <c r="O221" s="429"/>
      <c r="P221" s="442"/>
      <c r="Q221" s="430"/>
    </row>
    <row r="222" spans="1:17" ht="14.4" customHeight="1" x14ac:dyDescent="0.3">
      <c r="A222" s="425" t="s">
        <v>2451</v>
      </c>
      <c r="B222" s="426" t="s">
        <v>2001</v>
      </c>
      <c r="C222" s="426" t="s">
        <v>1976</v>
      </c>
      <c r="D222" s="426" t="s">
        <v>2293</v>
      </c>
      <c r="E222" s="426" t="s">
        <v>2294</v>
      </c>
      <c r="F222" s="429">
        <v>4</v>
      </c>
      <c r="G222" s="429">
        <v>1024</v>
      </c>
      <c r="H222" s="429">
        <v>1</v>
      </c>
      <c r="I222" s="429">
        <v>256</v>
      </c>
      <c r="J222" s="429"/>
      <c r="K222" s="429"/>
      <c r="L222" s="429"/>
      <c r="M222" s="429"/>
      <c r="N222" s="429">
        <v>6</v>
      </c>
      <c r="O222" s="429">
        <v>1542</v>
      </c>
      <c r="P222" s="442">
        <v>1.505859375</v>
      </c>
      <c r="Q222" s="430">
        <v>257</v>
      </c>
    </row>
    <row r="223" spans="1:17" ht="14.4" customHeight="1" x14ac:dyDescent="0.3">
      <c r="A223" s="425" t="s">
        <v>2451</v>
      </c>
      <c r="B223" s="426" t="s">
        <v>2001</v>
      </c>
      <c r="C223" s="426" t="s">
        <v>1976</v>
      </c>
      <c r="D223" s="426" t="s">
        <v>2297</v>
      </c>
      <c r="E223" s="426" t="s">
        <v>2298</v>
      </c>
      <c r="F223" s="429">
        <v>17</v>
      </c>
      <c r="G223" s="429">
        <v>3349</v>
      </c>
      <c r="H223" s="429">
        <v>1</v>
      </c>
      <c r="I223" s="429">
        <v>197</v>
      </c>
      <c r="J223" s="429">
        <v>8</v>
      </c>
      <c r="K223" s="429">
        <v>1576</v>
      </c>
      <c r="L223" s="429">
        <v>0.47058823529411764</v>
      </c>
      <c r="M223" s="429">
        <v>197</v>
      </c>
      <c r="N223" s="429">
        <v>7</v>
      </c>
      <c r="O223" s="429">
        <v>1386</v>
      </c>
      <c r="P223" s="442">
        <v>0.41385488205434456</v>
      </c>
      <c r="Q223" s="430">
        <v>198</v>
      </c>
    </row>
    <row r="224" spans="1:17" ht="14.4" customHeight="1" x14ac:dyDescent="0.3">
      <c r="A224" s="425" t="s">
        <v>2451</v>
      </c>
      <c r="B224" s="426" t="s">
        <v>2001</v>
      </c>
      <c r="C224" s="426" t="s">
        <v>1976</v>
      </c>
      <c r="D224" s="426" t="s">
        <v>2299</v>
      </c>
      <c r="E224" s="426" t="s">
        <v>2300</v>
      </c>
      <c r="F224" s="429">
        <v>1</v>
      </c>
      <c r="G224" s="429">
        <v>734</v>
      </c>
      <c r="H224" s="429">
        <v>1</v>
      </c>
      <c r="I224" s="429">
        <v>734</v>
      </c>
      <c r="J224" s="429"/>
      <c r="K224" s="429"/>
      <c r="L224" s="429"/>
      <c r="M224" s="429"/>
      <c r="N224" s="429">
        <v>1</v>
      </c>
      <c r="O224" s="429">
        <v>742</v>
      </c>
      <c r="P224" s="442">
        <v>1.0108991825613078</v>
      </c>
      <c r="Q224" s="430">
        <v>742</v>
      </c>
    </row>
    <row r="225" spans="1:17" ht="14.4" customHeight="1" x14ac:dyDescent="0.3">
      <c r="A225" s="425" t="s">
        <v>2451</v>
      </c>
      <c r="B225" s="426" t="s">
        <v>2001</v>
      </c>
      <c r="C225" s="426" t="s">
        <v>1976</v>
      </c>
      <c r="D225" s="426" t="s">
        <v>2301</v>
      </c>
      <c r="E225" s="426" t="s">
        <v>2302</v>
      </c>
      <c r="F225" s="429">
        <v>26</v>
      </c>
      <c r="G225" s="429">
        <v>8398</v>
      </c>
      <c r="H225" s="429">
        <v>1</v>
      </c>
      <c r="I225" s="429">
        <v>323</v>
      </c>
      <c r="J225" s="429">
        <v>33</v>
      </c>
      <c r="K225" s="429">
        <v>10725</v>
      </c>
      <c r="L225" s="429">
        <v>1.2770897832817338</v>
      </c>
      <c r="M225" s="429">
        <v>325</v>
      </c>
      <c r="N225" s="429">
        <v>35</v>
      </c>
      <c r="O225" s="429">
        <v>11410</v>
      </c>
      <c r="P225" s="442">
        <v>1.358656823053108</v>
      </c>
      <c r="Q225" s="430">
        <v>326</v>
      </c>
    </row>
    <row r="226" spans="1:17" ht="14.4" customHeight="1" x14ac:dyDescent="0.3">
      <c r="A226" s="425" t="s">
        <v>2451</v>
      </c>
      <c r="B226" s="426" t="s">
        <v>2001</v>
      </c>
      <c r="C226" s="426" t="s">
        <v>1976</v>
      </c>
      <c r="D226" s="426" t="s">
        <v>2309</v>
      </c>
      <c r="E226" s="426" t="s">
        <v>2310</v>
      </c>
      <c r="F226" s="429">
        <v>7</v>
      </c>
      <c r="G226" s="429">
        <v>28826</v>
      </c>
      <c r="H226" s="429">
        <v>1</v>
      </c>
      <c r="I226" s="429">
        <v>4118</v>
      </c>
      <c r="J226" s="429">
        <v>12</v>
      </c>
      <c r="K226" s="429">
        <v>49464</v>
      </c>
      <c r="L226" s="429">
        <v>1.7159508776798724</v>
      </c>
      <c r="M226" s="429">
        <v>4122</v>
      </c>
      <c r="N226" s="429">
        <v>4</v>
      </c>
      <c r="O226" s="429">
        <v>16508</v>
      </c>
      <c r="P226" s="442">
        <v>0.57267744397418996</v>
      </c>
      <c r="Q226" s="430">
        <v>4127</v>
      </c>
    </row>
    <row r="227" spans="1:17" ht="14.4" customHeight="1" x14ac:dyDescent="0.3">
      <c r="A227" s="425" t="s">
        <v>2451</v>
      </c>
      <c r="B227" s="426" t="s">
        <v>2001</v>
      </c>
      <c r="C227" s="426" t="s">
        <v>1976</v>
      </c>
      <c r="D227" s="426" t="s">
        <v>2311</v>
      </c>
      <c r="E227" s="426" t="s">
        <v>2312</v>
      </c>
      <c r="F227" s="429">
        <v>5</v>
      </c>
      <c r="G227" s="429">
        <v>9920</v>
      </c>
      <c r="H227" s="429">
        <v>1</v>
      </c>
      <c r="I227" s="429">
        <v>1984</v>
      </c>
      <c r="J227" s="429">
        <v>1</v>
      </c>
      <c r="K227" s="429">
        <v>1988</v>
      </c>
      <c r="L227" s="429">
        <v>0.20040322580645162</v>
      </c>
      <c r="M227" s="429">
        <v>1988</v>
      </c>
      <c r="N227" s="429">
        <v>3</v>
      </c>
      <c r="O227" s="429">
        <v>5979</v>
      </c>
      <c r="P227" s="442">
        <v>0.60272177419354833</v>
      </c>
      <c r="Q227" s="430">
        <v>1993</v>
      </c>
    </row>
    <row r="228" spans="1:17" ht="14.4" customHeight="1" x14ac:dyDescent="0.3">
      <c r="A228" s="425" t="s">
        <v>2451</v>
      </c>
      <c r="B228" s="426" t="s">
        <v>2001</v>
      </c>
      <c r="C228" s="426" t="s">
        <v>1976</v>
      </c>
      <c r="D228" s="426" t="s">
        <v>2313</v>
      </c>
      <c r="E228" s="426" t="s">
        <v>2314</v>
      </c>
      <c r="F228" s="429">
        <v>18</v>
      </c>
      <c r="G228" s="429">
        <v>4986</v>
      </c>
      <c r="H228" s="429">
        <v>1</v>
      </c>
      <c r="I228" s="429">
        <v>277</v>
      </c>
      <c r="J228" s="429"/>
      <c r="K228" s="429"/>
      <c r="L228" s="429"/>
      <c r="M228" s="429"/>
      <c r="N228" s="429"/>
      <c r="O228" s="429"/>
      <c r="P228" s="442"/>
      <c r="Q228" s="430"/>
    </row>
    <row r="229" spans="1:17" ht="14.4" customHeight="1" x14ac:dyDescent="0.3">
      <c r="A229" s="425" t="s">
        <v>2451</v>
      </c>
      <c r="B229" s="426" t="s">
        <v>2001</v>
      </c>
      <c r="C229" s="426" t="s">
        <v>1976</v>
      </c>
      <c r="D229" s="426" t="s">
        <v>2469</v>
      </c>
      <c r="E229" s="426" t="s">
        <v>2470</v>
      </c>
      <c r="F229" s="429">
        <v>1</v>
      </c>
      <c r="G229" s="429">
        <v>2887</v>
      </c>
      <c r="H229" s="429">
        <v>1</v>
      </c>
      <c r="I229" s="429">
        <v>2887</v>
      </c>
      <c r="J229" s="429">
        <v>1</v>
      </c>
      <c r="K229" s="429">
        <v>2895</v>
      </c>
      <c r="L229" s="429">
        <v>1.00277104260478</v>
      </c>
      <c r="M229" s="429">
        <v>2895</v>
      </c>
      <c r="N229" s="429"/>
      <c r="O229" s="429"/>
      <c r="P229" s="442"/>
      <c r="Q229" s="430"/>
    </row>
    <row r="230" spans="1:17" ht="14.4" customHeight="1" x14ac:dyDescent="0.3">
      <c r="A230" s="425" t="s">
        <v>2451</v>
      </c>
      <c r="B230" s="426" t="s">
        <v>2001</v>
      </c>
      <c r="C230" s="426" t="s">
        <v>1976</v>
      </c>
      <c r="D230" s="426" t="s">
        <v>2317</v>
      </c>
      <c r="E230" s="426" t="s">
        <v>2318</v>
      </c>
      <c r="F230" s="429">
        <v>13</v>
      </c>
      <c r="G230" s="429">
        <v>81120</v>
      </c>
      <c r="H230" s="429">
        <v>1</v>
      </c>
      <c r="I230" s="429">
        <v>6240</v>
      </c>
      <c r="J230" s="429">
        <v>15</v>
      </c>
      <c r="K230" s="429">
        <v>93660</v>
      </c>
      <c r="L230" s="429">
        <v>1.154585798816568</v>
      </c>
      <c r="M230" s="429">
        <v>6244</v>
      </c>
      <c r="N230" s="429">
        <v>6</v>
      </c>
      <c r="O230" s="429">
        <v>37500</v>
      </c>
      <c r="P230" s="442">
        <v>0.46227810650887574</v>
      </c>
      <c r="Q230" s="430">
        <v>6250</v>
      </c>
    </row>
    <row r="231" spans="1:17" ht="14.4" customHeight="1" x14ac:dyDescent="0.3">
      <c r="A231" s="425" t="s">
        <v>2451</v>
      </c>
      <c r="B231" s="426" t="s">
        <v>2001</v>
      </c>
      <c r="C231" s="426" t="s">
        <v>1976</v>
      </c>
      <c r="D231" s="426" t="s">
        <v>2321</v>
      </c>
      <c r="E231" s="426" t="s">
        <v>2322</v>
      </c>
      <c r="F231" s="429">
        <v>7</v>
      </c>
      <c r="G231" s="429">
        <v>10542</v>
      </c>
      <c r="H231" s="429">
        <v>1</v>
      </c>
      <c r="I231" s="429">
        <v>1506</v>
      </c>
      <c r="J231" s="429">
        <v>6</v>
      </c>
      <c r="K231" s="429">
        <v>9060</v>
      </c>
      <c r="L231" s="429">
        <v>0.85941946499715427</v>
      </c>
      <c r="M231" s="429">
        <v>1510</v>
      </c>
      <c r="N231" s="429">
        <v>1</v>
      </c>
      <c r="O231" s="429">
        <v>1515</v>
      </c>
      <c r="P231" s="442">
        <v>0.14371087080250428</v>
      </c>
      <c r="Q231" s="430">
        <v>1515</v>
      </c>
    </row>
    <row r="232" spans="1:17" ht="14.4" customHeight="1" x14ac:dyDescent="0.3">
      <c r="A232" s="425" t="s">
        <v>2451</v>
      </c>
      <c r="B232" s="426" t="s">
        <v>2001</v>
      </c>
      <c r="C232" s="426" t="s">
        <v>1976</v>
      </c>
      <c r="D232" s="426" t="s">
        <v>2323</v>
      </c>
      <c r="E232" s="426" t="s">
        <v>2324</v>
      </c>
      <c r="F232" s="429"/>
      <c r="G232" s="429"/>
      <c r="H232" s="429"/>
      <c r="I232" s="429"/>
      <c r="J232" s="429"/>
      <c r="K232" s="429"/>
      <c r="L232" s="429"/>
      <c r="M232" s="429"/>
      <c r="N232" s="429">
        <v>2</v>
      </c>
      <c r="O232" s="429">
        <v>2176</v>
      </c>
      <c r="P232" s="442"/>
      <c r="Q232" s="430">
        <v>1088</v>
      </c>
    </row>
    <row r="233" spans="1:17" ht="14.4" customHeight="1" x14ac:dyDescent="0.3">
      <c r="A233" s="425" t="s">
        <v>2451</v>
      </c>
      <c r="B233" s="426" t="s">
        <v>2001</v>
      </c>
      <c r="C233" s="426" t="s">
        <v>1976</v>
      </c>
      <c r="D233" s="426" t="s">
        <v>2447</v>
      </c>
      <c r="E233" s="426" t="s">
        <v>2448</v>
      </c>
      <c r="F233" s="429">
        <v>6</v>
      </c>
      <c r="G233" s="429">
        <v>90192</v>
      </c>
      <c r="H233" s="429">
        <v>1</v>
      </c>
      <c r="I233" s="429">
        <v>15032</v>
      </c>
      <c r="J233" s="429">
        <v>17</v>
      </c>
      <c r="K233" s="429">
        <v>255680</v>
      </c>
      <c r="L233" s="429">
        <v>2.8348412276033352</v>
      </c>
      <c r="M233" s="429">
        <v>15040</v>
      </c>
      <c r="N233" s="429">
        <v>9</v>
      </c>
      <c r="O233" s="429">
        <v>135441</v>
      </c>
      <c r="P233" s="442">
        <v>1.501696381053752</v>
      </c>
      <c r="Q233" s="430">
        <v>15049</v>
      </c>
    </row>
    <row r="234" spans="1:17" ht="14.4" customHeight="1" x14ac:dyDescent="0.3">
      <c r="A234" s="425" t="s">
        <v>2451</v>
      </c>
      <c r="B234" s="426" t="s">
        <v>2001</v>
      </c>
      <c r="C234" s="426" t="s">
        <v>1976</v>
      </c>
      <c r="D234" s="426" t="s">
        <v>2327</v>
      </c>
      <c r="E234" s="426" t="s">
        <v>2328</v>
      </c>
      <c r="F234" s="429">
        <v>16</v>
      </c>
      <c r="G234" s="429">
        <v>133984</v>
      </c>
      <c r="H234" s="429">
        <v>1</v>
      </c>
      <c r="I234" s="429">
        <v>8374</v>
      </c>
      <c r="J234" s="429">
        <v>21</v>
      </c>
      <c r="K234" s="429">
        <v>175938</v>
      </c>
      <c r="L234" s="429">
        <v>1.3131269405302126</v>
      </c>
      <c r="M234" s="429">
        <v>8378</v>
      </c>
      <c r="N234" s="429">
        <v>26</v>
      </c>
      <c r="O234" s="429">
        <v>217984</v>
      </c>
      <c r="P234" s="442">
        <v>1.6269405302125628</v>
      </c>
      <c r="Q234" s="430">
        <v>8384</v>
      </c>
    </row>
    <row r="235" spans="1:17" ht="14.4" customHeight="1" x14ac:dyDescent="0.3">
      <c r="A235" s="425" t="s">
        <v>2451</v>
      </c>
      <c r="B235" s="426" t="s">
        <v>2001</v>
      </c>
      <c r="C235" s="426" t="s">
        <v>1976</v>
      </c>
      <c r="D235" s="426" t="s">
        <v>2329</v>
      </c>
      <c r="E235" s="426" t="s">
        <v>2330</v>
      </c>
      <c r="F235" s="429">
        <v>28</v>
      </c>
      <c r="G235" s="429">
        <v>52080</v>
      </c>
      <c r="H235" s="429">
        <v>1</v>
      </c>
      <c r="I235" s="429">
        <v>1860</v>
      </c>
      <c r="J235" s="429">
        <v>36</v>
      </c>
      <c r="K235" s="429">
        <v>67032</v>
      </c>
      <c r="L235" s="429">
        <v>1.2870967741935484</v>
      </c>
      <c r="M235" s="429">
        <v>1862</v>
      </c>
      <c r="N235" s="429">
        <v>42</v>
      </c>
      <c r="O235" s="429">
        <v>78288</v>
      </c>
      <c r="P235" s="442">
        <v>1.5032258064516129</v>
      </c>
      <c r="Q235" s="430">
        <v>1864</v>
      </c>
    </row>
    <row r="236" spans="1:17" ht="14.4" customHeight="1" x14ac:dyDescent="0.3">
      <c r="A236" s="425" t="s">
        <v>2451</v>
      </c>
      <c r="B236" s="426" t="s">
        <v>2001</v>
      </c>
      <c r="C236" s="426" t="s">
        <v>1976</v>
      </c>
      <c r="D236" s="426" t="s">
        <v>2331</v>
      </c>
      <c r="E236" s="426" t="s">
        <v>2330</v>
      </c>
      <c r="F236" s="429">
        <v>27</v>
      </c>
      <c r="G236" s="429">
        <v>102843</v>
      </c>
      <c r="H236" s="429">
        <v>1</v>
      </c>
      <c r="I236" s="429">
        <v>3809</v>
      </c>
      <c r="J236" s="429">
        <v>36</v>
      </c>
      <c r="K236" s="429">
        <v>137196</v>
      </c>
      <c r="L236" s="429">
        <v>1.3340334295965695</v>
      </c>
      <c r="M236" s="429">
        <v>3811</v>
      </c>
      <c r="N236" s="429">
        <v>39</v>
      </c>
      <c r="O236" s="429">
        <v>148785</v>
      </c>
      <c r="P236" s="442">
        <v>1.4467197572999622</v>
      </c>
      <c r="Q236" s="430">
        <v>3815</v>
      </c>
    </row>
    <row r="237" spans="1:17" ht="14.4" customHeight="1" x14ac:dyDescent="0.3">
      <c r="A237" s="425" t="s">
        <v>2451</v>
      </c>
      <c r="B237" s="426" t="s">
        <v>2001</v>
      </c>
      <c r="C237" s="426" t="s">
        <v>1976</v>
      </c>
      <c r="D237" s="426" t="s">
        <v>2332</v>
      </c>
      <c r="E237" s="426" t="s">
        <v>2333</v>
      </c>
      <c r="F237" s="429"/>
      <c r="G237" s="429"/>
      <c r="H237" s="429"/>
      <c r="I237" s="429"/>
      <c r="J237" s="429"/>
      <c r="K237" s="429"/>
      <c r="L237" s="429"/>
      <c r="M237" s="429"/>
      <c r="N237" s="429">
        <v>2</v>
      </c>
      <c r="O237" s="429">
        <v>10300</v>
      </c>
      <c r="P237" s="442"/>
      <c r="Q237" s="430">
        <v>5150</v>
      </c>
    </row>
    <row r="238" spans="1:17" ht="14.4" customHeight="1" x14ac:dyDescent="0.3">
      <c r="A238" s="425" t="s">
        <v>2451</v>
      </c>
      <c r="B238" s="426" t="s">
        <v>2001</v>
      </c>
      <c r="C238" s="426" t="s">
        <v>1976</v>
      </c>
      <c r="D238" s="426" t="s">
        <v>2334</v>
      </c>
      <c r="E238" s="426" t="s">
        <v>2335</v>
      </c>
      <c r="F238" s="429">
        <v>6</v>
      </c>
      <c r="G238" s="429">
        <v>3336</v>
      </c>
      <c r="H238" s="429">
        <v>1</v>
      </c>
      <c r="I238" s="429">
        <v>556</v>
      </c>
      <c r="J238" s="429">
        <v>17</v>
      </c>
      <c r="K238" s="429">
        <v>9486</v>
      </c>
      <c r="L238" s="429">
        <v>2.843525179856115</v>
      </c>
      <c r="M238" s="429">
        <v>558</v>
      </c>
      <c r="N238" s="429">
        <v>9</v>
      </c>
      <c r="O238" s="429">
        <v>5031</v>
      </c>
      <c r="P238" s="442">
        <v>1.5080935251798562</v>
      </c>
      <c r="Q238" s="430">
        <v>559</v>
      </c>
    </row>
    <row r="239" spans="1:17" ht="14.4" customHeight="1" x14ac:dyDescent="0.3">
      <c r="A239" s="425" t="s">
        <v>2451</v>
      </c>
      <c r="B239" s="426" t="s">
        <v>2001</v>
      </c>
      <c r="C239" s="426" t="s">
        <v>1976</v>
      </c>
      <c r="D239" s="426" t="s">
        <v>2336</v>
      </c>
      <c r="E239" s="426" t="s">
        <v>2337</v>
      </c>
      <c r="F239" s="429">
        <v>32</v>
      </c>
      <c r="G239" s="429">
        <v>250304</v>
      </c>
      <c r="H239" s="429">
        <v>1</v>
      </c>
      <c r="I239" s="429">
        <v>7822</v>
      </c>
      <c r="J239" s="429">
        <v>33</v>
      </c>
      <c r="K239" s="429">
        <v>258324</v>
      </c>
      <c r="L239" s="429">
        <v>1.0320410380976732</v>
      </c>
      <c r="M239" s="429">
        <v>7828</v>
      </c>
      <c r="N239" s="429">
        <v>25</v>
      </c>
      <c r="O239" s="429">
        <v>195875</v>
      </c>
      <c r="P239" s="442">
        <v>0.78254842111991818</v>
      </c>
      <c r="Q239" s="430">
        <v>7835</v>
      </c>
    </row>
    <row r="240" spans="1:17" ht="14.4" customHeight="1" x14ac:dyDescent="0.3">
      <c r="A240" s="425" t="s">
        <v>2451</v>
      </c>
      <c r="B240" s="426" t="s">
        <v>2001</v>
      </c>
      <c r="C240" s="426" t="s">
        <v>1976</v>
      </c>
      <c r="D240" s="426" t="s">
        <v>2338</v>
      </c>
      <c r="E240" s="426" t="s">
        <v>2339</v>
      </c>
      <c r="F240" s="429">
        <v>6</v>
      </c>
      <c r="G240" s="429">
        <v>34104</v>
      </c>
      <c r="H240" s="429">
        <v>1</v>
      </c>
      <c r="I240" s="429">
        <v>5684</v>
      </c>
      <c r="J240" s="429">
        <v>16</v>
      </c>
      <c r="K240" s="429">
        <v>91008</v>
      </c>
      <c r="L240" s="429">
        <v>2.6685432793807178</v>
      </c>
      <c r="M240" s="429">
        <v>5688</v>
      </c>
      <c r="N240" s="429">
        <v>13</v>
      </c>
      <c r="O240" s="429">
        <v>74009</v>
      </c>
      <c r="P240" s="442">
        <v>2.1700973492845415</v>
      </c>
      <c r="Q240" s="430">
        <v>5693</v>
      </c>
    </row>
    <row r="241" spans="1:17" ht="14.4" customHeight="1" x14ac:dyDescent="0.3">
      <c r="A241" s="425" t="s">
        <v>2451</v>
      </c>
      <c r="B241" s="426" t="s">
        <v>2001</v>
      </c>
      <c r="C241" s="426" t="s">
        <v>1976</v>
      </c>
      <c r="D241" s="426" t="s">
        <v>2344</v>
      </c>
      <c r="E241" s="426" t="s">
        <v>2345</v>
      </c>
      <c r="F241" s="429">
        <v>14</v>
      </c>
      <c r="G241" s="429">
        <v>23114</v>
      </c>
      <c r="H241" s="429">
        <v>1</v>
      </c>
      <c r="I241" s="429">
        <v>1651</v>
      </c>
      <c r="J241" s="429">
        <v>17</v>
      </c>
      <c r="K241" s="429">
        <v>28101</v>
      </c>
      <c r="L241" s="429">
        <v>1.2157566842606213</v>
      </c>
      <c r="M241" s="429">
        <v>1653</v>
      </c>
      <c r="N241" s="429">
        <v>6</v>
      </c>
      <c r="O241" s="429">
        <v>9942</v>
      </c>
      <c r="P241" s="442">
        <v>0.43012892619191834</v>
      </c>
      <c r="Q241" s="430">
        <v>1657</v>
      </c>
    </row>
    <row r="242" spans="1:17" ht="14.4" customHeight="1" x14ac:dyDescent="0.3">
      <c r="A242" s="425" t="s">
        <v>2451</v>
      </c>
      <c r="B242" s="426" t="s">
        <v>2001</v>
      </c>
      <c r="C242" s="426" t="s">
        <v>1976</v>
      </c>
      <c r="D242" s="426" t="s">
        <v>2360</v>
      </c>
      <c r="E242" s="426" t="s">
        <v>2361</v>
      </c>
      <c r="F242" s="429">
        <v>48</v>
      </c>
      <c r="G242" s="429">
        <v>101472</v>
      </c>
      <c r="H242" s="429">
        <v>1</v>
      </c>
      <c r="I242" s="429">
        <v>2114</v>
      </c>
      <c r="J242" s="429">
        <v>48</v>
      </c>
      <c r="K242" s="429">
        <v>101568</v>
      </c>
      <c r="L242" s="429">
        <v>1.0009460737937559</v>
      </c>
      <c r="M242" s="429">
        <v>2116</v>
      </c>
      <c r="N242" s="429">
        <v>152</v>
      </c>
      <c r="O242" s="429">
        <v>321936</v>
      </c>
      <c r="P242" s="442">
        <v>3.1726584673604541</v>
      </c>
      <c r="Q242" s="430">
        <v>2118</v>
      </c>
    </row>
    <row r="243" spans="1:17" ht="14.4" customHeight="1" x14ac:dyDescent="0.3">
      <c r="A243" s="425" t="s">
        <v>2451</v>
      </c>
      <c r="B243" s="426" t="s">
        <v>2001</v>
      </c>
      <c r="C243" s="426" t="s">
        <v>1976</v>
      </c>
      <c r="D243" s="426" t="s">
        <v>2362</v>
      </c>
      <c r="E243" s="426" t="s">
        <v>2363</v>
      </c>
      <c r="F243" s="429">
        <v>86</v>
      </c>
      <c r="G243" s="429">
        <v>89612</v>
      </c>
      <c r="H243" s="429">
        <v>1</v>
      </c>
      <c r="I243" s="429">
        <v>1042</v>
      </c>
      <c r="J243" s="429"/>
      <c r="K243" s="429"/>
      <c r="L243" s="429"/>
      <c r="M243" s="429"/>
      <c r="N243" s="429"/>
      <c r="O243" s="429"/>
      <c r="P243" s="442"/>
      <c r="Q243" s="430"/>
    </row>
    <row r="244" spans="1:17" ht="14.4" customHeight="1" x14ac:dyDescent="0.3">
      <c r="A244" s="425" t="s">
        <v>2451</v>
      </c>
      <c r="B244" s="426" t="s">
        <v>2001</v>
      </c>
      <c r="C244" s="426" t="s">
        <v>1976</v>
      </c>
      <c r="D244" s="426" t="s">
        <v>2364</v>
      </c>
      <c r="E244" s="426" t="s">
        <v>2365</v>
      </c>
      <c r="F244" s="429">
        <v>59</v>
      </c>
      <c r="G244" s="429">
        <v>117528</v>
      </c>
      <c r="H244" s="429">
        <v>1</v>
      </c>
      <c r="I244" s="429">
        <v>1992</v>
      </c>
      <c r="J244" s="429">
        <v>139</v>
      </c>
      <c r="K244" s="429">
        <v>277166</v>
      </c>
      <c r="L244" s="429">
        <v>2.3582975971683342</v>
      </c>
      <c r="M244" s="429">
        <v>1994</v>
      </c>
      <c r="N244" s="429">
        <v>126</v>
      </c>
      <c r="O244" s="429">
        <v>251496</v>
      </c>
      <c r="P244" s="442">
        <v>2.1398815601388606</v>
      </c>
      <c r="Q244" s="430">
        <v>1996</v>
      </c>
    </row>
    <row r="245" spans="1:17" ht="14.4" customHeight="1" x14ac:dyDescent="0.3">
      <c r="A245" s="425" t="s">
        <v>2451</v>
      </c>
      <c r="B245" s="426" t="s">
        <v>2001</v>
      </c>
      <c r="C245" s="426" t="s">
        <v>1976</v>
      </c>
      <c r="D245" s="426" t="s">
        <v>2366</v>
      </c>
      <c r="E245" s="426" t="s">
        <v>2367</v>
      </c>
      <c r="F245" s="429">
        <v>227</v>
      </c>
      <c r="G245" s="429">
        <v>289198</v>
      </c>
      <c r="H245" s="429">
        <v>1</v>
      </c>
      <c r="I245" s="429">
        <v>1274</v>
      </c>
      <c r="J245" s="429">
        <v>194</v>
      </c>
      <c r="K245" s="429">
        <v>247544</v>
      </c>
      <c r="L245" s="429">
        <v>0.8559671920276074</v>
      </c>
      <c r="M245" s="429">
        <v>1276</v>
      </c>
      <c r="N245" s="429">
        <v>221</v>
      </c>
      <c r="O245" s="429">
        <v>282217</v>
      </c>
      <c r="P245" s="442">
        <v>0.97586082891306303</v>
      </c>
      <c r="Q245" s="430">
        <v>1277</v>
      </c>
    </row>
    <row r="246" spans="1:17" ht="14.4" customHeight="1" x14ac:dyDescent="0.3">
      <c r="A246" s="425" t="s">
        <v>2451</v>
      </c>
      <c r="B246" s="426" t="s">
        <v>2001</v>
      </c>
      <c r="C246" s="426" t="s">
        <v>1976</v>
      </c>
      <c r="D246" s="426" t="s">
        <v>2368</v>
      </c>
      <c r="E246" s="426" t="s">
        <v>2369</v>
      </c>
      <c r="F246" s="429">
        <v>221</v>
      </c>
      <c r="G246" s="429">
        <v>256802</v>
      </c>
      <c r="H246" s="429">
        <v>1</v>
      </c>
      <c r="I246" s="429">
        <v>1162</v>
      </c>
      <c r="J246" s="429">
        <v>183</v>
      </c>
      <c r="K246" s="429">
        <v>212829</v>
      </c>
      <c r="L246" s="429">
        <v>0.82876690991503177</v>
      </c>
      <c r="M246" s="429">
        <v>1163</v>
      </c>
      <c r="N246" s="429">
        <v>214</v>
      </c>
      <c r="O246" s="429">
        <v>249096</v>
      </c>
      <c r="P246" s="442">
        <v>0.96999244554170139</v>
      </c>
      <c r="Q246" s="430">
        <v>1164</v>
      </c>
    </row>
    <row r="247" spans="1:17" ht="14.4" customHeight="1" x14ac:dyDescent="0.3">
      <c r="A247" s="425" t="s">
        <v>2451</v>
      </c>
      <c r="B247" s="426" t="s">
        <v>2001</v>
      </c>
      <c r="C247" s="426" t="s">
        <v>1976</v>
      </c>
      <c r="D247" s="426" t="s">
        <v>2372</v>
      </c>
      <c r="E247" s="426" t="s">
        <v>2373</v>
      </c>
      <c r="F247" s="429">
        <v>29</v>
      </c>
      <c r="G247" s="429">
        <v>146827</v>
      </c>
      <c r="H247" s="429">
        <v>1</v>
      </c>
      <c r="I247" s="429">
        <v>5063</v>
      </c>
      <c r="J247" s="429">
        <v>32</v>
      </c>
      <c r="K247" s="429">
        <v>162080</v>
      </c>
      <c r="L247" s="429">
        <v>1.1038841629945446</v>
      </c>
      <c r="M247" s="429">
        <v>5065</v>
      </c>
      <c r="N247" s="429">
        <v>20</v>
      </c>
      <c r="O247" s="429">
        <v>101360</v>
      </c>
      <c r="P247" s="442">
        <v>0.69033624605828625</v>
      </c>
      <c r="Q247" s="430">
        <v>5068</v>
      </c>
    </row>
    <row r="248" spans="1:17" ht="14.4" customHeight="1" x14ac:dyDescent="0.3">
      <c r="A248" s="425" t="s">
        <v>2451</v>
      </c>
      <c r="B248" s="426" t="s">
        <v>2001</v>
      </c>
      <c r="C248" s="426" t="s">
        <v>1976</v>
      </c>
      <c r="D248" s="426" t="s">
        <v>2374</v>
      </c>
      <c r="E248" s="426" t="s">
        <v>2375</v>
      </c>
      <c r="F248" s="429">
        <v>37</v>
      </c>
      <c r="G248" s="429">
        <v>191475</v>
      </c>
      <c r="H248" s="429">
        <v>1</v>
      </c>
      <c r="I248" s="429">
        <v>5175</v>
      </c>
      <c r="J248" s="429">
        <v>37</v>
      </c>
      <c r="K248" s="429">
        <v>191549</v>
      </c>
      <c r="L248" s="429">
        <v>1.0003864734299517</v>
      </c>
      <c r="M248" s="429">
        <v>5177</v>
      </c>
      <c r="N248" s="429">
        <v>39</v>
      </c>
      <c r="O248" s="429">
        <v>202020</v>
      </c>
      <c r="P248" s="442">
        <v>1.0550724637681159</v>
      </c>
      <c r="Q248" s="430">
        <v>5180</v>
      </c>
    </row>
    <row r="249" spans="1:17" ht="14.4" customHeight="1" x14ac:dyDescent="0.3">
      <c r="A249" s="425" t="s">
        <v>2451</v>
      </c>
      <c r="B249" s="426" t="s">
        <v>2001</v>
      </c>
      <c r="C249" s="426" t="s">
        <v>1976</v>
      </c>
      <c r="D249" s="426" t="s">
        <v>2376</v>
      </c>
      <c r="E249" s="426" t="s">
        <v>2377</v>
      </c>
      <c r="F249" s="429"/>
      <c r="G249" s="429"/>
      <c r="H249" s="429"/>
      <c r="I249" s="429"/>
      <c r="J249" s="429"/>
      <c r="K249" s="429"/>
      <c r="L249" s="429"/>
      <c r="M249" s="429"/>
      <c r="N249" s="429">
        <v>2</v>
      </c>
      <c r="O249" s="429">
        <v>15346</v>
      </c>
      <c r="P249" s="442"/>
      <c r="Q249" s="430">
        <v>7673</v>
      </c>
    </row>
    <row r="250" spans="1:17" ht="14.4" customHeight="1" x14ac:dyDescent="0.3">
      <c r="A250" s="425" t="s">
        <v>2451</v>
      </c>
      <c r="B250" s="426" t="s">
        <v>2001</v>
      </c>
      <c r="C250" s="426" t="s">
        <v>1976</v>
      </c>
      <c r="D250" s="426" t="s">
        <v>2378</v>
      </c>
      <c r="E250" s="426" t="s">
        <v>2379</v>
      </c>
      <c r="F250" s="429">
        <v>2</v>
      </c>
      <c r="G250" s="429">
        <v>11006</v>
      </c>
      <c r="H250" s="429">
        <v>1</v>
      </c>
      <c r="I250" s="429">
        <v>5503</v>
      </c>
      <c r="J250" s="429">
        <v>1</v>
      </c>
      <c r="K250" s="429">
        <v>5505</v>
      </c>
      <c r="L250" s="429">
        <v>0.50018171906232967</v>
      </c>
      <c r="M250" s="429">
        <v>5505</v>
      </c>
      <c r="N250" s="429"/>
      <c r="O250" s="429"/>
      <c r="P250" s="442"/>
      <c r="Q250" s="430"/>
    </row>
    <row r="251" spans="1:17" ht="14.4" customHeight="1" x14ac:dyDescent="0.3">
      <c r="A251" s="425" t="s">
        <v>2451</v>
      </c>
      <c r="B251" s="426" t="s">
        <v>2001</v>
      </c>
      <c r="C251" s="426" t="s">
        <v>1976</v>
      </c>
      <c r="D251" s="426" t="s">
        <v>2380</v>
      </c>
      <c r="E251" s="426" t="s">
        <v>2381</v>
      </c>
      <c r="F251" s="429">
        <v>41</v>
      </c>
      <c r="G251" s="429">
        <v>110249</v>
      </c>
      <c r="H251" s="429">
        <v>1</v>
      </c>
      <c r="I251" s="429">
        <v>2689</v>
      </c>
      <c r="J251" s="429">
        <v>41</v>
      </c>
      <c r="K251" s="429">
        <v>110331</v>
      </c>
      <c r="L251" s="429">
        <v>1.0007437709185572</v>
      </c>
      <c r="M251" s="429">
        <v>2691</v>
      </c>
      <c r="N251" s="429">
        <v>43</v>
      </c>
      <c r="O251" s="429">
        <v>115756</v>
      </c>
      <c r="P251" s="442">
        <v>1.049950566445047</v>
      </c>
      <c r="Q251" s="430">
        <v>2692</v>
      </c>
    </row>
    <row r="252" spans="1:17" ht="14.4" customHeight="1" x14ac:dyDescent="0.3">
      <c r="A252" s="425" t="s">
        <v>2451</v>
      </c>
      <c r="B252" s="426" t="s">
        <v>2001</v>
      </c>
      <c r="C252" s="426" t="s">
        <v>1976</v>
      </c>
      <c r="D252" s="426" t="s">
        <v>2449</v>
      </c>
      <c r="E252" s="426" t="s">
        <v>2450</v>
      </c>
      <c r="F252" s="429">
        <v>6</v>
      </c>
      <c r="G252" s="429">
        <v>0</v>
      </c>
      <c r="H252" s="429"/>
      <c r="I252" s="429">
        <v>0</v>
      </c>
      <c r="J252" s="429">
        <v>17</v>
      </c>
      <c r="K252" s="429">
        <v>0</v>
      </c>
      <c r="L252" s="429"/>
      <c r="M252" s="429">
        <v>0</v>
      </c>
      <c r="N252" s="429">
        <v>9</v>
      </c>
      <c r="O252" s="429">
        <v>0</v>
      </c>
      <c r="P252" s="442"/>
      <c r="Q252" s="430">
        <v>0</v>
      </c>
    </row>
    <row r="253" spans="1:17" ht="14.4" customHeight="1" x14ac:dyDescent="0.3">
      <c r="A253" s="425" t="s">
        <v>2471</v>
      </c>
      <c r="B253" s="426" t="s">
        <v>1968</v>
      </c>
      <c r="C253" s="426" t="s">
        <v>1976</v>
      </c>
      <c r="D253" s="426" t="s">
        <v>1989</v>
      </c>
      <c r="E253" s="426" t="s">
        <v>1990</v>
      </c>
      <c r="F253" s="429">
        <v>6</v>
      </c>
      <c r="G253" s="429">
        <v>3624</v>
      </c>
      <c r="H253" s="429">
        <v>1</v>
      </c>
      <c r="I253" s="429">
        <v>604</v>
      </c>
      <c r="J253" s="429">
        <v>4</v>
      </c>
      <c r="K253" s="429">
        <v>2592</v>
      </c>
      <c r="L253" s="429">
        <v>0.71523178807947019</v>
      </c>
      <c r="M253" s="429">
        <v>648</v>
      </c>
      <c r="N253" s="429">
        <v>1</v>
      </c>
      <c r="O253" s="429">
        <v>650</v>
      </c>
      <c r="P253" s="442">
        <v>0.1793598233995585</v>
      </c>
      <c r="Q253" s="430">
        <v>650</v>
      </c>
    </row>
    <row r="254" spans="1:17" ht="14.4" customHeight="1" x14ac:dyDescent="0.3">
      <c r="A254" s="425" t="s">
        <v>2471</v>
      </c>
      <c r="B254" s="426" t="s">
        <v>1968</v>
      </c>
      <c r="C254" s="426" t="s">
        <v>1976</v>
      </c>
      <c r="D254" s="426" t="s">
        <v>1995</v>
      </c>
      <c r="E254" s="426" t="s">
        <v>1996</v>
      </c>
      <c r="F254" s="429"/>
      <c r="G254" s="429"/>
      <c r="H254" s="429"/>
      <c r="I254" s="429"/>
      <c r="J254" s="429">
        <v>1</v>
      </c>
      <c r="K254" s="429">
        <v>264</v>
      </c>
      <c r="L254" s="429"/>
      <c r="M254" s="429">
        <v>264</v>
      </c>
      <c r="N254" s="429"/>
      <c r="O254" s="429"/>
      <c r="P254" s="442"/>
      <c r="Q254" s="430"/>
    </row>
    <row r="255" spans="1:17" ht="14.4" customHeight="1" x14ac:dyDescent="0.3">
      <c r="A255" s="425" t="s">
        <v>2471</v>
      </c>
      <c r="B255" s="426" t="s">
        <v>1968</v>
      </c>
      <c r="C255" s="426" t="s">
        <v>1976</v>
      </c>
      <c r="D255" s="426" t="s">
        <v>1999</v>
      </c>
      <c r="E255" s="426" t="s">
        <v>2000</v>
      </c>
      <c r="F255" s="429"/>
      <c r="G255" s="429"/>
      <c r="H255" s="429"/>
      <c r="I255" s="429"/>
      <c r="J255" s="429">
        <v>4</v>
      </c>
      <c r="K255" s="429">
        <v>480</v>
      </c>
      <c r="L255" s="429"/>
      <c r="M255" s="429">
        <v>120</v>
      </c>
      <c r="N255" s="429">
        <v>1</v>
      </c>
      <c r="O255" s="429">
        <v>121</v>
      </c>
      <c r="P255" s="442"/>
      <c r="Q255" s="430">
        <v>121</v>
      </c>
    </row>
    <row r="256" spans="1:17" ht="14.4" customHeight="1" x14ac:dyDescent="0.3">
      <c r="A256" s="425" t="s">
        <v>2471</v>
      </c>
      <c r="B256" s="426" t="s">
        <v>2001</v>
      </c>
      <c r="C256" s="426" t="s">
        <v>2002</v>
      </c>
      <c r="D256" s="426" t="s">
        <v>2003</v>
      </c>
      <c r="E256" s="426" t="s">
        <v>2004</v>
      </c>
      <c r="F256" s="429">
        <v>1</v>
      </c>
      <c r="G256" s="429">
        <v>218.62</v>
      </c>
      <c r="H256" s="429">
        <v>1</v>
      </c>
      <c r="I256" s="429">
        <v>218.62</v>
      </c>
      <c r="J256" s="429"/>
      <c r="K256" s="429"/>
      <c r="L256" s="429"/>
      <c r="M256" s="429"/>
      <c r="N256" s="429"/>
      <c r="O256" s="429"/>
      <c r="P256" s="442"/>
      <c r="Q256" s="430"/>
    </row>
    <row r="257" spans="1:17" ht="14.4" customHeight="1" x14ac:dyDescent="0.3">
      <c r="A257" s="425" t="s">
        <v>2471</v>
      </c>
      <c r="B257" s="426" t="s">
        <v>2001</v>
      </c>
      <c r="C257" s="426" t="s">
        <v>2002</v>
      </c>
      <c r="D257" s="426" t="s">
        <v>2005</v>
      </c>
      <c r="E257" s="426" t="s">
        <v>2004</v>
      </c>
      <c r="F257" s="429"/>
      <c r="G257" s="429"/>
      <c r="H257" s="429"/>
      <c r="I257" s="429"/>
      <c r="J257" s="429"/>
      <c r="K257" s="429"/>
      <c r="L257" s="429"/>
      <c r="M257" s="429"/>
      <c r="N257" s="429">
        <v>1</v>
      </c>
      <c r="O257" s="429">
        <v>484.78</v>
      </c>
      <c r="P257" s="442"/>
      <c r="Q257" s="430">
        <v>484.78</v>
      </c>
    </row>
    <row r="258" spans="1:17" ht="14.4" customHeight="1" x14ac:dyDescent="0.3">
      <c r="A258" s="425" t="s">
        <v>2471</v>
      </c>
      <c r="B258" s="426" t="s">
        <v>2001</v>
      </c>
      <c r="C258" s="426" t="s">
        <v>2002</v>
      </c>
      <c r="D258" s="426" t="s">
        <v>2008</v>
      </c>
      <c r="E258" s="426" t="s">
        <v>2007</v>
      </c>
      <c r="F258" s="429">
        <v>1.55</v>
      </c>
      <c r="G258" s="429">
        <v>3327.08</v>
      </c>
      <c r="H258" s="429">
        <v>1</v>
      </c>
      <c r="I258" s="429">
        <v>2146.5032258064516</v>
      </c>
      <c r="J258" s="429">
        <v>4.5</v>
      </c>
      <c r="K258" s="429">
        <v>8922.9600000000009</v>
      </c>
      <c r="L258" s="429">
        <v>2.6819192805703502</v>
      </c>
      <c r="M258" s="429">
        <v>1982.88</v>
      </c>
      <c r="N258" s="429">
        <v>4</v>
      </c>
      <c r="O258" s="429">
        <v>7948.91</v>
      </c>
      <c r="P258" s="442">
        <v>2.3891550548829605</v>
      </c>
      <c r="Q258" s="430">
        <v>1987.2275</v>
      </c>
    </row>
    <row r="259" spans="1:17" ht="14.4" customHeight="1" x14ac:dyDescent="0.3">
      <c r="A259" s="425" t="s">
        <v>2471</v>
      </c>
      <c r="B259" s="426" t="s">
        <v>2001</v>
      </c>
      <c r="C259" s="426" t="s">
        <v>2002</v>
      </c>
      <c r="D259" s="426" t="s">
        <v>2009</v>
      </c>
      <c r="E259" s="426" t="s">
        <v>2010</v>
      </c>
      <c r="F259" s="429">
        <v>8.36</v>
      </c>
      <c r="G259" s="429">
        <v>21327.32</v>
      </c>
      <c r="H259" s="429">
        <v>1</v>
      </c>
      <c r="I259" s="429">
        <v>2551.1148325358854</v>
      </c>
      <c r="J259" s="429">
        <v>11.01</v>
      </c>
      <c r="K259" s="429">
        <v>29071.149999999998</v>
      </c>
      <c r="L259" s="429">
        <v>1.3630943784779335</v>
      </c>
      <c r="M259" s="429">
        <v>2640.4314259763851</v>
      </c>
      <c r="N259" s="429">
        <v>6.34</v>
      </c>
      <c r="O259" s="429">
        <v>16851.759999999998</v>
      </c>
      <c r="P259" s="442">
        <v>0.79014897324183253</v>
      </c>
      <c r="Q259" s="430">
        <v>2658.0063091482648</v>
      </c>
    </row>
    <row r="260" spans="1:17" ht="14.4" customHeight="1" x14ac:dyDescent="0.3">
      <c r="A260" s="425" t="s">
        <v>2471</v>
      </c>
      <c r="B260" s="426" t="s">
        <v>2001</v>
      </c>
      <c r="C260" s="426" t="s">
        <v>2002</v>
      </c>
      <c r="D260" s="426" t="s">
        <v>2011</v>
      </c>
      <c r="E260" s="426" t="s">
        <v>2010</v>
      </c>
      <c r="F260" s="429">
        <v>1</v>
      </c>
      <c r="G260" s="429">
        <v>6386.2</v>
      </c>
      <c r="H260" s="429">
        <v>1</v>
      </c>
      <c r="I260" s="429">
        <v>6386.2</v>
      </c>
      <c r="J260" s="429">
        <v>1</v>
      </c>
      <c r="K260" s="429">
        <v>6620.5499999999993</v>
      </c>
      <c r="L260" s="429">
        <v>1.0366963139269048</v>
      </c>
      <c r="M260" s="429">
        <v>6620.5499999999993</v>
      </c>
      <c r="N260" s="429">
        <v>1.6</v>
      </c>
      <c r="O260" s="429">
        <v>10639.32</v>
      </c>
      <c r="P260" s="442">
        <v>1.6659860323823243</v>
      </c>
      <c r="Q260" s="430">
        <v>6649.5749999999998</v>
      </c>
    </row>
    <row r="261" spans="1:17" ht="14.4" customHeight="1" x14ac:dyDescent="0.3">
      <c r="A261" s="425" t="s">
        <v>2471</v>
      </c>
      <c r="B261" s="426" t="s">
        <v>2001</v>
      </c>
      <c r="C261" s="426" t="s">
        <v>2002</v>
      </c>
      <c r="D261" s="426" t="s">
        <v>2021</v>
      </c>
      <c r="E261" s="426" t="s">
        <v>2022</v>
      </c>
      <c r="F261" s="429">
        <v>17.25</v>
      </c>
      <c r="G261" s="429">
        <v>24989.660000000003</v>
      </c>
      <c r="H261" s="429">
        <v>1</v>
      </c>
      <c r="I261" s="429">
        <v>1448.6759420289857</v>
      </c>
      <c r="J261" s="429">
        <v>16.7</v>
      </c>
      <c r="K261" s="429">
        <v>19333.95</v>
      </c>
      <c r="L261" s="429">
        <v>0.77367799321799491</v>
      </c>
      <c r="M261" s="429">
        <v>1157.7215568862277</v>
      </c>
      <c r="N261" s="429">
        <v>9.75</v>
      </c>
      <c r="O261" s="429">
        <v>9612.4500000000007</v>
      </c>
      <c r="P261" s="442">
        <v>0.38465709417415039</v>
      </c>
      <c r="Q261" s="430">
        <v>985.89230769230778</v>
      </c>
    </row>
    <row r="262" spans="1:17" ht="14.4" customHeight="1" x14ac:dyDescent="0.3">
      <c r="A262" s="425" t="s">
        <v>2471</v>
      </c>
      <c r="B262" s="426" t="s">
        <v>2001</v>
      </c>
      <c r="C262" s="426" t="s">
        <v>2002</v>
      </c>
      <c r="D262" s="426" t="s">
        <v>2024</v>
      </c>
      <c r="E262" s="426" t="s">
        <v>2014</v>
      </c>
      <c r="F262" s="429">
        <v>0.52</v>
      </c>
      <c r="G262" s="429">
        <v>7125.81</v>
      </c>
      <c r="H262" s="429">
        <v>1</v>
      </c>
      <c r="I262" s="429">
        <v>13703.48076923077</v>
      </c>
      <c r="J262" s="429">
        <v>0.08</v>
      </c>
      <c r="K262" s="429">
        <v>932.68</v>
      </c>
      <c r="L262" s="429">
        <v>0.13088757628957268</v>
      </c>
      <c r="M262" s="429">
        <v>11658.5</v>
      </c>
      <c r="N262" s="429"/>
      <c r="O262" s="429"/>
      <c r="P262" s="442"/>
      <c r="Q262" s="430"/>
    </row>
    <row r="263" spans="1:17" ht="14.4" customHeight="1" x14ac:dyDescent="0.3">
      <c r="A263" s="425" t="s">
        <v>2471</v>
      </c>
      <c r="B263" s="426" t="s">
        <v>2001</v>
      </c>
      <c r="C263" s="426" t="s">
        <v>2002</v>
      </c>
      <c r="D263" s="426" t="s">
        <v>2025</v>
      </c>
      <c r="E263" s="426" t="s">
        <v>2026</v>
      </c>
      <c r="F263" s="429">
        <v>1.5999999999999999</v>
      </c>
      <c r="G263" s="429">
        <v>26991.07</v>
      </c>
      <c r="H263" s="429">
        <v>1</v>
      </c>
      <c r="I263" s="429">
        <v>16869.418750000001</v>
      </c>
      <c r="J263" s="429">
        <v>3.3900000000000006</v>
      </c>
      <c r="K263" s="429">
        <v>43730.590000000004</v>
      </c>
      <c r="L263" s="429">
        <v>1.6201873434435909</v>
      </c>
      <c r="M263" s="429">
        <v>12899.879056047197</v>
      </c>
      <c r="N263" s="429">
        <v>1.74</v>
      </c>
      <c r="O263" s="429">
        <v>19216.969999999998</v>
      </c>
      <c r="P263" s="442">
        <v>0.71197510880450454</v>
      </c>
      <c r="Q263" s="430">
        <v>11044.235632183907</v>
      </c>
    </row>
    <row r="264" spans="1:17" ht="14.4" customHeight="1" x14ac:dyDescent="0.3">
      <c r="A264" s="425" t="s">
        <v>2471</v>
      </c>
      <c r="B264" s="426" t="s">
        <v>2001</v>
      </c>
      <c r="C264" s="426" t="s">
        <v>2002</v>
      </c>
      <c r="D264" s="426" t="s">
        <v>2472</v>
      </c>
      <c r="E264" s="426" t="s">
        <v>2026</v>
      </c>
      <c r="F264" s="429"/>
      <c r="G264" s="429"/>
      <c r="H264" s="429"/>
      <c r="I264" s="429"/>
      <c r="J264" s="429">
        <v>0.06</v>
      </c>
      <c r="K264" s="429">
        <v>1160.99</v>
      </c>
      <c r="L264" s="429"/>
      <c r="M264" s="429">
        <v>19349.833333333336</v>
      </c>
      <c r="N264" s="429"/>
      <c r="O264" s="429"/>
      <c r="P264" s="442"/>
      <c r="Q264" s="430"/>
    </row>
    <row r="265" spans="1:17" ht="14.4" customHeight="1" x14ac:dyDescent="0.3">
      <c r="A265" s="425" t="s">
        <v>2471</v>
      </c>
      <c r="B265" s="426" t="s">
        <v>2001</v>
      </c>
      <c r="C265" s="426" t="s">
        <v>2002</v>
      </c>
      <c r="D265" s="426" t="s">
        <v>2032</v>
      </c>
      <c r="E265" s="426" t="s">
        <v>2026</v>
      </c>
      <c r="F265" s="429">
        <v>0.28999999999999998</v>
      </c>
      <c r="G265" s="429">
        <v>2176.67</v>
      </c>
      <c r="H265" s="429">
        <v>1</v>
      </c>
      <c r="I265" s="429">
        <v>7505.7586206896558</v>
      </c>
      <c r="J265" s="429"/>
      <c r="K265" s="429"/>
      <c r="L265" s="429"/>
      <c r="M265" s="429"/>
      <c r="N265" s="429">
        <v>0.12</v>
      </c>
      <c r="O265" s="429">
        <v>773.98</v>
      </c>
      <c r="P265" s="442">
        <v>0.35557985362962691</v>
      </c>
      <c r="Q265" s="430">
        <v>6449.8333333333339</v>
      </c>
    </row>
    <row r="266" spans="1:17" ht="14.4" customHeight="1" x14ac:dyDescent="0.3">
      <c r="A266" s="425" t="s">
        <v>2471</v>
      </c>
      <c r="B266" s="426" t="s">
        <v>2001</v>
      </c>
      <c r="C266" s="426" t="s">
        <v>2002</v>
      </c>
      <c r="D266" s="426" t="s">
        <v>2033</v>
      </c>
      <c r="E266" s="426" t="s">
        <v>2026</v>
      </c>
      <c r="F266" s="429">
        <v>0.2</v>
      </c>
      <c r="G266" s="429">
        <v>3485.2</v>
      </c>
      <c r="H266" s="429">
        <v>1</v>
      </c>
      <c r="I266" s="429">
        <v>17425.999999999996</v>
      </c>
      <c r="J266" s="429"/>
      <c r="K266" s="429"/>
      <c r="L266" s="429"/>
      <c r="M266" s="429"/>
      <c r="N266" s="429"/>
      <c r="O266" s="429"/>
      <c r="P266" s="442"/>
      <c r="Q266" s="430"/>
    </row>
    <row r="267" spans="1:17" ht="14.4" customHeight="1" x14ac:dyDescent="0.3">
      <c r="A267" s="425" t="s">
        <v>2471</v>
      </c>
      <c r="B267" s="426" t="s">
        <v>2001</v>
      </c>
      <c r="C267" s="426" t="s">
        <v>2002</v>
      </c>
      <c r="D267" s="426" t="s">
        <v>2034</v>
      </c>
      <c r="E267" s="426" t="s">
        <v>2035</v>
      </c>
      <c r="F267" s="429">
        <v>1.2</v>
      </c>
      <c r="G267" s="429">
        <v>342.9</v>
      </c>
      <c r="H267" s="429">
        <v>1</v>
      </c>
      <c r="I267" s="429">
        <v>285.75</v>
      </c>
      <c r="J267" s="429"/>
      <c r="K267" s="429"/>
      <c r="L267" s="429"/>
      <c r="M267" s="429"/>
      <c r="N267" s="429">
        <v>1.2</v>
      </c>
      <c r="O267" s="429">
        <v>319.58999999999997</v>
      </c>
      <c r="P267" s="442">
        <v>0.93202099737532806</v>
      </c>
      <c r="Q267" s="430">
        <v>266.32499999999999</v>
      </c>
    </row>
    <row r="268" spans="1:17" ht="14.4" customHeight="1" x14ac:dyDescent="0.3">
      <c r="A268" s="425" t="s">
        <v>2471</v>
      </c>
      <c r="B268" s="426" t="s">
        <v>2001</v>
      </c>
      <c r="C268" s="426" t="s">
        <v>2002</v>
      </c>
      <c r="D268" s="426" t="s">
        <v>2036</v>
      </c>
      <c r="E268" s="426" t="s">
        <v>2037</v>
      </c>
      <c r="F268" s="429">
        <v>4</v>
      </c>
      <c r="G268" s="429">
        <v>4006.33</v>
      </c>
      <c r="H268" s="429">
        <v>1</v>
      </c>
      <c r="I268" s="429">
        <v>1001.5825</v>
      </c>
      <c r="J268" s="429">
        <v>14.5</v>
      </c>
      <c r="K268" s="429">
        <v>13948.23</v>
      </c>
      <c r="L268" s="429">
        <v>3.4815479503685416</v>
      </c>
      <c r="M268" s="429">
        <v>961.94689655172408</v>
      </c>
      <c r="N268" s="429">
        <v>3</v>
      </c>
      <c r="O268" s="429">
        <v>2900.2200000000003</v>
      </c>
      <c r="P268" s="442">
        <v>0.72390941335336834</v>
      </c>
      <c r="Q268" s="430">
        <v>966.74000000000012</v>
      </c>
    </row>
    <row r="269" spans="1:17" ht="14.4" customHeight="1" x14ac:dyDescent="0.3">
      <c r="A269" s="425" t="s">
        <v>2471</v>
      </c>
      <c r="B269" s="426" t="s">
        <v>2001</v>
      </c>
      <c r="C269" s="426" t="s">
        <v>2002</v>
      </c>
      <c r="D269" s="426" t="s">
        <v>2038</v>
      </c>
      <c r="E269" s="426" t="s">
        <v>2037</v>
      </c>
      <c r="F269" s="429"/>
      <c r="G269" s="429"/>
      <c r="H269" s="429"/>
      <c r="I269" s="429"/>
      <c r="J269" s="429">
        <v>2.25</v>
      </c>
      <c r="K269" s="429">
        <v>4350.2800000000007</v>
      </c>
      <c r="L269" s="429"/>
      <c r="M269" s="429">
        <v>1933.4577777777781</v>
      </c>
      <c r="N269" s="429"/>
      <c r="O269" s="429"/>
      <c r="P269" s="442"/>
      <c r="Q269" s="430"/>
    </row>
    <row r="270" spans="1:17" ht="14.4" customHeight="1" x14ac:dyDescent="0.3">
      <c r="A270" s="425" t="s">
        <v>2471</v>
      </c>
      <c r="B270" s="426" t="s">
        <v>2001</v>
      </c>
      <c r="C270" s="426" t="s">
        <v>2002</v>
      </c>
      <c r="D270" s="426" t="s">
        <v>2041</v>
      </c>
      <c r="E270" s="426" t="s">
        <v>2042</v>
      </c>
      <c r="F270" s="429"/>
      <c r="G270" s="429"/>
      <c r="H270" s="429"/>
      <c r="I270" s="429"/>
      <c r="J270" s="429"/>
      <c r="K270" s="429"/>
      <c r="L270" s="429"/>
      <c r="M270" s="429"/>
      <c r="N270" s="429">
        <v>0.05</v>
      </c>
      <c r="O270" s="429">
        <v>244.51</v>
      </c>
      <c r="P270" s="442"/>
      <c r="Q270" s="430">
        <v>4890.2</v>
      </c>
    </row>
    <row r="271" spans="1:17" ht="14.4" customHeight="1" x14ac:dyDescent="0.3">
      <c r="A271" s="425" t="s">
        <v>2471</v>
      </c>
      <c r="B271" s="426" t="s">
        <v>2001</v>
      </c>
      <c r="C271" s="426" t="s">
        <v>2002</v>
      </c>
      <c r="D271" s="426" t="s">
        <v>2044</v>
      </c>
      <c r="E271" s="426" t="s">
        <v>2045</v>
      </c>
      <c r="F271" s="429">
        <v>0.14000000000000001</v>
      </c>
      <c r="G271" s="429">
        <v>850.6</v>
      </c>
      <c r="H271" s="429">
        <v>1</v>
      </c>
      <c r="I271" s="429">
        <v>6075.7142857142853</v>
      </c>
      <c r="J271" s="429">
        <v>0.57000000000000006</v>
      </c>
      <c r="K271" s="429">
        <v>3085.57</v>
      </c>
      <c r="L271" s="429">
        <v>3.6275217493533978</v>
      </c>
      <c r="M271" s="429">
        <v>5413.2807017543855</v>
      </c>
      <c r="N271" s="429"/>
      <c r="O271" s="429"/>
      <c r="P271" s="442"/>
      <c r="Q271" s="430"/>
    </row>
    <row r="272" spans="1:17" ht="14.4" customHeight="1" x14ac:dyDescent="0.3">
      <c r="A272" s="425" t="s">
        <v>2471</v>
      </c>
      <c r="B272" s="426" t="s">
        <v>2001</v>
      </c>
      <c r="C272" s="426" t="s">
        <v>2002</v>
      </c>
      <c r="D272" s="426" t="s">
        <v>2046</v>
      </c>
      <c r="E272" s="426" t="s">
        <v>2045</v>
      </c>
      <c r="F272" s="429">
        <v>8.3699999999999974</v>
      </c>
      <c r="G272" s="429">
        <v>95786.41</v>
      </c>
      <c r="H272" s="429">
        <v>1</v>
      </c>
      <c r="I272" s="429">
        <v>11444.015531660696</v>
      </c>
      <c r="J272" s="429">
        <v>7.75</v>
      </c>
      <c r="K272" s="429">
        <v>83784.070000000007</v>
      </c>
      <c r="L272" s="429">
        <v>0.87469683851811553</v>
      </c>
      <c r="M272" s="429">
        <v>10810.847741935484</v>
      </c>
      <c r="N272" s="429">
        <v>5.55</v>
      </c>
      <c r="O272" s="429">
        <v>60284.119999999995</v>
      </c>
      <c r="P272" s="442">
        <v>0.62935984342664053</v>
      </c>
      <c r="Q272" s="430">
        <v>10862.003603603604</v>
      </c>
    </row>
    <row r="273" spans="1:17" ht="14.4" customHeight="1" x14ac:dyDescent="0.3">
      <c r="A273" s="425" t="s">
        <v>2471</v>
      </c>
      <c r="B273" s="426" t="s">
        <v>2001</v>
      </c>
      <c r="C273" s="426" t="s">
        <v>2002</v>
      </c>
      <c r="D273" s="426" t="s">
        <v>2047</v>
      </c>
      <c r="E273" s="426" t="s">
        <v>2042</v>
      </c>
      <c r="F273" s="429">
        <v>2.5</v>
      </c>
      <c r="G273" s="429">
        <v>7036.18</v>
      </c>
      <c r="H273" s="429">
        <v>1</v>
      </c>
      <c r="I273" s="429">
        <v>2814.4720000000002</v>
      </c>
      <c r="J273" s="429">
        <v>3.5999999999999996</v>
      </c>
      <c r="K273" s="429">
        <v>6973.93</v>
      </c>
      <c r="L273" s="429">
        <v>0.9911528698811003</v>
      </c>
      <c r="M273" s="429">
        <v>1937.202777777778</v>
      </c>
      <c r="N273" s="429">
        <v>1</v>
      </c>
      <c r="O273" s="429">
        <v>1947.6000000000001</v>
      </c>
      <c r="P273" s="442">
        <v>0.27679792159950428</v>
      </c>
      <c r="Q273" s="430">
        <v>1947.6000000000001</v>
      </c>
    </row>
    <row r="274" spans="1:17" ht="14.4" customHeight="1" x14ac:dyDescent="0.3">
      <c r="A274" s="425" t="s">
        <v>2471</v>
      </c>
      <c r="B274" s="426" t="s">
        <v>2001</v>
      </c>
      <c r="C274" s="426" t="s">
        <v>2002</v>
      </c>
      <c r="D274" s="426" t="s">
        <v>2048</v>
      </c>
      <c r="E274" s="426" t="s">
        <v>2045</v>
      </c>
      <c r="F274" s="429"/>
      <c r="G274" s="429"/>
      <c r="H274" s="429"/>
      <c r="I274" s="429"/>
      <c r="J274" s="429">
        <v>1</v>
      </c>
      <c r="K274" s="429">
        <v>1082.6600000000001</v>
      </c>
      <c r="L274" s="429"/>
      <c r="M274" s="429">
        <v>1082.6600000000001</v>
      </c>
      <c r="N274" s="429"/>
      <c r="O274" s="429"/>
      <c r="P274" s="442"/>
      <c r="Q274" s="430"/>
    </row>
    <row r="275" spans="1:17" ht="14.4" customHeight="1" x14ac:dyDescent="0.3">
      <c r="A275" s="425" t="s">
        <v>2471</v>
      </c>
      <c r="B275" s="426" t="s">
        <v>2001</v>
      </c>
      <c r="C275" s="426" t="s">
        <v>2002</v>
      </c>
      <c r="D275" s="426" t="s">
        <v>2049</v>
      </c>
      <c r="E275" s="426" t="s">
        <v>2050</v>
      </c>
      <c r="F275" s="429">
        <v>1.9</v>
      </c>
      <c r="G275" s="429">
        <v>961.76</v>
      </c>
      <c r="H275" s="429">
        <v>1</v>
      </c>
      <c r="I275" s="429">
        <v>506.18947368421055</v>
      </c>
      <c r="J275" s="429">
        <v>3.15</v>
      </c>
      <c r="K275" s="429">
        <v>1181.4699999999998</v>
      </c>
      <c r="L275" s="429">
        <v>1.2284457660954915</v>
      </c>
      <c r="M275" s="429">
        <v>375.06984126984122</v>
      </c>
      <c r="N275" s="429">
        <v>0.75</v>
      </c>
      <c r="O275" s="429">
        <v>282.84000000000003</v>
      </c>
      <c r="P275" s="442">
        <v>0.29408584262185994</v>
      </c>
      <c r="Q275" s="430">
        <v>377.12000000000006</v>
      </c>
    </row>
    <row r="276" spans="1:17" ht="14.4" customHeight="1" x14ac:dyDescent="0.3">
      <c r="A276" s="425" t="s">
        <v>2471</v>
      </c>
      <c r="B276" s="426" t="s">
        <v>2001</v>
      </c>
      <c r="C276" s="426" t="s">
        <v>2002</v>
      </c>
      <c r="D276" s="426" t="s">
        <v>2053</v>
      </c>
      <c r="E276" s="426" t="s">
        <v>2052</v>
      </c>
      <c r="F276" s="429">
        <v>0.09</v>
      </c>
      <c r="G276" s="429">
        <v>80.989999999999995</v>
      </c>
      <c r="H276" s="429">
        <v>1</v>
      </c>
      <c r="I276" s="429">
        <v>899.88888888888891</v>
      </c>
      <c r="J276" s="429">
        <v>0.24</v>
      </c>
      <c r="K276" s="429">
        <v>223.04000000000002</v>
      </c>
      <c r="L276" s="429">
        <v>2.7539202370663047</v>
      </c>
      <c r="M276" s="429">
        <v>929.33333333333348</v>
      </c>
      <c r="N276" s="429">
        <v>0.05</v>
      </c>
      <c r="O276" s="429">
        <v>47.24</v>
      </c>
      <c r="P276" s="442">
        <v>0.58328188665267322</v>
      </c>
      <c r="Q276" s="430">
        <v>944.8</v>
      </c>
    </row>
    <row r="277" spans="1:17" ht="14.4" customHeight="1" x14ac:dyDescent="0.3">
      <c r="A277" s="425" t="s">
        <v>2471</v>
      </c>
      <c r="B277" s="426" t="s">
        <v>2001</v>
      </c>
      <c r="C277" s="426" t="s">
        <v>1969</v>
      </c>
      <c r="D277" s="426" t="s">
        <v>2064</v>
      </c>
      <c r="E277" s="426" t="s">
        <v>2065</v>
      </c>
      <c r="F277" s="429"/>
      <c r="G277" s="429"/>
      <c r="H277" s="429"/>
      <c r="I277" s="429"/>
      <c r="J277" s="429">
        <v>1</v>
      </c>
      <c r="K277" s="429">
        <v>3654.22</v>
      </c>
      <c r="L277" s="429"/>
      <c r="M277" s="429">
        <v>3654.22</v>
      </c>
      <c r="N277" s="429"/>
      <c r="O277" s="429"/>
      <c r="P277" s="442"/>
      <c r="Q277" s="430"/>
    </row>
    <row r="278" spans="1:17" ht="14.4" customHeight="1" x14ac:dyDescent="0.3">
      <c r="A278" s="425" t="s">
        <v>2471</v>
      </c>
      <c r="B278" s="426" t="s">
        <v>2001</v>
      </c>
      <c r="C278" s="426" t="s">
        <v>1969</v>
      </c>
      <c r="D278" s="426" t="s">
        <v>2070</v>
      </c>
      <c r="E278" s="426" t="s">
        <v>2071</v>
      </c>
      <c r="F278" s="429">
        <v>2</v>
      </c>
      <c r="G278" s="429">
        <v>1876.4</v>
      </c>
      <c r="H278" s="429">
        <v>1</v>
      </c>
      <c r="I278" s="429">
        <v>938.2</v>
      </c>
      <c r="J278" s="429">
        <v>2</v>
      </c>
      <c r="K278" s="429">
        <v>1876.4</v>
      </c>
      <c r="L278" s="429">
        <v>1</v>
      </c>
      <c r="M278" s="429">
        <v>938.2</v>
      </c>
      <c r="N278" s="429">
        <v>2</v>
      </c>
      <c r="O278" s="429">
        <v>1944.64</v>
      </c>
      <c r="P278" s="442">
        <v>1.0363675122575144</v>
      </c>
      <c r="Q278" s="430">
        <v>972.32</v>
      </c>
    </row>
    <row r="279" spans="1:17" ht="14.4" customHeight="1" x14ac:dyDescent="0.3">
      <c r="A279" s="425" t="s">
        <v>2471</v>
      </c>
      <c r="B279" s="426" t="s">
        <v>2001</v>
      </c>
      <c r="C279" s="426" t="s">
        <v>1969</v>
      </c>
      <c r="D279" s="426" t="s">
        <v>2072</v>
      </c>
      <c r="E279" s="426" t="s">
        <v>2071</v>
      </c>
      <c r="F279" s="429">
        <v>1</v>
      </c>
      <c r="G279" s="429">
        <v>1647.4</v>
      </c>
      <c r="H279" s="429">
        <v>1</v>
      </c>
      <c r="I279" s="429">
        <v>1647.4</v>
      </c>
      <c r="J279" s="429"/>
      <c r="K279" s="429"/>
      <c r="L279" s="429"/>
      <c r="M279" s="429"/>
      <c r="N279" s="429">
        <v>2</v>
      </c>
      <c r="O279" s="429">
        <v>3414.62</v>
      </c>
      <c r="P279" s="442">
        <v>2.0727327910647078</v>
      </c>
      <c r="Q279" s="430">
        <v>1707.31</v>
      </c>
    </row>
    <row r="280" spans="1:17" ht="14.4" customHeight="1" x14ac:dyDescent="0.3">
      <c r="A280" s="425" t="s">
        <v>2471</v>
      </c>
      <c r="B280" s="426" t="s">
        <v>2001</v>
      </c>
      <c r="C280" s="426" t="s">
        <v>1969</v>
      </c>
      <c r="D280" s="426" t="s">
        <v>2073</v>
      </c>
      <c r="E280" s="426" t="s">
        <v>2071</v>
      </c>
      <c r="F280" s="429">
        <v>2</v>
      </c>
      <c r="G280" s="429">
        <v>3987.6</v>
      </c>
      <c r="H280" s="429">
        <v>1</v>
      </c>
      <c r="I280" s="429">
        <v>1993.8</v>
      </c>
      <c r="J280" s="429">
        <v>3</v>
      </c>
      <c r="K280" s="429">
        <v>5981.4</v>
      </c>
      <c r="L280" s="429">
        <v>1.5</v>
      </c>
      <c r="M280" s="429">
        <v>1993.8</v>
      </c>
      <c r="N280" s="429">
        <v>2</v>
      </c>
      <c r="O280" s="429">
        <v>4132.6000000000004</v>
      </c>
      <c r="P280" s="442">
        <v>1.036362724445782</v>
      </c>
      <c r="Q280" s="430">
        <v>2066.3000000000002</v>
      </c>
    </row>
    <row r="281" spans="1:17" ht="14.4" customHeight="1" x14ac:dyDescent="0.3">
      <c r="A281" s="425" t="s">
        <v>2471</v>
      </c>
      <c r="B281" s="426" t="s">
        <v>2001</v>
      </c>
      <c r="C281" s="426" t="s">
        <v>1969</v>
      </c>
      <c r="D281" s="426" t="s">
        <v>2074</v>
      </c>
      <c r="E281" s="426" t="s">
        <v>2075</v>
      </c>
      <c r="F281" s="429"/>
      <c r="G281" s="429"/>
      <c r="H281" s="429"/>
      <c r="I281" s="429"/>
      <c r="J281" s="429">
        <v>2</v>
      </c>
      <c r="K281" s="429">
        <v>3728.6</v>
      </c>
      <c r="L281" s="429"/>
      <c r="M281" s="429">
        <v>1864.3</v>
      </c>
      <c r="N281" s="429"/>
      <c r="O281" s="429"/>
      <c r="P281" s="442"/>
      <c r="Q281" s="430"/>
    </row>
    <row r="282" spans="1:17" ht="14.4" customHeight="1" x14ac:dyDescent="0.3">
      <c r="A282" s="425" t="s">
        <v>2471</v>
      </c>
      <c r="B282" s="426" t="s">
        <v>2001</v>
      </c>
      <c r="C282" s="426" t="s">
        <v>1969</v>
      </c>
      <c r="D282" s="426" t="s">
        <v>2076</v>
      </c>
      <c r="E282" s="426" t="s">
        <v>2077</v>
      </c>
      <c r="F282" s="429">
        <v>3</v>
      </c>
      <c r="G282" s="429">
        <v>2975.1000000000004</v>
      </c>
      <c r="H282" s="429">
        <v>1</v>
      </c>
      <c r="I282" s="429">
        <v>991.70000000000016</v>
      </c>
      <c r="J282" s="429">
        <v>3</v>
      </c>
      <c r="K282" s="429">
        <v>2975.1000000000004</v>
      </c>
      <c r="L282" s="429">
        <v>1</v>
      </c>
      <c r="M282" s="429">
        <v>991.70000000000016</v>
      </c>
      <c r="N282" s="429">
        <v>1</v>
      </c>
      <c r="O282" s="429">
        <v>1027.76</v>
      </c>
      <c r="P282" s="442">
        <v>0.34545393432153537</v>
      </c>
      <c r="Q282" s="430">
        <v>1027.76</v>
      </c>
    </row>
    <row r="283" spans="1:17" ht="14.4" customHeight="1" x14ac:dyDescent="0.3">
      <c r="A283" s="425" t="s">
        <v>2471</v>
      </c>
      <c r="B283" s="426" t="s">
        <v>2001</v>
      </c>
      <c r="C283" s="426" t="s">
        <v>1969</v>
      </c>
      <c r="D283" s="426" t="s">
        <v>2078</v>
      </c>
      <c r="E283" s="426" t="s">
        <v>2077</v>
      </c>
      <c r="F283" s="429">
        <v>1</v>
      </c>
      <c r="G283" s="429">
        <v>2066.6999999999998</v>
      </c>
      <c r="H283" s="429">
        <v>1</v>
      </c>
      <c r="I283" s="429">
        <v>2066.6999999999998</v>
      </c>
      <c r="J283" s="429"/>
      <c r="K283" s="429"/>
      <c r="L283" s="429"/>
      <c r="M283" s="429"/>
      <c r="N283" s="429"/>
      <c r="O283" s="429"/>
      <c r="P283" s="442"/>
      <c r="Q283" s="430"/>
    </row>
    <row r="284" spans="1:17" ht="14.4" customHeight="1" x14ac:dyDescent="0.3">
      <c r="A284" s="425" t="s">
        <v>2471</v>
      </c>
      <c r="B284" s="426" t="s">
        <v>2001</v>
      </c>
      <c r="C284" s="426" t="s">
        <v>1969</v>
      </c>
      <c r="D284" s="426" t="s">
        <v>2079</v>
      </c>
      <c r="E284" s="426" t="s">
        <v>2080</v>
      </c>
      <c r="F284" s="429"/>
      <c r="G284" s="429"/>
      <c r="H284" s="429"/>
      <c r="I284" s="429"/>
      <c r="J284" s="429"/>
      <c r="K284" s="429"/>
      <c r="L284" s="429"/>
      <c r="M284" s="429"/>
      <c r="N284" s="429">
        <v>1</v>
      </c>
      <c r="O284" s="429">
        <v>466.78</v>
      </c>
      <c r="P284" s="442"/>
      <c r="Q284" s="430">
        <v>466.78</v>
      </c>
    </row>
    <row r="285" spans="1:17" ht="14.4" customHeight="1" x14ac:dyDescent="0.3">
      <c r="A285" s="425" t="s">
        <v>2471</v>
      </c>
      <c r="B285" s="426" t="s">
        <v>2001</v>
      </c>
      <c r="C285" s="426" t="s">
        <v>1969</v>
      </c>
      <c r="D285" s="426" t="s">
        <v>2089</v>
      </c>
      <c r="E285" s="426" t="s">
        <v>2090</v>
      </c>
      <c r="F285" s="429">
        <v>1</v>
      </c>
      <c r="G285" s="429">
        <v>2236.5</v>
      </c>
      <c r="H285" s="429">
        <v>1</v>
      </c>
      <c r="I285" s="429">
        <v>2236.5</v>
      </c>
      <c r="J285" s="429">
        <v>2</v>
      </c>
      <c r="K285" s="429">
        <v>4473</v>
      </c>
      <c r="L285" s="429">
        <v>2</v>
      </c>
      <c r="M285" s="429">
        <v>2236.5</v>
      </c>
      <c r="N285" s="429">
        <v>2</v>
      </c>
      <c r="O285" s="429">
        <v>4473</v>
      </c>
      <c r="P285" s="442">
        <v>2</v>
      </c>
      <c r="Q285" s="430">
        <v>2236.5</v>
      </c>
    </row>
    <row r="286" spans="1:17" ht="14.4" customHeight="1" x14ac:dyDescent="0.3">
      <c r="A286" s="425" t="s">
        <v>2471</v>
      </c>
      <c r="B286" s="426" t="s">
        <v>2001</v>
      </c>
      <c r="C286" s="426" t="s">
        <v>1969</v>
      </c>
      <c r="D286" s="426" t="s">
        <v>2421</v>
      </c>
      <c r="E286" s="426" t="s">
        <v>2422</v>
      </c>
      <c r="F286" s="429"/>
      <c r="G286" s="429"/>
      <c r="H286" s="429"/>
      <c r="I286" s="429"/>
      <c r="J286" s="429">
        <v>1</v>
      </c>
      <c r="K286" s="429">
        <v>28000</v>
      </c>
      <c r="L286" s="429"/>
      <c r="M286" s="429">
        <v>28000</v>
      </c>
      <c r="N286" s="429"/>
      <c r="O286" s="429"/>
      <c r="P286" s="442"/>
      <c r="Q286" s="430"/>
    </row>
    <row r="287" spans="1:17" ht="14.4" customHeight="1" x14ac:dyDescent="0.3">
      <c r="A287" s="425" t="s">
        <v>2471</v>
      </c>
      <c r="B287" s="426" t="s">
        <v>2001</v>
      </c>
      <c r="C287" s="426" t="s">
        <v>1969</v>
      </c>
      <c r="D287" s="426" t="s">
        <v>2102</v>
      </c>
      <c r="E287" s="426" t="s">
        <v>2103</v>
      </c>
      <c r="F287" s="429">
        <v>3</v>
      </c>
      <c r="G287" s="429">
        <v>19947</v>
      </c>
      <c r="H287" s="429">
        <v>1</v>
      </c>
      <c r="I287" s="429">
        <v>6649</v>
      </c>
      <c r="J287" s="429">
        <v>1</v>
      </c>
      <c r="K287" s="429">
        <v>6649</v>
      </c>
      <c r="L287" s="429">
        <v>0.33333333333333331</v>
      </c>
      <c r="M287" s="429">
        <v>6649</v>
      </c>
      <c r="N287" s="429">
        <v>7</v>
      </c>
      <c r="O287" s="429">
        <v>48235.46</v>
      </c>
      <c r="P287" s="442">
        <v>2.4181811801273372</v>
      </c>
      <c r="Q287" s="430">
        <v>6890.78</v>
      </c>
    </row>
    <row r="288" spans="1:17" ht="14.4" customHeight="1" x14ac:dyDescent="0.3">
      <c r="A288" s="425" t="s">
        <v>2471</v>
      </c>
      <c r="B288" s="426" t="s">
        <v>2001</v>
      </c>
      <c r="C288" s="426" t="s">
        <v>1969</v>
      </c>
      <c r="D288" s="426" t="s">
        <v>2108</v>
      </c>
      <c r="E288" s="426" t="s">
        <v>2109</v>
      </c>
      <c r="F288" s="429"/>
      <c r="G288" s="429"/>
      <c r="H288" s="429"/>
      <c r="I288" s="429"/>
      <c r="J288" s="429">
        <v>1</v>
      </c>
      <c r="K288" s="429">
        <v>1084.3</v>
      </c>
      <c r="L288" s="429"/>
      <c r="M288" s="429">
        <v>1084.3</v>
      </c>
      <c r="N288" s="429"/>
      <c r="O288" s="429"/>
      <c r="P288" s="442"/>
      <c r="Q288" s="430"/>
    </row>
    <row r="289" spans="1:17" ht="14.4" customHeight="1" x14ac:dyDescent="0.3">
      <c r="A289" s="425" t="s">
        <v>2471</v>
      </c>
      <c r="B289" s="426" t="s">
        <v>2001</v>
      </c>
      <c r="C289" s="426" t="s">
        <v>1969</v>
      </c>
      <c r="D289" s="426" t="s">
        <v>2112</v>
      </c>
      <c r="E289" s="426" t="s">
        <v>2113</v>
      </c>
      <c r="F289" s="429">
        <v>2</v>
      </c>
      <c r="G289" s="429">
        <v>2005.6</v>
      </c>
      <c r="H289" s="429">
        <v>1</v>
      </c>
      <c r="I289" s="429">
        <v>1002.8</v>
      </c>
      <c r="J289" s="429">
        <v>2</v>
      </c>
      <c r="K289" s="429">
        <v>2005.6</v>
      </c>
      <c r="L289" s="429">
        <v>1</v>
      </c>
      <c r="M289" s="429">
        <v>1002.8</v>
      </c>
      <c r="N289" s="429">
        <v>1</v>
      </c>
      <c r="O289" s="429">
        <v>1002.8</v>
      </c>
      <c r="P289" s="442">
        <v>0.5</v>
      </c>
      <c r="Q289" s="430">
        <v>1002.8</v>
      </c>
    </row>
    <row r="290" spans="1:17" ht="14.4" customHeight="1" x14ac:dyDescent="0.3">
      <c r="A290" s="425" t="s">
        <v>2471</v>
      </c>
      <c r="B290" s="426" t="s">
        <v>2001</v>
      </c>
      <c r="C290" s="426" t="s">
        <v>1969</v>
      </c>
      <c r="D290" s="426" t="s">
        <v>2114</v>
      </c>
      <c r="E290" s="426" t="s">
        <v>2115</v>
      </c>
      <c r="F290" s="429">
        <v>2</v>
      </c>
      <c r="G290" s="429">
        <v>15300</v>
      </c>
      <c r="H290" s="429">
        <v>1</v>
      </c>
      <c r="I290" s="429">
        <v>7650</v>
      </c>
      <c r="J290" s="429">
        <v>1</v>
      </c>
      <c r="K290" s="429">
        <v>7650</v>
      </c>
      <c r="L290" s="429">
        <v>0.5</v>
      </c>
      <c r="M290" s="429">
        <v>7650</v>
      </c>
      <c r="N290" s="429">
        <v>2</v>
      </c>
      <c r="O290" s="429">
        <v>15300</v>
      </c>
      <c r="P290" s="442">
        <v>1</v>
      </c>
      <c r="Q290" s="430">
        <v>7650</v>
      </c>
    </row>
    <row r="291" spans="1:17" ht="14.4" customHeight="1" x14ac:dyDescent="0.3">
      <c r="A291" s="425" t="s">
        <v>2471</v>
      </c>
      <c r="B291" s="426" t="s">
        <v>2001</v>
      </c>
      <c r="C291" s="426" t="s">
        <v>1969</v>
      </c>
      <c r="D291" s="426" t="s">
        <v>2116</v>
      </c>
      <c r="E291" s="426" t="s">
        <v>2117</v>
      </c>
      <c r="F291" s="429"/>
      <c r="G291" s="429"/>
      <c r="H291" s="429"/>
      <c r="I291" s="429"/>
      <c r="J291" s="429">
        <v>1</v>
      </c>
      <c r="K291" s="429">
        <v>9041.6</v>
      </c>
      <c r="L291" s="429"/>
      <c r="M291" s="429">
        <v>9041.6</v>
      </c>
      <c r="N291" s="429"/>
      <c r="O291" s="429"/>
      <c r="P291" s="442"/>
      <c r="Q291" s="430"/>
    </row>
    <row r="292" spans="1:17" ht="14.4" customHeight="1" x14ac:dyDescent="0.3">
      <c r="A292" s="425" t="s">
        <v>2471</v>
      </c>
      <c r="B292" s="426" t="s">
        <v>2001</v>
      </c>
      <c r="C292" s="426" t="s">
        <v>1969</v>
      </c>
      <c r="D292" s="426" t="s">
        <v>2120</v>
      </c>
      <c r="E292" s="426" t="s">
        <v>2121</v>
      </c>
      <c r="F292" s="429"/>
      <c r="G292" s="429"/>
      <c r="H292" s="429"/>
      <c r="I292" s="429"/>
      <c r="J292" s="429"/>
      <c r="K292" s="429"/>
      <c r="L292" s="429"/>
      <c r="M292" s="429"/>
      <c r="N292" s="429">
        <v>1</v>
      </c>
      <c r="O292" s="429">
        <v>13284.52</v>
      </c>
      <c r="P292" s="442"/>
      <c r="Q292" s="430">
        <v>13284.52</v>
      </c>
    </row>
    <row r="293" spans="1:17" ht="14.4" customHeight="1" x14ac:dyDescent="0.3">
      <c r="A293" s="425" t="s">
        <v>2471</v>
      </c>
      <c r="B293" s="426" t="s">
        <v>2001</v>
      </c>
      <c r="C293" s="426" t="s">
        <v>1969</v>
      </c>
      <c r="D293" s="426" t="s">
        <v>2454</v>
      </c>
      <c r="E293" s="426" t="s">
        <v>2228</v>
      </c>
      <c r="F293" s="429"/>
      <c r="G293" s="429"/>
      <c r="H293" s="429"/>
      <c r="I293" s="429"/>
      <c r="J293" s="429"/>
      <c r="K293" s="429"/>
      <c r="L293" s="429"/>
      <c r="M293" s="429"/>
      <c r="N293" s="429">
        <v>2</v>
      </c>
      <c r="O293" s="429">
        <v>1717.04</v>
      </c>
      <c r="P293" s="442"/>
      <c r="Q293" s="430">
        <v>858.52</v>
      </c>
    </row>
    <row r="294" spans="1:17" ht="14.4" customHeight="1" x14ac:dyDescent="0.3">
      <c r="A294" s="425" t="s">
        <v>2471</v>
      </c>
      <c r="B294" s="426" t="s">
        <v>2001</v>
      </c>
      <c r="C294" s="426" t="s">
        <v>1969</v>
      </c>
      <c r="D294" s="426" t="s">
        <v>2455</v>
      </c>
      <c r="E294" s="426" t="s">
        <v>2456</v>
      </c>
      <c r="F294" s="429"/>
      <c r="G294" s="429"/>
      <c r="H294" s="429"/>
      <c r="I294" s="429"/>
      <c r="J294" s="429"/>
      <c r="K294" s="429"/>
      <c r="L294" s="429"/>
      <c r="M294" s="429"/>
      <c r="N294" s="429">
        <v>1</v>
      </c>
      <c r="O294" s="429">
        <v>2974.36</v>
      </c>
      <c r="P294" s="442"/>
      <c r="Q294" s="430">
        <v>2974.36</v>
      </c>
    </row>
    <row r="295" spans="1:17" ht="14.4" customHeight="1" x14ac:dyDescent="0.3">
      <c r="A295" s="425" t="s">
        <v>2471</v>
      </c>
      <c r="B295" s="426" t="s">
        <v>2001</v>
      </c>
      <c r="C295" s="426" t="s">
        <v>1969</v>
      </c>
      <c r="D295" s="426" t="s">
        <v>2149</v>
      </c>
      <c r="E295" s="426" t="s">
        <v>2150</v>
      </c>
      <c r="F295" s="429"/>
      <c r="G295" s="429"/>
      <c r="H295" s="429"/>
      <c r="I295" s="429"/>
      <c r="J295" s="429">
        <v>1</v>
      </c>
      <c r="K295" s="429">
        <v>1444.9</v>
      </c>
      <c r="L295" s="429"/>
      <c r="M295" s="429">
        <v>1444.9</v>
      </c>
      <c r="N295" s="429"/>
      <c r="O295" s="429"/>
      <c r="P295" s="442"/>
      <c r="Q295" s="430"/>
    </row>
    <row r="296" spans="1:17" ht="14.4" customHeight="1" x14ac:dyDescent="0.3">
      <c r="A296" s="425" t="s">
        <v>2471</v>
      </c>
      <c r="B296" s="426" t="s">
        <v>2001</v>
      </c>
      <c r="C296" s="426" t="s">
        <v>1969</v>
      </c>
      <c r="D296" s="426" t="s">
        <v>2153</v>
      </c>
      <c r="E296" s="426" t="s">
        <v>2154</v>
      </c>
      <c r="F296" s="429"/>
      <c r="G296" s="429"/>
      <c r="H296" s="429"/>
      <c r="I296" s="429"/>
      <c r="J296" s="429">
        <v>1</v>
      </c>
      <c r="K296" s="429">
        <v>584.4</v>
      </c>
      <c r="L296" s="429"/>
      <c r="M296" s="429">
        <v>584.4</v>
      </c>
      <c r="N296" s="429">
        <v>2</v>
      </c>
      <c r="O296" s="429">
        <v>1211.3</v>
      </c>
      <c r="P296" s="442"/>
      <c r="Q296" s="430">
        <v>605.65</v>
      </c>
    </row>
    <row r="297" spans="1:17" ht="14.4" customHeight="1" x14ac:dyDescent="0.3">
      <c r="A297" s="425" t="s">
        <v>2471</v>
      </c>
      <c r="B297" s="426" t="s">
        <v>2001</v>
      </c>
      <c r="C297" s="426" t="s">
        <v>1969</v>
      </c>
      <c r="D297" s="426" t="s">
        <v>2157</v>
      </c>
      <c r="E297" s="426" t="s">
        <v>2158</v>
      </c>
      <c r="F297" s="429"/>
      <c r="G297" s="429"/>
      <c r="H297" s="429"/>
      <c r="I297" s="429"/>
      <c r="J297" s="429"/>
      <c r="K297" s="429"/>
      <c r="L297" s="429"/>
      <c r="M297" s="429"/>
      <c r="N297" s="429">
        <v>1</v>
      </c>
      <c r="O297" s="429">
        <v>18223.11</v>
      </c>
      <c r="P297" s="442"/>
      <c r="Q297" s="430">
        <v>18223.11</v>
      </c>
    </row>
    <row r="298" spans="1:17" ht="14.4" customHeight="1" x14ac:dyDescent="0.3">
      <c r="A298" s="425" t="s">
        <v>2471</v>
      </c>
      <c r="B298" s="426" t="s">
        <v>2001</v>
      </c>
      <c r="C298" s="426" t="s">
        <v>1969</v>
      </c>
      <c r="D298" s="426" t="s">
        <v>2459</v>
      </c>
      <c r="E298" s="426" t="s">
        <v>2460</v>
      </c>
      <c r="F298" s="429"/>
      <c r="G298" s="429"/>
      <c r="H298" s="429"/>
      <c r="I298" s="429"/>
      <c r="J298" s="429"/>
      <c r="K298" s="429"/>
      <c r="L298" s="429"/>
      <c r="M298" s="429"/>
      <c r="N298" s="429">
        <v>1</v>
      </c>
      <c r="O298" s="429">
        <v>17381.990000000002</v>
      </c>
      <c r="P298" s="442"/>
      <c r="Q298" s="430">
        <v>17381.990000000002</v>
      </c>
    </row>
    <row r="299" spans="1:17" ht="14.4" customHeight="1" x14ac:dyDescent="0.3">
      <c r="A299" s="425" t="s">
        <v>2471</v>
      </c>
      <c r="B299" s="426" t="s">
        <v>2001</v>
      </c>
      <c r="C299" s="426" t="s">
        <v>1969</v>
      </c>
      <c r="D299" s="426" t="s">
        <v>2159</v>
      </c>
      <c r="E299" s="426" t="s">
        <v>2160</v>
      </c>
      <c r="F299" s="429">
        <v>1</v>
      </c>
      <c r="G299" s="429">
        <v>802</v>
      </c>
      <c r="H299" s="429">
        <v>1</v>
      </c>
      <c r="I299" s="429">
        <v>802</v>
      </c>
      <c r="J299" s="429">
        <v>3</v>
      </c>
      <c r="K299" s="429">
        <v>2406</v>
      </c>
      <c r="L299" s="429">
        <v>3</v>
      </c>
      <c r="M299" s="429">
        <v>802</v>
      </c>
      <c r="N299" s="429">
        <v>1</v>
      </c>
      <c r="O299" s="429">
        <v>831.16</v>
      </c>
      <c r="P299" s="442">
        <v>1.036359102244389</v>
      </c>
      <c r="Q299" s="430">
        <v>831.16</v>
      </c>
    </row>
    <row r="300" spans="1:17" ht="14.4" customHeight="1" x14ac:dyDescent="0.3">
      <c r="A300" s="425" t="s">
        <v>2471</v>
      </c>
      <c r="B300" s="426" t="s">
        <v>2001</v>
      </c>
      <c r="C300" s="426" t="s">
        <v>1969</v>
      </c>
      <c r="D300" s="426" t="s">
        <v>2161</v>
      </c>
      <c r="E300" s="426" t="s">
        <v>2160</v>
      </c>
      <c r="F300" s="429">
        <v>1</v>
      </c>
      <c r="G300" s="429">
        <v>856.9</v>
      </c>
      <c r="H300" s="429">
        <v>1</v>
      </c>
      <c r="I300" s="429">
        <v>856.9</v>
      </c>
      <c r="J300" s="429">
        <v>5</v>
      </c>
      <c r="K300" s="429">
        <v>4284.5</v>
      </c>
      <c r="L300" s="429">
        <v>5</v>
      </c>
      <c r="M300" s="429">
        <v>856.9</v>
      </c>
      <c r="N300" s="429">
        <v>1</v>
      </c>
      <c r="O300" s="429">
        <v>888.06</v>
      </c>
      <c r="P300" s="442">
        <v>1.0363636363636364</v>
      </c>
      <c r="Q300" s="430">
        <v>888.06</v>
      </c>
    </row>
    <row r="301" spans="1:17" ht="14.4" customHeight="1" x14ac:dyDescent="0.3">
      <c r="A301" s="425" t="s">
        <v>2471</v>
      </c>
      <c r="B301" s="426" t="s">
        <v>2001</v>
      </c>
      <c r="C301" s="426" t="s">
        <v>1969</v>
      </c>
      <c r="D301" s="426" t="s">
        <v>2162</v>
      </c>
      <c r="E301" s="426" t="s">
        <v>2163</v>
      </c>
      <c r="F301" s="429">
        <v>2</v>
      </c>
      <c r="G301" s="429">
        <v>1713.8</v>
      </c>
      <c r="H301" s="429">
        <v>1</v>
      </c>
      <c r="I301" s="429">
        <v>856.9</v>
      </c>
      <c r="J301" s="429"/>
      <c r="K301" s="429"/>
      <c r="L301" s="429"/>
      <c r="M301" s="429"/>
      <c r="N301" s="429">
        <v>2</v>
      </c>
      <c r="O301" s="429">
        <v>1776.12</v>
      </c>
      <c r="P301" s="442">
        <v>1.0363636363636364</v>
      </c>
      <c r="Q301" s="430">
        <v>888.06</v>
      </c>
    </row>
    <row r="302" spans="1:17" ht="14.4" customHeight="1" x14ac:dyDescent="0.3">
      <c r="A302" s="425" t="s">
        <v>2471</v>
      </c>
      <c r="B302" s="426" t="s">
        <v>2001</v>
      </c>
      <c r="C302" s="426" t="s">
        <v>1969</v>
      </c>
      <c r="D302" s="426" t="s">
        <v>2164</v>
      </c>
      <c r="E302" s="426" t="s">
        <v>2165</v>
      </c>
      <c r="F302" s="429"/>
      <c r="G302" s="429"/>
      <c r="H302" s="429"/>
      <c r="I302" s="429"/>
      <c r="J302" s="429"/>
      <c r="K302" s="429"/>
      <c r="L302" s="429"/>
      <c r="M302" s="429"/>
      <c r="N302" s="429">
        <v>1</v>
      </c>
      <c r="O302" s="429">
        <v>831.16</v>
      </c>
      <c r="P302" s="442"/>
      <c r="Q302" s="430">
        <v>831.16</v>
      </c>
    </row>
    <row r="303" spans="1:17" ht="14.4" customHeight="1" x14ac:dyDescent="0.3">
      <c r="A303" s="425" t="s">
        <v>2471</v>
      </c>
      <c r="B303" s="426" t="s">
        <v>2001</v>
      </c>
      <c r="C303" s="426" t="s">
        <v>1969</v>
      </c>
      <c r="D303" s="426" t="s">
        <v>2171</v>
      </c>
      <c r="E303" s="426" t="s">
        <v>2172</v>
      </c>
      <c r="F303" s="429">
        <v>1</v>
      </c>
      <c r="G303" s="429">
        <v>1421.2</v>
      </c>
      <c r="H303" s="429">
        <v>1</v>
      </c>
      <c r="I303" s="429">
        <v>1421.2</v>
      </c>
      <c r="J303" s="429"/>
      <c r="K303" s="429"/>
      <c r="L303" s="429"/>
      <c r="M303" s="429"/>
      <c r="N303" s="429">
        <v>1</v>
      </c>
      <c r="O303" s="429">
        <v>1472.88</v>
      </c>
      <c r="P303" s="442">
        <v>1.0363636363636364</v>
      </c>
      <c r="Q303" s="430">
        <v>1472.88</v>
      </c>
    </row>
    <row r="304" spans="1:17" ht="14.4" customHeight="1" x14ac:dyDescent="0.3">
      <c r="A304" s="425" t="s">
        <v>2471</v>
      </c>
      <c r="B304" s="426" t="s">
        <v>2001</v>
      </c>
      <c r="C304" s="426" t="s">
        <v>1969</v>
      </c>
      <c r="D304" s="426" t="s">
        <v>2177</v>
      </c>
      <c r="E304" s="426" t="s">
        <v>2178</v>
      </c>
      <c r="F304" s="429">
        <v>5</v>
      </c>
      <c r="G304" s="429">
        <v>6300</v>
      </c>
      <c r="H304" s="429">
        <v>1</v>
      </c>
      <c r="I304" s="429">
        <v>1260</v>
      </c>
      <c r="J304" s="429">
        <v>4</v>
      </c>
      <c r="K304" s="429">
        <v>5177.46</v>
      </c>
      <c r="L304" s="429">
        <v>0.82181904761904767</v>
      </c>
      <c r="M304" s="429">
        <v>1294.365</v>
      </c>
      <c r="N304" s="429">
        <v>6</v>
      </c>
      <c r="O304" s="429">
        <v>7834.92</v>
      </c>
      <c r="P304" s="442">
        <v>1.2436380952380952</v>
      </c>
      <c r="Q304" s="430">
        <v>1305.82</v>
      </c>
    </row>
    <row r="305" spans="1:17" ht="14.4" customHeight="1" x14ac:dyDescent="0.3">
      <c r="A305" s="425" t="s">
        <v>2471</v>
      </c>
      <c r="B305" s="426" t="s">
        <v>2001</v>
      </c>
      <c r="C305" s="426" t="s">
        <v>1969</v>
      </c>
      <c r="D305" s="426" t="s">
        <v>2461</v>
      </c>
      <c r="E305" s="426" t="s">
        <v>2462</v>
      </c>
      <c r="F305" s="429"/>
      <c r="G305" s="429"/>
      <c r="H305" s="429"/>
      <c r="I305" s="429"/>
      <c r="J305" s="429"/>
      <c r="K305" s="429"/>
      <c r="L305" s="429"/>
      <c r="M305" s="429"/>
      <c r="N305" s="429">
        <v>1</v>
      </c>
      <c r="O305" s="429">
        <v>80000</v>
      </c>
      <c r="P305" s="442"/>
      <c r="Q305" s="430">
        <v>80000</v>
      </c>
    </row>
    <row r="306" spans="1:17" ht="14.4" customHeight="1" x14ac:dyDescent="0.3">
      <c r="A306" s="425" t="s">
        <v>2471</v>
      </c>
      <c r="B306" s="426" t="s">
        <v>2001</v>
      </c>
      <c r="C306" s="426" t="s">
        <v>1969</v>
      </c>
      <c r="D306" s="426" t="s">
        <v>2179</v>
      </c>
      <c r="E306" s="426" t="s">
        <v>2180</v>
      </c>
      <c r="F306" s="429">
        <v>2</v>
      </c>
      <c r="G306" s="429">
        <v>693</v>
      </c>
      <c r="H306" s="429">
        <v>1</v>
      </c>
      <c r="I306" s="429">
        <v>346.5</v>
      </c>
      <c r="J306" s="429">
        <v>3</v>
      </c>
      <c r="K306" s="429">
        <v>1064.7</v>
      </c>
      <c r="L306" s="429">
        <v>1.5363636363636364</v>
      </c>
      <c r="M306" s="429">
        <v>354.90000000000003</v>
      </c>
      <c r="N306" s="429">
        <v>6</v>
      </c>
      <c r="O306" s="429">
        <v>2154.6000000000004</v>
      </c>
      <c r="P306" s="442">
        <v>3.1090909090909098</v>
      </c>
      <c r="Q306" s="430">
        <v>359.10000000000008</v>
      </c>
    </row>
    <row r="307" spans="1:17" ht="14.4" customHeight="1" x14ac:dyDescent="0.3">
      <c r="A307" s="425" t="s">
        <v>2471</v>
      </c>
      <c r="B307" s="426" t="s">
        <v>2001</v>
      </c>
      <c r="C307" s="426" t="s">
        <v>1969</v>
      </c>
      <c r="D307" s="426" t="s">
        <v>2187</v>
      </c>
      <c r="E307" s="426" t="s">
        <v>2188</v>
      </c>
      <c r="F307" s="429">
        <v>3</v>
      </c>
      <c r="G307" s="429">
        <v>2681.7</v>
      </c>
      <c r="H307" s="429">
        <v>1</v>
      </c>
      <c r="I307" s="429">
        <v>893.9</v>
      </c>
      <c r="J307" s="429">
        <v>2</v>
      </c>
      <c r="K307" s="429">
        <v>1787.8</v>
      </c>
      <c r="L307" s="429">
        <v>0.66666666666666674</v>
      </c>
      <c r="M307" s="429">
        <v>893.9</v>
      </c>
      <c r="N307" s="429">
        <v>1</v>
      </c>
      <c r="O307" s="429">
        <v>893.9</v>
      </c>
      <c r="P307" s="442">
        <v>0.33333333333333337</v>
      </c>
      <c r="Q307" s="430">
        <v>893.9</v>
      </c>
    </row>
    <row r="308" spans="1:17" ht="14.4" customHeight="1" x14ac:dyDescent="0.3">
      <c r="A308" s="425" t="s">
        <v>2471</v>
      </c>
      <c r="B308" s="426" t="s">
        <v>2001</v>
      </c>
      <c r="C308" s="426" t="s">
        <v>1969</v>
      </c>
      <c r="D308" s="426" t="s">
        <v>2201</v>
      </c>
      <c r="E308" s="426" t="s">
        <v>2202</v>
      </c>
      <c r="F308" s="429"/>
      <c r="G308" s="429"/>
      <c r="H308" s="429"/>
      <c r="I308" s="429"/>
      <c r="J308" s="429">
        <v>1</v>
      </c>
      <c r="K308" s="429">
        <v>5018.2</v>
      </c>
      <c r="L308" s="429"/>
      <c r="M308" s="429">
        <v>5018.2</v>
      </c>
      <c r="N308" s="429">
        <v>2</v>
      </c>
      <c r="O308" s="429">
        <v>10401.36</v>
      </c>
      <c r="P308" s="442"/>
      <c r="Q308" s="430">
        <v>5200.68</v>
      </c>
    </row>
    <row r="309" spans="1:17" ht="14.4" customHeight="1" x14ac:dyDescent="0.3">
      <c r="A309" s="425" t="s">
        <v>2471</v>
      </c>
      <c r="B309" s="426" t="s">
        <v>2001</v>
      </c>
      <c r="C309" s="426" t="s">
        <v>1969</v>
      </c>
      <c r="D309" s="426" t="s">
        <v>2205</v>
      </c>
      <c r="E309" s="426" t="s">
        <v>2206</v>
      </c>
      <c r="F309" s="429">
        <v>1</v>
      </c>
      <c r="G309" s="429">
        <v>6356</v>
      </c>
      <c r="H309" s="429">
        <v>1</v>
      </c>
      <c r="I309" s="429">
        <v>6356</v>
      </c>
      <c r="J309" s="429">
        <v>4</v>
      </c>
      <c r="K309" s="429">
        <v>25424</v>
      </c>
      <c r="L309" s="429">
        <v>4</v>
      </c>
      <c r="M309" s="429">
        <v>6356</v>
      </c>
      <c r="N309" s="429">
        <v>2</v>
      </c>
      <c r="O309" s="429">
        <v>13174.26</v>
      </c>
      <c r="P309" s="442">
        <v>2.0727281308999372</v>
      </c>
      <c r="Q309" s="430">
        <v>6587.13</v>
      </c>
    </row>
    <row r="310" spans="1:17" ht="14.4" customHeight="1" x14ac:dyDescent="0.3">
      <c r="A310" s="425" t="s">
        <v>2471</v>
      </c>
      <c r="B310" s="426" t="s">
        <v>2001</v>
      </c>
      <c r="C310" s="426" t="s">
        <v>1969</v>
      </c>
      <c r="D310" s="426" t="s">
        <v>2439</v>
      </c>
      <c r="E310" s="426" t="s">
        <v>2440</v>
      </c>
      <c r="F310" s="429"/>
      <c r="G310" s="429"/>
      <c r="H310" s="429"/>
      <c r="I310" s="429"/>
      <c r="J310" s="429"/>
      <c r="K310" s="429"/>
      <c r="L310" s="429"/>
      <c r="M310" s="429"/>
      <c r="N310" s="429">
        <v>2</v>
      </c>
      <c r="O310" s="429">
        <v>72951.7</v>
      </c>
      <c r="P310" s="442"/>
      <c r="Q310" s="430">
        <v>36475.85</v>
      </c>
    </row>
    <row r="311" spans="1:17" ht="14.4" customHeight="1" x14ac:dyDescent="0.3">
      <c r="A311" s="425" t="s">
        <v>2471</v>
      </c>
      <c r="B311" s="426" t="s">
        <v>2001</v>
      </c>
      <c r="C311" s="426" t="s">
        <v>1969</v>
      </c>
      <c r="D311" s="426" t="s">
        <v>2207</v>
      </c>
      <c r="E311" s="426" t="s">
        <v>2208</v>
      </c>
      <c r="F311" s="429">
        <v>2</v>
      </c>
      <c r="G311" s="429">
        <v>3554</v>
      </c>
      <c r="H311" s="429">
        <v>1</v>
      </c>
      <c r="I311" s="429">
        <v>1777</v>
      </c>
      <c r="J311" s="429">
        <v>2</v>
      </c>
      <c r="K311" s="429">
        <v>3683.24</v>
      </c>
      <c r="L311" s="429">
        <v>1.0363646595385481</v>
      </c>
      <c r="M311" s="429">
        <v>1841.62</v>
      </c>
      <c r="N311" s="429"/>
      <c r="O311" s="429"/>
      <c r="P311" s="442"/>
      <c r="Q311" s="430"/>
    </row>
    <row r="312" spans="1:17" ht="14.4" customHeight="1" x14ac:dyDescent="0.3">
      <c r="A312" s="425" t="s">
        <v>2471</v>
      </c>
      <c r="B312" s="426" t="s">
        <v>2001</v>
      </c>
      <c r="C312" s="426" t="s">
        <v>1969</v>
      </c>
      <c r="D312" s="426" t="s">
        <v>2217</v>
      </c>
      <c r="E312" s="426" t="s">
        <v>2218</v>
      </c>
      <c r="F312" s="429">
        <v>1</v>
      </c>
      <c r="G312" s="429">
        <v>14662.7</v>
      </c>
      <c r="H312" s="429">
        <v>1</v>
      </c>
      <c r="I312" s="429">
        <v>14662.7</v>
      </c>
      <c r="J312" s="429"/>
      <c r="K312" s="429"/>
      <c r="L312" s="429"/>
      <c r="M312" s="429"/>
      <c r="N312" s="429"/>
      <c r="O312" s="429"/>
      <c r="P312" s="442"/>
      <c r="Q312" s="430"/>
    </row>
    <row r="313" spans="1:17" ht="14.4" customHeight="1" x14ac:dyDescent="0.3">
      <c r="A313" s="425" t="s">
        <v>2471</v>
      </c>
      <c r="B313" s="426" t="s">
        <v>2001</v>
      </c>
      <c r="C313" s="426" t="s">
        <v>1969</v>
      </c>
      <c r="D313" s="426" t="s">
        <v>2443</v>
      </c>
      <c r="E313" s="426" t="s">
        <v>2444</v>
      </c>
      <c r="F313" s="429"/>
      <c r="G313" s="429"/>
      <c r="H313" s="429"/>
      <c r="I313" s="429"/>
      <c r="J313" s="429">
        <v>1</v>
      </c>
      <c r="K313" s="429">
        <v>24485.5</v>
      </c>
      <c r="L313" s="429"/>
      <c r="M313" s="429">
        <v>24485.5</v>
      </c>
      <c r="N313" s="429"/>
      <c r="O313" s="429"/>
      <c r="P313" s="442"/>
      <c r="Q313" s="430"/>
    </row>
    <row r="314" spans="1:17" ht="14.4" customHeight="1" x14ac:dyDescent="0.3">
      <c r="A314" s="425" t="s">
        <v>2471</v>
      </c>
      <c r="B314" s="426" t="s">
        <v>2001</v>
      </c>
      <c r="C314" s="426" t="s">
        <v>1969</v>
      </c>
      <c r="D314" s="426" t="s">
        <v>2223</v>
      </c>
      <c r="E314" s="426" t="s">
        <v>2224</v>
      </c>
      <c r="F314" s="429">
        <v>1</v>
      </c>
      <c r="G314" s="429">
        <v>6964.6</v>
      </c>
      <c r="H314" s="429">
        <v>1</v>
      </c>
      <c r="I314" s="429">
        <v>6964.6</v>
      </c>
      <c r="J314" s="429"/>
      <c r="K314" s="429"/>
      <c r="L314" s="429"/>
      <c r="M314" s="429"/>
      <c r="N314" s="429"/>
      <c r="O314" s="429"/>
      <c r="P314" s="442"/>
      <c r="Q314" s="430"/>
    </row>
    <row r="315" spans="1:17" ht="14.4" customHeight="1" x14ac:dyDescent="0.3">
      <c r="A315" s="425" t="s">
        <v>2471</v>
      </c>
      <c r="B315" s="426" t="s">
        <v>2001</v>
      </c>
      <c r="C315" s="426" t="s">
        <v>1976</v>
      </c>
      <c r="D315" s="426" t="s">
        <v>2233</v>
      </c>
      <c r="E315" s="426" t="s">
        <v>2234</v>
      </c>
      <c r="F315" s="429">
        <v>198</v>
      </c>
      <c r="G315" s="429">
        <v>29502</v>
      </c>
      <c r="H315" s="429">
        <v>1</v>
      </c>
      <c r="I315" s="429">
        <v>149</v>
      </c>
      <c r="J315" s="429">
        <v>169</v>
      </c>
      <c r="K315" s="429">
        <v>25181</v>
      </c>
      <c r="L315" s="429">
        <v>0.85353535353535348</v>
      </c>
      <c r="M315" s="429">
        <v>149</v>
      </c>
      <c r="N315" s="429">
        <v>146</v>
      </c>
      <c r="O315" s="429">
        <v>21900</v>
      </c>
      <c r="P315" s="442">
        <v>0.74232255440309136</v>
      </c>
      <c r="Q315" s="430">
        <v>150</v>
      </c>
    </row>
    <row r="316" spans="1:17" ht="14.4" customHeight="1" x14ac:dyDescent="0.3">
      <c r="A316" s="425" t="s">
        <v>2471</v>
      </c>
      <c r="B316" s="426" t="s">
        <v>2001</v>
      </c>
      <c r="C316" s="426" t="s">
        <v>1976</v>
      </c>
      <c r="D316" s="426" t="s">
        <v>2235</v>
      </c>
      <c r="E316" s="426" t="s">
        <v>2236</v>
      </c>
      <c r="F316" s="429">
        <v>124</v>
      </c>
      <c r="G316" s="429">
        <v>25296</v>
      </c>
      <c r="H316" s="429">
        <v>1</v>
      </c>
      <c r="I316" s="429">
        <v>204</v>
      </c>
      <c r="J316" s="429">
        <v>96</v>
      </c>
      <c r="K316" s="429">
        <v>19584</v>
      </c>
      <c r="L316" s="429">
        <v>0.77419354838709675</v>
      </c>
      <c r="M316" s="429">
        <v>204</v>
      </c>
      <c r="N316" s="429">
        <v>67</v>
      </c>
      <c r="O316" s="429">
        <v>13735</v>
      </c>
      <c r="P316" s="442">
        <v>0.54297122074636306</v>
      </c>
      <c r="Q316" s="430">
        <v>205</v>
      </c>
    </row>
    <row r="317" spans="1:17" ht="14.4" customHeight="1" x14ac:dyDescent="0.3">
      <c r="A317" s="425" t="s">
        <v>2471</v>
      </c>
      <c r="B317" s="426" t="s">
        <v>2001</v>
      </c>
      <c r="C317" s="426" t="s">
        <v>1976</v>
      </c>
      <c r="D317" s="426" t="s">
        <v>2237</v>
      </c>
      <c r="E317" s="426" t="s">
        <v>2238</v>
      </c>
      <c r="F317" s="429">
        <v>33</v>
      </c>
      <c r="G317" s="429">
        <v>5181</v>
      </c>
      <c r="H317" s="429">
        <v>1</v>
      </c>
      <c r="I317" s="429">
        <v>157</v>
      </c>
      <c r="J317" s="429">
        <v>23</v>
      </c>
      <c r="K317" s="429">
        <v>3611</v>
      </c>
      <c r="L317" s="429">
        <v>0.69696969696969702</v>
      </c>
      <c r="M317" s="429">
        <v>157</v>
      </c>
      <c r="N317" s="429">
        <v>55</v>
      </c>
      <c r="O317" s="429">
        <v>8690</v>
      </c>
      <c r="P317" s="442">
        <v>1.6772823779193207</v>
      </c>
      <c r="Q317" s="430">
        <v>158</v>
      </c>
    </row>
    <row r="318" spans="1:17" ht="14.4" customHeight="1" x14ac:dyDescent="0.3">
      <c r="A318" s="425" t="s">
        <v>2471</v>
      </c>
      <c r="B318" s="426" t="s">
        <v>2001</v>
      </c>
      <c r="C318" s="426" t="s">
        <v>1976</v>
      </c>
      <c r="D318" s="426" t="s">
        <v>2239</v>
      </c>
      <c r="E318" s="426" t="s">
        <v>2240</v>
      </c>
      <c r="F318" s="429">
        <v>110</v>
      </c>
      <c r="G318" s="429">
        <v>16390</v>
      </c>
      <c r="H318" s="429">
        <v>1</v>
      </c>
      <c r="I318" s="429">
        <v>149</v>
      </c>
      <c r="J318" s="429">
        <v>95</v>
      </c>
      <c r="K318" s="429">
        <v>14155</v>
      </c>
      <c r="L318" s="429">
        <v>0.86363636363636365</v>
      </c>
      <c r="M318" s="429">
        <v>149</v>
      </c>
      <c r="N318" s="429">
        <v>115</v>
      </c>
      <c r="O318" s="429">
        <v>17250</v>
      </c>
      <c r="P318" s="442">
        <v>1.0524710189139719</v>
      </c>
      <c r="Q318" s="430">
        <v>150</v>
      </c>
    </row>
    <row r="319" spans="1:17" ht="14.4" customHeight="1" x14ac:dyDescent="0.3">
      <c r="A319" s="425" t="s">
        <v>2471</v>
      </c>
      <c r="B319" s="426" t="s">
        <v>2001</v>
      </c>
      <c r="C319" s="426" t="s">
        <v>1976</v>
      </c>
      <c r="D319" s="426" t="s">
        <v>2241</v>
      </c>
      <c r="E319" s="426" t="s">
        <v>2242</v>
      </c>
      <c r="F319" s="429">
        <v>282</v>
      </c>
      <c r="G319" s="429">
        <v>51042</v>
      </c>
      <c r="H319" s="429">
        <v>1</v>
      </c>
      <c r="I319" s="429">
        <v>181</v>
      </c>
      <c r="J319" s="429">
        <v>228</v>
      </c>
      <c r="K319" s="429">
        <v>41268</v>
      </c>
      <c r="L319" s="429">
        <v>0.80851063829787229</v>
      </c>
      <c r="M319" s="429">
        <v>181</v>
      </c>
      <c r="N319" s="429">
        <v>259</v>
      </c>
      <c r="O319" s="429">
        <v>47138</v>
      </c>
      <c r="P319" s="442">
        <v>0.92351396888836645</v>
      </c>
      <c r="Q319" s="430">
        <v>182</v>
      </c>
    </row>
    <row r="320" spans="1:17" ht="14.4" customHeight="1" x14ac:dyDescent="0.3">
      <c r="A320" s="425" t="s">
        <v>2471</v>
      </c>
      <c r="B320" s="426" t="s">
        <v>2001</v>
      </c>
      <c r="C320" s="426" t="s">
        <v>1976</v>
      </c>
      <c r="D320" s="426" t="s">
        <v>2243</v>
      </c>
      <c r="E320" s="426" t="s">
        <v>2244</v>
      </c>
      <c r="F320" s="429">
        <v>48</v>
      </c>
      <c r="G320" s="429">
        <v>7536</v>
      </c>
      <c r="H320" s="429">
        <v>1</v>
      </c>
      <c r="I320" s="429">
        <v>157</v>
      </c>
      <c r="J320" s="429">
        <v>42</v>
      </c>
      <c r="K320" s="429">
        <v>6594</v>
      </c>
      <c r="L320" s="429">
        <v>0.875</v>
      </c>
      <c r="M320" s="429">
        <v>157</v>
      </c>
      <c r="N320" s="429">
        <v>41</v>
      </c>
      <c r="O320" s="429">
        <v>6478</v>
      </c>
      <c r="P320" s="442">
        <v>0.85960721868365175</v>
      </c>
      <c r="Q320" s="430">
        <v>158</v>
      </c>
    </row>
    <row r="321" spans="1:17" ht="14.4" customHeight="1" x14ac:dyDescent="0.3">
      <c r="A321" s="425" t="s">
        <v>2471</v>
      </c>
      <c r="B321" s="426" t="s">
        <v>2001</v>
      </c>
      <c r="C321" s="426" t="s">
        <v>1976</v>
      </c>
      <c r="D321" s="426" t="s">
        <v>2245</v>
      </c>
      <c r="E321" s="426" t="s">
        <v>2246</v>
      </c>
      <c r="F321" s="429">
        <v>123</v>
      </c>
      <c r="G321" s="429">
        <v>15129</v>
      </c>
      <c r="H321" s="429">
        <v>1</v>
      </c>
      <c r="I321" s="429">
        <v>123</v>
      </c>
      <c r="J321" s="429">
        <v>102</v>
      </c>
      <c r="K321" s="429">
        <v>12648</v>
      </c>
      <c r="L321" s="429">
        <v>0.83601031132262538</v>
      </c>
      <c r="M321" s="429">
        <v>124</v>
      </c>
      <c r="N321" s="429">
        <v>138</v>
      </c>
      <c r="O321" s="429">
        <v>17112</v>
      </c>
      <c r="P321" s="442">
        <v>1.1310727741423756</v>
      </c>
      <c r="Q321" s="430">
        <v>124</v>
      </c>
    </row>
    <row r="322" spans="1:17" ht="14.4" customHeight="1" x14ac:dyDescent="0.3">
      <c r="A322" s="425" t="s">
        <v>2471</v>
      </c>
      <c r="B322" s="426" t="s">
        <v>2001</v>
      </c>
      <c r="C322" s="426" t="s">
        <v>1976</v>
      </c>
      <c r="D322" s="426" t="s">
        <v>2247</v>
      </c>
      <c r="E322" s="426" t="s">
        <v>2248</v>
      </c>
      <c r="F322" s="429">
        <v>114</v>
      </c>
      <c r="G322" s="429">
        <v>21888</v>
      </c>
      <c r="H322" s="429">
        <v>1</v>
      </c>
      <c r="I322" s="429">
        <v>192</v>
      </c>
      <c r="J322" s="429">
        <v>72</v>
      </c>
      <c r="K322" s="429">
        <v>13824</v>
      </c>
      <c r="L322" s="429">
        <v>0.63157894736842102</v>
      </c>
      <c r="M322" s="429">
        <v>192</v>
      </c>
      <c r="N322" s="429">
        <v>57</v>
      </c>
      <c r="O322" s="429">
        <v>11001</v>
      </c>
      <c r="P322" s="442">
        <v>0.50260416666666663</v>
      </c>
      <c r="Q322" s="430">
        <v>193</v>
      </c>
    </row>
    <row r="323" spans="1:17" ht="14.4" customHeight="1" x14ac:dyDescent="0.3">
      <c r="A323" s="425" t="s">
        <v>2471</v>
      </c>
      <c r="B323" s="426" t="s">
        <v>2001</v>
      </c>
      <c r="C323" s="426" t="s">
        <v>1976</v>
      </c>
      <c r="D323" s="426" t="s">
        <v>2249</v>
      </c>
      <c r="E323" s="426" t="s">
        <v>2250</v>
      </c>
      <c r="F323" s="429">
        <v>345</v>
      </c>
      <c r="G323" s="429">
        <v>74520</v>
      </c>
      <c r="H323" s="429">
        <v>1</v>
      </c>
      <c r="I323" s="429">
        <v>216</v>
      </c>
      <c r="J323" s="429">
        <v>222</v>
      </c>
      <c r="K323" s="429">
        <v>47952</v>
      </c>
      <c r="L323" s="429">
        <v>0.64347826086956517</v>
      </c>
      <c r="M323" s="429">
        <v>216</v>
      </c>
      <c r="N323" s="429">
        <v>337</v>
      </c>
      <c r="O323" s="429">
        <v>73129</v>
      </c>
      <c r="P323" s="442">
        <v>0.98133387010198603</v>
      </c>
      <c r="Q323" s="430">
        <v>217</v>
      </c>
    </row>
    <row r="324" spans="1:17" ht="14.4" customHeight="1" x14ac:dyDescent="0.3">
      <c r="A324" s="425" t="s">
        <v>2471</v>
      </c>
      <c r="B324" s="426" t="s">
        <v>2001</v>
      </c>
      <c r="C324" s="426" t="s">
        <v>1976</v>
      </c>
      <c r="D324" s="426" t="s">
        <v>2251</v>
      </c>
      <c r="E324" s="426" t="s">
        <v>2252</v>
      </c>
      <c r="F324" s="429">
        <v>17</v>
      </c>
      <c r="G324" s="429">
        <v>3672</v>
      </c>
      <c r="H324" s="429">
        <v>1</v>
      </c>
      <c r="I324" s="429">
        <v>216</v>
      </c>
      <c r="J324" s="429">
        <v>16</v>
      </c>
      <c r="K324" s="429">
        <v>3456</v>
      </c>
      <c r="L324" s="429">
        <v>0.94117647058823528</v>
      </c>
      <c r="M324" s="429">
        <v>216</v>
      </c>
      <c r="N324" s="429">
        <v>7</v>
      </c>
      <c r="O324" s="429">
        <v>1519</v>
      </c>
      <c r="P324" s="442">
        <v>0.4136710239651416</v>
      </c>
      <c r="Q324" s="430">
        <v>217</v>
      </c>
    </row>
    <row r="325" spans="1:17" ht="14.4" customHeight="1" x14ac:dyDescent="0.3">
      <c r="A325" s="425" t="s">
        <v>2471</v>
      </c>
      <c r="B325" s="426" t="s">
        <v>2001</v>
      </c>
      <c r="C325" s="426" t="s">
        <v>1976</v>
      </c>
      <c r="D325" s="426" t="s">
        <v>2253</v>
      </c>
      <c r="E325" s="426" t="s">
        <v>2254</v>
      </c>
      <c r="F325" s="429">
        <v>1344</v>
      </c>
      <c r="G325" s="429">
        <v>231168</v>
      </c>
      <c r="H325" s="429">
        <v>1</v>
      </c>
      <c r="I325" s="429">
        <v>172</v>
      </c>
      <c r="J325" s="429">
        <v>1227</v>
      </c>
      <c r="K325" s="429">
        <v>211044</v>
      </c>
      <c r="L325" s="429">
        <v>0.9129464285714286</v>
      </c>
      <c r="M325" s="429">
        <v>172</v>
      </c>
      <c r="N325" s="429">
        <v>1073</v>
      </c>
      <c r="O325" s="429">
        <v>185629</v>
      </c>
      <c r="P325" s="442">
        <v>0.80300474114064235</v>
      </c>
      <c r="Q325" s="430">
        <v>173</v>
      </c>
    </row>
    <row r="326" spans="1:17" ht="14.4" customHeight="1" x14ac:dyDescent="0.3">
      <c r="A326" s="425" t="s">
        <v>2471</v>
      </c>
      <c r="B326" s="426" t="s">
        <v>2001</v>
      </c>
      <c r="C326" s="426" t="s">
        <v>1976</v>
      </c>
      <c r="D326" s="426" t="s">
        <v>2261</v>
      </c>
      <c r="E326" s="426" t="s">
        <v>2262</v>
      </c>
      <c r="F326" s="429">
        <v>110</v>
      </c>
      <c r="G326" s="429">
        <v>23980</v>
      </c>
      <c r="H326" s="429">
        <v>1</v>
      </c>
      <c r="I326" s="429">
        <v>218</v>
      </c>
      <c r="J326" s="429">
        <v>137</v>
      </c>
      <c r="K326" s="429">
        <v>29866</v>
      </c>
      <c r="L326" s="429">
        <v>1.2454545454545454</v>
      </c>
      <c r="M326" s="429">
        <v>218</v>
      </c>
      <c r="N326" s="429">
        <v>106</v>
      </c>
      <c r="O326" s="429">
        <v>23214</v>
      </c>
      <c r="P326" s="442">
        <v>0.96805671392827353</v>
      </c>
      <c r="Q326" s="430">
        <v>219</v>
      </c>
    </row>
    <row r="327" spans="1:17" ht="14.4" customHeight="1" x14ac:dyDescent="0.3">
      <c r="A327" s="425" t="s">
        <v>2471</v>
      </c>
      <c r="B327" s="426" t="s">
        <v>2001</v>
      </c>
      <c r="C327" s="426" t="s">
        <v>1976</v>
      </c>
      <c r="D327" s="426" t="s">
        <v>2263</v>
      </c>
      <c r="E327" s="426" t="s">
        <v>2264</v>
      </c>
      <c r="F327" s="429">
        <v>11</v>
      </c>
      <c r="G327" s="429">
        <v>4554</v>
      </c>
      <c r="H327" s="429">
        <v>1</v>
      </c>
      <c r="I327" s="429">
        <v>414</v>
      </c>
      <c r="J327" s="429">
        <v>19</v>
      </c>
      <c r="K327" s="429">
        <v>7866</v>
      </c>
      <c r="L327" s="429">
        <v>1.7272727272727273</v>
      </c>
      <c r="M327" s="429">
        <v>414</v>
      </c>
      <c r="N327" s="429">
        <v>3</v>
      </c>
      <c r="O327" s="429">
        <v>1245</v>
      </c>
      <c r="P327" s="442">
        <v>0.27338603425559949</v>
      </c>
      <c r="Q327" s="430">
        <v>415</v>
      </c>
    </row>
    <row r="328" spans="1:17" ht="14.4" customHeight="1" x14ac:dyDescent="0.3">
      <c r="A328" s="425" t="s">
        <v>2471</v>
      </c>
      <c r="B328" s="426" t="s">
        <v>2001</v>
      </c>
      <c r="C328" s="426" t="s">
        <v>1976</v>
      </c>
      <c r="D328" s="426" t="s">
        <v>2265</v>
      </c>
      <c r="E328" s="426" t="s">
        <v>2266</v>
      </c>
      <c r="F328" s="429">
        <v>4</v>
      </c>
      <c r="G328" s="429">
        <v>2424</v>
      </c>
      <c r="H328" s="429">
        <v>1</v>
      </c>
      <c r="I328" s="429">
        <v>606</v>
      </c>
      <c r="J328" s="429">
        <v>9</v>
      </c>
      <c r="K328" s="429">
        <v>5472</v>
      </c>
      <c r="L328" s="429">
        <v>2.2574257425742572</v>
      </c>
      <c r="M328" s="429">
        <v>608</v>
      </c>
      <c r="N328" s="429">
        <v>2</v>
      </c>
      <c r="O328" s="429">
        <v>1218</v>
      </c>
      <c r="P328" s="442">
        <v>0.50247524752475248</v>
      </c>
      <c r="Q328" s="430">
        <v>609</v>
      </c>
    </row>
    <row r="329" spans="1:17" ht="14.4" customHeight="1" x14ac:dyDescent="0.3">
      <c r="A329" s="425" t="s">
        <v>2471</v>
      </c>
      <c r="B329" s="426" t="s">
        <v>2001</v>
      </c>
      <c r="C329" s="426" t="s">
        <v>1976</v>
      </c>
      <c r="D329" s="426" t="s">
        <v>2267</v>
      </c>
      <c r="E329" s="426" t="s">
        <v>2268</v>
      </c>
      <c r="F329" s="429">
        <v>1</v>
      </c>
      <c r="G329" s="429">
        <v>655</v>
      </c>
      <c r="H329" s="429">
        <v>1</v>
      </c>
      <c r="I329" s="429">
        <v>655</v>
      </c>
      <c r="J329" s="429">
        <v>5</v>
      </c>
      <c r="K329" s="429">
        <v>3285</v>
      </c>
      <c r="L329" s="429">
        <v>5.0152671755725189</v>
      </c>
      <c r="M329" s="429">
        <v>657</v>
      </c>
      <c r="N329" s="429">
        <v>2</v>
      </c>
      <c r="O329" s="429">
        <v>1316</v>
      </c>
      <c r="P329" s="442">
        <v>2.0091603053435114</v>
      </c>
      <c r="Q329" s="430">
        <v>658</v>
      </c>
    </row>
    <row r="330" spans="1:17" ht="14.4" customHeight="1" x14ac:dyDescent="0.3">
      <c r="A330" s="425" t="s">
        <v>2471</v>
      </c>
      <c r="B330" s="426" t="s">
        <v>2001</v>
      </c>
      <c r="C330" s="426" t="s">
        <v>1976</v>
      </c>
      <c r="D330" s="426" t="s">
        <v>2271</v>
      </c>
      <c r="E330" s="426" t="s">
        <v>2272</v>
      </c>
      <c r="F330" s="429">
        <v>3</v>
      </c>
      <c r="G330" s="429">
        <v>2724</v>
      </c>
      <c r="H330" s="429">
        <v>1</v>
      </c>
      <c r="I330" s="429">
        <v>908</v>
      </c>
      <c r="J330" s="429">
        <v>2</v>
      </c>
      <c r="K330" s="429">
        <v>1820</v>
      </c>
      <c r="L330" s="429">
        <v>0.66813509544787075</v>
      </c>
      <c r="M330" s="429">
        <v>910</v>
      </c>
      <c r="N330" s="429">
        <v>2</v>
      </c>
      <c r="O330" s="429">
        <v>1824</v>
      </c>
      <c r="P330" s="442">
        <v>0.66960352422907488</v>
      </c>
      <c r="Q330" s="430">
        <v>912</v>
      </c>
    </row>
    <row r="331" spans="1:17" ht="14.4" customHeight="1" x14ac:dyDescent="0.3">
      <c r="A331" s="425" t="s">
        <v>2471</v>
      </c>
      <c r="B331" s="426" t="s">
        <v>2001</v>
      </c>
      <c r="C331" s="426" t="s">
        <v>1976</v>
      </c>
      <c r="D331" s="426" t="s">
        <v>2275</v>
      </c>
      <c r="E331" s="426" t="s">
        <v>2276</v>
      </c>
      <c r="F331" s="429"/>
      <c r="G331" s="429"/>
      <c r="H331" s="429"/>
      <c r="I331" s="429"/>
      <c r="J331" s="429"/>
      <c r="K331" s="429"/>
      <c r="L331" s="429"/>
      <c r="M331" s="429"/>
      <c r="N331" s="429">
        <v>1</v>
      </c>
      <c r="O331" s="429">
        <v>1014</v>
      </c>
      <c r="P331" s="442"/>
      <c r="Q331" s="430">
        <v>1014</v>
      </c>
    </row>
    <row r="332" spans="1:17" ht="14.4" customHeight="1" x14ac:dyDescent="0.3">
      <c r="A332" s="425" t="s">
        <v>2471</v>
      </c>
      <c r="B332" s="426" t="s">
        <v>2001</v>
      </c>
      <c r="C332" s="426" t="s">
        <v>1976</v>
      </c>
      <c r="D332" s="426" t="s">
        <v>2285</v>
      </c>
      <c r="E332" s="426" t="s">
        <v>2286</v>
      </c>
      <c r="F332" s="429">
        <v>2</v>
      </c>
      <c r="G332" s="429">
        <v>594</v>
      </c>
      <c r="H332" s="429">
        <v>1</v>
      </c>
      <c r="I332" s="429">
        <v>297</v>
      </c>
      <c r="J332" s="429">
        <v>7</v>
      </c>
      <c r="K332" s="429">
        <v>2177</v>
      </c>
      <c r="L332" s="429">
        <v>3.6649831649831648</v>
      </c>
      <c r="M332" s="429">
        <v>311</v>
      </c>
      <c r="N332" s="429">
        <v>6</v>
      </c>
      <c r="O332" s="429">
        <v>1872</v>
      </c>
      <c r="P332" s="442">
        <v>3.1515151515151514</v>
      </c>
      <c r="Q332" s="430">
        <v>312</v>
      </c>
    </row>
    <row r="333" spans="1:17" ht="14.4" customHeight="1" x14ac:dyDescent="0.3">
      <c r="A333" s="425" t="s">
        <v>2471</v>
      </c>
      <c r="B333" s="426" t="s">
        <v>2001</v>
      </c>
      <c r="C333" s="426" t="s">
        <v>1976</v>
      </c>
      <c r="D333" s="426" t="s">
        <v>2287</v>
      </c>
      <c r="E333" s="426" t="s">
        <v>2288</v>
      </c>
      <c r="F333" s="429">
        <v>1</v>
      </c>
      <c r="G333" s="429">
        <v>364</v>
      </c>
      <c r="H333" s="429">
        <v>1</v>
      </c>
      <c r="I333" s="429">
        <v>364</v>
      </c>
      <c r="J333" s="429">
        <v>1</v>
      </c>
      <c r="K333" s="429">
        <v>364</v>
      </c>
      <c r="L333" s="429">
        <v>1</v>
      </c>
      <c r="M333" s="429">
        <v>364</v>
      </c>
      <c r="N333" s="429"/>
      <c r="O333" s="429"/>
      <c r="P333" s="442"/>
      <c r="Q333" s="430"/>
    </row>
    <row r="334" spans="1:17" ht="14.4" customHeight="1" x14ac:dyDescent="0.3">
      <c r="A334" s="425" t="s">
        <v>2471</v>
      </c>
      <c r="B334" s="426" t="s">
        <v>2001</v>
      </c>
      <c r="C334" s="426" t="s">
        <v>1976</v>
      </c>
      <c r="D334" s="426" t="s">
        <v>2293</v>
      </c>
      <c r="E334" s="426" t="s">
        <v>2294</v>
      </c>
      <c r="F334" s="429">
        <v>2</v>
      </c>
      <c r="G334" s="429">
        <v>512</v>
      </c>
      <c r="H334" s="429">
        <v>1</v>
      </c>
      <c r="I334" s="429">
        <v>256</v>
      </c>
      <c r="J334" s="429"/>
      <c r="K334" s="429"/>
      <c r="L334" s="429"/>
      <c r="M334" s="429"/>
      <c r="N334" s="429">
        <v>1</v>
      </c>
      <c r="O334" s="429">
        <v>257</v>
      </c>
      <c r="P334" s="442">
        <v>0.501953125</v>
      </c>
      <c r="Q334" s="430">
        <v>257</v>
      </c>
    </row>
    <row r="335" spans="1:17" ht="14.4" customHeight="1" x14ac:dyDescent="0.3">
      <c r="A335" s="425" t="s">
        <v>2471</v>
      </c>
      <c r="B335" s="426" t="s">
        <v>2001</v>
      </c>
      <c r="C335" s="426" t="s">
        <v>1976</v>
      </c>
      <c r="D335" s="426" t="s">
        <v>2297</v>
      </c>
      <c r="E335" s="426" t="s">
        <v>2298</v>
      </c>
      <c r="F335" s="429">
        <v>32</v>
      </c>
      <c r="G335" s="429">
        <v>6304</v>
      </c>
      <c r="H335" s="429">
        <v>1</v>
      </c>
      <c r="I335" s="429">
        <v>197</v>
      </c>
      <c r="J335" s="429">
        <v>13</v>
      </c>
      <c r="K335" s="429">
        <v>2561</v>
      </c>
      <c r="L335" s="429">
        <v>0.40625</v>
      </c>
      <c r="M335" s="429">
        <v>197</v>
      </c>
      <c r="N335" s="429">
        <v>27</v>
      </c>
      <c r="O335" s="429">
        <v>5346</v>
      </c>
      <c r="P335" s="442">
        <v>0.84803299492385786</v>
      </c>
      <c r="Q335" s="430">
        <v>198</v>
      </c>
    </row>
    <row r="336" spans="1:17" ht="14.4" customHeight="1" x14ac:dyDescent="0.3">
      <c r="A336" s="425" t="s">
        <v>2471</v>
      </c>
      <c r="B336" s="426" t="s">
        <v>2001</v>
      </c>
      <c r="C336" s="426" t="s">
        <v>1976</v>
      </c>
      <c r="D336" s="426" t="s">
        <v>2299</v>
      </c>
      <c r="E336" s="426" t="s">
        <v>2300</v>
      </c>
      <c r="F336" s="429"/>
      <c r="G336" s="429"/>
      <c r="H336" s="429"/>
      <c r="I336" s="429"/>
      <c r="J336" s="429">
        <v>1</v>
      </c>
      <c r="K336" s="429">
        <v>738</v>
      </c>
      <c r="L336" s="429"/>
      <c r="M336" s="429">
        <v>738</v>
      </c>
      <c r="N336" s="429"/>
      <c r="O336" s="429"/>
      <c r="P336" s="442"/>
      <c r="Q336" s="430"/>
    </row>
    <row r="337" spans="1:17" ht="14.4" customHeight="1" x14ac:dyDescent="0.3">
      <c r="A337" s="425" t="s">
        <v>2471</v>
      </c>
      <c r="B337" s="426" t="s">
        <v>2001</v>
      </c>
      <c r="C337" s="426" t="s">
        <v>1976</v>
      </c>
      <c r="D337" s="426" t="s">
        <v>2301</v>
      </c>
      <c r="E337" s="426" t="s">
        <v>2302</v>
      </c>
      <c r="F337" s="429">
        <v>4</v>
      </c>
      <c r="G337" s="429">
        <v>1292</v>
      </c>
      <c r="H337" s="429">
        <v>1</v>
      </c>
      <c r="I337" s="429">
        <v>323</v>
      </c>
      <c r="J337" s="429">
        <v>5</v>
      </c>
      <c r="K337" s="429">
        <v>1625</v>
      </c>
      <c r="L337" s="429">
        <v>1.2577399380804954</v>
      </c>
      <c r="M337" s="429">
        <v>325</v>
      </c>
      <c r="N337" s="429">
        <v>8</v>
      </c>
      <c r="O337" s="429">
        <v>2608</v>
      </c>
      <c r="P337" s="442">
        <v>2.0185758513931891</v>
      </c>
      <c r="Q337" s="430">
        <v>326</v>
      </c>
    </row>
    <row r="338" spans="1:17" ht="14.4" customHeight="1" x14ac:dyDescent="0.3">
      <c r="A338" s="425" t="s">
        <v>2471</v>
      </c>
      <c r="B338" s="426" t="s">
        <v>2001</v>
      </c>
      <c r="C338" s="426" t="s">
        <v>1976</v>
      </c>
      <c r="D338" s="426" t="s">
        <v>2309</v>
      </c>
      <c r="E338" s="426" t="s">
        <v>2310</v>
      </c>
      <c r="F338" s="429">
        <v>1</v>
      </c>
      <c r="G338" s="429">
        <v>4118</v>
      </c>
      <c r="H338" s="429">
        <v>1</v>
      </c>
      <c r="I338" s="429">
        <v>4118</v>
      </c>
      <c r="J338" s="429">
        <v>3</v>
      </c>
      <c r="K338" s="429">
        <v>12366</v>
      </c>
      <c r="L338" s="429">
        <v>3.0029140359397766</v>
      </c>
      <c r="M338" s="429">
        <v>4122</v>
      </c>
      <c r="N338" s="429">
        <v>2</v>
      </c>
      <c r="O338" s="429">
        <v>8254</v>
      </c>
      <c r="P338" s="442">
        <v>2.0043710539096651</v>
      </c>
      <c r="Q338" s="430">
        <v>4127</v>
      </c>
    </row>
    <row r="339" spans="1:17" ht="14.4" customHeight="1" x14ac:dyDescent="0.3">
      <c r="A339" s="425" t="s">
        <v>2471</v>
      </c>
      <c r="B339" s="426" t="s">
        <v>2001</v>
      </c>
      <c r="C339" s="426" t="s">
        <v>1976</v>
      </c>
      <c r="D339" s="426" t="s">
        <v>2311</v>
      </c>
      <c r="E339" s="426" t="s">
        <v>2312</v>
      </c>
      <c r="F339" s="429">
        <v>2</v>
      </c>
      <c r="G339" s="429">
        <v>3968</v>
      </c>
      <c r="H339" s="429">
        <v>1</v>
      </c>
      <c r="I339" s="429">
        <v>1984</v>
      </c>
      <c r="J339" s="429">
        <v>3</v>
      </c>
      <c r="K339" s="429">
        <v>5964</v>
      </c>
      <c r="L339" s="429">
        <v>1.503024193548387</v>
      </c>
      <c r="M339" s="429">
        <v>1988</v>
      </c>
      <c r="N339" s="429"/>
      <c r="O339" s="429"/>
      <c r="P339" s="442"/>
      <c r="Q339" s="430"/>
    </row>
    <row r="340" spans="1:17" ht="14.4" customHeight="1" x14ac:dyDescent="0.3">
      <c r="A340" s="425" t="s">
        <v>2471</v>
      </c>
      <c r="B340" s="426" t="s">
        <v>2001</v>
      </c>
      <c r="C340" s="426" t="s">
        <v>1976</v>
      </c>
      <c r="D340" s="426" t="s">
        <v>2315</v>
      </c>
      <c r="E340" s="426" t="s">
        <v>2316</v>
      </c>
      <c r="F340" s="429"/>
      <c r="G340" s="429"/>
      <c r="H340" s="429"/>
      <c r="I340" s="429"/>
      <c r="J340" s="429">
        <v>2</v>
      </c>
      <c r="K340" s="429">
        <v>4148</v>
      </c>
      <c r="L340" s="429"/>
      <c r="M340" s="429">
        <v>2074</v>
      </c>
      <c r="N340" s="429">
        <v>2</v>
      </c>
      <c r="O340" s="429">
        <v>4152</v>
      </c>
      <c r="P340" s="442"/>
      <c r="Q340" s="430">
        <v>2076</v>
      </c>
    </row>
    <row r="341" spans="1:17" ht="14.4" customHeight="1" x14ac:dyDescent="0.3">
      <c r="A341" s="425" t="s">
        <v>2471</v>
      </c>
      <c r="B341" s="426" t="s">
        <v>2001</v>
      </c>
      <c r="C341" s="426" t="s">
        <v>1976</v>
      </c>
      <c r="D341" s="426" t="s">
        <v>2319</v>
      </c>
      <c r="E341" s="426" t="s">
        <v>2320</v>
      </c>
      <c r="F341" s="429"/>
      <c r="G341" s="429"/>
      <c r="H341" s="429"/>
      <c r="I341" s="429"/>
      <c r="J341" s="429">
        <v>1</v>
      </c>
      <c r="K341" s="429">
        <v>151</v>
      </c>
      <c r="L341" s="429"/>
      <c r="M341" s="429">
        <v>151</v>
      </c>
      <c r="N341" s="429"/>
      <c r="O341" s="429"/>
      <c r="P341" s="442"/>
      <c r="Q341" s="430"/>
    </row>
    <row r="342" spans="1:17" ht="14.4" customHeight="1" x14ac:dyDescent="0.3">
      <c r="A342" s="425" t="s">
        <v>2471</v>
      </c>
      <c r="B342" s="426" t="s">
        <v>2001</v>
      </c>
      <c r="C342" s="426" t="s">
        <v>1976</v>
      </c>
      <c r="D342" s="426" t="s">
        <v>2321</v>
      </c>
      <c r="E342" s="426" t="s">
        <v>2322</v>
      </c>
      <c r="F342" s="429">
        <v>1</v>
      </c>
      <c r="G342" s="429">
        <v>1506</v>
      </c>
      <c r="H342" s="429">
        <v>1</v>
      </c>
      <c r="I342" s="429">
        <v>1506</v>
      </c>
      <c r="J342" s="429"/>
      <c r="K342" s="429"/>
      <c r="L342" s="429"/>
      <c r="M342" s="429"/>
      <c r="N342" s="429"/>
      <c r="O342" s="429"/>
      <c r="P342" s="442"/>
      <c r="Q342" s="430"/>
    </row>
    <row r="343" spans="1:17" ht="14.4" customHeight="1" x14ac:dyDescent="0.3">
      <c r="A343" s="425" t="s">
        <v>2471</v>
      </c>
      <c r="B343" s="426" t="s">
        <v>2001</v>
      </c>
      <c r="C343" s="426" t="s">
        <v>1976</v>
      </c>
      <c r="D343" s="426" t="s">
        <v>2325</v>
      </c>
      <c r="E343" s="426" t="s">
        <v>2326</v>
      </c>
      <c r="F343" s="429"/>
      <c r="G343" s="429"/>
      <c r="H343" s="429"/>
      <c r="I343" s="429"/>
      <c r="J343" s="429">
        <v>1</v>
      </c>
      <c r="K343" s="429">
        <v>4698</v>
      </c>
      <c r="L343" s="429"/>
      <c r="M343" s="429">
        <v>4698</v>
      </c>
      <c r="N343" s="429"/>
      <c r="O343" s="429"/>
      <c r="P343" s="442"/>
      <c r="Q343" s="430"/>
    </row>
    <row r="344" spans="1:17" ht="14.4" customHeight="1" x14ac:dyDescent="0.3">
      <c r="A344" s="425" t="s">
        <v>2471</v>
      </c>
      <c r="B344" s="426" t="s">
        <v>2001</v>
      </c>
      <c r="C344" s="426" t="s">
        <v>1976</v>
      </c>
      <c r="D344" s="426" t="s">
        <v>2447</v>
      </c>
      <c r="E344" s="426" t="s">
        <v>2448</v>
      </c>
      <c r="F344" s="429"/>
      <c r="G344" s="429"/>
      <c r="H344" s="429"/>
      <c r="I344" s="429"/>
      <c r="J344" s="429"/>
      <c r="K344" s="429"/>
      <c r="L344" s="429"/>
      <c r="M344" s="429"/>
      <c r="N344" s="429">
        <v>1</v>
      </c>
      <c r="O344" s="429">
        <v>15049</v>
      </c>
      <c r="P344" s="442"/>
      <c r="Q344" s="430">
        <v>15049</v>
      </c>
    </row>
    <row r="345" spans="1:17" ht="14.4" customHeight="1" x14ac:dyDescent="0.3">
      <c r="A345" s="425" t="s">
        <v>2471</v>
      </c>
      <c r="B345" s="426" t="s">
        <v>2001</v>
      </c>
      <c r="C345" s="426" t="s">
        <v>1976</v>
      </c>
      <c r="D345" s="426" t="s">
        <v>2327</v>
      </c>
      <c r="E345" s="426" t="s">
        <v>2328</v>
      </c>
      <c r="F345" s="429">
        <v>18</v>
      </c>
      <c r="G345" s="429">
        <v>150732</v>
      </c>
      <c r="H345" s="429">
        <v>1</v>
      </c>
      <c r="I345" s="429">
        <v>8374</v>
      </c>
      <c r="J345" s="429">
        <v>13</v>
      </c>
      <c r="K345" s="429">
        <v>108914</v>
      </c>
      <c r="L345" s="429">
        <v>0.72256720537112229</v>
      </c>
      <c r="M345" s="429">
        <v>8378</v>
      </c>
      <c r="N345" s="429">
        <v>15</v>
      </c>
      <c r="O345" s="429">
        <v>125760</v>
      </c>
      <c r="P345" s="442">
        <v>0.83432847703208346</v>
      </c>
      <c r="Q345" s="430">
        <v>8384</v>
      </c>
    </row>
    <row r="346" spans="1:17" ht="14.4" customHeight="1" x14ac:dyDescent="0.3">
      <c r="A346" s="425" t="s">
        <v>2471</v>
      </c>
      <c r="B346" s="426" t="s">
        <v>2001</v>
      </c>
      <c r="C346" s="426" t="s">
        <v>1976</v>
      </c>
      <c r="D346" s="426" t="s">
        <v>2329</v>
      </c>
      <c r="E346" s="426" t="s">
        <v>2330</v>
      </c>
      <c r="F346" s="429">
        <v>30</v>
      </c>
      <c r="G346" s="429">
        <v>55800</v>
      </c>
      <c r="H346" s="429">
        <v>1</v>
      </c>
      <c r="I346" s="429">
        <v>1860</v>
      </c>
      <c r="J346" s="429">
        <v>25</v>
      </c>
      <c r="K346" s="429">
        <v>46550</v>
      </c>
      <c r="L346" s="429">
        <v>0.83422939068100355</v>
      </c>
      <c r="M346" s="429">
        <v>1862</v>
      </c>
      <c r="N346" s="429">
        <v>22</v>
      </c>
      <c r="O346" s="429">
        <v>41008</v>
      </c>
      <c r="P346" s="442">
        <v>0.73491039426523297</v>
      </c>
      <c r="Q346" s="430">
        <v>1864</v>
      </c>
    </row>
    <row r="347" spans="1:17" ht="14.4" customHeight="1" x14ac:dyDescent="0.3">
      <c r="A347" s="425" t="s">
        <v>2471</v>
      </c>
      <c r="B347" s="426" t="s">
        <v>2001</v>
      </c>
      <c r="C347" s="426" t="s">
        <v>1976</v>
      </c>
      <c r="D347" s="426" t="s">
        <v>2331</v>
      </c>
      <c r="E347" s="426" t="s">
        <v>2330</v>
      </c>
      <c r="F347" s="429">
        <v>28</v>
      </c>
      <c r="G347" s="429">
        <v>106652</v>
      </c>
      <c r="H347" s="429">
        <v>1</v>
      </c>
      <c r="I347" s="429">
        <v>3809</v>
      </c>
      <c r="J347" s="429">
        <v>21</v>
      </c>
      <c r="K347" s="429">
        <v>80031</v>
      </c>
      <c r="L347" s="429">
        <v>0.75039380414807033</v>
      </c>
      <c r="M347" s="429">
        <v>3811</v>
      </c>
      <c r="N347" s="429">
        <v>20</v>
      </c>
      <c r="O347" s="429">
        <v>76300</v>
      </c>
      <c r="P347" s="442">
        <v>0.71541086899448669</v>
      </c>
      <c r="Q347" s="430">
        <v>3815</v>
      </c>
    </row>
    <row r="348" spans="1:17" ht="14.4" customHeight="1" x14ac:dyDescent="0.3">
      <c r="A348" s="425" t="s">
        <v>2471</v>
      </c>
      <c r="B348" s="426" t="s">
        <v>2001</v>
      </c>
      <c r="C348" s="426" t="s">
        <v>1976</v>
      </c>
      <c r="D348" s="426" t="s">
        <v>2332</v>
      </c>
      <c r="E348" s="426" t="s">
        <v>2333</v>
      </c>
      <c r="F348" s="429">
        <v>4</v>
      </c>
      <c r="G348" s="429">
        <v>20564</v>
      </c>
      <c r="H348" s="429">
        <v>1</v>
      </c>
      <c r="I348" s="429">
        <v>5141</v>
      </c>
      <c r="J348" s="429">
        <v>5</v>
      </c>
      <c r="K348" s="429">
        <v>25725</v>
      </c>
      <c r="L348" s="429">
        <v>1.250972573429294</v>
      </c>
      <c r="M348" s="429">
        <v>5145</v>
      </c>
      <c r="N348" s="429">
        <v>3</v>
      </c>
      <c r="O348" s="429">
        <v>15450</v>
      </c>
      <c r="P348" s="442">
        <v>0.75131297412954678</v>
      </c>
      <c r="Q348" s="430">
        <v>5150</v>
      </c>
    </row>
    <row r="349" spans="1:17" ht="14.4" customHeight="1" x14ac:dyDescent="0.3">
      <c r="A349" s="425" t="s">
        <v>2471</v>
      </c>
      <c r="B349" s="426" t="s">
        <v>2001</v>
      </c>
      <c r="C349" s="426" t="s">
        <v>1976</v>
      </c>
      <c r="D349" s="426" t="s">
        <v>2334</v>
      </c>
      <c r="E349" s="426" t="s">
        <v>2335</v>
      </c>
      <c r="F349" s="429"/>
      <c r="G349" s="429"/>
      <c r="H349" s="429"/>
      <c r="I349" s="429"/>
      <c r="J349" s="429"/>
      <c r="K349" s="429"/>
      <c r="L349" s="429"/>
      <c r="M349" s="429"/>
      <c r="N349" s="429">
        <v>1</v>
      </c>
      <c r="O349" s="429">
        <v>559</v>
      </c>
      <c r="P349" s="442"/>
      <c r="Q349" s="430">
        <v>559</v>
      </c>
    </row>
    <row r="350" spans="1:17" ht="14.4" customHeight="1" x14ac:dyDescent="0.3">
      <c r="A350" s="425" t="s">
        <v>2471</v>
      </c>
      <c r="B350" s="426" t="s">
        <v>2001</v>
      </c>
      <c r="C350" s="426" t="s">
        <v>1976</v>
      </c>
      <c r="D350" s="426" t="s">
        <v>2336</v>
      </c>
      <c r="E350" s="426" t="s">
        <v>2337</v>
      </c>
      <c r="F350" s="429">
        <v>8</v>
      </c>
      <c r="G350" s="429">
        <v>62576</v>
      </c>
      <c r="H350" s="429">
        <v>1</v>
      </c>
      <c r="I350" s="429">
        <v>7822</v>
      </c>
      <c r="J350" s="429">
        <v>7</v>
      </c>
      <c r="K350" s="429">
        <v>54796</v>
      </c>
      <c r="L350" s="429">
        <v>0.87567118384045006</v>
      </c>
      <c r="M350" s="429">
        <v>7828</v>
      </c>
      <c r="N350" s="429">
        <v>9</v>
      </c>
      <c r="O350" s="429">
        <v>70515</v>
      </c>
      <c r="P350" s="442">
        <v>1.1268697264126821</v>
      </c>
      <c r="Q350" s="430">
        <v>7835</v>
      </c>
    </row>
    <row r="351" spans="1:17" ht="14.4" customHeight="1" x14ac:dyDescent="0.3">
      <c r="A351" s="425" t="s">
        <v>2471</v>
      </c>
      <c r="B351" s="426" t="s">
        <v>2001</v>
      </c>
      <c r="C351" s="426" t="s">
        <v>1976</v>
      </c>
      <c r="D351" s="426" t="s">
        <v>2338</v>
      </c>
      <c r="E351" s="426" t="s">
        <v>2339</v>
      </c>
      <c r="F351" s="429"/>
      <c r="G351" s="429"/>
      <c r="H351" s="429"/>
      <c r="I351" s="429"/>
      <c r="J351" s="429"/>
      <c r="K351" s="429"/>
      <c r="L351" s="429"/>
      <c r="M351" s="429"/>
      <c r="N351" s="429">
        <v>1</v>
      </c>
      <c r="O351" s="429">
        <v>5693</v>
      </c>
      <c r="P351" s="442"/>
      <c r="Q351" s="430">
        <v>5693</v>
      </c>
    </row>
    <row r="352" spans="1:17" ht="14.4" customHeight="1" x14ac:dyDescent="0.3">
      <c r="A352" s="425" t="s">
        <v>2471</v>
      </c>
      <c r="B352" s="426" t="s">
        <v>2001</v>
      </c>
      <c r="C352" s="426" t="s">
        <v>1976</v>
      </c>
      <c r="D352" s="426" t="s">
        <v>2340</v>
      </c>
      <c r="E352" s="426" t="s">
        <v>2341</v>
      </c>
      <c r="F352" s="429"/>
      <c r="G352" s="429"/>
      <c r="H352" s="429"/>
      <c r="I352" s="429"/>
      <c r="J352" s="429">
        <v>1</v>
      </c>
      <c r="K352" s="429">
        <v>913</v>
      </c>
      <c r="L352" s="429"/>
      <c r="M352" s="429">
        <v>913</v>
      </c>
      <c r="N352" s="429">
        <v>1</v>
      </c>
      <c r="O352" s="429">
        <v>914</v>
      </c>
      <c r="P352" s="442"/>
      <c r="Q352" s="430">
        <v>914</v>
      </c>
    </row>
    <row r="353" spans="1:17" ht="14.4" customHeight="1" x14ac:dyDescent="0.3">
      <c r="A353" s="425" t="s">
        <v>2471</v>
      </c>
      <c r="B353" s="426" t="s">
        <v>2001</v>
      </c>
      <c r="C353" s="426" t="s">
        <v>1976</v>
      </c>
      <c r="D353" s="426" t="s">
        <v>2342</v>
      </c>
      <c r="E353" s="426" t="s">
        <v>2343</v>
      </c>
      <c r="F353" s="429">
        <v>3</v>
      </c>
      <c r="G353" s="429">
        <v>2733</v>
      </c>
      <c r="H353" s="429">
        <v>1</v>
      </c>
      <c r="I353" s="429">
        <v>911</v>
      </c>
      <c r="J353" s="429">
        <v>11</v>
      </c>
      <c r="K353" s="429">
        <v>10043</v>
      </c>
      <c r="L353" s="429">
        <v>3.6747164288327845</v>
      </c>
      <c r="M353" s="429">
        <v>913</v>
      </c>
      <c r="N353" s="429">
        <v>3</v>
      </c>
      <c r="O353" s="429">
        <v>2742</v>
      </c>
      <c r="P353" s="442">
        <v>1.0032930845225028</v>
      </c>
      <c r="Q353" s="430">
        <v>914</v>
      </c>
    </row>
    <row r="354" spans="1:17" ht="14.4" customHeight="1" x14ac:dyDescent="0.3">
      <c r="A354" s="425" t="s">
        <v>2471</v>
      </c>
      <c r="B354" s="426" t="s">
        <v>2001</v>
      </c>
      <c r="C354" s="426" t="s">
        <v>1976</v>
      </c>
      <c r="D354" s="426" t="s">
        <v>2360</v>
      </c>
      <c r="E354" s="426" t="s">
        <v>2361</v>
      </c>
      <c r="F354" s="429">
        <v>92</v>
      </c>
      <c r="G354" s="429">
        <v>194488</v>
      </c>
      <c r="H354" s="429">
        <v>1</v>
      </c>
      <c r="I354" s="429">
        <v>2114</v>
      </c>
      <c r="J354" s="429">
        <v>100</v>
      </c>
      <c r="K354" s="429">
        <v>211600</v>
      </c>
      <c r="L354" s="429">
        <v>1.0879848628192998</v>
      </c>
      <c r="M354" s="429">
        <v>2116</v>
      </c>
      <c r="N354" s="429">
        <v>135</v>
      </c>
      <c r="O354" s="429">
        <v>285930</v>
      </c>
      <c r="P354" s="442">
        <v>1.4701678252642836</v>
      </c>
      <c r="Q354" s="430">
        <v>2118</v>
      </c>
    </row>
    <row r="355" spans="1:17" ht="14.4" customHeight="1" x14ac:dyDescent="0.3">
      <c r="A355" s="425" t="s">
        <v>2471</v>
      </c>
      <c r="B355" s="426" t="s">
        <v>2001</v>
      </c>
      <c r="C355" s="426" t="s">
        <v>1976</v>
      </c>
      <c r="D355" s="426" t="s">
        <v>2362</v>
      </c>
      <c r="E355" s="426" t="s">
        <v>2363</v>
      </c>
      <c r="F355" s="429">
        <v>108</v>
      </c>
      <c r="G355" s="429">
        <v>112536</v>
      </c>
      <c r="H355" s="429">
        <v>1</v>
      </c>
      <c r="I355" s="429">
        <v>1042</v>
      </c>
      <c r="J355" s="429"/>
      <c r="K355" s="429"/>
      <c r="L355" s="429"/>
      <c r="M355" s="429"/>
      <c r="N355" s="429"/>
      <c r="O355" s="429"/>
      <c r="P355" s="442"/>
      <c r="Q355" s="430"/>
    </row>
    <row r="356" spans="1:17" ht="14.4" customHeight="1" x14ac:dyDescent="0.3">
      <c r="A356" s="425" t="s">
        <v>2471</v>
      </c>
      <c r="B356" s="426" t="s">
        <v>2001</v>
      </c>
      <c r="C356" s="426" t="s">
        <v>1976</v>
      </c>
      <c r="D356" s="426" t="s">
        <v>2364</v>
      </c>
      <c r="E356" s="426" t="s">
        <v>2365</v>
      </c>
      <c r="F356" s="429">
        <v>81</v>
      </c>
      <c r="G356" s="429">
        <v>161352</v>
      </c>
      <c r="H356" s="429">
        <v>1</v>
      </c>
      <c r="I356" s="429">
        <v>1992</v>
      </c>
      <c r="J356" s="429">
        <v>222</v>
      </c>
      <c r="K356" s="429">
        <v>442668</v>
      </c>
      <c r="L356" s="429">
        <v>2.7434924884724081</v>
      </c>
      <c r="M356" s="429">
        <v>1994</v>
      </c>
      <c r="N356" s="429">
        <v>162</v>
      </c>
      <c r="O356" s="429">
        <v>323352</v>
      </c>
      <c r="P356" s="442">
        <v>2.0040160642570282</v>
      </c>
      <c r="Q356" s="430">
        <v>1996</v>
      </c>
    </row>
    <row r="357" spans="1:17" ht="14.4" customHeight="1" x14ac:dyDescent="0.3">
      <c r="A357" s="425" t="s">
        <v>2471</v>
      </c>
      <c r="B357" s="426" t="s">
        <v>2001</v>
      </c>
      <c r="C357" s="426" t="s">
        <v>1976</v>
      </c>
      <c r="D357" s="426" t="s">
        <v>2366</v>
      </c>
      <c r="E357" s="426" t="s">
        <v>2367</v>
      </c>
      <c r="F357" s="429">
        <v>43</v>
      </c>
      <c r="G357" s="429">
        <v>54782</v>
      </c>
      <c r="H357" s="429">
        <v>1</v>
      </c>
      <c r="I357" s="429">
        <v>1274</v>
      </c>
      <c r="J357" s="429">
        <v>72</v>
      </c>
      <c r="K357" s="429">
        <v>91872</v>
      </c>
      <c r="L357" s="429">
        <v>1.677047205286408</v>
      </c>
      <c r="M357" s="429">
        <v>1276</v>
      </c>
      <c r="N357" s="429">
        <v>41</v>
      </c>
      <c r="O357" s="429">
        <v>52357</v>
      </c>
      <c r="P357" s="442">
        <v>0.95573363513562848</v>
      </c>
      <c r="Q357" s="430">
        <v>1277</v>
      </c>
    </row>
    <row r="358" spans="1:17" ht="14.4" customHeight="1" x14ac:dyDescent="0.3">
      <c r="A358" s="425" t="s">
        <v>2471</v>
      </c>
      <c r="B358" s="426" t="s">
        <v>2001</v>
      </c>
      <c r="C358" s="426" t="s">
        <v>1976</v>
      </c>
      <c r="D358" s="426" t="s">
        <v>2368</v>
      </c>
      <c r="E358" s="426" t="s">
        <v>2369</v>
      </c>
      <c r="F358" s="429">
        <v>37</v>
      </c>
      <c r="G358" s="429">
        <v>42994</v>
      </c>
      <c r="H358" s="429">
        <v>1</v>
      </c>
      <c r="I358" s="429">
        <v>1162</v>
      </c>
      <c r="J358" s="429">
        <v>64</v>
      </c>
      <c r="K358" s="429">
        <v>74432</v>
      </c>
      <c r="L358" s="429">
        <v>1.7312183095315625</v>
      </c>
      <c r="M358" s="429">
        <v>1163</v>
      </c>
      <c r="N358" s="429">
        <v>38</v>
      </c>
      <c r="O358" s="429">
        <v>44232</v>
      </c>
      <c r="P358" s="442">
        <v>1.0287947155417034</v>
      </c>
      <c r="Q358" s="430">
        <v>1164</v>
      </c>
    </row>
    <row r="359" spans="1:17" ht="14.4" customHeight="1" x14ac:dyDescent="0.3">
      <c r="A359" s="425" t="s">
        <v>2471</v>
      </c>
      <c r="B359" s="426" t="s">
        <v>2001</v>
      </c>
      <c r="C359" s="426" t="s">
        <v>1976</v>
      </c>
      <c r="D359" s="426" t="s">
        <v>2372</v>
      </c>
      <c r="E359" s="426" t="s">
        <v>2373</v>
      </c>
      <c r="F359" s="429">
        <v>149</v>
      </c>
      <c r="G359" s="429">
        <v>754387</v>
      </c>
      <c r="H359" s="429">
        <v>1</v>
      </c>
      <c r="I359" s="429">
        <v>5063</v>
      </c>
      <c r="J359" s="429">
        <v>178</v>
      </c>
      <c r="K359" s="429">
        <v>901570</v>
      </c>
      <c r="L359" s="429">
        <v>1.1951027788124662</v>
      </c>
      <c r="M359" s="429">
        <v>5065</v>
      </c>
      <c r="N359" s="429">
        <v>124</v>
      </c>
      <c r="O359" s="429">
        <v>628432</v>
      </c>
      <c r="P359" s="442">
        <v>0.83303662443811999</v>
      </c>
      <c r="Q359" s="430">
        <v>5068</v>
      </c>
    </row>
    <row r="360" spans="1:17" ht="14.4" customHeight="1" x14ac:dyDescent="0.3">
      <c r="A360" s="425" t="s">
        <v>2471</v>
      </c>
      <c r="B360" s="426" t="s">
        <v>2001</v>
      </c>
      <c r="C360" s="426" t="s">
        <v>1976</v>
      </c>
      <c r="D360" s="426" t="s">
        <v>2374</v>
      </c>
      <c r="E360" s="426" t="s">
        <v>2375</v>
      </c>
      <c r="F360" s="429">
        <v>28</v>
      </c>
      <c r="G360" s="429">
        <v>144900</v>
      </c>
      <c r="H360" s="429">
        <v>1</v>
      </c>
      <c r="I360" s="429">
        <v>5175</v>
      </c>
      <c r="J360" s="429">
        <v>39</v>
      </c>
      <c r="K360" s="429">
        <v>201903</v>
      </c>
      <c r="L360" s="429">
        <v>1.3933954451345756</v>
      </c>
      <c r="M360" s="429">
        <v>5177</v>
      </c>
      <c r="N360" s="429">
        <v>28</v>
      </c>
      <c r="O360" s="429">
        <v>145040</v>
      </c>
      <c r="P360" s="442">
        <v>1.0009661835748793</v>
      </c>
      <c r="Q360" s="430">
        <v>5180</v>
      </c>
    </row>
    <row r="361" spans="1:17" ht="14.4" customHeight="1" x14ac:dyDescent="0.3">
      <c r="A361" s="425" t="s">
        <v>2471</v>
      </c>
      <c r="B361" s="426" t="s">
        <v>2001</v>
      </c>
      <c r="C361" s="426" t="s">
        <v>1976</v>
      </c>
      <c r="D361" s="426" t="s">
        <v>2376</v>
      </c>
      <c r="E361" s="426" t="s">
        <v>2377</v>
      </c>
      <c r="F361" s="429">
        <v>4</v>
      </c>
      <c r="G361" s="429">
        <v>30660</v>
      </c>
      <c r="H361" s="429">
        <v>1</v>
      </c>
      <c r="I361" s="429">
        <v>7665</v>
      </c>
      <c r="J361" s="429">
        <v>6</v>
      </c>
      <c r="K361" s="429">
        <v>46014</v>
      </c>
      <c r="L361" s="429">
        <v>1.5007827788649706</v>
      </c>
      <c r="M361" s="429">
        <v>7669</v>
      </c>
      <c r="N361" s="429">
        <v>2</v>
      </c>
      <c r="O361" s="429">
        <v>15346</v>
      </c>
      <c r="P361" s="442">
        <v>0.50052185257664705</v>
      </c>
      <c r="Q361" s="430">
        <v>7673</v>
      </c>
    </row>
    <row r="362" spans="1:17" ht="14.4" customHeight="1" x14ac:dyDescent="0.3">
      <c r="A362" s="425" t="s">
        <v>2471</v>
      </c>
      <c r="B362" s="426" t="s">
        <v>2001</v>
      </c>
      <c r="C362" s="426" t="s">
        <v>1976</v>
      </c>
      <c r="D362" s="426" t="s">
        <v>2378</v>
      </c>
      <c r="E362" s="426" t="s">
        <v>2379</v>
      </c>
      <c r="F362" s="429">
        <v>1</v>
      </c>
      <c r="G362" s="429">
        <v>5503</v>
      </c>
      <c r="H362" s="429">
        <v>1</v>
      </c>
      <c r="I362" s="429">
        <v>5503</v>
      </c>
      <c r="J362" s="429">
        <v>3</v>
      </c>
      <c r="K362" s="429">
        <v>16515</v>
      </c>
      <c r="L362" s="429">
        <v>3.001090314373978</v>
      </c>
      <c r="M362" s="429">
        <v>5505</v>
      </c>
      <c r="N362" s="429">
        <v>2</v>
      </c>
      <c r="O362" s="429">
        <v>11016</v>
      </c>
      <c r="P362" s="442">
        <v>2.0018171906232962</v>
      </c>
      <c r="Q362" s="430">
        <v>5508</v>
      </c>
    </row>
    <row r="363" spans="1:17" ht="14.4" customHeight="1" x14ac:dyDescent="0.3">
      <c r="A363" s="425" t="s">
        <v>2471</v>
      </c>
      <c r="B363" s="426" t="s">
        <v>2001</v>
      </c>
      <c r="C363" s="426" t="s">
        <v>1976</v>
      </c>
      <c r="D363" s="426" t="s">
        <v>2380</v>
      </c>
      <c r="E363" s="426" t="s">
        <v>2381</v>
      </c>
      <c r="F363" s="429">
        <v>43</v>
      </c>
      <c r="G363" s="429">
        <v>115627</v>
      </c>
      <c r="H363" s="429">
        <v>1</v>
      </c>
      <c r="I363" s="429">
        <v>2689</v>
      </c>
      <c r="J363" s="429">
        <v>62</v>
      </c>
      <c r="K363" s="429">
        <v>166842</v>
      </c>
      <c r="L363" s="429">
        <v>1.4429328789988498</v>
      </c>
      <c r="M363" s="429">
        <v>2691</v>
      </c>
      <c r="N363" s="429">
        <v>42</v>
      </c>
      <c r="O363" s="429">
        <v>113064</v>
      </c>
      <c r="P363" s="442">
        <v>0.97783389692718825</v>
      </c>
      <c r="Q363" s="430">
        <v>2692</v>
      </c>
    </row>
    <row r="364" spans="1:17" ht="14.4" customHeight="1" x14ac:dyDescent="0.3">
      <c r="A364" s="425" t="s">
        <v>2471</v>
      </c>
      <c r="B364" s="426" t="s">
        <v>2001</v>
      </c>
      <c r="C364" s="426" t="s">
        <v>1976</v>
      </c>
      <c r="D364" s="426" t="s">
        <v>2449</v>
      </c>
      <c r="E364" s="426" t="s">
        <v>2450</v>
      </c>
      <c r="F364" s="429"/>
      <c r="G364" s="429"/>
      <c r="H364" s="429"/>
      <c r="I364" s="429"/>
      <c r="J364" s="429"/>
      <c r="K364" s="429"/>
      <c r="L364" s="429"/>
      <c r="M364" s="429"/>
      <c r="N364" s="429">
        <v>1</v>
      </c>
      <c r="O364" s="429">
        <v>0</v>
      </c>
      <c r="P364" s="442"/>
      <c r="Q364" s="430">
        <v>0</v>
      </c>
    </row>
    <row r="365" spans="1:17" ht="14.4" customHeight="1" x14ac:dyDescent="0.3">
      <c r="A365" s="425" t="s">
        <v>2471</v>
      </c>
      <c r="B365" s="426" t="s">
        <v>2001</v>
      </c>
      <c r="C365" s="426" t="s">
        <v>1976</v>
      </c>
      <c r="D365" s="426" t="s">
        <v>2382</v>
      </c>
      <c r="E365" s="426" t="s">
        <v>2383</v>
      </c>
      <c r="F365" s="429"/>
      <c r="G365" s="429"/>
      <c r="H365" s="429"/>
      <c r="I365" s="429"/>
      <c r="J365" s="429">
        <v>2</v>
      </c>
      <c r="K365" s="429">
        <v>0</v>
      </c>
      <c r="L365" s="429"/>
      <c r="M365" s="429">
        <v>0</v>
      </c>
      <c r="N365" s="429">
        <v>2</v>
      </c>
      <c r="O365" s="429">
        <v>0</v>
      </c>
      <c r="P365" s="442"/>
      <c r="Q365" s="430">
        <v>0</v>
      </c>
    </row>
    <row r="366" spans="1:17" ht="14.4" customHeight="1" x14ac:dyDescent="0.3">
      <c r="A366" s="425" t="s">
        <v>2473</v>
      </c>
      <c r="B366" s="426" t="s">
        <v>1968</v>
      </c>
      <c r="C366" s="426" t="s">
        <v>1976</v>
      </c>
      <c r="D366" s="426" t="s">
        <v>1989</v>
      </c>
      <c r="E366" s="426" t="s">
        <v>1990</v>
      </c>
      <c r="F366" s="429">
        <v>1</v>
      </c>
      <c r="G366" s="429">
        <v>604</v>
      </c>
      <c r="H366" s="429">
        <v>1</v>
      </c>
      <c r="I366" s="429">
        <v>604</v>
      </c>
      <c r="J366" s="429"/>
      <c r="K366" s="429"/>
      <c r="L366" s="429"/>
      <c r="M366" s="429"/>
      <c r="N366" s="429">
        <v>2</v>
      </c>
      <c r="O366" s="429">
        <v>1300</v>
      </c>
      <c r="P366" s="442">
        <v>2.1523178807947021</v>
      </c>
      <c r="Q366" s="430">
        <v>650</v>
      </c>
    </row>
    <row r="367" spans="1:17" ht="14.4" customHeight="1" x14ac:dyDescent="0.3">
      <c r="A367" s="425" t="s">
        <v>2473</v>
      </c>
      <c r="B367" s="426" t="s">
        <v>1968</v>
      </c>
      <c r="C367" s="426" t="s">
        <v>1976</v>
      </c>
      <c r="D367" s="426" t="s">
        <v>1991</v>
      </c>
      <c r="E367" s="426" t="s">
        <v>1992</v>
      </c>
      <c r="F367" s="429"/>
      <c r="G367" s="429"/>
      <c r="H367" s="429"/>
      <c r="I367" s="429"/>
      <c r="J367" s="429">
        <v>1</v>
      </c>
      <c r="K367" s="429">
        <v>324</v>
      </c>
      <c r="L367" s="429"/>
      <c r="M367" s="429">
        <v>324</v>
      </c>
      <c r="N367" s="429"/>
      <c r="O367" s="429"/>
      <c r="P367" s="442"/>
      <c r="Q367" s="430"/>
    </row>
    <row r="368" spans="1:17" ht="14.4" customHeight="1" x14ac:dyDescent="0.3">
      <c r="A368" s="425" t="s">
        <v>2473</v>
      </c>
      <c r="B368" s="426" t="s">
        <v>1968</v>
      </c>
      <c r="C368" s="426" t="s">
        <v>1976</v>
      </c>
      <c r="D368" s="426" t="s">
        <v>1995</v>
      </c>
      <c r="E368" s="426" t="s">
        <v>1996</v>
      </c>
      <c r="F368" s="429"/>
      <c r="G368" s="429"/>
      <c r="H368" s="429"/>
      <c r="I368" s="429"/>
      <c r="J368" s="429">
        <v>1</v>
      </c>
      <c r="K368" s="429">
        <v>264</v>
      </c>
      <c r="L368" s="429"/>
      <c r="M368" s="429">
        <v>264</v>
      </c>
      <c r="N368" s="429">
        <v>2</v>
      </c>
      <c r="O368" s="429">
        <v>532</v>
      </c>
      <c r="P368" s="442"/>
      <c r="Q368" s="430">
        <v>266</v>
      </c>
    </row>
    <row r="369" spans="1:17" ht="14.4" customHeight="1" x14ac:dyDescent="0.3">
      <c r="A369" s="425" t="s">
        <v>2473</v>
      </c>
      <c r="B369" s="426" t="s">
        <v>1968</v>
      </c>
      <c r="C369" s="426" t="s">
        <v>1976</v>
      </c>
      <c r="D369" s="426" t="s">
        <v>1999</v>
      </c>
      <c r="E369" s="426" t="s">
        <v>2000</v>
      </c>
      <c r="F369" s="429"/>
      <c r="G369" s="429"/>
      <c r="H369" s="429"/>
      <c r="I369" s="429"/>
      <c r="J369" s="429"/>
      <c r="K369" s="429"/>
      <c r="L369" s="429"/>
      <c r="M369" s="429"/>
      <c r="N369" s="429">
        <v>2</v>
      </c>
      <c r="O369" s="429">
        <v>242</v>
      </c>
      <c r="P369" s="442"/>
      <c r="Q369" s="430">
        <v>121</v>
      </c>
    </row>
    <row r="370" spans="1:17" ht="14.4" customHeight="1" x14ac:dyDescent="0.3">
      <c r="A370" s="425" t="s">
        <v>2473</v>
      </c>
      <c r="B370" s="426" t="s">
        <v>2001</v>
      </c>
      <c r="C370" s="426" t="s">
        <v>2002</v>
      </c>
      <c r="D370" s="426" t="s">
        <v>2008</v>
      </c>
      <c r="E370" s="426" t="s">
        <v>2007</v>
      </c>
      <c r="F370" s="429">
        <v>0.5</v>
      </c>
      <c r="G370" s="429">
        <v>1154.04</v>
      </c>
      <c r="H370" s="429">
        <v>1</v>
      </c>
      <c r="I370" s="429">
        <v>2308.08</v>
      </c>
      <c r="J370" s="429">
        <v>1</v>
      </c>
      <c r="K370" s="429">
        <v>1982.88</v>
      </c>
      <c r="L370" s="429">
        <v>1.7182073411666841</v>
      </c>
      <c r="M370" s="429">
        <v>1982.88</v>
      </c>
      <c r="N370" s="429">
        <v>1</v>
      </c>
      <c r="O370" s="429">
        <v>1982.88</v>
      </c>
      <c r="P370" s="442">
        <v>1.7182073411666841</v>
      </c>
      <c r="Q370" s="430">
        <v>1982.88</v>
      </c>
    </row>
    <row r="371" spans="1:17" ht="14.4" customHeight="1" x14ac:dyDescent="0.3">
      <c r="A371" s="425" t="s">
        <v>2473</v>
      </c>
      <c r="B371" s="426" t="s">
        <v>2001</v>
      </c>
      <c r="C371" s="426" t="s">
        <v>2002</v>
      </c>
      <c r="D371" s="426" t="s">
        <v>2009</v>
      </c>
      <c r="E371" s="426" t="s">
        <v>2010</v>
      </c>
      <c r="F371" s="429">
        <v>1</v>
      </c>
      <c r="G371" s="429">
        <v>2554.48</v>
      </c>
      <c r="H371" s="429">
        <v>1</v>
      </c>
      <c r="I371" s="429">
        <v>2554.48</v>
      </c>
      <c r="J371" s="429">
        <v>1</v>
      </c>
      <c r="K371" s="429">
        <v>2648.23</v>
      </c>
      <c r="L371" s="429">
        <v>1.0367002286179574</v>
      </c>
      <c r="M371" s="429">
        <v>2648.23</v>
      </c>
      <c r="N371" s="429">
        <v>1</v>
      </c>
      <c r="O371" s="429">
        <v>2671.46</v>
      </c>
      <c r="P371" s="442">
        <v>1.0457940559331058</v>
      </c>
      <c r="Q371" s="430">
        <v>2671.46</v>
      </c>
    </row>
    <row r="372" spans="1:17" ht="14.4" customHeight="1" x14ac:dyDescent="0.3">
      <c r="A372" s="425" t="s">
        <v>2473</v>
      </c>
      <c r="B372" s="426" t="s">
        <v>2001</v>
      </c>
      <c r="C372" s="426" t="s">
        <v>2002</v>
      </c>
      <c r="D372" s="426" t="s">
        <v>2011</v>
      </c>
      <c r="E372" s="426" t="s">
        <v>2010</v>
      </c>
      <c r="F372" s="429"/>
      <c r="G372" s="429"/>
      <c r="H372" s="429"/>
      <c r="I372" s="429"/>
      <c r="J372" s="429">
        <v>0.2</v>
      </c>
      <c r="K372" s="429">
        <v>1324.11</v>
      </c>
      <c r="L372" s="429"/>
      <c r="M372" s="429">
        <v>6620.5499999999993</v>
      </c>
      <c r="N372" s="429">
        <v>0.2</v>
      </c>
      <c r="O372" s="429">
        <v>1335.72</v>
      </c>
      <c r="P372" s="442"/>
      <c r="Q372" s="430">
        <v>6678.5999999999995</v>
      </c>
    </row>
    <row r="373" spans="1:17" ht="14.4" customHeight="1" x14ac:dyDescent="0.3">
      <c r="A373" s="425" t="s">
        <v>2473</v>
      </c>
      <c r="B373" s="426" t="s">
        <v>2001</v>
      </c>
      <c r="C373" s="426" t="s">
        <v>2002</v>
      </c>
      <c r="D373" s="426" t="s">
        <v>2019</v>
      </c>
      <c r="E373" s="426" t="s">
        <v>2020</v>
      </c>
      <c r="F373" s="429"/>
      <c r="G373" s="429"/>
      <c r="H373" s="429"/>
      <c r="I373" s="429"/>
      <c r="J373" s="429"/>
      <c r="K373" s="429"/>
      <c r="L373" s="429"/>
      <c r="M373" s="429"/>
      <c r="N373" s="429">
        <v>0.8</v>
      </c>
      <c r="O373" s="429">
        <v>392.13</v>
      </c>
      <c r="P373" s="442"/>
      <c r="Q373" s="430">
        <v>490.16249999999997</v>
      </c>
    </row>
    <row r="374" spans="1:17" ht="14.4" customHeight="1" x14ac:dyDescent="0.3">
      <c r="A374" s="425" t="s">
        <v>2473</v>
      </c>
      <c r="B374" s="426" t="s">
        <v>2001</v>
      </c>
      <c r="C374" s="426" t="s">
        <v>2002</v>
      </c>
      <c r="D374" s="426" t="s">
        <v>2474</v>
      </c>
      <c r="E374" s="426" t="s">
        <v>2475</v>
      </c>
      <c r="F374" s="429">
        <v>0.1</v>
      </c>
      <c r="G374" s="429">
        <v>67.680000000000007</v>
      </c>
      <c r="H374" s="429">
        <v>1</v>
      </c>
      <c r="I374" s="429">
        <v>676.80000000000007</v>
      </c>
      <c r="J374" s="429"/>
      <c r="K374" s="429"/>
      <c r="L374" s="429"/>
      <c r="M374" s="429"/>
      <c r="N374" s="429"/>
      <c r="O374" s="429"/>
      <c r="P374" s="442"/>
      <c r="Q374" s="430"/>
    </row>
    <row r="375" spans="1:17" ht="14.4" customHeight="1" x14ac:dyDescent="0.3">
      <c r="A375" s="425" t="s">
        <v>2473</v>
      </c>
      <c r="B375" s="426" t="s">
        <v>2001</v>
      </c>
      <c r="C375" s="426" t="s">
        <v>2002</v>
      </c>
      <c r="D375" s="426" t="s">
        <v>2021</v>
      </c>
      <c r="E375" s="426" t="s">
        <v>2022</v>
      </c>
      <c r="F375" s="429">
        <v>33.050000000000004</v>
      </c>
      <c r="G375" s="429">
        <v>47052.020000000004</v>
      </c>
      <c r="H375" s="429">
        <v>1</v>
      </c>
      <c r="I375" s="429">
        <v>1423.6617246596065</v>
      </c>
      <c r="J375" s="429">
        <v>30.150000000000002</v>
      </c>
      <c r="K375" s="429">
        <v>34434.929999999993</v>
      </c>
      <c r="L375" s="429">
        <v>0.73184806943463832</v>
      </c>
      <c r="M375" s="429">
        <v>1142.1203980099499</v>
      </c>
      <c r="N375" s="429">
        <v>18.149999999999999</v>
      </c>
      <c r="O375" s="429">
        <v>17811.09</v>
      </c>
      <c r="P375" s="442">
        <v>0.37854038997688089</v>
      </c>
      <c r="Q375" s="430">
        <v>981.32727272727277</v>
      </c>
    </row>
    <row r="376" spans="1:17" ht="14.4" customHeight="1" x14ac:dyDescent="0.3">
      <c r="A376" s="425" t="s">
        <v>2473</v>
      </c>
      <c r="B376" s="426" t="s">
        <v>2001</v>
      </c>
      <c r="C376" s="426" t="s">
        <v>2002</v>
      </c>
      <c r="D376" s="426" t="s">
        <v>2024</v>
      </c>
      <c r="E376" s="426" t="s">
        <v>2014</v>
      </c>
      <c r="F376" s="429">
        <v>3</v>
      </c>
      <c r="G376" s="429">
        <v>41041.969999999994</v>
      </c>
      <c r="H376" s="429">
        <v>1</v>
      </c>
      <c r="I376" s="429">
        <v>13680.656666666664</v>
      </c>
      <c r="J376" s="429"/>
      <c r="K376" s="429"/>
      <c r="L376" s="429"/>
      <c r="M376" s="429"/>
      <c r="N376" s="429"/>
      <c r="O376" s="429"/>
      <c r="P376" s="442"/>
      <c r="Q376" s="430"/>
    </row>
    <row r="377" spans="1:17" ht="14.4" customHeight="1" x14ac:dyDescent="0.3">
      <c r="A377" s="425" t="s">
        <v>2473</v>
      </c>
      <c r="B377" s="426" t="s">
        <v>2001</v>
      </c>
      <c r="C377" s="426" t="s">
        <v>2002</v>
      </c>
      <c r="D377" s="426" t="s">
        <v>2025</v>
      </c>
      <c r="E377" s="426" t="s">
        <v>2026</v>
      </c>
      <c r="F377" s="429">
        <v>4.2700000000000005</v>
      </c>
      <c r="G377" s="429">
        <v>71979.7</v>
      </c>
      <c r="H377" s="429">
        <v>1</v>
      </c>
      <c r="I377" s="429">
        <v>16857.072599531613</v>
      </c>
      <c r="J377" s="429">
        <v>10.050000000000001</v>
      </c>
      <c r="K377" s="429">
        <v>129495.19000000002</v>
      </c>
      <c r="L377" s="429">
        <v>1.7990515381420042</v>
      </c>
      <c r="M377" s="429">
        <v>12885.093532338309</v>
      </c>
      <c r="N377" s="429">
        <v>6.86</v>
      </c>
      <c r="O377" s="429">
        <v>75730.73</v>
      </c>
      <c r="P377" s="442">
        <v>1.0521123316712906</v>
      </c>
      <c r="Q377" s="430">
        <v>11039.465014577258</v>
      </c>
    </row>
    <row r="378" spans="1:17" ht="14.4" customHeight="1" x14ac:dyDescent="0.3">
      <c r="A378" s="425" t="s">
        <v>2473</v>
      </c>
      <c r="B378" s="426" t="s">
        <v>2001</v>
      </c>
      <c r="C378" s="426" t="s">
        <v>2002</v>
      </c>
      <c r="D378" s="426" t="s">
        <v>2027</v>
      </c>
      <c r="E378" s="426" t="s">
        <v>2026</v>
      </c>
      <c r="F378" s="429"/>
      <c r="G378" s="429"/>
      <c r="H378" s="429"/>
      <c r="I378" s="429"/>
      <c r="J378" s="429"/>
      <c r="K378" s="429"/>
      <c r="L378" s="429"/>
      <c r="M378" s="429"/>
      <c r="N378" s="429">
        <v>0.02</v>
      </c>
      <c r="O378" s="429">
        <v>515.99</v>
      </c>
      <c r="P378" s="442"/>
      <c r="Q378" s="430">
        <v>25799.5</v>
      </c>
    </row>
    <row r="379" spans="1:17" ht="14.4" customHeight="1" x14ac:dyDescent="0.3">
      <c r="A379" s="425" t="s">
        <v>2473</v>
      </c>
      <c r="B379" s="426" t="s">
        <v>2001</v>
      </c>
      <c r="C379" s="426" t="s">
        <v>2002</v>
      </c>
      <c r="D379" s="426" t="s">
        <v>2028</v>
      </c>
      <c r="E379" s="426" t="s">
        <v>2026</v>
      </c>
      <c r="F379" s="429">
        <v>0.1</v>
      </c>
      <c r="G379" s="429">
        <v>255.43</v>
      </c>
      <c r="H379" s="429">
        <v>1</v>
      </c>
      <c r="I379" s="429">
        <v>2554.2999999999997</v>
      </c>
      <c r="J379" s="429"/>
      <c r="K379" s="429"/>
      <c r="L379" s="429"/>
      <c r="M379" s="429"/>
      <c r="N379" s="429"/>
      <c r="O379" s="429"/>
      <c r="P379" s="442"/>
      <c r="Q379" s="430"/>
    </row>
    <row r="380" spans="1:17" ht="14.4" customHeight="1" x14ac:dyDescent="0.3">
      <c r="A380" s="425" t="s">
        <v>2473</v>
      </c>
      <c r="B380" s="426" t="s">
        <v>2001</v>
      </c>
      <c r="C380" s="426" t="s">
        <v>2002</v>
      </c>
      <c r="D380" s="426" t="s">
        <v>2031</v>
      </c>
      <c r="E380" s="426" t="s">
        <v>2014</v>
      </c>
      <c r="F380" s="429">
        <v>0.33999999999999997</v>
      </c>
      <c r="G380" s="429">
        <v>2308.1800000000003</v>
      </c>
      <c r="H380" s="429">
        <v>1</v>
      </c>
      <c r="I380" s="429">
        <v>6788.7647058823541</v>
      </c>
      <c r="J380" s="429">
        <v>0.36</v>
      </c>
      <c r="K380" s="429">
        <v>1895.23</v>
      </c>
      <c r="L380" s="429">
        <v>0.82109280905302007</v>
      </c>
      <c r="M380" s="429">
        <v>5264.5277777777783</v>
      </c>
      <c r="N380" s="429"/>
      <c r="O380" s="429"/>
      <c r="P380" s="442"/>
      <c r="Q380" s="430"/>
    </row>
    <row r="381" spans="1:17" ht="14.4" customHeight="1" x14ac:dyDescent="0.3">
      <c r="A381" s="425" t="s">
        <v>2473</v>
      </c>
      <c r="B381" s="426" t="s">
        <v>2001</v>
      </c>
      <c r="C381" s="426" t="s">
        <v>2002</v>
      </c>
      <c r="D381" s="426" t="s">
        <v>2476</v>
      </c>
      <c r="E381" s="426" t="s">
        <v>2026</v>
      </c>
      <c r="F381" s="429"/>
      <c r="G381" s="429"/>
      <c r="H381" s="429"/>
      <c r="I381" s="429"/>
      <c r="J381" s="429">
        <v>0.06</v>
      </c>
      <c r="K381" s="429">
        <v>154.79</v>
      </c>
      <c r="L381" s="429"/>
      <c r="M381" s="429">
        <v>2579.8333333333335</v>
      </c>
      <c r="N381" s="429"/>
      <c r="O381" s="429"/>
      <c r="P381" s="442"/>
      <c r="Q381" s="430"/>
    </row>
    <row r="382" spans="1:17" ht="14.4" customHeight="1" x14ac:dyDescent="0.3">
      <c r="A382" s="425" t="s">
        <v>2473</v>
      </c>
      <c r="B382" s="426" t="s">
        <v>2001</v>
      </c>
      <c r="C382" s="426" t="s">
        <v>2002</v>
      </c>
      <c r="D382" s="426" t="s">
        <v>2032</v>
      </c>
      <c r="E382" s="426" t="s">
        <v>2026</v>
      </c>
      <c r="F382" s="429">
        <v>1.4700000000000002</v>
      </c>
      <c r="G382" s="429">
        <v>10920.31</v>
      </c>
      <c r="H382" s="429">
        <v>1</v>
      </c>
      <c r="I382" s="429">
        <v>7428.7823129251683</v>
      </c>
      <c r="J382" s="429">
        <v>1.49</v>
      </c>
      <c r="K382" s="429">
        <v>9610.33</v>
      </c>
      <c r="L382" s="429">
        <v>0.88004186694333775</v>
      </c>
      <c r="M382" s="429">
        <v>6449.8859060402683</v>
      </c>
      <c r="N382" s="429">
        <v>0.78</v>
      </c>
      <c r="O382" s="429">
        <v>5037.71</v>
      </c>
      <c r="P382" s="442">
        <v>0.46131565862141277</v>
      </c>
      <c r="Q382" s="430">
        <v>6458.6025641025635</v>
      </c>
    </row>
    <row r="383" spans="1:17" ht="14.4" customHeight="1" x14ac:dyDescent="0.3">
      <c r="A383" s="425" t="s">
        <v>2473</v>
      </c>
      <c r="B383" s="426" t="s">
        <v>2001</v>
      </c>
      <c r="C383" s="426" t="s">
        <v>2002</v>
      </c>
      <c r="D383" s="426" t="s">
        <v>2033</v>
      </c>
      <c r="E383" s="426" t="s">
        <v>2026</v>
      </c>
      <c r="F383" s="429">
        <v>1.3600000000000003</v>
      </c>
      <c r="G383" s="429">
        <v>23490.240000000002</v>
      </c>
      <c r="H383" s="429">
        <v>1</v>
      </c>
      <c r="I383" s="429">
        <v>17272.235294117643</v>
      </c>
      <c r="J383" s="429">
        <v>0.15000000000000002</v>
      </c>
      <c r="K383" s="429">
        <v>1934.98</v>
      </c>
      <c r="L383" s="429">
        <v>8.2373785878730912E-2</v>
      </c>
      <c r="M383" s="429">
        <v>12899.866666666665</v>
      </c>
      <c r="N383" s="429">
        <v>0.25</v>
      </c>
      <c r="O383" s="429">
        <v>2949.67</v>
      </c>
      <c r="P383" s="442">
        <v>0.1255700239759151</v>
      </c>
      <c r="Q383" s="430">
        <v>11798.68</v>
      </c>
    </row>
    <row r="384" spans="1:17" ht="14.4" customHeight="1" x14ac:dyDescent="0.3">
      <c r="A384" s="425" t="s">
        <v>2473</v>
      </c>
      <c r="B384" s="426" t="s">
        <v>2001</v>
      </c>
      <c r="C384" s="426" t="s">
        <v>2002</v>
      </c>
      <c r="D384" s="426" t="s">
        <v>2452</v>
      </c>
      <c r="E384" s="426" t="s">
        <v>2453</v>
      </c>
      <c r="F384" s="429">
        <v>2</v>
      </c>
      <c r="G384" s="429">
        <v>738.26</v>
      </c>
      <c r="H384" s="429">
        <v>1</v>
      </c>
      <c r="I384" s="429">
        <v>369.13</v>
      </c>
      <c r="J384" s="429">
        <v>1</v>
      </c>
      <c r="K384" s="429">
        <v>412.69</v>
      </c>
      <c r="L384" s="429">
        <v>0.5590036030666703</v>
      </c>
      <c r="M384" s="429">
        <v>412.69</v>
      </c>
      <c r="N384" s="429"/>
      <c r="O384" s="429"/>
      <c r="P384" s="442"/>
      <c r="Q384" s="430"/>
    </row>
    <row r="385" spans="1:17" ht="14.4" customHeight="1" x14ac:dyDescent="0.3">
      <c r="A385" s="425" t="s">
        <v>2473</v>
      </c>
      <c r="B385" s="426" t="s">
        <v>2001</v>
      </c>
      <c r="C385" s="426" t="s">
        <v>2002</v>
      </c>
      <c r="D385" s="426" t="s">
        <v>2034</v>
      </c>
      <c r="E385" s="426" t="s">
        <v>2035</v>
      </c>
      <c r="F385" s="429">
        <v>5.05</v>
      </c>
      <c r="G385" s="429">
        <v>1434.0700000000002</v>
      </c>
      <c r="H385" s="429">
        <v>1</v>
      </c>
      <c r="I385" s="429">
        <v>283.97425742574262</v>
      </c>
      <c r="J385" s="429"/>
      <c r="K385" s="429"/>
      <c r="L385" s="429"/>
      <c r="M385" s="429"/>
      <c r="N385" s="429">
        <v>2</v>
      </c>
      <c r="O385" s="429">
        <v>571.25</v>
      </c>
      <c r="P385" s="442">
        <v>0.39834178247923735</v>
      </c>
      <c r="Q385" s="430">
        <v>285.625</v>
      </c>
    </row>
    <row r="386" spans="1:17" ht="14.4" customHeight="1" x14ac:dyDescent="0.3">
      <c r="A386" s="425" t="s">
        <v>2473</v>
      </c>
      <c r="B386" s="426" t="s">
        <v>2001</v>
      </c>
      <c r="C386" s="426" t="s">
        <v>2002</v>
      </c>
      <c r="D386" s="426" t="s">
        <v>2036</v>
      </c>
      <c r="E386" s="426" t="s">
        <v>2037</v>
      </c>
      <c r="F386" s="429"/>
      <c r="G386" s="429"/>
      <c r="H386" s="429"/>
      <c r="I386" s="429"/>
      <c r="J386" s="429">
        <v>2</v>
      </c>
      <c r="K386" s="429">
        <v>1933.48</v>
      </c>
      <c r="L386" s="429"/>
      <c r="M386" s="429">
        <v>966.74</v>
      </c>
      <c r="N386" s="429">
        <v>1</v>
      </c>
      <c r="O386" s="429">
        <v>975.22</v>
      </c>
      <c r="P386" s="442"/>
      <c r="Q386" s="430">
        <v>975.22</v>
      </c>
    </row>
    <row r="387" spans="1:17" ht="14.4" customHeight="1" x14ac:dyDescent="0.3">
      <c r="A387" s="425" t="s">
        <v>2473</v>
      </c>
      <c r="B387" s="426" t="s">
        <v>2001</v>
      </c>
      <c r="C387" s="426" t="s">
        <v>2002</v>
      </c>
      <c r="D387" s="426" t="s">
        <v>2038</v>
      </c>
      <c r="E387" s="426" t="s">
        <v>2037</v>
      </c>
      <c r="F387" s="429"/>
      <c r="G387" s="429"/>
      <c r="H387" s="429"/>
      <c r="I387" s="429"/>
      <c r="J387" s="429">
        <v>1</v>
      </c>
      <c r="K387" s="429">
        <v>1933.46</v>
      </c>
      <c r="L387" s="429"/>
      <c r="M387" s="429">
        <v>1933.46</v>
      </c>
      <c r="N387" s="429"/>
      <c r="O387" s="429"/>
      <c r="P387" s="442"/>
      <c r="Q387" s="430"/>
    </row>
    <row r="388" spans="1:17" ht="14.4" customHeight="1" x14ac:dyDescent="0.3">
      <c r="A388" s="425" t="s">
        <v>2473</v>
      </c>
      <c r="B388" s="426" t="s">
        <v>2001</v>
      </c>
      <c r="C388" s="426" t="s">
        <v>2002</v>
      </c>
      <c r="D388" s="426" t="s">
        <v>2041</v>
      </c>
      <c r="E388" s="426" t="s">
        <v>2042</v>
      </c>
      <c r="F388" s="429">
        <v>0.1</v>
      </c>
      <c r="G388" s="429">
        <v>540.59</v>
      </c>
      <c r="H388" s="429">
        <v>1</v>
      </c>
      <c r="I388" s="429">
        <v>5405.9</v>
      </c>
      <c r="J388" s="429">
        <v>0.46</v>
      </c>
      <c r="K388" s="429">
        <v>2229.9499999999998</v>
      </c>
      <c r="L388" s="429">
        <v>4.1250300597495322</v>
      </c>
      <c r="M388" s="429">
        <v>4847.7173913043471</v>
      </c>
      <c r="N388" s="429">
        <v>0.27</v>
      </c>
      <c r="O388" s="429">
        <v>1308.8800000000001</v>
      </c>
      <c r="P388" s="442">
        <v>2.4212064596089458</v>
      </c>
      <c r="Q388" s="430">
        <v>4847.7037037037035</v>
      </c>
    </row>
    <row r="389" spans="1:17" ht="14.4" customHeight="1" x14ac:dyDescent="0.3">
      <c r="A389" s="425" t="s">
        <v>2473</v>
      </c>
      <c r="B389" s="426" t="s">
        <v>2001</v>
      </c>
      <c r="C389" s="426" t="s">
        <v>2002</v>
      </c>
      <c r="D389" s="426" t="s">
        <v>2044</v>
      </c>
      <c r="E389" s="426" t="s">
        <v>2045</v>
      </c>
      <c r="F389" s="429">
        <v>7.15</v>
      </c>
      <c r="G389" s="429">
        <v>42047.310000000012</v>
      </c>
      <c r="H389" s="429">
        <v>1</v>
      </c>
      <c r="I389" s="429">
        <v>5880.7426573426592</v>
      </c>
      <c r="J389" s="429">
        <v>10.029999999999999</v>
      </c>
      <c r="K389" s="429">
        <v>54295.350000000006</v>
      </c>
      <c r="L389" s="429">
        <v>1.2912918805031759</v>
      </c>
      <c r="M389" s="429">
        <v>5413.2951146560326</v>
      </c>
      <c r="N389" s="429">
        <v>7.38</v>
      </c>
      <c r="O389" s="429">
        <v>40046.1</v>
      </c>
      <c r="P389" s="442">
        <v>0.95240575437524988</v>
      </c>
      <c r="Q389" s="430">
        <v>5426.3008130081298</v>
      </c>
    </row>
    <row r="390" spans="1:17" ht="14.4" customHeight="1" x14ac:dyDescent="0.3">
      <c r="A390" s="425" t="s">
        <v>2473</v>
      </c>
      <c r="B390" s="426" t="s">
        <v>2001</v>
      </c>
      <c r="C390" s="426" t="s">
        <v>2002</v>
      </c>
      <c r="D390" s="426" t="s">
        <v>2046</v>
      </c>
      <c r="E390" s="426" t="s">
        <v>2045</v>
      </c>
      <c r="F390" s="429">
        <v>14.860000000000001</v>
      </c>
      <c r="G390" s="429">
        <v>173536.54</v>
      </c>
      <c r="H390" s="429">
        <v>1</v>
      </c>
      <c r="I390" s="429">
        <v>11678.098250336474</v>
      </c>
      <c r="J390" s="429">
        <v>17.059999999999999</v>
      </c>
      <c r="K390" s="429">
        <v>184549.37000000005</v>
      </c>
      <c r="L390" s="429">
        <v>1.063461159246347</v>
      </c>
      <c r="M390" s="429">
        <v>10817.665298944905</v>
      </c>
      <c r="N390" s="429">
        <v>13.890000000000002</v>
      </c>
      <c r="O390" s="429">
        <v>150818.20000000001</v>
      </c>
      <c r="P390" s="442">
        <v>0.86908613021787806</v>
      </c>
      <c r="Q390" s="430">
        <v>10858.041756659466</v>
      </c>
    </row>
    <row r="391" spans="1:17" ht="14.4" customHeight="1" x14ac:dyDescent="0.3">
      <c r="A391" s="425" t="s">
        <v>2473</v>
      </c>
      <c r="B391" s="426" t="s">
        <v>2001</v>
      </c>
      <c r="C391" s="426" t="s">
        <v>2002</v>
      </c>
      <c r="D391" s="426" t="s">
        <v>2047</v>
      </c>
      <c r="E391" s="426" t="s">
        <v>2042</v>
      </c>
      <c r="F391" s="429">
        <v>14.979999999999997</v>
      </c>
      <c r="G391" s="429">
        <v>41150.310000000005</v>
      </c>
      <c r="H391" s="429">
        <v>1</v>
      </c>
      <c r="I391" s="429">
        <v>2747.0166889185589</v>
      </c>
      <c r="J391" s="429">
        <v>17.18</v>
      </c>
      <c r="K391" s="429">
        <v>33297.259999999995</v>
      </c>
      <c r="L391" s="429">
        <v>0.80916182648441748</v>
      </c>
      <c r="M391" s="429">
        <v>1938.1408614668217</v>
      </c>
      <c r="N391" s="429">
        <v>14.22</v>
      </c>
      <c r="O391" s="429">
        <v>27617.88</v>
      </c>
      <c r="P391" s="442">
        <v>0.67114634130338258</v>
      </c>
      <c r="Q391" s="430">
        <v>1942.1856540084389</v>
      </c>
    </row>
    <row r="392" spans="1:17" ht="14.4" customHeight="1" x14ac:dyDescent="0.3">
      <c r="A392" s="425" t="s">
        <v>2473</v>
      </c>
      <c r="B392" s="426" t="s">
        <v>2001</v>
      </c>
      <c r="C392" s="426" t="s">
        <v>2002</v>
      </c>
      <c r="D392" s="426" t="s">
        <v>2048</v>
      </c>
      <c r="E392" s="426" t="s">
        <v>2045</v>
      </c>
      <c r="F392" s="429">
        <v>0.15000000000000002</v>
      </c>
      <c r="G392" s="429">
        <v>180.57</v>
      </c>
      <c r="H392" s="429">
        <v>1</v>
      </c>
      <c r="I392" s="429">
        <v>1203.7999999999997</v>
      </c>
      <c r="J392" s="429">
        <v>2</v>
      </c>
      <c r="K392" s="429">
        <v>2165.3200000000002</v>
      </c>
      <c r="L392" s="429">
        <v>11.991582211884589</v>
      </c>
      <c r="M392" s="429">
        <v>1082.6600000000001</v>
      </c>
      <c r="N392" s="429">
        <v>1.5</v>
      </c>
      <c r="O392" s="429">
        <v>1623.99</v>
      </c>
      <c r="P392" s="442">
        <v>8.9936866589134414</v>
      </c>
      <c r="Q392" s="430">
        <v>1082.6600000000001</v>
      </c>
    </row>
    <row r="393" spans="1:17" ht="14.4" customHeight="1" x14ac:dyDescent="0.3">
      <c r="A393" s="425" t="s">
        <v>2473</v>
      </c>
      <c r="B393" s="426" t="s">
        <v>2001</v>
      </c>
      <c r="C393" s="426" t="s">
        <v>2002</v>
      </c>
      <c r="D393" s="426" t="s">
        <v>2049</v>
      </c>
      <c r="E393" s="426" t="s">
        <v>2050</v>
      </c>
      <c r="F393" s="429">
        <v>14.130000000000003</v>
      </c>
      <c r="G393" s="429">
        <v>7110.0900000000011</v>
      </c>
      <c r="H393" s="429">
        <v>1</v>
      </c>
      <c r="I393" s="429">
        <v>503.19108280254778</v>
      </c>
      <c r="J393" s="429">
        <v>13.96</v>
      </c>
      <c r="K393" s="429">
        <v>5241.6799999999994</v>
      </c>
      <c r="L393" s="429">
        <v>0.73721710976935573</v>
      </c>
      <c r="M393" s="429">
        <v>375.4785100286532</v>
      </c>
      <c r="N393" s="429">
        <v>11.35</v>
      </c>
      <c r="O393" s="429">
        <v>4276.58</v>
      </c>
      <c r="P393" s="442">
        <v>0.60148043133068629</v>
      </c>
      <c r="Q393" s="430">
        <v>376.79118942731276</v>
      </c>
    </row>
    <row r="394" spans="1:17" ht="14.4" customHeight="1" x14ac:dyDescent="0.3">
      <c r="A394" s="425" t="s">
        <v>2473</v>
      </c>
      <c r="B394" s="426" t="s">
        <v>2001</v>
      </c>
      <c r="C394" s="426" t="s">
        <v>2002</v>
      </c>
      <c r="D394" s="426" t="s">
        <v>2053</v>
      </c>
      <c r="E394" s="426" t="s">
        <v>2052</v>
      </c>
      <c r="F394" s="429">
        <v>0.88000000000000012</v>
      </c>
      <c r="G394" s="429">
        <v>800.05</v>
      </c>
      <c r="H394" s="429">
        <v>1</v>
      </c>
      <c r="I394" s="429">
        <v>909.14772727272714</v>
      </c>
      <c r="J394" s="429">
        <v>0.71</v>
      </c>
      <c r="K394" s="429">
        <v>664.94</v>
      </c>
      <c r="L394" s="429">
        <v>0.83112305480907456</v>
      </c>
      <c r="M394" s="429">
        <v>936.53521126760575</v>
      </c>
      <c r="N394" s="429">
        <v>0.13</v>
      </c>
      <c r="O394" s="429">
        <v>122.82000000000001</v>
      </c>
      <c r="P394" s="442">
        <v>0.15351540528716956</v>
      </c>
      <c r="Q394" s="430">
        <v>944.76923076923083</v>
      </c>
    </row>
    <row r="395" spans="1:17" ht="14.4" customHeight="1" x14ac:dyDescent="0.3">
      <c r="A395" s="425" t="s">
        <v>2473</v>
      </c>
      <c r="B395" s="426" t="s">
        <v>2001</v>
      </c>
      <c r="C395" s="426" t="s">
        <v>1969</v>
      </c>
      <c r="D395" s="426" t="s">
        <v>2477</v>
      </c>
      <c r="E395" s="426" t="s">
        <v>2478</v>
      </c>
      <c r="F395" s="429"/>
      <c r="G395" s="429"/>
      <c r="H395" s="429"/>
      <c r="I395" s="429"/>
      <c r="J395" s="429">
        <v>1</v>
      </c>
      <c r="K395" s="429">
        <v>281.27</v>
      </c>
      <c r="L395" s="429"/>
      <c r="M395" s="429">
        <v>281.27</v>
      </c>
      <c r="N395" s="429"/>
      <c r="O395" s="429"/>
      <c r="P395" s="442"/>
      <c r="Q395" s="430"/>
    </row>
    <row r="396" spans="1:17" ht="14.4" customHeight="1" x14ac:dyDescent="0.3">
      <c r="A396" s="425" t="s">
        <v>2473</v>
      </c>
      <c r="B396" s="426" t="s">
        <v>2001</v>
      </c>
      <c r="C396" s="426" t="s">
        <v>1969</v>
      </c>
      <c r="D396" s="426" t="s">
        <v>2066</v>
      </c>
      <c r="E396" s="426" t="s">
        <v>2067</v>
      </c>
      <c r="F396" s="429">
        <v>14</v>
      </c>
      <c r="G396" s="429">
        <v>7964.5999999999995</v>
      </c>
      <c r="H396" s="429">
        <v>1</v>
      </c>
      <c r="I396" s="429">
        <v>568.9</v>
      </c>
      <c r="J396" s="429">
        <v>14</v>
      </c>
      <c r="K396" s="429">
        <v>8150.8099999999995</v>
      </c>
      <c r="L396" s="429">
        <v>1.02337970519549</v>
      </c>
      <c r="M396" s="429">
        <v>582.2007142857143</v>
      </c>
      <c r="N396" s="429">
        <v>9</v>
      </c>
      <c r="O396" s="429">
        <v>5306.31</v>
      </c>
      <c r="P396" s="442">
        <v>0.66623684805263295</v>
      </c>
      <c r="Q396" s="430">
        <v>589.59</v>
      </c>
    </row>
    <row r="397" spans="1:17" ht="14.4" customHeight="1" x14ac:dyDescent="0.3">
      <c r="A397" s="425" t="s">
        <v>2473</v>
      </c>
      <c r="B397" s="426" t="s">
        <v>2001</v>
      </c>
      <c r="C397" s="426" t="s">
        <v>1969</v>
      </c>
      <c r="D397" s="426" t="s">
        <v>2479</v>
      </c>
      <c r="E397" s="426" t="s">
        <v>2480</v>
      </c>
      <c r="F397" s="429"/>
      <c r="G397" s="429"/>
      <c r="H397" s="429"/>
      <c r="I397" s="429"/>
      <c r="J397" s="429">
        <v>2</v>
      </c>
      <c r="K397" s="429">
        <v>5100.5600000000004</v>
      </c>
      <c r="L397" s="429"/>
      <c r="M397" s="429">
        <v>2550.2800000000002</v>
      </c>
      <c r="N397" s="429"/>
      <c r="O397" s="429"/>
      <c r="P397" s="442"/>
      <c r="Q397" s="430"/>
    </row>
    <row r="398" spans="1:17" ht="14.4" customHeight="1" x14ac:dyDescent="0.3">
      <c r="A398" s="425" t="s">
        <v>2473</v>
      </c>
      <c r="B398" s="426" t="s">
        <v>2001</v>
      </c>
      <c r="C398" s="426" t="s">
        <v>1969</v>
      </c>
      <c r="D398" s="426" t="s">
        <v>2481</v>
      </c>
      <c r="E398" s="426" t="s">
        <v>2482</v>
      </c>
      <c r="F398" s="429"/>
      <c r="G398" s="429"/>
      <c r="H398" s="429"/>
      <c r="I398" s="429"/>
      <c r="J398" s="429"/>
      <c r="K398" s="429"/>
      <c r="L398" s="429"/>
      <c r="M398" s="429"/>
      <c r="N398" s="429">
        <v>1</v>
      </c>
      <c r="O398" s="429">
        <v>2831.35</v>
      </c>
      <c r="P398" s="442"/>
      <c r="Q398" s="430">
        <v>2831.35</v>
      </c>
    </row>
    <row r="399" spans="1:17" ht="14.4" customHeight="1" x14ac:dyDescent="0.3">
      <c r="A399" s="425" t="s">
        <v>2473</v>
      </c>
      <c r="B399" s="426" t="s">
        <v>2001</v>
      </c>
      <c r="C399" s="426" t="s">
        <v>1969</v>
      </c>
      <c r="D399" s="426" t="s">
        <v>2483</v>
      </c>
      <c r="E399" s="426" t="s">
        <v>2484</v>
      </c>
      <c r="F399" s="429">
        <v>70</v>
      </c>
      <c r="G399" s="429">
        <v>81501</v>
      </c>
      <c r="H399" s="429">
        <v>1</v>
      </c>
      <c r="I399" s="429">
        <v>1164.3</v>
      </c>
      <c r="J399" s="429">
        <v>56</v>
      </c>
      <c r="K399" s="429">
        <v>66301.639999999985</v>
      </c>
      <c r="L399" s="429">
        <v>0.81350707353283991</v>
      </c>
      <c r="M399" s="429">
        <v>1183.9578571428569</v>
      </c>
      <c r="N399" s="429"/>
      <c r="O399" s="429"/>
      <c r="P399" s="442"/>
      <c r="Q399" s="430"/>
    </row>
    <row r="400" spans="1:17" ht="14.4" customHeight="1" x14ac:dyDescent="0.3">
      <c r="A400" s="425" t="s">
        <v>2473</v>
      </c>
      <c r="B400" s="426" t="s">
        <v>2001</v>
      </c>
      <c r="C400" s="426" t="s">
        <v>1969</v>
      </c>
      <c r="D400" s="426" t="s">
        <v>2485</v>
      </c>
      <c r="E400" s="426" t="s">
        <v>2486</v>
      </c>
      <c r="F400" s="429"/>
      <c r="G400" s="429"/>
      <c r="H400" s="429"/>
      <c r="I400" s="429"/>
      <c r="J400" s="429"/>
      <c r="K400" s="429"/>
      <c r="L400" s="429"/>
      <c r="M400" s="429"/>
      <c r="N400" s="429">
        <v>72</v>
      </c>
      <c r="O400" s="429">
        <v>122911.20000000001</v>
      </c>
      <c r="P400" s="442"/>
      <c r="Q400" s="430">
        <v>1707.1000000000001</v>
      </c>
    </row>
    <row r="401" spans="1:17" ht="14.4" customHeight="1" x14ac:dyDescent="0.3">
      <c r="A401" s="425" t="s">
        <v>2473</v>
      </c>
      <c r="B401" s="426" t="s">
        <v>2001</v>
      </c>
      <c r="C401" s="426" t="s">
        <v>1969</v>
      </c>
      <c r="D401" s="426" t="s">
        <v>2068</v>
      </c>
      <c r="E401" s="426" t="s">
        <v>2069</v>
      </c>
      <c r="F401" s="429">
        <v>2</v>
      </c>
      <c r="G401" s="429">
        <v>2793</v>
      </c>
      <c r="H401" s="429">
        <v>1</v>
      </c>
      <c r="I401" s="429">
        <v>1396.5</v>
      </c>
      <c r="J401" s="429">
        <v>4</v>
      </c>
      <c r="K401" s="429">
        <v>5687.5599999999995</v>
      </c>
      <c r="L401" s="429">
        <v>2.0363623344074471</v>
      </c>
      <c r="M401" s="429">
        <v>1421.8899999999999</v>
      </c>
      <c r="N401" s="429">
        <v>1</v>
      </c>
      <c r="O401" s="429">
        <v>1447.28</v>
      </c>
      <c r="P401" s="442">
        <v>0.51818116720372354</v>
      </c>
      <c r="Q401" s="430">
        <v>1447.28</v>
      </c>
    </row>
    <row r="402" spans="1:17" ht="14.4" customHeight="1" x14ac:dyDescent="0.3">
      <c r="A402" s="425" t="s">
        <v>2473</v>
      </c>
      <c r="B402" s="426" t="s">
        <v>2001</v>
      </c>
      <c r="C402" s="426" t="s">
        <v>1969</v>
      </c>
      <c r="D402" s="426" t="s">
        <v>2070</v>
      </c>
      <c r="E402" s="426" t="s">
        <v>2071</v>
      </c>
      <c r="F402" s="429">
        <v>1</v>
      </c>
      <c r="G402" s="429">
        <v>938.2</v>
      </c>
      <c r="H402" s="429">
        <v>1</v>
      </c>
      <c r="I402" s="429">
        <v>938.2</v>
      </c>
      <c r="J402" s="429">
        <v>4</v>
      </c>
      <c r="K402" s="429">
        <v>3821.04</v>
      </c>
      <c r="L402" s="429">
        <v>4.0727350245150289</v>
      </c>
      <c r="M402" s="429">
        <v>955.26</v>
      </c>
      <c r="N402" s="429">
        <v>5</v>
      </c>
      <c r="O402" s="429">
        <v>4861.6000000000004</v>
      </c>
      <c r="P402" s="442">
        <v>5.1818375612875718</v>
      </c>
      <c r="Q402" s="430">
        <v>972.32</v>
      </c>
    </row>
    <row r="403" spans="1:17" ht="14.4" customHeight="1" x14ac:dyDescent="0.3">
      <c r="A403" s="425" t="s">
        <v>2473</v>
      </c>
      <c r="B403" s="426" t="s">
        <v>2001</v>
      </c>
      <c r="C403" s="426" t="s">
        <v>1969</v>
      </c>
      <c r="D403" s="426" t="s">
        <v>2072</v>
      </c>
      <c r="E403" s="426" t="s">
        <v>2071</v>
      </c>
      <c r="F403" s="429">
        <v>39</v>
      </c>
      <c r="G403" s="429">
        <v>64248.600000000006</v>
      </c>
      <c r="H403" s="429">
        <v>1</v>
      </c>
      <c r="I403" s="429">
        <v>1647.4</v>
      </c>
      <c r="J403" s="429">
        <v>50</v>
      </c>
      <c r="K403" s="429">
        <v>85006.040000000008</v>
      </c>
      <c r="L403" s="429">
        <v>1.3230800359852199</v>
      </c>
      <c r="M403" s="429">
        <v>1700.1208000000001</v>
      </c>
      <c r="N403" s="429">
        <v>31</v>
      </c>
      <c r="O403" s="429">
        <v>52926.61</v>
      </c>
      <c r="P403" s="442">
        <v>0.82377841696161469</v>
      </c>
      <c r="Q403" s="430">
        <v>1707.31</v>
      </c>
    </row>
    <row r="404" spans="1:17" ht="14.4" customHeight="1" x14ac:dyDescent="0.3">
      <c r="A404" s="425" t="s">
        <v>2473</v>
      </c>
      <c r="B404" s="426" t="s">
        <v>2001</v>
      </c>
      <c r="C404" s="426" t="s">
        <v>1969</v>
      </c>
      <c r="D404" s="426" t="s">
        <v>2073</v>
      </c>
      <c r="E404" s="426" t="s">
        <v>2071</v>
      </c>
      <c r="F404" s="429">
        <v>33</v>
      </c>
      <c r="G404" s="429">
        <v>65795.400000000009</v>
      </c>
      <c r="H404" s="429">
        <v>1</v>
      </c>
      <c r="I404" s="429">
        <v>1993.8000000000002</v>
      </c>
      <c r="J404" s="429">
        <v>26</v>
      </c>
      <c r="K404" s="429">
        <v>52636.299999999996</v>
      </c>
      <c r="L404" s="429">
        <v>0.79999969602738163</v>
      </c>
      <c r="M404" s="429">
        <v>2024.4730769230769</v>
      </c>
      <c r="N404" s="429">
        <v>8</v>
      </c>
      <c r="O404" s="429">
        <v>16530.400000000001</v>
      </c>
      <c r="P404" s="442">
        <v>0.25123944835049256</v>
      </c>
      <c r="Q404" s="430">
        <v>2066.3000000000002</v>
      </c>
    </row>
    <row r="405" spans="1:17" ht="14.4" customHeight="1" x14ac:dyDescent="0.3">
      <c r="A405" s="425" t="s">
        <v>2473</v>
      </c>
      <c r="B405" s="426" t="s">
        <v>2001</v>
      </c>
      <c r="C405" s="426" t="s">
        <v>1969</v>
      </c>
      <c r="D405" s="426" t="s">
        <v>2074</v>
      </c>
      <c r="E405" s="426" t="s">
        <v>2075</v>
      </c>
      <c r="F405" s="429">
        <v>3</v>
      </c>
      <c r="G405" s="429">
        <v>5592.9</v>
      </c>
      <c r="H405" s="429">
        <v>1</v>
      </c>
      <c r="I405" s="429">
        <v>1864.3</v>
      </c>
      <c r="J405" s="429">
        <v>1</v>
      </c>
      <c r="K405" s="429">
        <v>1932.09</v>
      </c>
      <c r="L405" s="429">
        <v>0.34545405782331173</v>
      </c>
      <c r="M405" s="429">
        <v>1932.09</v>
      </c>
      <c r="N405" s="429"/>
      <c r="O405" s="429"/>
      <c r="P405" s="442"/>
      <c r="Q405" s="430"/>
    </row>
    <row r="406" spans="1:17" ht="14.4" customHeight="1" x14ac:dyDescent="0.3">
      <c r="A406" s="425" t="s">
        <v>2473</v>
      </c>
      <c r="B406" s="426" t="s">
        <v>2001</v>
      </c>
      <c r="C406" s="426" t="s">
        <v>1969</v>
      </c>
      <c r="D406" s="426" t="s">
        <v>2076</v>
      </c>
      <c r="E406" s="426" t="s">
        <v>2077</v>
      </c>
      <c r="F406" s="429">
        <v>7</v>
      </c>
      <c r="G406" s="429">
        <v>6941.9000000000005</v>
      </c>
      <c r="H406" s="429">
        <v>1</v>
      </c>
      <c r="I406" s="429">
        <v>991.7</v>
      </c>
      <c r="J406" s="429">
        <v>5</v>
      </c>
      <c r="K406" s="429">
        <v>5102.74</v>
      </c>
      <c r="L406" s="429">
        <v>0.73506388740834638</v>
      </c>
      <c r="M406" s="429">
        <v>1020.548</v>
      </c>
      <c r="N406" s="429">
        <v>3</v>
      </c>
      <c r="O406" s="429">
        <v>3083.2799999999997</v>
      </c>
      <c r="P406" s="442">
        <v>0.44415505841340258</v>
      </c>
      <c r="Q406" s="430">
        <v>1027.76</v>
      </c>
    </row>
    <row r="407" spans="1:17" ht="14.4" customHeight="1" x14ac:dyDescent="0.3">
      <c r="A407" s="425" t="s">
        <v>2473</v>
      </c>
      <c r="B407" s="426" t="s">
        <v>2001</v>
      </c>
      <c r="C407" s="426" t="s">
        <v>1969</v>
      </c>
      <c r="D407" s="426" t="s">
        <v>2078</v>
      </c>
      <c r="E407" s="426" t="s">
        <v>2077</v>
      </c>
      <c r="F407" s="429">
        <v>20</v>
      </c>
      <c r="G407" s="429">
        <v>41334</v>
      </c>
      <c r="H407" s="429">
        <v>1</v>
      </c>
      <c r="I407" s="429">
        <v>2066.6999999999998</v>
      </c>
      <c r="J407" s="429">
        <v>13</v>
      </c>
      <c r="K407" s="429">
        <v>27618.6</v>
      </c>
      <c r="L407" s="429">
        <v>0.66818115836841341</v>
      </c>
      <c r="M407" s="429">
        <v>2124.5076923076922</v>
      </c>
      <c r="N407" s="429">
        <v>9</v>
      </c>
      <c r="O407" s="429">
        <v>19276.649999999998</v>
      </c>
      <c r="P407" s="442">
        <v>0.46636304253157201</v>
      </c>
      <c r="Q407" s="430">
        <v>2141.85</v>
      </c>
    </row>
    <row r="408" spans="1:17" ht="14.4" customHeight="1" x14ac:dyDescent="0.3">
      <c r="A408" s="425" t="s">
        <v>2473</v>
      </c>
      <c r="B408" s="426" t="s">
        <v>2001</v>
      </c>
      <c r="C408" s="426" t="s">
        <v>1969</v>
      </c>
      <c r="D408" s="426" t="s">
        <v>2487</v>
      </c>
      <c r="E408" s="426" t="s">
        <v>2488</v>
      </c>
      <c r="F408" s="429">
        <v>2</v>
      </c>
      <c r="G408" s="429">
        <v>39214</v>
      </c>
      <c r="H408" s="429">
        <v>1</v>
      </c>
      <c r="I408" s="429">
        <v>19607</v>
      </c>
      <c r="J408" s="429"/>
      <c r="K408" s="429"/>
      <c r="L408" s="429"/>
      <c r="M408" s="429"/>
      <c r="N408" s="429"/>
      <c r="O408" s="429"/>
      <c r="P408" s="442"/>
      <c r="Q408" s="430"/>
    </row>
    <row r="409" spans="1:17" ht="14.4" customHeight="1" x14ac:dyDescent="0.3">
      <c r="A409" s="425" t="s">
        <v>2473</v>
      </c>
      <c r="B409" s="426" t="s">
        <v>2001</v>
      </c>
      <c r="C409" s="426" t="s">
        <v>1969</v>
      </c>
      <c r="D409" s="426" t="s">
        <v>2489</v>
      </c>
      <c r="E409" s="426" t="s">
        <v>2490</v>
      </c>
      <c r="F409" s="429">
        <v>1</v>
      </c>
      <c r="G409" s="429">
        <v>19607</v>
      </c>
      <c r="H409" s="429">
        <v>1</v>
      </c>
      <c r="I409" s="429">
        <v>19607</v>
      </c>
      <c r="J409" s="429">
        <v>1</v>
      </c>
      <c r="K409" s="429">
        <v>20587</v>
      </c>
      <c r="L409" s="429">
        <v>1.0499821492324171</v>
      </c>
      <c r="M409" s="429">
        <v>20587</v>
      </c>
      <c r="N409" s="429"/>
      <c r="O409" s="429"/>
      <c r="P409" s="442"/>
      <c r="Q409" s="430"/>
    </row>
    <row r="410" spans="1:17" ht="14.4" customHeight="1" x14ac:dyDescent="0.3">
      <c r="A410" s="425" t="s">
        <v>2473</v>
      </c>
      <c r="B410" s="426" t="s">
        <v>2001</v>
      </c>
      <c r="C410" s="426" t="s">
        <v>1969</v>
      </c>
      <c r="D410" s="426" t="s">
        <v>2079</v>
      </c>
      <c r="E410" s="426" t="s">
        <v>2080</v>
      </c>
      <c r="F410" s="429">
        <v>1</v>
      </c>
      <c r="G410" s="429">
        <v>450.4</v>
      </c>
      <c r="H410" s="429">
        <v>1</v>
      </c>
      <c r="I410" s="429">
        <v>450.4</v>
      </c>
      <c r="J410" s="429"/>
      <c r="K410" s="429"/>
      <c r="L410" s="429"/>
      <c r="M410" s="429"/>
      <c r="N410" s="429">
        <v>0</v>
      </c>
      <c r="O410" s="429">
        <v>0</v>
      </c>
      <c r="P410" s="442">
        <v>0</v>
      </c>
      <c r="Q410" s="430"/>
    </row>
    <row r="411" spans="1:17" ht="14.4" customHeight="1" x14ac:dyDescent="0.3">
      <c r="A411" s="425" t="s">
        <v>2473</v>
      </c>
      <c r="B411" s="426" t="s">
        <v>2001</v>
      </c>
      <c r="C411" s="426" t="s">
        <v>1969</v>
      </c>
      <c r="D411" s="426" t="s">
        <v>2081</v>
      </c>
      <c r="E411" s="426" t="s">
        <v>2082</v>
      </c>
      <c r="F411" s="429">
        <v>1</v>
      </c>
      <c r="G411" s="429">
        <v>26500</v>
      </c>
      <c r="H411" s="429">
        <v>1</v>
      </c>
      <c r="I411" s="429">
        <v>26500</v>
      </c>
      <c r="J411" s="429"/>
      <c r="K411" s="429"/>
      <c r="L411" s="429"/>
      <c r="M411" s="429"/>
      <c r="N411" s="429"/>
      <c r="O411" s="429"/>
      <c r="P411" s="442"/>
      <c r="Q411" s="430"/>
    </row>
    <row r="412" spans="1:17" ht="14.4" customHeight="1" x14ac:dyDescent="0.3">
      <c r="A412" s="425" t="s">
        <v>2473</v>
      </c>
      <c r="B412" s="426" t="s">
        <v>2001</v>
      </c>
      <c r="C412" s="426" t="s">
        <v>1969</v>
      </c>
      <c r="D412" s="426" t="s">
        <v>2085</v>
      </c>
      <c r="E412" s="426" t="s">
        <v>2086</v>
      </c>
      <c r="F412" s="429">
        <v>1</v>
      </c>
      <c r="G412" s="429">
        <v>11772</v>
      </c>
      <c r="H412" s="429">
        <v>1</v>
      </c>
      <c r="I412" s="429">
        <v>11772</v>
      </c>
      <c r="J412" s="429"/>
      <c r="K412" s="429"/>
      <c r="L412" s="429"/>
      <c r="M412" s="429"/>
      <c r="N412" s="429"/>
      <c r="O412" s="429"/>
      <c r="P412" s="442"/>
      <c r="Q412" s="430"/>
    </row>
    <row r="413" spans="1:17" ht="14.4" customHeight="1" x14ac:dyDescent="0.3">
      <c r="A413" s="425" t="s">
        <v>2473</v>
      </c>
      <c r="B413" s="426" t="s">
        <v>2001</v>
      </c>
      <c r="C413" s="426" t="s">
        <v>1969</v>
      </c>
      <c r="D413" s="426" t="s">
        <v>2087</v>
      </c>
      <c r="E413" s="426" t="s">
        <v>2088</v>
      </c>
      <c r="F413" s="429">
        <v>13</v>
      </c>
      <c r="G413" s="429">
        <v>37674</v>
      </c>
      <c r="H413" s="429">
        <v>1</v>
      </c>
      <c r="I413" s="429">
        <v>2898</v>
      </c>
      <c r="J413" s="429">
        <v>8</v>
      </c>
      <c r="K413" s="429">
        <v>23394.760000000002</v>
      </c>
      <c r="L413" s="429">
        <v>0.62097892445718539</v>
      </c>
      <c r="M413" s="429">
        <v>2924.3450000000003</v>
      </c>
      <c r="N413" s="429">
        <v>10</v>
      </c>
      <c r="O413" s="429">
        <v>30033.800000000007</v>
      </c>
      <c r="P413" s="442">
        <v>0.79720231459361912</v>
      </c>
      <c r="Q413" s="430">
        <v>3003.3800000000006</v>
      </c>
    </row>
    <row r="414" spans="1:17" ht="14.4" customHeight="1" x14ac:dyDescent="0.3">
      <c r="A414" s="425" t="s">
        <v>2473</v>
      </c>
      <c r="B414" s="426" t="s">
        <v>2001</v>
      </c>
      <c r="C414" s="426" t="s">
        <v>1969</v>
      </c>
      <c r="D414" s="426" t="s">
        <v>2089</v>
      </c>
      <c r="E414" s="426" t="s">
        <v>2090</v>
      </c>
      <c r="F414" s="429">
        <v>1</v>
      </c>
      <c r="G414" s="429">
        <v>2236.5</v>
      </c>
      <c r="H414" s="429">
        <v>1</v>
      </c>
      <c r="I414" s="429">
        <v>2236.5</v>
      </c>
      <c r="J414" s="429">
        <v>2</v>
      </c>
      <c r="K414" s="429">
        <v>4473</v>
      </c>
      <c r="L414" s="429">
        <v>2</v>
      </c>
      <c r="M414" s="429">
        <v>2236.5</v>
      </c>
      <c r="N414" s="429"/>
      <c r="O414" s="429"/>
      <c r="P414" s="442"/>
      <c r="Q414" s="430"/>
    </row>
    <row r="415" spans="1:17" ht="14.4" customHeight="1" x14ac:dyDescent="0.3">
      <c r="A415" s="425" t="s">
        <v>2473</v>
      </c>
      <c r="B415" s="426" t="s">
        <v>2001</v>
      </c>
      <c r="C415" s="426" t="s">
        <v>1969</v>
      </c>
      <c r="D415" s="426" t="s">
        <v>2093</v>
      </c>
      <c r="E415" s="426" t="s">
        <v>2094</v>
      </c>
      <c r="F415" s="429">
        <v>2</v>
      </c>
      <c r="G415" s="429">
        <v>24750</v>
      </c>
      <c r="H415" s="429">
        <v>1</v>
      </c>
      <c r="I415" s="429">
        <v>12375</v>
      </c>
      <c r="J415" s="429">
        <v>1</v>
      </c>
      <c r="K415" s="429">
        <v>13465.47</v>
      </c>
      <c r="L415" s="429">
        <v>0.54405939393939395</v>
      </c>
      <c r="M415" s="429">
        <v>13465.47</v>
      </c>
      <c r="N415" s="429">
        <v>2</v>
      </c>
      <c r="O415" s="429">
        <v>26930.94</v>
      </c>
      <c r="P415" s="442">
        <v>1.0881187878787879</v>
      </c>
      <c r="Q415" s="430">
        <v>13465.47</v>
      </c>
    </row>
    <row r="416" spans="1:17" ht="14.4" customHeight="1" x14ac:dyDescent="0.3">
      <c r="A416" s="425" t="s">
        <v>2473</v>
      </c>
      <c r="B416" s="426" t="s">
        <v>2001</v>
      </c>
      <c r="C416" s="426" t="s">
        <v>1969</v>
      </c>
      <c r="D416" s="426" t="s">
        <v>2097</v>
      </c>
      <c r="E416" s="426" t="s">
        <v>2098</v>
      </c>
      <c r="F416" s="429">
        <v>4</v>
      </c>
      <c r="G416" s="429">
        <v>106495.6</v>
      </c>
      <c r="H416" s="429">
        <v>1</v>
      </c>
      <c r="I416" s="429">
        <v>26623.9</v>
      </c>
      <c r="J416" s="429">
        <v>1</v>
      </c>
      <c r="K416" s="429">
        <v>27592.04</v>
      </c>
      <c r="L416" s="429">
        <v>0.259090892018074</v>
      </c>
      <c r="M416" s="429">
        <v>27592.04</v>
      </c>
      <c r="N416" s="429"/>
      <c r="O416" s="429"/>
      <c r="P416" s="442"/>
      <c r="Q416" s="430"/>
    </row>
    <row r="417" spans="1:17" ht="14.4" customHeight="1" x14ac:dyDescent="0.3">
      <c r="A417" s="425" t="s">
        <v>2473</v>
      </c>
      <c r="B417" s="426" t="s">
        <v>2001</v>
      </c>
      <c r="C417" s="426" t="s">
        <v>1969</v>
      </c>
      <c r="D417" s="426" t="s">
        <v>2102</v>
      </c>
      <c r="E417" s="426" t="s">
        <v>2103</v>
      </c>
      <c r="F417" s="429">
        <v>7</v>
      </c>
      <c r="G417" s="429">
        <v>46543</v>
      </c>
      <c r="H417" s="429">
        <v>1</v>
      </c>
      <c r="I417" s="429">
        <v>6649</v>
      </c>
      <c r="J417" s="429">
        <v>11</v>
      </c>
      <c r="K417" s="429">
        <v>75556.799999999988</v>
      </c>
      <c r="L417" s="429">
        <v>1.6233762327310226</v>
      </c>
      <c r="M417" s="429">
        <v>6868.7999999999993</v>
      </c>
      <c r="N417" s="429">
        <v>10</v>
      </c>
      <c r="O417" s="429">
        <v>68907.8</v>
      </c>
      <c r="P417" s="442">
        <v>1.48051908987388</v>
      </c>
      <c r="Q417" s="430">
        <v>6890.7800000000007</v>
      </c>
    </row>
    <row r="418" spans="1:17" ht="14.4" customHeight="1" x14ac:dyDescent="0.3">
      <c r="A418" s="425" t="s">
        <v>2473</v>
      </c>
      <c r="B418" s="426" t="s">
        <v>2001</v>
      </c>
      <c r="C418" s="426" t="s">
        <v>1969</v>
      </c>
      <c r="D418" s="426" t="s">
        <v>2104</v>
      </c>
      <c r="E418" s="426" t="s">
        <v>2105</v>
      </c>
      <c r="F418" s="429"/>
      <c r="G418" s="429"/>
      <c r="H418" s="429"/>
      <c r="I418" s="429"/>
      <c r="J418" s="429">
        <v>1</v>
      </c>
      <c r="K418" s="429">
        <v>2218.3000000000002</v>
      </c>
      <c r="L418" s="429"/>
      <c r="M418" s="429">
        <v>2218.3000000000002</v>
      </c>
      <c r="N418" s="429">
        <v>2</v>
      </c>
      <c r="O418" s="429">
        <v>4597.9399999999996</v>
      </c>
      <c r="P418" s="442"/>
      <c r="Q418" s="430">
        <v>2298.9699999999998</v>
      </c>
    </row>
    <row r="419" spans="1:17" ht="14.4" customHeight="1" x14ac:dyDescent="0.3">
      <c r="A419" s="425" t="s">
        <v>2473</v>
      </c>
      <c r="B419" s="426" t="s">
        <v>2001</v>
      </c>
      <c r="C419" s="426" t="s">
        <v>1969</v>
      </c>
      <c r="D419" s="426" t="s">
        <v>2106</v>
      </c>
      <c r="E419" s="426" t="s">
        <v>2107</v>
      </c>
      <c r="F419" s="429">
        <v>20</v>
      </c>
      <c r="G419" s="429">
        <v>79854</v>
      </c>
      <c r="H419" s="429">
        <v>1</v>
      </c>
      <c r="I419" s="429">
        <v>3992.7</v>
      </c>
      <c r="J419" s="429">
        <v>30</v>
      </c>
      <c r="K419" s="429">
        <v>123410.75000000001</v>
      </c>
      <c r="L419" s="429">
        <v>1.5454548300648685</v>
      </c>
      <c r="M419" s="429">
        <v>4113.6916666666675</v>
      </c>
      <c r="N419" s="429">
        <v>10</v>
      </c>
      <c r="O419" s="429">
        <v>41378.9</v>
      </c>
      <c r="P419" s="442">
        <v>0.51818193202594742</v>
      </c>
      <c r="Q419" s="430">
        <v>4137.8900000000003</v>
      </c>
    </row>
    <row r="420" spans="1:17" ht="14.4" customHeight="1" x14ac:dyDescent="0.3">
      <c r="A420" s="425" t="s">
        <v>2473</v>
      </c>
      <c r="B420" s="426" t="s">
        <v>2001</v>
      </c>
      <c r="C420" s="426" t="s">
        <v>1969</v>
      </c>
      <c r="D420" s="426" t="s">
        <v>2108</v>
      </c>
      <c r="E420" s="426" t="s">
        <v>2109</v>
      </c>
      <c r="F420" s="429">
        <v>1</v>
      </c>
      <c r="G420" s="429">
        <v>1084.3</v>
      </c>
      <c r="H420" s="429">
        <v>1</v>
      </c>
      <c r="I420" s="429">
        <v>1084.3</v>
      </c>
      <c r="J420" s="429">
        <v>2</v>
      </c>
      <c r="K420" s="429">
        <v>2208.0299999999997</v>
      </c>
      <c r="L420" s="429">
        <v>2.0363644747763532</v>
      </c>
      <c r="M420" s="429">
        <v>1104.0149999999999</v>
      </c>
      <c r="N420" s="429">
        <v>1</v>
      </c>
      <c r="O420" s="429">
        <v>1123.73</v>
      </c>
      <c r="P420" s="442">
        <v>1.0363644747763534</v>
      </c>
      <c r="Q420" s="430">
        <v>1123.73</v>
      </c>
    </row>
    <row r="421" spans="1:17" ht="14.4" customHeight="1" x14ac:dyDescent="0.3">
      <c r="A421" s="425" t="s">
        <v>2473</v>
      </c>
      <c r="B421" s="426" t="s">
        <v>2001</v>
      </c>
      <c r="C421" s="426" t="s">
        <v>1969</v>
      </c>
      <c r="D421" s="426" t="s">
        <v>2110</v>
      </c>
      <c r="E421" s="426" t="s">
        <v>2111</v>
      </c>
      <c r="F421" s="429">
        <v>38</v>
      </c>
      <c r="G421" s="429">
        <v>626012</v>
      </c>
      <c r="H421" s="429">
        <v>1</v>
      </c>
      <c r="I421" s="429">
        <v>16474</v>
      </c>
      <c r="J421" s="429">
        <v>36</v>
      </c>
      <c r="K421" s="429">
        <v>605644.05000000005</v>
      </c>
      <c r="L421" s="429">
        <v>0.96746396235215948</v>
      </c>
      <c r="M421" s="429">
        <v>16823.445833333335</v>
      </c>
      <c r="N421" s="429">
        <v>26</v>
      </c>
      <c r="O421" s="429">
        <v>443899.3</v>
      </c>
      <c r="P421" s="442">
        <v>0.70909072030568099</v>
      </c>
      <c r="Q421" s="430">
        <v>17073.05</v>
      </c>
    </row>
    <row r="422" spans="1:17" ht="14.4" customHeight="1" x14ac:dyDescent="0.3">
      <c r="A422" s="425" t="s">
        <v>2473</v>
      </c>
      <c r="B422" s="426" t="s">
        <v>2001</v>
      </c>
      <c r="C422" s="426" t="s">
        <v>1969</v>
      </c>
      <c r="D422" s="426" t="s">
        <v>2112</v>
      </c>
      <c r="E422" s="426" t="s">
        <v>2113</v>
      </c>
      <c r="F422" s="429">
        <v>26</v>
      </c>
      <c r="G422" s="429">
        <v>26072.799999999999</v>
      </c>
      <c r="H422" s="429">
        <v>1</v>
      </c>
      <c r="I422" s="429">
        <v>1002.8</v>
      </c>
      <c r="J422" s="429">
        <v>45</v>
      </c>
      <c r="K422" s="429">
        <v>45126</v>
      </c>
      <c r="L422" s="429">
        <v>1.7307692307692308</v>
      </c>
      <c r="M422" s="429">
        <v>1002.8</v>
      </c>
      <c r="N422" s="429">
        <v>22</v>
      </c>
      <c r="O422" s="429">
        <v>22061.599999999999</v>
      </c>
      <c r="P422" s="442">
        <v>0.84615384615384615</v>
      </c>
      <c r="Q422" s="430">
        <v>1002.8</v>
      </c>
    </row>
    <row r="423" spans="1:17" ht="14.4" customHeight="1" x14ac:dyDescent="0.3">
      <c r="A423" s="425" t="s">
        <v>2473</v>
      </c>
      <c r="B423" s="426" t="s">
        <v>2001</v>
      </c>
      <c r="C423" s="426" t="s">
        <v>1969</v>
      </c>
      <c r="D423" s="426" t="s">
        <v>2114</v>
      </c>
      <c r="E423" s="426" t="s">
        <v>2115</v>
      </c>
      <c r="F423" s="429">
        <v>4</v>
      </c>
      <c r="G423" s="429">
        <v>30600</v>
      </c>
      <c r="H423" s="429">
        <v>1</v>
      </c>
      <c r="I423" s="429">
        <v>7650</v>
      </c>
      <c r="J423" s="429">
        <v>1</v>
      </c>
      <c r="K423" s="429">
        <v>7650</v>
      </c>
      <c r="L423" s="429">
        <v>0.25</v>
      </c>
      <c r="M423" s="429">
        <v>7650</v>
      </c>
      <c r="N423" s="429">
        <v>1</v>
      </c>
      <c r="O423" s="429">
        <v>7650</v>
      </c>
      <c r="P423" s="442">
        <v>0.25</v>
      </c>
      <c r="Q423" s="430">
        <v>7650</v>
      </c>
    </row>
    <row r="424" spans="1:17" ht="14.4" customHeight="1" x14ac:dyDescent="0.3">
      <c r="A424" s="425" t="s">
        <v>2473</v>
      </c>
      <c r="B424" s="426" t="s">
        <v>2001</v>
      </c>
      <c r="C424" s="426" t="s">
        <v>1969</v>
      </c>
      <c r="D424" s="426" t="s">
        <v>2116</v>
      </c>
      <c r="E424" s="426" t="s">
        <v>2117</v>
      </c>
      <c r="F424" s="429">
        <v>2</v>
      </c>
      <c r="G424" s="429">
        <v>18083.2</v>
      </c>
      <c r="H424" s="429">
        <v>1</v>
      </c>
      <c r="I424" s="429">
        <v>9041.6</v>
      </c>
      <c r="J424" s="429"/>
      <c r="K424" s="429"/>
      <c r="L424" s="429"/>
      <c r="M424" s="429"/>
      <c r="N424" s="429"/>
      <c r="O424" s="429"/>
      <c r="P424" s="442"/>
      <c r="Q424" s="430"/>
    </row>
    <row r="425" spans="1:17" ht="14.4" customHeight="1" x14ac:dyDescent="0.3">
      <c r="A425" s="425" t="s">
        <v>2473</v>
      </c>
      <c r="B425" s="426" t="s">
        <v>2001</v>
      </c>
      <c r="C425" s="426" t="s">
        <v>1969</v>
      </c>
      <c r="D425" s="426" t="s">
        <v>2120</v>
      </c>
      <c r="E425" s="426" t="s">
        <v>2121</v>
      </c>
      <c r="F425" s="429"/>
      <c r="G425" s="429"/>
      <c r="H425" s="429"/>
      <c r="I425" s="429"/>
      <c r="J425" s="429"/>
      <c r="K425" s="429"/>
      <c r="L425" s="429"/>
      <c r="M425" s="429"/>
      <c r="N425" s="429">
        <v>1</v>
      </c>
      <c r="O425" s="429">
        <v>13284.52</v>
      </c>
      <c r="P425" s="442"/>
      <c r="Q425" s="430">
        <v>13284.52</v>
      </c>
    </row>
    <row r="426" spans="1:17" ht="14.4" customHeight="1" x14ac:dyDescent="0.3">
      <c r="A426" s="425" t="s">
        <v>2473</v>
      </c>
      <c r="B426" s="426" t="s">
        <v>2001</v>
      </c>
      <c r="C426" s="426" t="s">
        <v>1969</v>
      </c>
      <c r="D426" s="426" t="s">
        <v>2124</v>
      </c>
      <c r="E426" s="426" t="s">
        <v>2125</v>
      </c>
      <c r="F426" s="429"/>
      <c r="G426" s="429"/>
      <c r="H426" s="429"/>
      <c r="I426" s="429"/>
      <c r="J426" s="429">
        <v>9</v>
      </c>
      <c r="K426" s="429">
        <v>31415.22</v>
      </c>
      <c r="L426" s="429"/>
      <c r="M426" s="429">
        <v>3490.58</v>
      </c>
      <c r="N426" s="429"/>
      <c r="O426" s="429"/>
      <c r="P426" s="442"/>
      <c r="Q426" s="430"/>
    </row>
    <row r="427" spans="1:17" ht="14.4" customHeight="1" x14ac:dyDescent="0.3">
      <c r="A427" s="425" t="s">
        <v>2473</v>
      </c>
      <c r="B427" s="426" t="s">
        <v>2001</v>
      </c>
      <c r="C427" s="426" t="s">
        <v>1969</v>
      </c>
      <c r="D427" s="426" t="s">
        <v>2126</v>
      </c>
      <c r="E427" s="426" t="s">
        <v>2127</v>
      </c>
      <c r="F427" s="429">
        <v>13</v>
      </c>
      <c r="G427" s="429">
        <v>27232.399999999998</v>
      </c>
      <c r="H427" s="429">
        <v>1</v>
      </c>
      <c r="I427" s="429">
        <v>2094.7999999999997</v>
      </c>
      <c r="J427" s="429">
        <v>5</v>
      </c>
      <c r="K427" s="429">
        <v>10474</v>
      </c>
      <c r="L427" s="429">
        <v>0.38461538461538464</v>
      </c>
      <c r="M427" s="429">
        <v>2094.8000000000002</v>
      </c>
      <c r="N427" s="429">
        <v>9</v>
      </c>
      <c r="O427" s="429">
        <v>19538.73</v>
      </c>
      <c r="P427" s="442">
        <v>0.71748101526123298</v>
      </c>
      <c r="Q427" s="430">
        <v>2170.9699999999998</v>
      </c>
    </row>
    <row r="428" spans="1:17" ht="14.4" customHeight="1" x14ac:dyDescent="0.3">
      <c r="A428" s="425" t="s">
        <v>2473</v>
      </c>
      <c r="B428" s="426" t="s">
        <v>2001</v>
      </c>
      <c r="C428" s="426" t="s">
        <v>1969</v>
      </c>
      <c r="D428" s="426" t="s">
        <v>2128</v>
      </c>
      <c r="E428" s="426" t="s">
        <v>2129</v>
      </c>
      <c r="F428" s="429"/>
      <c r="G428" s="429"/>
      <c r="H428" s="429"/>
      <c r="I428" s="429"/>
      <c r="J428" s="429">
        <v>5</v>
      </c>
      <c r="K428" s="429">
        <v>3985</v>
      </c>
      <c r="L428" s="429"/>
      <c r="M428" s="429">
        <v>797</v>
      </c>
      <c r="N428" s="429">
        <v>4</v>
      </c>
      <c r="O428" s="429">
        <v>3188</v>
      </c>
      <c r="P428" s="442"/>
      <c r="Q428" s="430">
        <v>797</v>
      </c>
    </row>
    <row r="429" spans="1:17" ht="14.4" customHeight="1" x14ac:dyDescent="0.3">
      <c r="A429" s="425" t="s">
        <v>2473</v>
      </c>
      <c r="B429" s="426" t="s">
        <v>2001</v>
      </c>
      <c r="C429" s="426" t="s">
        <v>1969</v>
      </c>
      <c r="D429" s="426" t="s">
        <v>2130</v>
      </c>
      <c r="E429" s="426" t="s">
        <v>2131</v>
      </c>
      <c r="F429" s="429">
        <v>3</v>
      </c>
      <c r="G429" s="429">
        <v>74939.100000000006</v>
      </c>
      <c r="H429" s="429">
        <v>1</v>
      </c>
      <c r="I429" s="429">
        <v>24979.7</v>
      </c>
      <c r="J429" s="429"/>
      <c r="K429" s="429"/>
      <c r="L429" s="429"/>
      <c r="M429" s="429"/>
      <c r="N429" s="429"/>
      <c r="O429" s="429"/>
      <c r="P429" s="442"/>
      <c r="Q429" s="430"/>
    </row>
    <row r="430" spans="1:17" ht="14.4" customHeight="1" x14ac:dyDescent="0.3">
      <c r="A430" s="425" t="s">
        <v>2473</v>
      </c>
      <c r="B430" s="426" t="s">
        <v>2001</v>
      </c>
      <c r="C430" s="426" t="s">
        <v>1969</v>
      </c>
      <c r="D430" s="426" t="s">
        <v>2134</v>
      </c>
      <c r="E430" s="426" t="s">
        <v>2135</v>
      </c>
      <c r="F430" s="429">
        <v>1</v>
      </c>
      <c r="G430" s="429">
        <v>129.19999999999999</v>
      </c>
      <c r="H430" s="429">
        <v>1</v>
      </c>
      <c r="I430" s="429">
        <v>129.19999999999999</v>
      </c>
      <c r="J430" s="429"/>
      <c r="K430" s="429"/>
      <c r="L430" s="429"/>
      <c r="M430" s="429"/>
      <c r="N430" s="429"/>
      <c r="O430" s="429"/>
      <c r="P430" s="442"/>
      <c r="Q430" s="430"/>
    </row>
    <row r="431" spans="1:17" ht="14.4" customHeight="1" x14ac:dyDescent="0.3">
      <c r="A431" s="425" t="s">
        <v>2473</v>
      </c>
      <c r="B431" s="426" t="s">
        <v>2001</v>
      </c>
      <c r="C431" s="426" t="s">
        <v>1969</v>
      </c>
      <c r="D431" s="426" t="s">
        <v>2138</v>
      </c>
      <c r="E431" s="426" t="s">
        <v>2139</v>
      </c>
      <c r="F431" s="429">
        <v>1</v>
      </c>
      <c r="G431" s="429">
        <v>131</v>
      </c>
      <c r="H431" s="429">
        <v>1</v>
      </c>
      <c r="I431" s="429">
        <v>131</v>
      </c>
      <c r="J431" s="429"/>
      <c r="K431" s="429"/>
      <c r="L431" s="429"/>
      <c r="M431" s="429"/>
      <c r="N431" s="429"/>
      <c r="O431" s="429"/>
      <c r="P431" s="442"/>
      <c r="Q431" s="430"/>
    </row>
    <row r="432" spans="1:17" ht="14.4" customHeight="1" x14ac:dyDescent="0.3">
      <c r="A432" s="425" t="s">
        <v>2473</v>
      </c>
      <c r="B432" s="426" t="s">
        <v>2001</v>
      </c>
      <c r="C432" s="426" t="s">
        <v>1969</v>
      </c>
      <c r="D432" s="426" t="s">
        <v>2140</v>
      </c>
      <c r="E432" s="426" t="s">
        <v>2141</v>
      </c>
      <c r="F432" s="429">
        <v>1</v>
      </c>
      <c r="G432" s="429">
        <v>136.69999999999999</v>
      </c>
      <c r="H432" s="429">
        <v>1</v>
      </c>
      <c r="I432" s="429">
        <v>136.69999999999999</v>
      </c>
      <c r="J432" s="429"/>
      <c r="K432" s="429"/>
      <c r="L432" s="429"/>
      <c r="M432" s="429"/>
      <c r="N432" s="429"/>
      <c r="O432" s="429"/>
      <c r="P432" s="442"/>
      <c r="Q432" s="430"/>
    </row>
    <row r="433" spans="1:17" ht="14.4" customHeight="1" x14ac:dyDescent="0.3">
      <c r="A433" s="425" t="s">
        <v>2473</v>
      </c>
      <c r="B433" s="426" t="s">
        <v>2001</v>
      </c>
      <c r="C433" s="426" t="s">
        <v>1969</v>
      </c>
      <c r="D433" s="426" t="s">
        <v>2491</v>
      </c>
      <c r="E433" s="426" t="s">
        <v>2492</v>
      </c>
      <c r="F433" s="429">
        <v>3</v>
      </c>
      <c r="G433" s="429">
        <v>10080</v>
      </c>
      <c r="H433" s="429">
        <v>1</v>
      </c>
      <c r="I433" s="429">
        <v>3360</v>
      </c>
      <c r="J433" s="429"/>
      <c r="K433" s="429"/>
      <c r="L433" s="429"/>
      <c r="M433" s="429"/>
      <c r="N433" s="429"/>
      <c r="O433" s="429"/>
      <c r="P433" s="442"/>
      <c r="Q433" s="430"/>
    </row>
    <row r="434" spans="1:17" ht="14.4" customHeight="1" x14ac:dyDescent="0.3">
      <c r="A434" s="425" t="s">
        <v>2473</v>
      </c>
      <c r="B434" s="426" t="s">
        <v>2001</v>
      </c>
      <c r="C434" s="426" t="s">
        <v>1969</v>
      </c>
      <c r="D434" s="426" t="s">
        <v>2493</v>
      </c>
      <c r="E434" s="426" t="s">
        <v>2494</v>
      </c>
      <c r="F434" s="429">
        <v>1</v>
      </c>
      <c r="G434" s="429">
        <v>3360</v>
      </c>
      <c r="H434" s="429">
        <v>1</v>
      </c>
      <c r="I434" s="429">
        <v>3360</v>
      </c>
      <c r="J434" s="429"/>
      <c r="K434" s="429"/>
      <c r="L434" s="429"/>
      <c r="M434" s="429"/>
      <c r="N434" s="429"/>
      <c r="O434" s="429"/>
      <c r="P434" s="442"/>
      <c r="Q434" s="430"/>
    </row>
    <row r="435" spans="1:17" ht="14.4" customHeight="1" x14ac:dyDescent="0.3">
      <c r="A435" s="425" t="s">
        <v>2473</v>
      </c>
      <c r="B435" s="426" t="s">
        <v>2001</v>
      </c>
      <c r="C435" s="426" t="s">
        <v>1969</v>
      </c>
      <c r="D435" s="426" t="s">
        <v>2146</v>
      </c>
      <c r="E435" s="426" t="s">
        <v>2145</v>
      </c>
      <c r="F435" s="429">
        <v>1</v>
      </c>
      <c r="G435" s="429">
        <v>5074.7</v>
      </c>
      <c r="H435" s="429">
        <v>1</v>
      </c>
      <c r="I435" s="429">
        <v>5074.7</v>
      </c>
      <c r="J435" s="429">
        <v>4</v>
      </c>
      <c r="K435" s="429">
        <v>20852.39</v>
      </c>
      <c r="L435" s="429">
        <v>4.1090882219638596</v>
      </c>
      <c r="M435" s="429">
        <v>5213.0974999999999</v>
      </c>
      <c r="N435" s="429">
        <v>5</v>
      </c>
      <c r="O435" s="429">
        <v>26296.149999999998</v>
      </c>
      <c r="P435" s="442">
        <v>5.1818137032730993</v>
      </c>
      <c r="Q435" s="430">
        <v>5259.23</v>
      </c>
    </row>
    <row r="436" spans="1:17" ht="14.4" customHeight="1" x14ac:dyDescent="0.3">
      <c r="A436" s="425" t="s">
        <v>2473</v>
      </c>
      <c r="B436" s="426" t="s">
        <v>2001</v>
      </c>
      <c r="C436" s="426" t="s">
        <v>1969</v>
      </c>
      <c r="D436" s="426" t="s">
        <v>2153</v>
      </c>
      <c r="E436" s="426" t="s">
        <v>2154</v>
      </c>
      <c r="F436" s="429">
        <v>13</v>
      </c>
      <c r="G436" s="429">
        <v>7597.2</v>
      </c>
      <c r="H436" s="429">
        <v>1</v>
      </c>
      <c r="I436" s="429">
        <v>584.4</v>
      </c>
      <c r="J436" s="429">
        <v>17</v>
      </c>
      <c r="K436" s="429">
        <v>10168.549999999999</v>
      </c>
      <c r="L436" s="429">
        <v>1.3384602221871216</v>
      </c>
      <c r="M436" s="429">
        <v>598.15</v>
      </c>
      <c r="N436" s="429">
        <v>7</v>
      </c>
      <c r="O436" s="429">
        <v>4239.55</v>
      </c>
      <c r="P436" s="442">
        <v>0.55804112041278364</v>
      </c>
      <c r="Q436" s="430">
        <v>605.65</v>
      </c>
    </row>
    <row r="437" spans="1:17" ht="14.4" customHeight="1" x14ac:dyDescent="0.3">
      <c r="A437" s="425" t="s">
        <v>2473</v>
      </c>
      <c r="B437" s="426" t="s">
        <v>2001</v>
      </c>
      <c r="C437" s="426" t="s">
        <v>1969</v>
      </c>
      <c r="D437" s="426" t="s">
        <v>2155</v>
      </c>
      <c r="E437" s="426" t="s">
        <v>2156</v>
      </c>
      <c r="F437" s="429">
        <v>1</v>
      </c>
      <c r="G437" s="429">
        <v>8292.1</v>
      </c>
      <c r="H437" s="429">
        <v>1</v>
      </c>
      <c r="I437" s="429">
        <v>8292.1</v>
      </c>
      <c r="J437" s="429"/>
      <c r="K437" s="429"/>
      <c r="L437" s="429"/>
      <c r="M437" s="429"/>
      <c r="N437" s="429"/>
      <c r="O437" s="429"/>
      <c r="P437" s="442"/>
      <c r="Q437" s="430"/>
    </row>
    <row r="438" spans="1:17" ht="14.4" customHeight="1" x14ac:dyDescent="0.3">
      <c r="A438" s="425" t="s">
        <v>2473</v>
      </c>
      <c r="B438" s="426" t="s">
        <v>2001</v>
      </c>
      <c r="C438" s="426" t="s">
        <v>1969</v>
      </c>
      <c r="D438" s="426" t="s">
        <v>2159</v>
      </c>
      <c r="E438" s="426" t="s">
        <v>2160</v>
      </c>
      <c r="F438" s="429">
        <v>2</v>
      </c>
      <c r="G438" s="429">
        <v>1604</v>
      </c>
      <c r="H438" s="429">
        <v>1</v>
      </c>
      <c r="I438" s="429">
        <v>802</v>
      </c>
      <c r="J438" s="429">
        <v>1</v>
      </c>
      <c r="K438" s="429">
        <v>831.16</v>
      </c>
      <c r="L438" s="429">
        <v>0.51817955112219449</v>
      </c>
      <c r="M438" s="429">
        <v>831.16</v>
      </c>
      <c r="N438" s="429">
        <v>3</v>
      </c>
      <c r="O438" s="429">
        <v>2493.48</v>
      </c>
      <c r="P438" s="442">
        <v>1.5545386533665835</v>
      </c>
      <c r="Q438" s="430">
        <v>831.16</v>
      </c>
    </row>
    <row r="439" spans="1:17" ht="14.4" customHeight="1" x14ac:dyDescent="0.3">
      <c r="A439" s="425" t="s">
        <v>2473</v>
      </c>
      <c r="B439" s="426" t="s">
        <v>2001</v>
      </c>
      <c r="C439" s="426" t="s">
        <v>1969</v>
      </c>
      <c r="D439" s="426" t="s">
        <v>2161</v>
      </c>
      <c r="E439" s="426" t="s">
        <v>2160</v>
      </c>
      <c r="F439" s="429">
        <v>30</v>
      </c>
      <c r="G439" s="429">
        <v>25707.000000000004</v>
      </c>
      <c r="H439" s="429">
        <v>1</v>
      </c>
      <c r="I439" s="429">
        <v>856.90000000000009</v>
      </c>
      <c r="J439" s="429">
        <v>11</v>
      </c>
      <c r="K439" s="429">
        <v>9706.34</v>
      </c>
      <c r="L439" s="429">
        <v>0.37757575757575751</v>
      </c>
      <c r="M439" s="429">
        <v>882.39454545454544</v>
      </c>
      <c r="N439" s="429">
        <v>8</v>
      </c>
      <c r="O439" s="429">
        <v>7104.48</v>
      </c>
      <c r="P439" s="442">
        <v>0.27636363636363631</v>
      </c>
      <c r="Q439" s="430">
        <v>888.06</v>
      </c>
    </row>
    <row r="440" spans="1:17" ht="14.4" customHeight="1" x14ac:dyDescent="0.3">
      <c r="A440" s="425" t="s">
        <v>2473</v>
      </c>
      <c r="B440" s="426" t="s">
        <v>2001</v>
      </c>
      <c r="C440" s="426" t="s">
        <v>1969</v>
      </c>
      <c r="D440" s="426" t="s">
        <v>2162</v>
      </c>
      <c r="E440" s="426" t="s">
        <v>2163</v>
      </c>
      <c r="F440" s="429">
        <v>3</v>
      </c>
      <c r="G440" s="429">
        <v>2570.6999999999998</v>
      </c>
      <c r="H440" s="429">
        <v>1</v>
      </c>
      <c r="I440" s="429">
        <v>856.9</v>
      </c>
      <c r="J440" s="429">
        <v>5</v>
      </c>
      <c r="K440" s="429">
        <v>4409.1399999999994</v>
      </c>
      <c r="L440" s="429">
        <v>1.7151515151515151</v>
      </c>
      <c r="M440" s="429">
        <v>881.82799999999986</v>
      </c>
      <c r="N440" s="429">
        <v>2</v>
      </c>
      <c r="O440" s="429">
        <v>1776.12</v>
      </c>
      <c r="P440" s="442">
        <v>0.69090909090909092</v>
      </c>
      <c r="Q440" s="430">
        <v>888.06</v>
      </c>
    </row>
    <row r="441" spans="1:17" ht="14.4" customHeight="1" x14ac:dyDescent="0.3">
      <c r="A441" s="425" t="s">
        <v>2473</v>
      </c>
      <c r="B441" s="426" t="s">
        <v>2001</v>
      </c>
      <c r="C441" s="426" t="s">
        <v>1969</v>
      </c>
      <c r="D441" s="426" t="s">
        <v>2164</v>
      </c>
      <c r="E441" s="426" t="s">
        <v>2165</v>
      </c>
      <c r="F441" s="429">
        <v>11</v>
      </c>
      <c r="G441" s="429">
        <v>8822</v>
      </c>
      <c r="H441" s="429">
        <v>1</v>
      </c>
      <c r="I441" s="429">
        <v>802</v>
      </c>
      <c r="J441" s="429">
        <v>6</v>
      </c>
      <c r="K441" s="429">
        <v>4986.96</v>
      </c>
      <c r="L441" s="429">
        <v>0.56528678304239399</v>
      </c>
      <c r="M441" s="429">
        <v>831.16</v>
      </c>
      <c r="N441" s="429">
        <v>1</v>
      </c>
      <c r="O441" s="429">
        <v>831.16</v>
      </c>
      <c r="P441" s="442">
        <v>9.4214463840398999E-2</v>
      </c>
      <c r="Q441" s="430">
        <v>831.16</v>
      </c>
    </row>
    <row r="442" spans="1:17" ht="14.4" customHeight="1" x14ac:dyDescent="0.3">
      <c r="A442" s="425" t="s">
        <v>2473</v>
      </c>
      <c r="B442" s="426" t="s">
        <v>2001</v>
      </c>
      <c r="C442" s="426" t="s">
        <v>1969</v>
      </c>
      <c r="D442" s="426" t="s">
        <v>2166</v>
      </c>
      <c r="E442" s="426" t="s">
        <v>2167</v>
      </c>
      <c r="F442" s="429"/>
      <c r="G442" s="429"/>
      <c r="H442" s="429"/>
      <c r="I442" s="429"/>
      <c r="J442" s="429">
        <v>15</v>
      </c>
      <c r="K442" s="429">
        <v>58482</v>
      </c>
      <c r="L442" s="429"/>
      <c r="M442" s="429">
        <v>3898.8</v>
      </c>
      <c r="N442" s="429">
        <v>1</v>
      </c>
      <c r="O442" s="429">
        <v>3898.8</v>
      </c>
      <c r="P442" s="442"/>
      <c r="Q442" s="430">
        <v>3898.8</v>
      </c>
    </row>
    <row r="443" spans="1:17" ht="14.4" customHeight="1" x14ac:dyDescent="0.3">
      <c r="A443" s="425" t="s">
        <v>2473</v>
      </c>
      <c r="B443" s="426" t="s">
        <v>2001</v>
      </c>
      <c r="C443" s="426" t="s">
        <v>1969</v>
      </c>
      <c r="D443" s="426" t="s">
        <v>2168</v>
      </c>
      <c r="E443" s="426" t="s">
        <v>2169</v>
      </c>
      <c r="F443" s="429"/>
      <c r="G443" s="429"/>
      <c r="H443" s="429"/>
      <c r="I443" s="429"/>
      <c r="J443" s="429">
        <v>1</v>
      </c>
      <c r="K443" s="429">
        <v>2205</v>
      </c>
      <c r="L443" s="429"/>
      <c r="M443" s="429">
        <v>2205</v>
      </c>
      <c r="N443" s="429">
        <v>1</v>
      </c>
      <c r="O443" s="429">
        <v>2205</v>
      </c>
      <c r="P443" s="442"/>
      <c r="Q443" s="430">
        <v>2205</v>
      </c>
    </row>
    <row r="444" spans="1:17" ht="14.4" customHeight="1" x14ac:dyDescent="0.3">
      <c r="A444" s="425" t="s">
        <v>2473</v>
      </c>
      <c r="B444" s="426" t="s">
        <v>2001</v>
      </c>
      <c r="C444" s="426" t="s">
        <v>1969</v>
      </c>
      <c r="D444" s="426" t="s">
        <v>2171</v>
      </c>
      <c r="E444" s="426" t="s">
        <v>2172</v>
      </c>
      <c r="F444" s="429">
        <v>39</v>
      </c>
      <c r="G444" s="429">
        <v>55426.8</v>
      </c>
      <c r="H444" s="429">
        <v>1</v>
      </c>
      <c r="I444" s="429">
        <v>1421.2</v>
      </c>
      <c r="J444" s="429">
        <v>40</v>
      </c>
      <c r="K444" s="429">
        <v>58036.639999999999</v>
      </c>
      <c r="L444" s="429">
        <v>1.047086247086247</v>
      </c>
      <c r="M444" s="429">
        <v>1450.9159999999999</v>
      </c>
      <c r="N444" s="429">
        <v>26</v>
      </c>
      <c r="O444" s="429">
        <v>38294.880000000005</v>
      </c>
      <c r="P444" s="442">
        <v>0.69090909090909092</v>
      </c>
      <c r="Q444" s="430">
        <v>1472.88</v>
      </c>
    </row>
    <row r="445" spans="1:17" ht="14.4" customHeight="1" x14ac:dyDescent="0.3">
      <c r="A445" s="425" t="s">
        <v>2473</v>
      </c>
      <c r="B445" s="426" t="s">
        <v>2001</v>
      </c>
      <c r="C445" s="426" t="s">
        <v>1969</v>
      </c>
      <c r="D445" s="426" t="s">
        <v>2173</v>
      </c>
      <c r="E445" s="426" t="s">
        <v>2174</v>
      </c>
      <c r="F445" s="429"/>
      <c r="G445" s="429"/>
      <c r="H445" s="429"/>
      <c r="I445" s="429"/>
      <c r="J445" s="429">
        <v>1</v>
      </c>
      <c r="K445" s="429">
        <v>1312.14</v>
      </c>
      <c r="L445" s="429"/>
      <c r="M445" s="429">
        <v>1312.14</v>
      </c>
      <c r="N445" s="429"/>
      <c r="O445" s="429"/>
      <c r="P445" s="442"/>
      <c r="Q445" s="430"/>
    </row>
    <row r="446" spans="1:17" ht="14.4" customHeight="1" x14ac:dyDescent="0.3">
      <c r="A446" s="425" t="s">
        <v>2473</v>
      </c>
      <c r="B446" s="426" t="s">
        <v>2001</v>
      </c>
      <c r="C446" s="426" t="s">
        <v>1969</v>
      </c>
      <c r="D446" s="426" t="s">
        <v>2431</v>
      </c>
      <c r="E446" s="426" t="s">
        <v>2432</v>
      </c>
      <c r="F446" s="429"/>
      <c r="G446" s="429"/>
      <c r="H446" s="429"/>
      <c r="I446" s="429"/>
      <c r="J446" s="429"/>
      <c r="K446" s="429"/>
      <c r="L446" s="429"/>
      <c r="M446" s="429"/>
      <c r="N446" s="429">
        <v>10</v>
      </c>
      <c r="O446" s="429">
        <v>36445.800000000003</v>
      </c>
      <c r="P446" s="442"/>
      <c r="Q446" s="430">
        <v>3644.5800000000004</v>
      </c>
    </row>
    <row r="447" spans="1:17" ht="14.4" customHeight="1" x14ac:dyDescent="0.3">
      <c r="A447" s="425" t="s">
        <v>2473</v>
      </c>
      <c r="B447" s="426" t="s">
        <v>2001</v>
      </c>
      <c r="C447" s="426" t="s">
        <v>1969</v>
      </c>
      <c r="D447" s="426" t="s">
        <v>2495</v>
      </c>
      <c r="E447" s="426" t="s">
        <v>2496</v>
      </c>
      <c r="F447" s="429">
        <v>3</v>
      </c>
      <c r="G447" s="429">
        <v>26921.399999999998</v>
      </c>
      <c r="H447" s="429">
        <v>1</v>
      </c>
      <c r="I447" s="429">
        <v>8973.7999999999993</v>
      </c>
      <c r="J447" s="429">
        <v>1</v>
      </c>
      <c r="K447" s="429">
        <v>9300.1200000000008</v>
      </c>
      <c r="L447" s="429">
        <v>0.34545454545454551</v>
      </c>
      <c r="M447" s="429">
        <v>9300.1200000000008</v>
      </c>
      <c r="N447" s="429"/>
      <c r="O447" s="429"/>
      <c r="P447" s="442"/>
      <c r="Q447" s="430"/>
    </row>
    <row r="448" spans="1:17" ht="14.4" customHeight="1" x14ac:dyDescent="0.3">
      <c r="A448" s="425" t="s">
        <v>2473</v>
      </c>
      <c r="B448" s="426" t="s">
        <v>2001</v>
      </c>
      <c r="C448" s="426" t="s">
        <v>1969</v>
      </c>
      <c r="D448" s="426" t="s">
        <v>2177</v>
      </c>
      <c r="E448" s="426" t="s">
        <v>2178</v>
      </c>
      <c r="F448" s="429">
        <v>46</v>
      </c>
      <c r="G448" s="429">
        <v>57960</v>
      </c>
      <c r="H448" s="429">
        <v>1</v>
      </c>
      <c r="I448" s="429">
        <v>1260</v>
      </c>
      <c r="J448" s="429">
        <v>43</v>
      </c>
      <c r="K448" s="429">
        <v>56150.26</v>
      </c>
      <c r="L448" s="429">
        <v>0.96877605244996556</v>
      </c>
      <c r="M448" s="429">
        <v>1305.82</v>
      </c>
      <c r="N448" s="429">
        <v>32</v>
      </c>
      <c r="O448" s="429">
        <v>41786.239999999998</v>
      </c>
      <c r="P448" s="442">
        <v>0.72094962042788124</v>
      </c>
      <c r="Q448" s="430">
        <v>1305.82</v>
      </c>
    </row>
    <row r="449" spans="1:17" ht="14.4" customHeight="1" x14ac:dyDescent="0.3">
      <c r="A449" s="425" t="s">
        <v>2473</v>
      </c>
      <c r="B449" s="426" t="s">
        <v>2001</v>
      </c>
      <c r="C449" s="426" t="s">
        <v>1969</v>
      </c>
      <c r="D449" s="426" t="s">
        <v>2497</v>
      </c>
      <c r="E449" s="426" t="s">
        <v>2498</v>
      </c>
      <c r="F449" s="429"/>
      <c r="G449" s="429"/>
      <c r="H449" s="429"/>
      <c r="I449" s="429"/>
      <c r="J449" s="429">
        <v>1</v>
      </c>
      <c r="K449" s="429">
        <v>30200</v>
      </c>
      <c r="L449" s="429"/>
      <c r="M449" s="429">
        <v>30200</v>
      </c>
      <c r="N449" s="429"/>
      <c r="O449" s="429"/>
      <c r="P449" s="442"/>
      <c r="Q449" s="430"/>
    </row>
    <row r="450" spans="1:17" ht="14.4" customHeight="1" x14ac:dyDescent="0.3">
      <c r="A450" s="425" t="s">
        <v>2473</v>
      </c>
      <c r="B450" s="426" t="s">
        <v>2001</v>
      </c>
      <c r="C450" s="426" t="s">
        <v>1969</v>
      </c>
      <c r="D450" s="426" t="s">
        <v>2461</v>
      </c>
      <c r="E450" s="426" t="s">
        <v>2462</v>
      </c>
      <c r="F450" s="429"/>
      <c r="G450" s="429"/>
      <c r="H450" s="429"/>
      <c r="I450" s="429"/>
      <c r="J450" s="429"/>
      <c r="K450" s="429"/>
      <c r="L450" s="429"/>
      <c r="M450" s="429"/>
      <c r="N450" s="429">
        <v>1</v>
      </c>
      <c r="O450" s="429">
        <v>80000</v>
      </c>
      <c r="P450" s="442"/>
      <c r="Q450" s="430">
        <v>80000</v>
      </c>
    </row>
    <row r="451" spans="1:17" ht="14.4" customHeight="1" x14ac:dyDescent="0.3">
      <c r="A451" s="425" t="s">
        <v>2473</v>
      </c>
      <c r="B451" s="426" t="s">
        <v>2001</v>
      </c>
      <c r="C451" s="426" t="s">
        <v>1969</v>
      </c>
      <c r="D451" s="426" t="s">
        <v>2179</v>
      </c>
      <c r="E451" s="426" t="s">
        <v>2180</v>
      </c>
      <c r="F451" s="429">
        <v>6</v>
      </c>
      <c r="G451" s="429">
        <v>2079</v>
      </c>
      <c r="H451" s="429">
        <v>1</v>
      </c>
      <c r="I451" s="429">
        <v>346.5</v>
      </c>
      <c r="J451" s="429">
        <v>6</v>
      </c>
      <c r="K451" s="429">
        <v>2154.6000000000004</v>
      </c>
      <c r="L451" s="429">
        <v>1.0363636363636366</v>
      </c>
      <c r="M451" s="429">
        <v>359.10000000000008</v>
      </c>
      <c r="N451" s="429">
        <v>7</v>
      </c>
      <c r="O451" s="429">
        <v>2513.7000000000003</v>
      </c>
      <c r="P451" s="442">
        <v>1.2090909090909092</v>
      </c>
      <c r="Q451" s="430">
        <v>359.1</v>
      </c>
    </row>
    <row r="452" spans="1:17" ht="14.4" customHeight="1" x14ac:dyDescent="0.3">
      <c r="A452" s="425" t="s">
        <v>2473</v>
      </c>
      <c r="B452" s="426" t="s">
        <v>2001</v>
      </c>
      <c r="C452" s="426" t="s">
        <v>1969</v>
      </c>
      <c r="D452" s="426" t="s">
        <v>2435</v>
      </c>
      <c r="E452" s="426" t="s">
        <v>2436</v>
      </c>
      <c r="F452" s="429"/>
      <c r="G452" s="429"/>
      <c r="H452" s="429"/>
      <c r="I452" s="429"/>
      <c r="J452" s="429">
        <v>1</v>
      </c>
      <c r="K452" s="429">
        <v>13078</v>
      </c>
      <c r="L452" s="429"/>
      <c r="M452" s="429">
        <v>13078</v>
      </c>
      <c r="N452" s="429">
        <v>1</v>
      </c>
      <c r="O452" s="429">
        <v>13078</v>
      </c>
      <c r="P452" s="442"/>
      <c r="Q452" s="430">
        <v>13078</v>
      </c>
    </row>
    <row r="453" spans="1:17" ht="14.4" customHeight="1" x14ac:dyDescent="0.3">
      <c r="A453" s="425" t="s">
        <v>2473</v>
      </c>
      <c r="B453" s="426" t="s">
        <v>2001</v>
      </c>
      <c r="C453" s="426" t="s">
        <v>1969</v>
      </c>
      <c r="D453" s="426" t="s">
        <v>2187</v>
      </c>
      <c r="E453" s="426" t="s">
        <v>2188</v>
      </c>
      <c r="F453" s="429">
        <v>2</v>
      </c>
      <c r="G453" s="429">
        <v>1787.8</v>
      </c>
      <c r="H453" s="429">
        <v>1</v>
      </c>
      <c r="I453" s="429">
        <v>893.9</v>
      </c>
      <c r="J453" s="429">
        <v>7</v>
      </c>
      <c r="K453" s="429">
        <v>6257.2999999999993</v>
      </c>
      <c r="L453" s="429">
        <v>3.4999999999999996</v>
      </c>
      <c r="M453" s="429">
        <v>893.89999999999986</v>
      </c>
      <c r="N453" s="429">
        <v>8</v>
      </c>
      <c r="O453" s="429">
        <v>7151.2</v>
      </c>
      <c r="P453" s="442">
        <v>4</v>
      </c>
      <c r="Q453" s="430">
        <v>893.9</v>
      </c>
    </row>
    <row r="454" spans="1:17" ht="14.4" customHeight="1" x14ac:dyDescent="0.3">
      <c r="A454" s="425" t="s">
        <v>2473</v>
      </c>
      <c r="B454" s="426" t="s">
        <v>2001</v>
      </c>
      <c r="C454" s="426" t="s">
        <v>1969</v>
      </c>
      <c r="D454" s="426" t="s">
        <v>2189</v>
      </c>
      <c r="E454" s="426" t="s">
        <v>2190</v>
      </c>
      <c r="F454" s="429"/>
      <c r="G454" s="429"/>
      <c r="H454" s="429"/>
      <c r="I454" s="429"/>
      <c r="J454" s="429"/>
      <c r="K454" s="429"/>
      <c r="L454" s="429"/>
      <c r="M454" s="429"/>
      <c r="N454" s="429">
        <v>1</v>
      </c>
      <c r="O454" s="429">
        <v>893.9</v>
      </c>
      <c r="P454" s="442"/>
      <c r="Q454" s="430">
        <v>893.9</v>
      </c>
    </row>
    <row r="455" spans="1:17" ht="14.4" customHeight="1" x14ac:dyDescent="0.3">
      <c r="A455" s="425" t="s">
        <v>2473</v>
      </c>
      <c r="B455" s="426" t="s">
        <v>2001</v>
      </c>
      <c r="C455" s="426" t="s">
        <v>1969</v>
      </c>
      <c r="D455" s="426" t="s">
        <v>1970</v>
      </c>
      <c r="E455" s="426" t="s">
        <v>1971</v>
      </c>
      <c r="F455" s="429">
        <v>2</v>
      </c>
      <c r="G455" s="429">
        <v>1787.8</v>
      </c>
      <c r="H455" s="429">
        <v>1</v>
      </c>
      <c r="I455" s="429">
        <v>893.9</v>
      </c>
      <c r="J455" s="429"/>
      <c r="K455" s="429"/>
      <c r="L455" s="429"/>
      <c r="M455" s="429"/>
      <c r="N455" s="429"/>
      <c r="O455" s="429"/>
      <c r="P455" s="442"/>
      <c r="Q455" s="430"/>
    </row>
    <row r="456" spans="1:17" ht="14.4" customHeight="1" x14ac:dyDescent="0.3">
      <c r="A456" s="425" t="s">
        <v>2473</v>
      </c>
      <c r="B456" s="426" t="s">
        <v>2001</v>
      </c>
      <c r="C456" s="426" t="s">
        <v>1969</v>
      </c>
      <c r="D456" s="426" t="s">
        <v>2499</v>
      </c>
      <c r="E456" s="426" t="s">
        <v>2500</v>
      </c>
      <c r="F456" s="429"/>
      <c r="G456" s="429"/>
      <c r="H456" s="429"/>
      <c r="I456" s="429"/>
      <c r="J456" s="429"/>
      <c r="K456" s="429"/>
      <c r="L456" s="429"/>
      <c r="M456" s="429"/>
      <c r="N456" s="429">
        <v>1</v>
      </c>
      <c r="O456" s="429">
        <v>251.32</v>
      </c>
      <c r="P456" s="442"/>
      <c r="Q456" s="430">
        <v>251.32</v>
      </c>
    </row>
    <row r="457" spans="1:17" ht="14.4" customHeight="1" x14ac:dyDescent="0.3">
      <c r="A457" s="425" t="s">
        <v>2473</v>
      </c>
      <c r="B457" s="426" t="s">
        <v>2001</v>
      </c>
      <c r="C457" s="426" t="s">
        <v>1969</v>
      </c>
      <c r="D457" s="426" t="s">
        <v>2463</v>
      </c>
      <c r="E457" s="426" t="s">
        <v>2464</v>
      </c>
      <c r="F457" s="429">
        <v>2</v>
      </c>
      <c r="G457" s="429">
        <v>18774.2</v>
      </c>
      <c r="H457" s="429">
        <v>1</v>
      </c>
      <c r="I457" s="429">
        <v>9387.1</v>
      </c>
      <c r="J457" s="429"/>
      <c r="K457" s="429"/>
      <c r="L457" s="429"/>
      <c r="M457" s="429"/>
      <c r="N457" s="429"/>
      <c r="O457" s="429"/>
      <c r="P457" s="442"/>
      <c r="Q457" s="430"/>
    </row>
    <row r="458" spans="1:17" ht="14.4" customHeight="1" x14ac:dyDescent="0.3">
      <c r="A458" s="425" t="s">
        <v>2473</v>
      </c>
      <c r="B458" s="426" t="s">
        <v>2001</v>
      </c>
      <c r="C458" s="426" t="s">
        <v>1969</v>
      </c>
      <c r="D458" s="426" t="s">
        <v>2197</v>
      </c>
      <c r="E458" s="426" t="s">
        <v>2198</v>
      </c>
      <c r="F458" s="429"/>
      <c r="G458" s="429"/>
      <c r="H458" s="429"/>
      <c r="I458" s="429"/>
      <c r="J458" s="429">
        <v>5</v>
      </c>
      <c r="K458" s="429">
        <v>83567.86</v>
      </c>
      <c r="L458" s="429"/>
      <c r="M458" s="429">
        <v>16713.572</v>
      </c>
      <c r="N458" s="429">
        <v>3</v>
      </c>
      <c r="O458" s="429">
        <v>50495.069999999992</v>
      </c>
      <c r="P458" s="442"/>
      <c r="Q458" s="430">
        <v>16831.689999999999</v>
      </c>
    </row>
    <row r="459" spans="1:17" ht="14.4" customHeight="1" x14ac:dyDescent="0.3">
      <c r="A459" s="425" t="s">
        <v>2473</v>
      </c>
      <c r="B459" s="426" t="s">
        <v>2001</v>
      </c>
      <c r="C459" s="426" t="s">
        <v>1969</v>
      </c>
      <c r="D459" s="426" t="s">
        <v>2203</v>
      </c>
      <c r="E459" s="426" t="s">
        <v>2204</v>
      </c>
      <c r="F459" s="429"/>
      <c r="G459" s="429"/>
      <c r="H459" s="429"/>
      <c r="I459" s="429"/>
      <c r="J459" s="429"/>
      <c r="K459" s="429"/>
      <c r="L459" s="429"/>
      <c r="M459" s="429"/>
      <c r="N459" s="429">
        <v>1</v>
      </c>
      <c r="O459" s="429">
        <v>32179.09</v>
      </c>
      <c r="P459" s="442"/>
      <c r="Q459" s="430">
        <v>32179.09</v>
      </c>
    </row>
    <row r="460" spans="1:17" ht="14.4" customHeight="1" x14ac:dyDescent="0.3">
      <c r="A460" s="425" t="s">
        <v>2473</v>
      </c>
      <c r="B460" s="426" t="s">
        <v>2001</v>
      </c>
      <c r="C460" s="426" t="s">
        <v>1969</v>
      </c>
      <c r="D460" s="426" t="s">
        <v>2205</v>
      </c>
      <c r="E460" s="426" t="s">
        <v>2206</v>
      </c>
      <c r="F460" s="429"/>
      <c r="G460" s="429"/>
      <c r="H460" s="429"/>
      <c r="I460" s="429"/>
      <c r="J460" s="429">
        <v>4</v>
      </c>
      <c r="K460" s="429">
        <v>26117.390000000003</v>
      </c>
      <c r="L460" s="429"/>
      <c r="M460" s="429">
        <v>6529.3475000000008</v>
      </c>
      <c r="N460" s="429">
        <v>1</v>
      </c>
      <c r="O460" s="429">
        <v>6587.13</v>
      </c>
      <c r="P460" s="442"/>
      <c r="Q460" s="430">
        <v>6587.13</v>
      </c>
    </row>
    <row r="461" spans="1:17" ht="14.4" customHeight="1" x14ac:dyDescent="0.3">
      <c r="A461" s="425" t="s">
        <v>2473</v>
      </c>
      <c r="B461" s="426" t="s">
        <v>2001</v>
      </c>
      <c r="C461" s="426" t="s">
        <v>1969</v>
      </c>
      <c r="D461" s="426" t="s">
        <v>2207</v>
      </c>
      <c r="E461" s="426" t="s">
        <v>2208</v>
      </c>
      <c r="F461" s="429">
        <v>15</v>
      </c>
      <c r="G461" s="429">
        <v>26655</v>
      </c>
      <c r="H461" s="429">
        <v>1</v>
      </c>
      <c r="I461" s="429">
        <v>1777</v>
      </c>
      <c r="J461" s="429">
        <v>20</v>
      </c>
      <c r="K461" s="429">
        <v>36832.399999999994</v>
      </c>
      <c r="L461" s="429">
        <v>1.3818195460513973</v>
      </c>
      <c r="M461" s="429">
        <v>1841.6199999999997</v>
      </c>
      <c r="N461" s="429">
        <v>13</v>
      </c>
      <c r="O461" s="429">
        <v>23941.059999999998</v>
      </c>
      <c r="P461" s="442">
        <v>0.89818270493340824</v>
      </c>
      <c r="Q461" s="430">
        <v>1841.62</v>
      </c>
    </row>
    <row r="462" spans="1:17" ht="14.4" customHeight="1" x14ac:dyDescent="0.3">
      <c r="A462" s="425" t="s">
        <v>2473</v>
      </c>
      <c r="B462" s="426" t="s">
        <v>2001</v>
      </c>
      <c r="C462" s="426" t="s">
        <v>1969</v>
      </c>
      <c r="D462" s="426" t="s">
        <v>2465</v>
      </c>
      <c r="E462" s="426" t="s">
        <v>2466</v>
      </c>
      <c r="F462" s="429">
        <v>2</v>
      </c>
      <c r="G462" s="429">
        <v>37142</v>
      </c>
      <c r="H462" s="429">
        <v>1</v>
      </c>
      <c r="I462" s="429">
        <v>18571</v>
      </c>
      <c r="J462" s="429">
        <v>1</v>
      </c>
      <c r="K462" s="429">
        <v>18571</v>
      </c>
      <c r="L462" s="429">
        <v>0.5</v>
      </c>
      <c r="M462" s="429">
        <v>18571</v>
      </c>
      <c r="N462" s="429"/>
      <c r="O462" s="429"/>
      <c r="P462" s="442"/>
      <c r="Q462" s="430"/>
    </row>
    <row r="463" spans="1:17" ht="14.4" customHeight="1" x14ac:dyDescent="0.3">
      <c r="A463" s="425" t="s">
        <v>2473</v>
      </c>
      <c r="B463" s="426" t="s">
        <v>2001</v>
      </c>
      <c r="C463" s="426" t="s">
        <v>1969</v>
      </c>
      <c r="D463" s="426" t="s">
        <v>2217</v>
      </c>
      <c r="E463" s="426" t="s">
        <v>2218</v>
      </c>
      <c r="F463" s="429">
        <v>5</v>
      </c>
      <c r="G463" s="429">
        <v>73313.5</v>
      </c>
      <c r="H463" s="429">
        <v>1</v>
      </c>
      <c r="I463" s="429">
        <v>14662.7</v>
      </c>
      <c r="J463" s="429">
        <v>6</v>
      </c>
      <c r="K463" s="429">
        <v>94049.459999999992</v>
      </c>
      <c r="L463" s="429">
        <v>1.2828395861608024</v>
      </c>
      <c r="M463" s="429">
        <v>15674.909999999998</v>
      </c>
      <c r="N463" s="429">
        <v>6</v>
      </c>
      <c r="O463" s="429">
        <v>95728.920000000013</v>
      </c>
      <c r="P463" s="442">
        <v>1.3057475089853849</v>
      </c>
      <c r="Q463" s="430">
        <v>15954.820000000002</v>
      </c>
    </row>
    <row r="464" spans="1:17" ht="14.4" customHeight="1" x14ac:dyDescent="0.3">
      <c r="A464" s="425" t="s">
        <v>2473</v>
      </c>
      <c r="B464" s="426" t="s">
        <v>2001</v>
      </c>
      <c r="C464" s="426" t="s">
        <v>1969</v>
      </c>
      <c r="D464" s="426" t="s">
        <v>2501</v>
      </c>
      <c r="E464" s="426" t="s">
        <v>2502</v>
      </c>
      <c r="F464" s="429"/>
      <c r="G464" s="429"/>
      <c r="H464" s="429"/>
      <c r="I464" s="429"/>
      <c r="J464" s="429">
        <v>3</v>
      </c>
      <c r="K464" s="429">
        <v>78569.64</v>
      </c>
      <c r="L464" s="429"/>
      <c r="M464" s="429">
        <v>26189.88</v>
      </c>
      <c r="N464" s="429">
        <v>2</v>
      </c>
      <c r="O464" s="429">
        <v>52999.64</v>
      </c>
      <c r="P464" s="442"/>
      <c r="Q464" s="430">
        <v>26499.82</v>
      </c>
    </row>
    <row r="465" spans="1:17" ht="14.4" customHeight="1" x14ac:dyDescent="0.3">
      <c r="A465" s="425" t="s">
        <v>2473</v>
      </c>
      <c r="B465" s="426" t="s">
        <v>2001</v>
      </c>
      <c r="C465" s="426" t="s">
        <v>1969</v>
      </c>
      <c r="D465" s="426" t="s">
        <v>2223</v>
      </c>
      <c r="E465" s="426" t="s">
        <v>2224</v>
      </c>
      <c r="F465" s="429">
        <v>5</v>
      </c>
      <c r="G465" s="429">
        <v>34823</v>
      </c>
      <c r="H465" s="429">
        <v>1</v>
      </c>
      <c r="I465" s="429">
        <v>6964.6</v>
      </c>
      <c r="J465" s="429"/>
      <c r="K465" s="429"/>
      <c r="L465" s="429"/>
      <c r="M465" s="429"/>
      <c r="N465" s="429"/>
      <c r="O465" s="429"/>
      <c r="P465" s="442"/>
      <c r="Q465" s="430"/>
    </row>
    <row r="466" spans="1:17" ht="14.4" customHeight="1" x14ac:dyDescent="0.3">
      <c r="A466" s="425" t="s">
        <v>2473</v>
      </c>
      <c r="B466" s="426" t="s">
        <v>2001</v>
      </c>
      <c r="C466" s="426" t="s">
        <v>1969</v>
      </c>
      <c r="D466" s="426" t="s">
        <v>2503</v>
      </c>
      <c r="E466" s="426" t="s">
        <v>2504</v>
      </c>
      <c r="F466" s="429"/>
      <c r="G466" s="429"/>
      <c r="H466" s="429"/>
      <c r="I466" s="429"/>
      <c r="J466" s="429">
        <v>3</v>
      </c>
      <c r="K466" s="429">
        <v>2817.7799999999997</v>
      </c>
      <c r="L466" s="429"/>
      <c r="M466" s="429">
        <v>939.25999999999988</v>
      </c>
      <c r="N466" s="429"/>
      <c r="O466" s="429"/>
      <c r="P466" s="442"/>
      <c r="Q466" s="430"/>
    </row>
    <row r="467" spans="1:17" ht="14.4" customHeight="1" x14ac:dyDescent="0.3">
      <c r="A467" s="425" t="s">
        <v>2473</v>
      </c>
      <c r="B467" s="426" t="s">
        <v>2001</v>
      </c>
      <c r="C467" s="426" t="s">
        <v>1969</v>
      </c>
      <c r="D467" s="426" t="s">
        <v>2505</v>
      </c>
      <c r="E467" s="426" t="s">
        <v>2506</v>
      </c>
      <c r="F467" s="429"/>
      <c r="G467" s="429"/>
      <c r="H467" s="429"/>
      <c r="I467" s="429"/>
      <c r="J467" s="429">
        <v>3</v>
      </c>
      <c r="K467" s="429">
        <v>3124.9500000000003</v>
      </c>
      <c r="L467" s="429"/>
      <c r="M467" s="429">
        <v>1041.6500000000001</v>
      </c>
      <c r="N467" s="429"/>
      <c r="O467" s="429"/>
      <c r="P467" s="442"/>
      <c r="Q467" s="430"/>
    </row>
    <row r="468" spans="1:17" ht="14.4" customHeight="1" x14ac:dyDescent="0.3">
      <c r="A468" s="425" t="s">
        <v>2473</v>
      </c>
      <c r="B468" s="426" t="s">
        <v>2001</v>
      </c>
      <c r="C468" s="426" t="s">
        <v>1969</v>
      </c>
      <c r="D468" s="426" t="s">
        <v>2507</v>
      </c>
      <c r="E468" s="426" t="s">
        <v>2508</v>
      </c>
      <c r="F468" s="429"/>
      <c r="G468" s="429"/>
      <c r="H468" s="429"/>
      <c r="I468" s="429"/>
      <c r="J468" s="429">
        <v>3</v>
      </c>
      <c r="K468" s="429">
        <v>3229.1099999999997</v>
      </c>
      <c r="L468" s="429"/>
      <c r="M468" s="429">
        <v>1076.3699999999999</v>
      </c>
      <c r="N468" s="429"/>
      <c r="O468" s="429"/>
      <c r="P468" s="442"/>
      <c r="Q468" s="430"/>
    </row>
    <row r="469" spans="1:17" ht="14.4" customHeight="1" x14ac:dyDescent="0.3">
      <c r="A469" s="425" t="s">
        <v>2473</v>
      </c>
      <c r="B469" s="426" t="s">
        <v>2001</v>
      </c>
      <c r="C469" s="426" t="s">
        <v>1976</v>
      </c>
      <c r="D469" s="426" t="s">
        <v>2233</v>
      </c>
      <c r="E469" s="426" t="s">
        <v>2234</v>
      </c>
      <c r="F469" s="429">
        <v>9</v>
      </c>
      <c r="G469" s="429">
        <v>1341</v>
      </c>
      <c r="H469" s="429">
        <v>1</v>
      </c>
      <c r="I469" s="429">
        <v>149</v>
      </c>
      <c r="J469" s="429">
        <v>8</v>
      </c>
      <c r="K469" s="429">
        <v>1192</v>
      </c>
      <c r="L469" s="429">
        <v>0.88888888888888884</v>
      </c>
      <c r="M469" s="429">
        <v>149</v>
      </c>
      <c r="N469" s="429">
        <v>24</v>
      </c>
      <c r="O469" s="429">
        <v>3600</v>
      </c>
      <c r="P469" s="442">
        <v>2.6845637583892619</v>
      </c>
      <c r="Q469" s="430">
        <v>150</v>
      </c>
    </row>
    <row r="470" spans="1:17" ht="14.4" customHeight="1" x14ac:dyDescent="0.3">
      <c r="A470" s="425" t="s">
        <v>2473</v>
      </c>
      <c r="B470" s="426" t="s">
        <v>2001</v>
      </c>
      <c r="C470" s="426" t="s">
        <v>1976</v>
      </c>
      <c r="D470" s="426" t="s">
        <v>2235</v>
      </c>
      <c r="E470" s="426" t="s">
        <v>2236</v>
      </c>
      <c r="F470" s="429">
        <v>1</v>
      </c>
      <c r="G470" s="429">
        <v>204</v>
      </c>
      <c r="H470" s="429">
        <v>1</v>
      </c>
      <c r="I470" s="429">
        <v>204</v>
      </c>
      <c r="J470" s="429">
        <v>1</v>
      </c>
      <c r="K470" s="429">
        <v>204</v>
      </c>
      <c r="L470" s="429">
        <v>1</v>
      </c>
      <c r="M470" s="429">
        <v>204</v>
      </c>
      <c r="N470" s="429">
        <v>3</v>
      </c>
      <c r="O470" s="429">
        <v>615</v>
      </c>
      <c r="P470" s="442">
        <v>3.0147058823529411</v>
      </c>
      <c r="Q470" s="430">
        <v>205</v>
      </c>
    </row>
    <row r="471" spans="1:17" ht="14.4" customHeight="1" x14ac:dyDescent="0.3">
      <c r="A471" s="425" t="s">
        <v>2473</v>
      </c>
      <c r="B471" s="426" t="s">
        <v>2001</v>
      </c>
      <c r="C471" s="426" t="s">
        <v>1976</v>
      </c>
      <c r="D471" s="426" t="s">
        <v>2237</v>
      </c>
      <c r="E471" s="426" t="s">
        <v>2238</v>
      </c>
      <c r="F471" s="429">
        <v>4</v>
      </c>
      <c r="G471" s="429">
        <v>628</v>
      </c>
      <c r="H471" s="429">
        <v>1</v>
      </c>
      <c r="I471" s="429">
        <v>157</v>
      </c>
      <c r="J471" s="429">
        <v>1</v>
      </c>
      <c r="K471" s="429">
        <v>157</v>
      </c>
      <c r="L471" s="429">
        <v>0.25</v>
      </c>
      <c r="M471" s="429">
        <v>157</v>
      </c>
      <c r="N471" s="429">
        <v>1</v>
      </c>
      <c r="O471" s="429">
        <v>158</v>
      </c>
      <c r="P471" s="442">
        <v>0.25159235668789809</v>
      </c>
      <c r="Q471" s="430">
        <v>158</v>
      </c>
    </row>
    <row r="472" spans="1:17" ht="14.4" customHeight="1" x14ac:dyDescent="0.3">
      <c r="A472" s="425" t="s">
        <v>2473</v>
      </c>
      <c r="B472" s="426" t="s">
        <v>2001</v>
      </c>
      <c r="C472" s="426" t="s">
        <v>1976</v>
      </c>
      <c r="D472" s="426" t="s">
        <v>2239</v>
      </c>
      <c r="E472" s="426" t="s">
        <v>2240</v>
      </c>
      <c r="F472" s="429">
        <v>5</v>
      </c>
      <c r="G472" s="429">
        <v>745</v>
      </c>
      <c r="H472" s="429">
        <v>1</v>
      </c>
      <c r="I472" s="429">
        <v>149</v>
      </c>
      <c r="J472" s="429">
        <v>3</v>
      </c>
      <c r="K472" s="429">
        <v>447</v>
      </c>
      <c r="L472" s="429">
        <v>0.6</v>
      </c>
      <c r="M472" s="429">
        <v>149</v>
      </c>
      <c r="N472" s="429">
        <v>1</v>
      </c>
      <c r="O472" s="429">
        <v>150</v>
      </c>
      <c r="P472" s="442">
        <v>0.20134228187919462</v>
      </c>
      <c r="Q472" s="430">
        <v>150</v>
      </c>
    </row>
    <row r="473" spans="1:17" ht="14.4" customHeight="1" x14ac:dyDescent="0.3">
      <c r="A473" s="425" t="s">
        <v>2473</v>
      </c>
      <c r="B473" s="426" t="s">
        <v>2001</v>
      </c>
      <c r="C473" s="426" t="s">
        <v>1976</v>
      </c>
      <c r="D473" s="426" t="s">
        <v>2241</v>
      </c>
      <c r="E473" s="426" t="s">
        <v>2242</v>
      </c>
      <c r="F473" s="429">
        <v>14</v>
      </c>
      <c r="G473" s="429">
        <v>2534</v>
      </c>
      <c r="H473" s="429">
        <v>1</v>
      </c>
      <c r="I473" s="429">
        <v>181</v>
      </c>
      <c r="J473" s="429">
        <v>7</v>
      </c>
      <c r="K473" s="429">
        <v>1267</v>
      </c>
      <c r="L473" s="429">
        <v>0.5</v>
      </c>
      <c r="M473" s="429">
        <v>181</v>
      </c>
      <c r="N473" s="429">
        <v>4</v>
      </c>
      <c r="O473" s="429">
        <v>728</v>
      </c>
      <c r="P473" s="442">
        <v>0.287292817679558</v>
      </c>
      <c r="Q473" s="430">
        <v>182</v>
      </c>
    </row>
    <row r="474" spans="1:17" ht="14.4" customHeight="1" x14ac:dyDescent="0.3">
      <c r="A474" s="425" t="s">
        <v>2473</v>
      </c>
      <c r="B474" s="426" t="s">
        <v>2001</v>
      </c>
      <c r="C474" s="426" t="s">
        <v>1976</v>
      </c>
      <c r="D474" s="426" t="s">
        <v>2243</v>
      </c>
      <c r="E474" s="426" t="s">
        <v>2244</v>
      </c>
      <c r="F474" s="429">
        <v>1</v>
      </c>
      <c r="G474" s="429">
        <v>157</v>
      </c>
      <c r="H474" s="429">
        <v>1</v>
      </c>
      <c r="I474" s="429">
        <v>157</v>
      </c>
      <c r="J474" s="429">
        <v>1</v>
      </c>
      <c r="K474" s="429">
        <v>157</v>
      </c>
      <c r="L474" s="429">
        <v>1</v>
      </c>
      <c r="M474" s="429">
        <v>157</v>
      </c>
      <c r="N474" s="429">
        <v>2</v>
      </c>
      <c r="O474" s="429">
        <v>316</v>
      </c>
      <c r="P474" s="442">
        <v>2.0127388535031847</v>
      </c>
      <c r="Q474" s="430">
        <v>158</v>
      </c>
    </row>
    <row r="475" spans="1:17" ht="14.4" customHeight="1" x14ac:dyDescent="0.3">
      <c r="A475" s="425" t="s">
        <v>2473</v>
      </c>
      <c r="B475" s="426" t="s">
        <v>2001</v>
      </c>
      <c r="C475" s="426" t="s">
        <v>1976</v>
      </c>
      <c r="D475" s="426" t="s">
        <v>2245</v>
      </c>
      <c r="E475" s="426" t="s">
        <v>2246</v>
      </c>
      <c r="F475" s="429">
        <v>6</v>
      </c>
      <c r="G475" s="429">
        <v>738</v>
      </c>
      <c r="H475" s="429">
        <v>1</v>
      </c>
      <c r="I475" s="429">
        <v>123</v>
      </c>
      <c r="J475" s="429">
        <v>16</v>
      </c>
      <c r="K475" s="429">
        <v>1984</v>
      </c>
      <c r="L475" s="429">
        <v>2.6883468834688347</v>
      </c>
      <c r="M475" s="429">
        <v>124</v>
      </c>
      <c r="N475" s="429">
        <v>4</v>
      </c>
      <c r="O475" s="429">
        <v>496</v>
      </c>
      <c r="P475" s="442">
        <v>0.67208672086720866</v>
      </c>
      <c r="Q475" s="430">
        <v>124</v>
      </c>
    </row>
    <row r="476" spans="1:17" ht="14.4" customHeight="1" x14ac:dyDescent="0.3">
      <c r="A476" s="425" t="s">
        <v>2473</v>
      </c>
      <c r="B476" s="426" t="s">
        <v>2001</v>
      </c>
      <c r="C476" s="426" t="s">
        <v>1976</v>
      </c>
      <c r="D476" s="426" t="s">
        <v>2247</v>
      </c>
      <c r="E476" s="426" t="s">
        <v>2248</v>
      </c>
      <c r="F476" s="429">
        <v>8</v>
      </c>
      <c r="G476" s="429">
        <v>1536</v>
      </c>
      <c r="H476" s="429">
        <v>1</v>
      </c>
      <c r="I476" s="429">
        <v>192</v>
      </c>
      <c r="J476" s="429">
        <v>6</v>
      </c>
      <c r="K476" s="429">
        <v>1152</v>
      </c>
      <c r="L476" s="429">
        <v>0.75</v>
      </c>
      <c r="M476" s="429">
        <v>192</v>
      </c>
      <c r="N476" s="429">
        <v>2</v>
      </c>
      <c r="O476" s="429">
        <v>386</v>
      </c>
      <c r="P476" s="442">
        <v>0.25130208333333331</v>
      </c>
      <c r="Q476" s="430">
        <v>193</v>
      </c>
    </row>
    <row r="477" spans="1:17" ht="14.4" customHeight="1" x14ac:dyDescent="0.3">
      <c r="A477" s="425" t="s">
        <v>2473</v>
      </c>
      <c r="B477" s="426" t="s">
        <v>2001</v>
      </c>
      <c r="C477" s="426" t="s">
        <v>1976</v>
      </c>
      <c r="D477" s="426" t="s">
        <v>2249</v>
      </c>
      <c r="E477" s="426" t="s">
        <v>2250</v>
      </c>
      <c r="F477" s="429">
        <v>27</v>
      </c>
      <c r="G477" s="429">
        <v>5832</v>
      </c>
      <c r="H477" s="429">
        <v>1</v>
      </c>
      <c r="I477" s="429">
        <v>216</v>
      </c>
      <c r="J477" s="429">
        <v>39</v>
      </c>
      <c r="K477" s="429">
        <v>8424</v>
      </c>
      <c r="L477" s="429">
        <v>1.4444444444444444</v>
      </c>
      <c r="M477" s="429">
        <v>216</v>
      </c>
      <c r="N477" s="429">
        <v>21</v>
      </c>
      <c r="O477" s="429">
        <v>4557</v>
      </c>
      <c r="P477" s="442">
        <v>0.78137860082304522</v>
      </c>
      <c r="Q477" s="430">
        <v>217</v>
      </c>
    </row>
    <row r="478" spans="1:17" ht="14.4" customHeight="1" x14ac:dyDescent="0.3">
      <c r="A478" s="425" t="s">
        <v>2473</v>
      </c>
      <c r="B478" s="426" t="s">
        <v>2001</v>
      </c>
      <c r="C478" s="426" t="s">
        <v>1976</v>
      </c>
      <c r="D478" s="426" t="s">
        <v>2251</v>
      </c>
      <c r="E478" s="426" t="s">
        <v>2252</v>
      </c>
      <c r="F478" s="429"/>
      <c r="G478" s="429"/>
      <c r="H478" s="429"/>
      <c r="I478" s="429"/>
      <c r="J478" s="429">
        <v>2</v>
      </c>
      <c r="K478" s="429">
        <v>432</v>
      </c>
      <c r="L478" s="429"/>
      <c r="M478" s="429">
        <v>216</v>
      </c>
      <c r="N478" s="429"/>
      <c r="O478" s="429"/>
      <c r="P478" s="442"/>
      <c r="Q478" s="430"/>
    </row>
    <row r="479" spans="1:17" ht="14.4" customHeight="1" x14ac:dyDescent="0.3">
      <c r="A479" s="425" t="s">
        <v>2473</v>
      </c>
      <c r="B479" s="426" t="s">
        <v>2001</v>
      </c>
      <c r="C479" s="426" t="s">
        <v>1976</v>
      </c>
      <c r="D479" s="426" t="s">
        <v>2253</v>
      </c>
      <c r="E479" s="426" t="s">
        <v>2254</v>
      </c>
      <c r="F479" s="429">
        <v>1894</v>
      </c>
      <c r="G479" s="429">
        <v>325768</v>
      </c>
      <c r="H479" s="429">
        <v>1</v>
      </c>
      <c r="I479" s="429">
        <v>172</v>
      </c>
      <c r="J479" s="429">
        <v>1742</v>
      </c>
      <c r="K479" s="429">
        <v>299624</v>
      </c>
      <c r="L479" s="429">
        <v>0.91974656810982047</v>
      </c>
      <c r="M479" s="429">
        <v>172</v>
      </c>
      <c r="N479" s="429">
        <v>1712</v>
      </c>
      <c r="O479" s="429">
        <v>296176</v>
      </c>
      <c r="P479" s="442">
        <v>0.90916234866530787</v>
      </c>
      <c r="Q479" s="430">
        <v>173</v>
      </c>
    </row>
    <row r="480" spans="1:17" ht="14.4" customHeight="1" x14ac:dyDescent="0.3">
      <c r="A480" s="425" t="s">
        <v>2473</v>
      </c>
      <c r="B480" s="426" t="s">
        <v>2001</v>
      </c>
      <c r="C480" s="426" t="s">
        <v>1976</v>
      </c>
      <c r="D480" s="426" t="s">
        <v>2259</v>
      </c>
      <c r="E480" s="426" t="s">
        <v>2260</v>
      </c>
      <c r="F480" s="429"/>
      <c r="G480" s="429"/>
      <c r="H480" s="429"/>
      <c r="I480" s="429"/>
      <c r="J480" s="429">
        <v>1</v>
      </c>
      <c r="K480" s="429">
        <v>275</v>
      </c>
      <c r="L480" s="429"/>
      <c r="M480" s="429">
        <v>275</v>
      </c>
      <c r="N480" s="429"/>
      <c r="O480" s="429"/>
      <c r="P480" s="442"/>
      <c r="Q480" s="430"/>
    </row>
    <row r="481" spans="1:17" ht="14.4" customHeight="1" x14ac:dyDescent="0.3">
      <c r="A481" s="425" t="s">
        <v>2473</v>
      </c>
      <c r="B481" s="426" t="s">
        <v>2001</v>
      </c>
      <c r="C481" s="426" t="s">
        <v>1976</v>
      </c>
      <c r="D481" s="426" t="s">
        <v>2261</v>
      </c>
      <c r="E481" s="426" t="s">
        <v>2262</v>
      </c>
      <c r="F481" s="429">
        <v>225</v>
      </c>
      <c r="G481" s="429">
        <v>49050</v>
      </c>
      <c r="H481" s="429">
        <v>1</v>
      </c>
      <c r="I481" s="429">
        <v>218</v>
      </c>
      <c r="J481" s="429">
        <v>226</v>
      </c>
      <c r="K481" s="429">
        <v>49268</v>
      </c>
      <c r="L481" s="429">
        <v>1.0044444444444445</v>
      </c>
      <c r="M481" s="429">
        <v>218</v>
      </c>
      <c r="N481" s="429">
        <v>216</v>
      </c>
      <c r="O481" s="429">
        <v>47304</v>
      </c>
      <c r="P481" s="442">
        <v>0.96440366972477065</v>
      </c>
      <c r="Q481" s="430">
        <v>219</v>
      </c>
    </row>
    <row r="482" spans="1:17" ht="14.4" customHeight="1" x14ac:dyDescent="0.3">
      <c r="A482" s="425" t="s">
        <v>2473</v>
      </c>
      <c r="B482" s="426" t="s">
        <v>2001</v>
      </c>
      <c r="C482" s="426" t="s">
        <v>1976</v>
      </c>
      <c r="D482" s="426" t="s">
        <v>2263</v>
      </c>
      <c r="E482" s="426" t="s">
        <v>2264</v>
      </c>
      <c r="F482" s="429">
        <v>190</v>
      </c>
      <c r="G482" s="429">
        <v>78660</v>
      </c>
      <c r="H482" s="429">
        <v>1</v>
      </c>
      <c r="I482" s="429">
        <v>414</v>
      </c>
      <c r="J482" s="429">
        <v>215</v>
      </c>
      <c r="K482" s="429">
        <v>89010</v>
      </c>
      <c r="L482" s="429">
        <v>1.131578947368421</v>
      </c>
      <c r="M482" s="429">
        <v>414</v>
      </c>
      <c r="N482" s="429">
        <v>159</v>
      </c>
      <c r="O482" s="429">
        <v>65985</v>
      </c>
      <c r="P482" s="442">
        <v>0.83886346300533943</v>
      </c>
      <c r="Q482" s="430">
        <v>415</v>
      </c>
    </row>
    <row r="483" spans="1:17" ht="14.4" customHeight="1" x14ac:dyDescent="0.3">
      <c r="A483" s="425" t="s">
        <v>2473</v>
      </c>
      <c r="B483" s="426" t="s">
        <v>2001</v>
      </c>
      <c r="C483" s="426" t="s">
        <v>1976</v>
      </c>
      <c r="D483" s="426" t="s">
        <v>2265</v>
      </c>
      <c r="E483" s="426" t="s">
        <v>2266</v>
      </c>
      <c r="F483" s="429">
        <v>123</v>
      </c>
      <c r="G483" s="429">
        <v>74538</v>
      </c>
      <c r="H483" s="429">
        <v>1</v>
      </c>
      <c r="I483" s="429">
        <v>606</v>
      </c>
      <c r="J483" s="429">
        <v>115</v>
      </c>
      <c r="K483" s="429">
        <v>69920</v>
      </c>
      <c r="L483" s="429">
        <v>0.93804502401459655</v>
      </c>
      <c r="M483" s="429">
        <v>608</v>
      </c>
      <c r="N483" s="429">
        <v>82</v>
      </c>
      <c r="O483" s="429">
        <v>49938</v>
      </c>
      <c r="P483" s="442">
        <v>0.66996699669966997</v>
      </c>
      <c r="Q483" s="430">
        <v>609</v>
      </c>
    </row>
    <row r="484" spans="1:17" ht="14.4" customHeight="1" x14ac:dyDescent="0.3">
      <c r="A484" s="425" t="s">
        <v>2473</v>
      </c>
      <c r="B484" s="426" t="s">
        <v>2001</v>
      </c>
      <c r="C484" s="426" t="s">
        <v>1976</v>
      </c>
      <c r="D484" s="426" t="s">
        <v>2267</v>
      </c>
      <c r="E484" s="426" t="s">
        <v>2268</v>
      </c>
      <c r="F484" s="429">
        <v>49</v>
      </c>
      <c r="G484" s="429">
        <v>32095</v>
      </c>
      <c r="H484" s="429">
        <v>1</v>
      </c>
      <c r="I484" s="429">
        <v>655</v>
      </c>
      <c r="J484" s="429">
        <v>56</v>
      </c>
      <c r="K484" s="429">
        <v>36792</v>
      </c>
      <c r="L484" s="429">
        <v>1.1463467829880043</v>
      </c>
      <c r="M484" s="429">
        <v>657</v>
      </c>
      <c r="N484" s="429">
        <v>47</v>
      </c>
      <c r="O484" s="429">
        <v>30926</v>
      </c>
      <c r="P484" s="442">
        <v>0.96357688113413309</v>
      </c>
      <c r="Q484" s="430">
        <v>658</v>
      </c>
    </row>
    <row r="485" spans="1:17" ht="14.4" customHeight="1" x14ac:dyDescent="0.3">
      <c r="A485" s="425" t="s">
        <v>2473</v>
      </c>
      <c r="B485" s="426" t="s">
        <v>2001</v>
      </c>
      <c r="C485" s="426" t="s">
        <v>1976</v>
      </c>
      <c r="D485" s="426" t="s">
        <v>2269</v>
      </c>
      <c r="E485" s="426" t="s">
        <v>2270</v>
      </c>
      <c r="F485" s="429">
        <v>1</v>
      </c>
      <c r="G485" s="429">
        <v>1742</v>
      </c>
      <c r="H485" s="429">
        <v>1</v>
      </c>
      <c r="I485" s="429">
        <v>1742</v>
      </c>
      <c r="J485" s="429"/>
      <c r="K485" s="429"/>
      <c r="L485" s="429"/>
      <c r="M485" s="429"/>
      <c r="N485" s="429"/>
      <c r="O485" s="429"/>
      <c r="P485" s="442"/>
      <c r="Q485" s="430"/>
    </row>
    <row r="486" spans="1:17" ht="14.4" customHeight="1" x14ac:dyDescent="0.3">
      <c r="A486" s="425" t="s">
        <v>2473</v>
      </c>
      <c r="B486" s="426" t="s">
        <v>2001</v>
      </c>
      <c r="C486" s="426" t="s">
        <v>1976</v>
      </c>
      <c r="D486" s="426" t="s">
        <v>2271</v>
      </c>
      <c r="E486" s="426" t="s">
        <v>2272</v>
      </c>
      <c r="F486" s="429">
        <v>26</v>
      </c>
      <c r="G486" s="429">
        <v>23608</v>
      </c>
      <c r="H486" s="429">
        <v>1</v>
      </c>
      <c r="I486" s="429">
        <v>908</v>
      </c>
      <c r="J486" s="429">
        <v>12</v>
      </c>
      <c r="K486" s="429">
        <v>10920</v>
      </c>
      <c r="L486" s="429">
        <v>0.46255506607929514</v>
      </c>
      <c r="M486" s="429">
        <v>910</v>
      </c>
      <c r="N486" s="429">
        <v>18</v>
      </c>
      <c r="O486" s="429">
        <v>16416</v>
      </c>
      <c r="P486" s="442">
        <v>0.69535750593019319</v>
      </c>
      <c r="Q486" s="430">
        <v>912</v>
      </c>
    </row>
    <row r="487" spans="1:17" ht="14.4" customHeight="1" x14ac:dyDescent="0.3">
      <c r="A487" s="425" t="s">
        <v>2473</v>
      </c>
      <c r="B487" s="426" t="s">
        <v>2001</v>
      </c>
      <c r="C487" s="426" t="s">
        <v>1976</v>
      </c>
      <c r="D487" s="426" t="s">
        <v>2273</v>
      </c>
      <c r="E487" s="426" t="s">
        <v>2274</v>
      </c>
      <c r="F487" s="429">
        <v>55</v>
      </c>
      <c r="G487" s="429">
        <v>23320</v>
      </c>
      <c r="H487" s="429">
        <v>1</v>
      </c>
      <c r="I487" s="429">
        <v>424</v>
      </c>
      <c r="J487" s="429">
        <v>60</v>
      </c>
      <c r="K487" s="429">
        <v>25440</v>
      </c>
      <c r="L487" s="429">
        <v>1.0909090909090908</v>
      </c>
      <c r="M487" s="429">
        <v>424</v>
      </c>
      <c r="N487" s="429">
        <v>47</v>
      </c>
      <c r="O487" s="429">
        <v>19975</v>
      </c>
      <c r="P487" s="442">
        <v>0.85656089193825047</v>
      </c>
      <c r="Q487" s="430">
        <v>425</v>
      </c>
    </row>
    <row r="488" spans="1:17" ht="14.4" customHeight="1" x14ac:dyDescent="0.3">
      <c r="A488" s="425" t="s">
        <v>2473</v>
      </c>
      <c r="B488" s="426" t="s">
        <v>2001</v>
      </c>
      <c r="C488" s="426" t="s">
        <v>1976</v>
      </c>
      <c r="D488" s="426" t="s">
        <v>2285</v>
      </c>
      <c r="E488" s="426" t="s">
        <v>2286</v>
      </c>
      <c r="F488" s="429">
        <v>175</v>
      </c>
      <c r="G488" s="429">
        <v>51975</v>
      </c>
      <c r="H488" s="429">
        <v>1</v>
      </c>
      <c r="I488" s="429">
        <v>297</v>
      </c>
      <c r="J488" s="429">
        <v>187</v>
      </c>
      <c r="K488" s="429">
        <v>58157</v>
      </c>
      <c r="L488" s="429">
        <v>1.1189417989417989</v>
      </c>
      <c r="M488" s="429">
        <v>311</v>
      </c>
      <c r="N488" s="429">
        <v>204</v>
      </c>
      <c r="O488" s="429">
        <v>63648</v>
      </c>
      <c r="P488" s="442">
        <v>1.2245887445887447</v>
      </c>
      <c r="Q488" s="430">
        <v>312</v>
      </c>
    </row>
    <row r="489" spans="1:17" ht="14.4" customHeight="1" x14ac:dyDescent="0.3">
      <c r="A489" s="425" t="s">
        <v>2473</v>
      </c>
      <c r="B489" s="426" t="s">
        <v>2001</v>
      </c>
      <c r="C489" s="426" t="s">
        <v>1976</v>
      </c>
      <c r="D489" s="426" t="s">
        <v>2287</v>
      </c>
      <c r="E489" s="426" t="s">
        <v>2288</v>
      </c>
      <c r="F489" s="429">
        <v>3</v>
      </c>
      <c r="G489" s="429">
        <v>1092</v>
      </c>
      <c r="H489" s="429">
        <v>1</v>
      </c>
      <c r="I489" s="429">
        <v>364</v>
      </c>
      <c r="J489" s="429">
        <v>4</v>
      </c>
      <c r="K489" s="429">
        <v>1456</v>
      </c>
      <c r="L489" s="429">
        <v>1.3333333333333333</v>
      </c>
      <c r="M489" s="429">
        <v>364</v>
      </c>
      <c r="N489" s="429">
        <v>1</v>
      </c>
      <c r="O489" s="429">
        <v>365</v>
      </c>
      <c r="P489" s="442">
        <v>0.33424908424908423</v>
      </c>
      <c r="Q489" s="430">
        <v>365</v>
      </c>
    </row>
    <row r="490" spans="1:17" ht="14.4" customHeight="1" x14ac:dyDescent="0.3">
      <c r="A490" s="425" t="s">
        <v>2473</v>
      </c>
      <c r="B490" s="426" t="s">
        <v>2001</v>
      </c>
      <c r="C490" s="426" t="s">
        <v>1976</v>
      </c>
      <c r="D490" s="426" t="s">
        <v>2293</v>
      </c>
      <c r="E490" s="426" t="s">
        <v>2294</v>
      </c>
      <c r="F490" s="429"/>
      <c r="G490" s="429"/>
      <c r="H490" s="429"/>
      <c r="I490" s="429"/>
      <c r="J490" s="429">
        <v>2</v>
      </c>
      <c r="K490" s="429">
        <v>512</v>
      </c>
      <c r="L490" s="429"/>
      <c r="M490" s="429">
        <v>256</v>
      </c>
      <c r="N490" s="429"/>
      <c r="O490" s="429"/>
      <c r="P490" s="442"/>
      <c r="Q490" s="430"/>
    </row>
    <row r="491" spans="1:17" ht="14.4" customHeight="1" x14ac:dyDescent="0.3">
      <c r="A491" s="425" t="s">
        <v>2473</v>
      </c>
      <c r="B491" s="426" t="s">
        <v>2001</v>
      </c>
      <c r="C491" s="426" t="s">
        <v>1976</v>
      </c>
      <c r="D491" s="426" t="s">
        <v>2297</v>
      </c>
      <c r="E491" s="426" t="s">
        <v>2298</v>
      </c>
      <c r="F491" s="429">
        <v>11</v>
      </c>
      <c r="G491" s="429">
        <v>2167</v>
      </c>
      <c r="H491" s="429">
        <v>1</v>
      </c>
      <c r="I491" s="429">
        <v>197</v>
      </c>
      <c r="J491" s="429">
        <v>10</v>
      </c>
      <c r="K491" s="429">
        <v>1970</v>
      </c>
      <c r="L491" s="429">
        <v>0.90909090909090906</v>
      </c>
      <c r="M491" s="429">
        <v>197</v>
      </c>
      <c r="N491" s="429">
        <v>20</v>
      </c>
      <c r="O491" s="429">
        <v>3960</v>
      </c>
      <c r="P491" s="442">
        <v>1.8274111675126903</v>
      </c>
      <c r="Q491" s="430">
        <v>198</v>
      </c>
    </row>
    <row r="492" spans="1:17" ht="14.4" customHeight="1" x14ac:dyDescent="0.3">
      <c r="A492" s="425" t="s">
        <v>2473</v>
      </c>
      <c r="B492" s="426" t="s">
        <v>2001</v>
      </c>
      <c r="C492" s="426" t="s">
        <v>1976</v>
      </c>
      <c r="D492" s="426" t="s">
        <v>2299</v>
      </c>
      <c r="E492" s="426" t="s">
        <v>2300</v>
      </c>
      <c r="F492" s="429"/>
      <c r="G492" s="429"/>
      <c r="H492" s="429"/>
      <c r="I492" s="429"/>
      <c r="J492" s="429">
        <v>2</v>
      </c>
      <c r="K492" s="429">
        <v>1476</v>
      </c>
      <c r="L492" s="429"/>
      <c r="M492" s="429">
        <v>738</v>
      </c>
      <c r="N492" s="429">
        <v>2</v>
      </c>
      <c r="O492" s="429">
        <v>1484</v>
      </c>
      <c r="P492" s="442"/>
      <c r="Q492" s="430">
        <v>742</v>
      </c>
    </row>
    <row r="493" spans="1:17" ht="14.4" customHeight="1" x14ac:dyDescent="0.3">
      <c r="A493" s="425" t="s">
        <v>2473</v>
      </c>
      <c r="B493" s="426" t="s">
        <v>2001</v>
      </c>
      <c r="C493" s="426" t="s">
        <v>1976</v>
      </c>
      <c r="D493" s="426" t="s">
        <v>2301</v>
      </c>
      <c r="E493" s="426" t="s">
        <v>2302</v>
      </c>
      <c r="F493" s="429">
        <v>61</v>
      </c>
      <c r="G493" s="429">
        <v>19703</v>
      </c>
      <c r="H493" s="429">
        <v>1</v>
      </c>
      <c r="I493" s="429">
        <v>323</v>
      </c>
      <c r="J493" s="429">
        <v>69</v>
      </c>
      <c r="K493" s="429">
        <v>22425</v>
      </c>
      <c r="L493" s="429">
        <v>1.1381515505253008</v>
      </c>
      <c r="M493" s="429">
        <v>325</v>
      </c>
      <c r="N493" s="429">
        <v>84</v>
      </c>
      <c r="O493" s="429">
        <v>27384</v>
      </c>
      <c r="P493" s="442">
        <v>1.3898391107953103</v>
      </c>
      <c r="Q493" s="430">
        <v>326</v>
      </c>
    </row>
    <row r="494" spans="1:17" ht="14.4" customHeight="1" x14ac:dyDescent="0.3">
      <c r="A494" s="425" t="s">
        <v>2473</v>
      </c>
      <c r="B494" s="426" t="s">
        <v>2001</v>
      </c>
      <c r="C494" s="426" t="s">
        <v>1976</v>
      </c>
      <c r="D494" s="426" t="s">
        <v>2309</v>
      </c>
      <c r="E494" s="426" t="s">
        <v>2310</v>
      </c>
      <c r="F494" s="429">
        <v>1</v>
      </c>
      <c r="G494" s="429">
        <v>4118</v>
      </c>
      <c r="H494" s="429">
        <v>1</v>
      </c>
      <c r="I494" s="429">
        <v>4118</v>
      </c>
      <c r="J494" s="429">
        <v>5</v>
      </c>
      <c r="K494" s="429">
        <v>20610</v>
      </c>
      <c r="L494" s="429">
        <v>5.0048567265662944</v>
      </c>
      <c r="M494" s="429">
        <v>4122</v>
      </c>
      <c r="N494" s="429">
        <v>6</v>
      </c>
      <c r="O494" s="429">
        <v>24762</v>
      </c>
      <c r="P494" s="442">
        <v>6.0131131617289943</v>
      </c>
      <c r="Q494" s="430">
        <v>4127</v>
      </c>
    </row>
    <row r="495" spans="1:17" ht="14.4" customHeight="1" x14ac:dyDescent="0.3">
      <c r="A495" s="425" t="s">
        <v>2473</v>
      </c>
      <c r="B495" s="426" t="s">
        <v>2001</v>
      </c>
      <c r="C495" s="426" t="s">
        <v>1976</v>
      </c>
      <c r="D495" s="426" t="s">
        <v>2311</v>
      </c>
      <c r="E495" s="426" t="s">
        <v>2312</v>
      </c>
      <c r="F495" s="429">
        <v>19</v>
      </c>
      <c r="G495" s="429">
        <v>37696</v>
      </c>
      <c r="H495" s="429">
        <v>1</v>
      </c>
      <c r="I495" s="429">
        <v>1984</v>
      </c>
      <c r="J495" s="429">
        <v>26</v>
      </c>
      <c r="K495" s="429">
        <v>51688</v>
      </c>
      <c r="L495" s="429">
        <v>1.3711799660441426</v>
      </c>
      <c r="M495" s="429">
        <v>1988</v>
      </c>
      <c r="N495" s="429">
        <v>14</v>
      </c>
      <c r="O495" s="429">
        <v>27902</v>
      </c>
      <c r="P495" s="442">
        <v>0.74018463497453313</v>
      </c>
      <c r="Q495" s="430">
        <v>1993</v>
      </c>
    </row>
    <row r="496" spans="1:17" ht="14.4" customHeight="1" x14ac:dyDescent="0.3">
      <c r="A496" s="425" t="s">
        <v>2473</v>
      </c>
      <c r="B496" s="426" t="s">
        <v>2001</v>
      </c>
      <c r="C496" s="426" t="s">
        <v>1976</v>
      </c>
      <c r="D496" s="426" t="s">
        <v>2313</v>
      </c>
      <c r="E496" s="426" t="s">
        <v>2314</v>
      </c>
      <c r="F496" s="429">
        <v>6</v>
      </c>
      <c r="G496" s="429">
        <v>1662</v>
      </c>
      <c r="H496" s="429">
        <v>1</v>
      </c>
      <c r="I496" s="429">
        <v>277</v>
      </c>
      <c r="J496" s="429">
        <v>8</v>
      </c>
      <c r="K496" s="429">
        <v>2216</v>
      </c>
      <c r="L496" s="429">
        <v>1.3333333333333333</v>
      </c>
      <c r="M496" s="429">
        <v>277</v>
      </c>
      <c r="N496" s="429">
        <v>4</v>
      </c>
      <c r="O496" s="429">
        <v>1112</v>
      </c>
      <c r="P496" s="442">
        <v>0.66907340553549943</v>
      </c>
      <c r="Q496" s="430">
        <v>278</v>
      </c>
    </row>
    <row r="497" spans="1:17" ht="14.4" customHeight="1" x14ac:dyDescent="0.3">
      <c r="A497" s="425" t="s">
        <v>2473</v>
      </c>
      <c r="B497" s="426" t="s">
        <v>2001</v>
      </c>
      <c r="C497" s="426" t="s">
        <v>1976</v>
      </c>
      <c r="D497" s="426" t="s">
        <v>2469</v>
      </c>
      <c r="E497" s="426" t="s">
        <v>2470</v>
      </c>
      <c r="F497" s="429">
        <v>2</v>
      </c>
      <c r="G497" s="429">
        <v>5774</v>
      </c>
      <c r="H497" s="429">
        <v>1</v>
      </c>
      <c r="I497" s="429">
        <v>2887</v>
      </c>
      <c r="J497" s="429"/>
      <c r="K497" s="429"/>
      <c r="L497" s="429"/>
      <c r="M497" s="429"/>
      <c r="N497" s="429"/>
      <c r="O497" s="429"/>
      <c r="P497" s="442"/>
      <c r="Q497" s="430"/>
    </row>
    <row r="498" spans="1:17" ht="14.4" customHeight="1" x14ac:dyDescent="0.3">
      <c r="A498" s="425" t="s">
        <v>2473</v>
      </c>
      <c r="B498" s="426" t="s">
        <v>2001</v>
      </c>
      <c r="C498" s="426" t="s">
        <v>1976</v>
      </c>
      <c r="D498" s="426" t="s">
        <v>2315</v>
      </c>
      <c r="E498" s="426" t="s">
        <v>2316</v>
      </c>
      <c r="F498" s="429"/>
      <c r="G498" s="429"/>
      <c r="H498" s="429"/>
      <c r="I498" s="429"/>
      <c r="J498" s="429"/>
      <c r="K498" s="429"/>
      <c r="L498" s="429"/>
      <c r="M498" s="429"/>
      <c r="N498" s="429">
        <v>1</v>
      </c>
      <c r="O498" s="429">
        <v>2076</v>
      </c>
      <c r="P498" s="442"/>
      <c r="Q498" s="430">
        <v>2076</v>
      </c>
    </row>
    <row r="499" spans="1:17" ht="14.4" customHeight="1" x14ac:dyDescent="0.3">
      <c r="A499" s="425" t="s">
        <v>2473</v>
      </c>
      <c r="B499" s="426" t="s">
        <v>2001</v>
      </c>
      <c r="C499" s="426" t="s">
        <v>1976</v>
      </c>
      <c r="D499" s="426" t="s">
        <v>2317</v>
      </c>
      <c r="E499" s="426" t="s">
        <v>2318</v>
      </c>
      <c r="F499" s="429">
        <v>46</v>
      </c>
      <c r="G499" s="429">
        <v>287040</v>
      </c>
      <c r="H499" s="429">
        <v>1</v>
      </c>
      <c r="I499" s="429">
        <v>6240</v>
      </c>
      <c r="J499" s="429">
        <v>46</v>
      </c>
      <c r="K499" s="429">
        <v>287224</v>
      </c>
      <c r="L499" s="429">
        <v>1.0006410256410256</v>
      </c>
      <c r="M499" s="429">
        <v>6244</v>
      </c>
      <c r="N499" s="429">
        <v>17</v>
      </c>
      <c r="O499" s="429">
        <v>106250</v>
      </c>
      <c r="P499" s="442">
        <v>0.37015746934225197</v>
      </c>
      <c r="Q499" s="430">
        <v>6250</v>
      </c>
    </row>
    <row r="500" spans="1:17" ht="14.4" customHeight="1" x14ac:dyDescent="0.3">
      <c r="A500" s="425" t="s">
        <v>2473</v>
      </c>
      <c r="B500" s="426" t="s">
        <v>2001</v>
      </c>
      <c r="C500" s="426" t="s">
        <v>1976</v>
      </c>
      <c r="D500" s="426" t="s">
        <v>2319</v>
      </c>
      <c r="E500" s="426" t="s">
        <v>2320</v>
      </c>
      <c r="F500" s="429">
        <v>112</v>
      </c>
      <c r="G500" s="429">
        <v>16912</v>
      </c>
      <c r="H500" s="429">
        <v>1</v>
      </c>
      <c r="I500" s="429">
        <v>151</v>
      </c>
      <c r="J500" s="429">
        <v>125</v>
      </c>
      <c r="K500" s="429">
        <v>18875</v>
      </c>
      <c r="L500" s="429">
        <v>1.1160714285714286</v>
      </c>
      <c r="M500" s="429">
        <v>151</v>
      </c>
      <c r="N500" s="429">
        <v>143</v>
      </c>
      <c r="O500" s="429">
        <v>21736</v>
      </c>
      <c r="P500" s="442">
        <v>1.2852412488174079</v>
      </c>
      <c r="Q500" s="430">
        <v>152</v>
      </c>
    </row>
    <row r="501" spans="1:17" ht="14.4" customHeight="1" x14ac:dyDescent="0.3">
      <c r="A501" s="425" t="s">
        <v>2473</v>
      </c>
      <c r="B501" s="426" t="s">
        <v>2001</v>
      </c>
      <c r="C501" s="426" t="s">
        <v>1976</v>
      </c>
      <c r="D501" s="426" t="s">
        <v>2321</v>
      </c>
      <c r="E501" s="426" t="s">
        <v>2322</v>
      </c>
      <c r="F501" s="429">
        <v>50</v>
      </c>
      <c r="G501" s="429">
        <v>75300</v>
      </c>
      <c r="H501" s="429">
        <v>1</v>
      </c>
      <c r="I501" s="429">
        <v>1506</v>
      </c>
      <c r="J501" s="429">
        <v>46</v>
      </c>
      <c r="K501" s="429">
        <v>69460</v>
      </c>
      <c r="L501" s="429">
        <v>0.92244355909694553</v>
      </c>
      <c r="M501" s="429">
        <v>1510</v>
      </c>
      <c r="N501" s="429">
        <v>33</v>
      </c>
      <c r="O501" s="429">
        <v>49995</v>
      </c>
      <c r="P501" s="442">
        <v>0.66394422310756973</v>
      </c>
      <c r="Q501" s="430">
        <v>1515</v>
      </c>
    </row>
    <row r="502" spans="1:17" ht="14.4" customHeight="1" x14ac:dyDescent="0.3">
      <c r="A502" s="425" t="s">
        <v>2473</v>
      </c>
      <c r="B502" s="426" t="s">
        <v>2001</v>
      </c>
      <c r="C502" s="426" t="s">
        <v>1976</v>
      </c>
      <c r="D502" s="426" t="s">
        <v>2323</v>
      </c>
      <c r="E502" s="426" t="s">
        <v>2324</v>
      </c>
      <c r="F502" s="429">
        <v>62</v>
      </c>
      <c r="G502" s="429">
        <v>67146</v>
      </c>
      <c r="H502" s="429">
        <v>1</v>
      </c>
      <c r="I502" s="429">
        <v>1083</v>
      </c>
      <c r="J502" s="429">
        <v>72</v>
      </c>
      <c r="K502" s="429">
        <v>78120</v>
      </c>
      <c r="L502" s="429">
        <v>1.1634349030470914</v>
      </c>
      <c r="M502" s="429">
        <v>1085</v>
      </c>
      <c r="N502" s="429">
        <v>70</v>
      </c>
      <c r="O502" s="429">
        <v>76160</v>
      </c>
      <c r="P502" s="442">
        <v>1.1342447800315729</v>
      </c>
      <c r="Q502" s="430">
        <v>1088</v>
      </c>
    </row>
    <row r="503" spans="1:17" ht="14.4" customHeight="1" x14ac:dyDescent="0.3">
      <c r="A503" s="425" t="s">
        <v>2473</v>
      </c>
      <c r="B503" s="426" t="s">
        <v>2001</v>
      </c>
      <c r="C503" s="426" t="s">
        <v>1976</v>
      </c>
      <c r="D503" s="426" t="s">
        <v>2327</v>
      </c>
      <c r="E503" s="426" t="s">
        <v>2328</v>
      </c>
      <c r="F503" s="429">
        <v>5</v>
      </c>
      <c r="G503" s="429">
        <v>41870</v>
      </c>
      <c r="H503" s="429">
        <v>1</v>
      </c>
      <c r="I503" s="429">
        <v>8374</v>
      </c>
      <c r="J503" s="429">
        <v>8</v>
      </c>
      <c r="K503" s="429">
        <v>67024</v>
      </c>
      <c r="L503" s="429">
        <v>1.6007642703606402</v>
      </c>
      <c r="M503" s="429">
        <v>8378</v>
      </c>
      <c r="N503" s="429">
        <v>8</v>
      </c>
      <c r="O503" s="429">
        <v>67072</v>
      </c>
      <c r="P503" s="442">
        <v>1.6019106759016002</v>
      </c>
      <c r="Q503" s="430">
        <v>8384</v>
      </c>
    </row>
    <row r="504" spans="1:17" ht="14.4" customHeight="1" x14ac:dyDescent="0.3">
      <c r="A504" s="425" t="s">
        <v>2473</v>
      </c>
      <c r="B504" s="426" t="s">
        <v>2001</v>
      </c>
      <c r="C504" s="426" t="s">
        <v>1976</v>
      </c>
      <c r="D504" s="426" t="s">
        <v>2329</v>
      </c>
      <c r="E504" s="426" t="s">
        <v>2330</v>
      </c>
      <c r="F504" s="429">
        <v>4</v>
      </c>
      <c r="G504" s="429">
        <v>7440</v>
      </c>
      <c r="H504" s="429">
        <v>1</v>
      </c>
      <c r="I504" s="429">
        <v>1860</v>
      </c>
      <c r="J504" s="429">
        <v>12</v>
      </c>
      <c r="K504" s="429">
        <v>22344</v>
      </c>
      <c r="L504" s="429">
        <v>3.0032258064516131</v>
      </c>
      <c r="M504" s="429">
        <v>1862</v>
      </c>
      <c r="N504" s="429">
        <v>16</v>
      </c>
      <c r="O504" s="429">
        <v>29824</v>
      </c>
      <c r="P504" s="442">
        <v>4.0086021505376346</v>
      </c>
      <c r="Q504" s="430">
        <v>1864</v>
      </c>
    </row>
    <row r="505" spans="1:17" ht="14.4" customHeight="1" x14ac:dyDescent="0.3">
      <c r="A505" s="425" t="s">
        <v>2473</v>
      </c>
      <c r="B505" s="426" t="s">
        <v>2001</v>
      </c>
      <c r="C505" s="426" t="s">
        <v>1976</v>
      </c>
      <c r="D505" s="426" t="s">
        <v>2331</v>
      </c>
      <c r="E505" s="426" t="s">
        <v>2330</v>
      </c>
      <c r="F505" s="429">
        <v>4</v>
      </c>
      <c r="G505" s="429">
        <v>15236</v>
      </c>
      <c r="H505" s="429">
        <v>1</v>
      </c>
      <c r="I505" s="429">
        <v>3809</v>
      </c>
      <c r="J505" s="429">
        <v>12</v>
      </c>
      <c r="K505" s="429">
        <v>45732</v>
      </c>
      <c r="L505" s="429">
        <v>3.0015752165922813</v>
      </c>
      <c r="M505" s="429">
        <v>3811</v>
      </c>
      <c r="N505" s="429">
        <v>16</v>
      </c>
      <c r="O505" s="429">
        <v>61040</v>
      </c>
      <c r="P505" s="442">
        <v>4.0063008663691262</v>
      </c>
      <c r="Q505" s="430">
        <v>3815</v>
      </c>
    </row>
    <row r="506" spans="1:17" ht="14.4" customHeight="1" x14ac:dyDescent="0.3">
      <c r="A506" s="425" t="s">
        <v>2473</v>
      </c>
      <c r="B506" s="426" t="s">
        <v>2001</v>
      </c>
      <c r="C506" s="426" t="s">
        <v>1976</v>
      </c>
      <c r="D506" s="426" t="s">
        <v>2332</v>
      </c>
      <c r="E506" s="426" t="s">
        <v>2333</v>
      </c>
      <c r="F506" s="429">
        <v>1</v>
      </c>
      <c r="G506" s="429">
        <v>5141</v>
      </c>
      <c r="H506" s="429">
        <v>1</v>
      </c>
      <c r="I506" s="429">
        <v>5141</v>
      </c>
      <c r="J506" s="429">
        <v>2</v>
      </c>
      <c r="K506" s="429">
        <v>10290</v>
      </c>
      <c r="L506" s="429">
        <v>2.0015561174868703</v>
      </c>
      <c r="M506" s="429">
        <v>5145</v>
      </c>
      <c r="N506" s="429"/>
      <c r="O506" s="429"/>
      <c r="P506" s="442"/>
      <c r="Q506" s="430"/>
    </row>
    <row r="507" spans="1:17" ht="14.4" customHeight="1" x14ac:dyDescent="0.3">
      <c r="A507" s="425" t="s">
        <v>2473</v>
      </c>
      <c r="B507" s="426" t="s">
        <v>2001</v>
      </c>
      <c r="C507" s="426" t="s">
        <v>1976</v>
      </c>
      <c r="D507" s="426" t="s">
        <v>2334</v>
      </c>
      <c r="E507" s="426" t="s">
        <v>2335</v>
      </c>
      <c r="F507" s="429">
        <v>1</v>
      </c>
      <c r="G507" s="429">
        <v>556</v>
      </c>
      <c r="H507" s="429">
        <v>1</v>
      </c>
      <c r="I507" s="429">
        <v>556</v>
      </c>
      <c r="J507" s="429"/>
      <c r="K507" s="429"/>
      <c r="L507" s="429"/>
      <c r="M507" s="429"/>
      <c r="N507" s="429">
        <v>1</v>
      </c>
      <c r="O507" s="429">
        <v>559</v>
      </c>
      <c r="P507" s="442">
        <v>1.0053956834532374</v>
      </c>
      <c r="Q507" s="430">
        <v>559</v>
      </c>
    </row>
    <row r="508" spans="1:17" ht="14.4" customHeight="1" x14ac:dyDescent="0.3">
      <c r="A508" s="425" t="s">
        <v>2473</v>
      </c>
      <c r="B508" s="426" t="s">
        <v>2001</v>
      </c>
      <c r="C508" s="426" t="s">
        <v>1976</v>
      </c>
      <c r="D508" s="426" t="s">
        <v>2336</v>
      </c>
      <c r="E508" s="426" t="s">
        <v>2337</v>
      </c>
      <c r="F508" s="429"/>
      <c r="G508" s="429"/>
      <c r="H508" s="429"/>
      <c r="I508" s="429"/>
      <c r="J508" s="429"/>
      <c r="K508" s="429"/>
      <c r="L508" s="429"/>
      <c r="M508" s="429"/>
      <c r="N508" s="429">
        <v>1</v>
      </c>
      <c r="O508" s="429">
        <v>7835</v>
      </c>
      <c r="P508" s="442"/>
      <c r="Q508" s="430">
        <v>7835</v>
      </c>
    </row>
    <row r="509" spans="1:17" ht="14.4" customHeight="1" x14ac:dyDescent="0.3">
      <c r="A509" s="425" t="s">
        <v>2473</v>
      </c>
      <c r="B509" s="426" t="s">
        <v>2001</v>
      </c>
      <c r="C509" s="426" t="s">
        <v>1976</v>
      </c>
      <c r="D509" s="426" t="s">
        <v>2344</v>
      </c>
      <c r="E509" s="426" t="s">
        <v>2345</v>
      </c>
      <c r="F509" s="429">
        <v>45</v>
      </c>
      <c r="G509" s="429">
        <v>74295</v>
      </c>
      <c r="H509" s="429">
        <v>1</v>
      </c>
      <c r="I509" s="429">
        <v>1651</v>
      </c>
      <c r="J509" s="429">
        <v>41</v>
      </c>
      <c r="K509" s="429">
        <v>67773</v>
      </c>
      <c r="L509" s="429">
        <v>0.91221481930143344</v>
      </c>
      <c r="M509" s="429">
        <v>1653</v>
      </c>
      <c r="N509" s="429">
        <v>19</v>
      </c>
      <c r="O509" s="429">
        <v>31483</v>
      </c>
      <c r="P509" s="442">
        <v>0.42375664580388989</v>
      </c>
      <c r="Q509" s="430">
        <v>1657</v>
      </c>
    </row>
    <row r="510" spans="1:17" ht="14.4" customHeight="1" x14ac:dyDescent="0.3">
      <c r="A510" s="425" t="s">
        <v>2473</v>
      </c>
      <c r="B510" s="426" t="s">
        <v>2001</v>
      </c>
      <c r="C510" s="426" t="s">
        <v>1976</v>
      </c>
      <c r="D510" s="426" t="s">
        <v>2360</v>
      </c>
      <c r="E510" s="426" t="s">
        <v>2361</v>
      </c>
      <c r="F510" s="429">
        <v>19</v>
      </c>
      <c r="G510" s="429">
        <v>40166</v>
      </c>
      <c r="H510" s="429">
        <v>1</v>
      </c>
      <c r="I510" s="429">
        <v>2114</v>
      </c>
      <c r="J510" s="429">
        <v>34</v>
      </c>
      <c r="K510" s="429">
        <v>71944</v>
      </c>
      <c r="L510" s="429">
        <v>1.7911666583677737</v>
      </c>
      <c r="M510" s="429">
        <v>2116</v>
      </c>
      <c r="N510" s="429">
        <v>34</v>
      </c>
      <c r="O510" s="429">
        <v>72012</v>
      </c>
      <c r="P510" s="442">
        <v>1.7928596325250212</v>
      </c>
      <c r="Q510" s="430">
        <v>2118</v>
      </c>
    </row>
    <row r="511" spans="1:17" ht="14.4" customHeight="1" x14ac:dyDescent="0.3">
      <c r="A511" s="425" t="s">
        <v>2473</v>
      </c>
      <c r="B511" s="426" t="s">
        <v>2001</v>
      </c>
      <c r="C511" s="426" t="s">
        <v>1976</v>
      </c>
      <c r="D511" s="426" t="s">
        <v>2362</v>
      </c>
      <c r="E511" s="426" t="s">
        <v>2363</v>
      </c>
      <c r="F511" s="429">
        <v>13</v>
      </c>
      <c r="G511" s="429">
        <v>13546</v>
      </c>
      <c r="H511" s="429">
        <v>1</v>
      </c>
      <c r="I511" s="429">
        <v>1042</v>
      </c>
      <c r="J511" s="429"/>
      <c r="K511" s="429"/>
      <c r="L511" s="429"/>
      <c r="M511" s="429"/>
      <c r="N511" s="429"/>
      <c r="O511" s="429"/>
      <c r="P511" s="442"/>
      <c r="Q511" s="430"/>
    </row>
    <row r="512" spans="1:17" ht="14.4" customHeight="1" x14ac:dyDescent="0.3">
      <c r="A512" s="425" t="s">
        <v>2473</v>
      </c>
      <c r="B512" s="426" t="s">
        <v>2001</v>
      </c>
      <c r="C512" s="426" t="s">
        <v>1976</v>
      </c>
      <c r="D512" s="426" t="s">
        <v>2364</v>
      </c>
      <c r="E512" s="426" t="s">
        <v>2365</v>
      </c>
      <c r="F512" s="429">
        <v>125</v>
      </c>
      <c r="G512" s="429">
        <v>249000</v>
      </c>
      <c r="H512" s="429">
        <v>1</v>
      </c>
      <c r="I512" s="429">
        <v>1992</v>
      </c>
      <c r="J512" s="429">
        <v>131</v>
      </c>
      <c r="K512" s="429">
        <v>261214</v>
      </c>
      <c r="L512" s="429">
        <v>1.0490522088353413</v>
      </c>
      <c r="M512" s="429">
        <v>1994</v>
      </c>
      <c r="N512" s="429">
        <v>65</v>
      </c>
      <c r="O512" s="429">
        <v>129740</v>
      </c>
      <c r="P512" s="442">
        <v>0.52104417670682734</v>
      </c>
      <c r="Q512" s="430">
        <v>1996</v>
      </c>
    </row>
    <row r="513" spans="1:17" ht="14.4" customHeight="1" x14ac:dyDescent="0.3">
      <c r="A513" s="425" t="s">
        <v>2473</v>
      </c>
      <c r="B513" s="426" t="s">
        <v>2001</v>
      </c>
      <c r="C513" s="426" t="s">
        <v>1976</v>
      </c>
      <c r="D513" s="426" t="s">
        <v>2366</v>
      </c>
      <c r="E513" s="426" t="s">
        <v>2367</v>
      </c>
      <c r="F513" s="429">
        <v>162</v>
      </c>
      <c r="G513" s="429">
        <v>206388</v>
      </c>
      <c r="H513" s="429">
        <v>1</v>
      </c>
      <c r="I513" s="429">
        <v>1274</v>
      </c>
      <c r="J513" s="429">
        <v>219</v>
      </c>
      <c r="K513" s="429">
        <v>279444</v>
      </c>
      <c r="L513" s="429">
        <v>1.3539740682597825</v>
      </c>
      <c r="M513" s="429">
        <v>1276</v>
      </c>
      <c r="N513" s="429">
        <v>174</v>
      </c>
      <c r="O513" s="429">
        <v>222198</v>
      </c>
      <c r="P513" s="442">
        <v>1.0766032908890051</v>
      </c>
      <c r="Q513" s="430">
        <v>1277</v>
      </c>
    </row>
    <row r="514" spans="1:17" ht="14.4" customHeight="1" x14ac:dyDescent="0.3">
      <c r="A514" s="425" t="s">
        <v>2473</v>
      </c>
      <c r="B514" s="426" t="s">
        <v>2001</v>
      </c>
      <c r="C514" s="426" t="s">
        <v>1976</v>
      </c>
      <c r="D514" s="426" t="s">
        <v>2368</v>
      </c>
      <c r="E514" s="426" t="s">
        <v>2369</v>
      </c>
      <c r="F514" s="429">
        <v>160</v>
      </c>
      <c r="G514" s="429">
        <v>185920</v>
      </c>
      <c r="H514" s="429">
        <v>1</v>
      </c>
      <c r="I514" s="429">
        <v>1162</v>
      </c>
      <c r="J514" s="429">
        <v>204</v>
      </c>
      <c r="K514" s="429">
        <v>237252</v>
      </c>
      <c r="L514" s="429">
        <v>1.2760972461273665</v>
      </c>
      <c r="M514" s="429">
        <v>1163</v>
      </c>
      <c r="N514" s="429">
        <v>171</v>
      </c>
      <c r="O514" s="429">
        <v>199044</v>
      </c>
      <c r="P514" s="442">
        <v>1.0705895008605852</v>
      </c>
      <c r="Q514" s="430">
        <v>1164</v>
      </c>
    </row>
    <row r="515" spans="1:17" ht="14.4" customHeight="1" x14ac:dyDescent="0.3">
      <c r="A515" s="425" t="s">
        <v>2473</v>
      </c>
      <c r="B515" s="426" t="s">
        <v>2001</v>
      </c>
      <c r="C515" s="426" t="s">
        <v>1976</v>
      </c>
      <c r="D515" s="426" t="s">
        <v>2372</v>
      </c>
      <c r="E515" s="426" t="s">
        <v>2373</v>
      </c>
      <c r="F515" s="429">
        <v>2</v>
      </c>
      <c r="G515" s="429">
        <v>10126</v>
      </c>
      <c r="H515" s="429">
        <v>1</v>
      </c>
      <c r="I515" s="429">
        <v>5063</v>
      </c>
      <c r="J515" s="429">
        <v>7</v>
      </c>
      <c r="K515" s="429">
        <v>35455</v>
      </c>
      <c r="L515" s="429">
        <v>3.5013825794983213</v>
      </c>
      <c r="M515" s="429">
        <v>5065</v>
      </c>
      <c r="N515" s="429">
        <v>3</v>
      </c>
      <c r="O515" s="429">
        <v>15204</v>
      </c>
      <c r="P515" s="442">
        <v>1.5014813351767726</v>
      </c>
      <c r="Q515" s="430">
        <v>5068</v>
      </c>
    </row>
    <row r="516" spans="1:17" ht="14.4" customHeight="1" x14ac:dyDescent="0.3">
      <c r="A516" s="425" t="s">
        <v>2473</v>
      </c>
      <c r="B516" s="426" t="s">
        <v>2001</v>
      </c>
      <c r="C516" s="426" t="s">
        <v>1976</v>
      </c>
      <c r="D516" s="426" t="s">
        <v>2374</v>
      </c>
      <c r="E516" s="426" t="s">
        <v>2375</v>
      </c>
      <c r="F516" s="429">
        <v>9</v>
      </c>
      <c r="G516" s="429">
        <v>46575</v>
      </c>
      <c r="H516" s="429">
        <v>1</v>
      </c>
      <c r="I516" s="429">
        <v>5175</v>
      </c>
      <c r="J516" s="429">
        <v>7</v>
      </c>
      <c r="K516" s="429">
        <v>36239</v>
      </c>
      <c r="L516" s="429">
        <v>0.77807836822329579</v>
      </c>
      <c r="M516" s="429">
        <v>5177</v>
      </c>
      <c r="N516" s="429">
        <v>6</v>
      </c>
      <c r="O516" s="429">
        <v>31080</v>
      </c>
      <c r="P516" s="442">
        <v>0.66731078904991947</v>
      </c>
      <c r="Q516" s="430">
        <v>5180</v>
      </c>
    </row>
    <row r="517" spans="1:17" ht="14.4" customHeight="1" x14ac:dyDescent="0.3">
      <c r="A517" s="425" t="s">
        <v>2473</v>
      </c>
      <c r="B517" s="426" t="s">
        <v>2001</v>
      </c>
      <c r="C517" s="426" t="s">
        <v>1976</v>
      </c>
      <c r="D517" s="426" t="s">
        <v>2378</v>
      </c>
      <c r="E517" s="426" t="s">
        <v>2379</v>
      </c>
      <c r="F517" s="429">
        <v>1</v>
      </c>
      <c r="G517" s="429">
        <v>5503</v>
      </c>
      <c r="H517" s="429">
        <v>1</v>
      </c>
      <c r="I517" s="429">
        <v>5503</v>
      </c>
      <c r="J517" s="429"/>
      <c r="K517" s="429"/>
      <c r="L517" s="429"/>
      <c r="M517" s="429"/>
      <c r="N517" s="429">
        <v>1</v>
      </c>
      <c r="O517" s="429">
        <v>5508</v>
      </c>
      <c r="P517" s="442">
        <v>1.0009085953116481</v>
      </c>
      <c r="Q517" s="430">
        <v>5508</v>
      </c>
    </row>
    <row r="518" spans="1:17" ht="14.4" customHeight="1" x14ac:dyDescent="0.3">
      <c r="A518" s="425" t="s">
        <v>2473</v>
      </c>
      <c r="B518" s="426" t="s">
        <v>2001</v>
      </c>
      <c r="C518" s="426" t="s">
        <v>1976</v>
      </c>
      <c r="D518" s="426" t="s">
        <v>2380</v>
      </c>
      <c r="E518" s="426" t="s">
        <v>2381</v>
      </c>
      <c r="F518" s="429">
        <v>8</v>
      </c>
      <c r="G518" s="429">
        <v>21512</v>
      </c>
      <c r="H518" s="429">
        <v>1</v>
      </c>
      <c r="I518" s="429">
        <v>2689</v>
      </c>
      <c r="J518" s="429">
        <v>8</v>
      </c>
      <c r="K518" s="429">
        <v>21528</v>
      </c>
      <c r="L518" s="429">
        <v>1.0007437709185572</v>
      </c>
      <c r="M518" s="429">
        <v>2691</v>
      </c>
      <c r="N518" s="429">
        <v>6</v>
      </c>
      <c r="O518" s="429">
        <v>16152</v>
      </c>
      <c r="P518" s="442">
        <v>0.75083674228337671</v>
      </c>
      <c r="Q518" s="430">
        <v>2692</v>
      </c>
    </row>
    <row r="519" spans="1:17" ht="14.4" customHeight="1" x14ac:dyDescent="0.3">
      <c r="A519" s="425" t="s">
        <v>2473</v>
      </c>
      <c r="B519" s="426" t="s">
        <v>2001</v>
      </c>
      <c r="C519" s="426" t="s">
        <v>1976</v>
      </c>
      <c r="D519" s="426" t="s">
        <v>2382</v>
      </c>
      <c r="E519" s="426" t="s">
        <v>2383</v>
      </c>
      <c r="F519" s="429"/>
      <c r="G519" s="429"/>
      <c r="H519" s="429"/>
      <c r="I519" s="429"/>
      <c r="J519" s="429"/>
      <c r="K519" s="429"/>
      <c r="L519" s="429"/>
      <c r="M519" s="429"/>
      <c r="N519" s="429">
        <v>1</v>
      </c>
      <c r="O519" s="429">
        <v>0</v>
      </c>
      <c r="P519" s="442"/>
      <c r="Q519" s="430">
        <v>0</v>
      </c>
    </row>
    <row r="520" spans="1:17" ht="14.4" customHeight="1" x14ac:dyDescent="0.3">
      <c r="A520" s="425" t="s">
        <v>2473</v>
      </c>
      <c r="B520" s="426" t="s">
        <v>2001</v>
      </c>
      <c r="C520" s="426" t="s">
        <v>1976</v>
      </c>
      <c r="D520" s="426" t="s">
        <v>2384</v>
      </c>
      <c r="E520" s="426" t="s">
        <v>2385</v>
      </c>
      <c r="F520" s="429">
        <v>0</v>
      </c>
      <c r="G520" s="429">
        <v>0</v>
      </c>
      <c r="H520" s="429"/>
      <c r="I520" s="429"/>
      <c r="J520" s="429"/>
      <c r="K520" s="429"/>
      <c r="L520" s="429"/>
      <c r="M520" s="429"/>
      <c r="N520" s="429"/>
      <c r="O520" s="429"/>
      <c r="P520" s="442"/>
      <c r="Q520" s="430"/>
    </row>
    <row r="521" spans="1:17" ht="14.4" customHeight="1" x14ac:dyDescent="0.3">
      <c r="A521" s="425" t="s">
        <v>2509</v>
      </c>
      <c r="B521" s="426" t="s">
        <v>2001</v>
      </c>
      <c r="C521" s="426" t="s">
        <v>2002</v>
      </c>
      <c r="D521" s="426" t="s">
        <v>2006</v>
      </c>
      <c r="E521" s="426" t="s">
        <v>2007</v>
      </c>
      <c r="F521" s="429"/>
      <c r="G521" s="429"/>
      <c r="H521" s="429"/>
      <c r="I521" s="429"/>
      <c r="J521" s="429"/>
      <c r="K521" s="429"/>
      <c r="L521" s="429"/>
      <c r="M521" s="429"/>
      <c r="N521" s="429">
        <v>1.5</v>
      </c>
      <c r="O521" s="429">
        <v>1500.88</v>
      </c>
      <c r="P521" s="442"/>
      <c r="Q521" s="430">
        <v>1000.5866666666667</v>
      </c>
    </row>
    <row r="522" spans="1:17" ht="14.4" customHeight="1" x14ac:dyDescent="0.3">
      <c r="A522" s="425" t="s">
        <v>2509</v>
      </c>
      <c r="B522" s="426" t="s">
        <v>2001</v>
      </c>
      <c r="C522" s="426" t="s">
        <v>2002</v>
      </c>
      <c r="D522" s="426" t="s">
        <v>2008</v>
      </c>
      <c r="E522" s="426" t="s">
        <v>2007</v>
      </c>
      <c r="F522" s="429">
        <v>3</v>
      </c>
      <c r="G522" s="429">
        <v>6439.5300000000007</v>
      </c>
      <c r="H522" s="429">
        <v>1</v>
      </c>
      <c r="I522" s="429">
        <v>2146.5100000000002</v>
      </c>
      <c r="J522" s="429">
        <v>2</v>
      </c>
      <c r="K522" s="429">
        <v>3892.8900000000003</v>
      </c>
      <c r="L522" s="429">
        <v>0.60453014428071616</v>
      </c>
      <c r="M522" s="429">
        <v>1946.4450000000002</v>
      </c>
      <c r="N522" s="429">
        <v>1.5</v>
      </c>
      <c r="O522" s="429">
        <v>2974.32</v>
      </c>
      <c r="P522" s="442">
        <v>0.4618846406492399</v>
      </c>
      <c r="Q522" s="430">
        <v>1982.88</v>
      </c>
    </row>
    <row r="523" spans="1:17" ht="14.4" customHeight="1" x14ac:dyDescent="0.3">
      <c r="A523" s="425" t="s">
        <v>2509</v>
      </c>
      <c r="B523" s="426" t="s">
        <v>2001</v>
      </c>
      <c r="C523" s="426" t="s">
        <v>2002</v>
      </c>
      <c r="D523" s="426" t="s">
        <v>2009</v>
      </c>
      <c r="E523" s="426" t="s">
        <v>2010</v>
      </c>
      <c r="F523" s="429">
        <v>28.090000000000007</v>
      </c>
      <c r="G523" s="429">
        <v>71737.390000000014</v>
      </c>
      <c r="H523" s="429">
        <v>1</v>
      </c>
      <c r="I523" s="429">
        <v>2553.8408686365251</v>
      </c>
      <c r="J523" s="429">
        <v>23.76</v>
      </c>
      <c r="K523" s="429">
        <v>62911.229999999996</v>
      </c>
      <c r="L523" s="429">
        <v>0.87696569390104639</v>
      </c>
      <c r="M523" s="429">
        <v>2647.7790404040402</v>
      </c>
      <c r="N523" s="429">
        <v>13.69</v>
      </c>
      <c r="O523" s="429">
        <v>36332.009999999995</v>
      </c>
      <c r="P523" s="442">
        <v>0.50645848698983875</v>
      </c>
      <c r="Q523" s="430">
        <v>2653.9086924762596</v>
      </c>
    </row>
    <row r="524" spans="1:17" ht="14.4" customHeight="1" x14ac:dyDescent="0.3">
      <c r="A524" s="425" t="s">
        <v>2509</v>
      </c>
      <c r="B524" s="426" t="s">
        <v>2001</v>
      </c>
      <c r="C524" s="426" t="s">
        <v>2002</v>
      </c>
      <c r="D524" s="426" t="s">
        <v>2011</v>
      </c>
      <c r="E524" s="426" t="s">
        <v>2010</v>
      </c>
      <c r="F524" s="429"/>
      <c r="G524" s="429"/>
      <c r="H524" s="429"/>
      <c r="I524" s="429"/>
      <c r="J524" s="429">
        <v>0.4</v>
      </c>
      <c r="K524" s="429">
        <v>2648.22</v>
      </c>
      <c r="L524" s="429"/>
      <c r="M524" s="429">
        <v>6620.5499999999993</v>
      </c>
      <c r="N524" s="429"/>
      <c r="O524" s="429"/>
      <c r="P524" s="442"/>
      <c r="Q524" s="430"/>
    </row>
    <row r="525" spans="1:17" ht="14.4" customHeight="1" x14ac:dyDescent="0.3">
      <c r="A525" s="425" t="s">
        <v>2509</v>
      </c>
      <c r="B525" s="426" t="s">
        <v>2001</v>
      </c>
      <c r="C525" s="426" t="s">
        <v>2002</v>
      </c>
      <c r="D525" s="426" t="s">
        <v>2021</v>
      </c>
      <c r="E525" s="426" t="s">
        <v>2022</v>
      </c>
      <c r="F525" s="429">
        <v>4.0999999999999996</v>
      </c>
      <c r="G525" s="429">
        <v>5775.61</v>
      </c>
      <c r="H525" s="429">
        <v>1</v>
      </c>
      <c r="I525" s="429">
        <v>1408.6853658536586</v>
      </c>
      <c r="J525" s="429">
        <v>6.68</v>
      </c>
      <c r="K525" s="429">
        <v>7232.5199999999995</v>
      </c>
      <c r="L525" s="429">
        <v>1.2522521430636764</v>
      </c>
      <c r="M525" s="429">
        <v>1082.7125748502995</v>
      </c>
      <c r="N525" s="429">
        <v>17.57</v>
      </c>
      <c r="O525" s="429">
        <v>17288.91</v>
      </c>
      <c r="P525" s="442">
        <v>2.9934344597367204</v>
      </c>
      <c r="Q525" s="430">
        <v>984.00170745589071</v>
      </c>
    </row>
    <row r="526" spans="1:17" ht="14.4" customHeight="1" x14ac:dyDescent="0.3">
      <c r="A526" s="425" t="s">
        <v>2509</v>
      </c>
      <c r="B526" s="426" t="s">
        <v>2001</v>
      </c>
      <c r="C526" s="426" t="s">
        <v>2002</v>
      </c>
      <c r="D526" s="426" t="s">
        <v>2024</v>
      </c>
      <c r="E526" s="426" t="s">
        <v>2014</v>
      </c>
      <c r="F526" s="429">
        <v>11.32</v>
      </c>
      <c r="G526" s="429">
        <v>154986.64000000001</v>
      </c>
      <c r="H526" s="429">
        <v>1</v>
      </c>
      <c r="I526" s="429">
        <v>13691.39929328622</v>
      </c>
      <c r="J526" s="429">
        <v>0.1</v>
      </c>
      <c r="K526" s="429">
        <v>1165.8599999999999</v>
      </c>
      <c r="L526" s="429">
        <v>7.5223257953072591E-3</v>
      </c>
      <c r="M526" s="429">
        <v>11658.599999999999</v>
      </c>
      <c r="N526" s="429"/>
      <c r="O526" s="429"/>
      <c r="P526" s="442"/>
      <c r="Q526" s="430"/>
    </row>
    <row r="527" spans="1:17" ht="14.4" customHeight="1" x14ac:dyDescent="0.3">
      <c r="A527" s="425" t="s">
        <v>2509</v>
      </c>
      <c r="B527" s="426" t="s">
        <v>2001</v>
      </c>
      <c r="C527" s="426" t="s">
        <v>2002</v>
      </c>
      <c r="D527" s="426" t="s">
        <v>2510</v>
      </c>
      <c r="E527" s="426" t="s">
        <v>2026</v>
      </c>
      <c r="F527" s="429">
        <v>0.1</v>
      </c>
      <c r="G527" s="429">
        <v>1306.95</v>
      </c>
      <c r="H527" s="429">
        <v>1</v>
      </c>
      <c r="I527" s="429">
        <v>13069.5</v>
      </c>
      <c r="J527" s="429"/>
      <c r="K527" s="429"/>
      <c r="L527" s="429"/>
      <c r="M527" s="429"/>
      <c r="N527" s="429"/>
      <c r="O527" s="429"/>
      <c r="P527" s="442"/>
      <c r="Q527" s="430"/>
    </row>
    <row r="528" spans="1:17" ht="14.4" customHeight="1" x14ac:dyDescent="0.3">
      <c r="A528" s="425" t="s">
        <v>2509</v>
      </c>
      <c r="B528" s="426" t="s">
        <v>2001</v>
      </c>
      <c r="C528" s="426" t="s">
        <v>2002</v>
      </c>
      <c r="D528" s="426" t="s">
        <v>2025</v>
      </c>
      <c r="E528" s="426" t="s">
        <v>2026</v>
      </c>
      <c r="F528" s="429">
        <v>17.72</v>
      </c>
      <c r="G528" s="429">
        <v>300518.11000000004</v>
      </c>
      <c r="H528" s="429">
        <v>1</v>
      </c>
      <c r="I528" s="429">
        <v>16959.261286681718</v>
      </c>
      <c r="J528" s="429">
        <v>31.46</v>
      </c>
      <c r="K528" s="429">
        <v>405707.29000000004</v>
      </c>
      <c r="L528" s="429">
        <v>1.3500260932693873</v>
      </c>
      <c r="M528" s="429">
        <v>12895.972345835982</v>
      </c>
      <c r="N528" s="429">
        <v>36.510000000000005</v>
      </c>
      <c r="O528" s="429">
        <v>397200.24</v>
      </c>
      <c r="P528" s="442">
        <v>1.3217181486999234</v>
      </c>
      <c r="Q528" s="430">
        <v>10879.217748562036</v>
      </c>
    </row>
    <row r="529" spans="1:17" ht="14.4" customHeight="1" x14ac:dyDescent="0.3">
      <c r="A529" s="425" t="s">
        <v>2509</v>
      </c>
      <c r="B529" s="426" t="s">
        <v>2001</v>
      </c>
      <c r="C529" s="426" t="s">
        <v>2002</v>
      </c>
      <c r="D529" s="426" t="s">
        <v>2028</v>
      </c>
      <c r="E529" s="426" t="s">
        <v>2026</v>
      </c>
      <c r="F529" s="429">
        <v>7.0000000000000007E-2</v>
      </c>
      <c r="G529" s="429">
        <v>178.8</v>
      </c>
      <c r="H529" s="429">
        <v>1</v>
      </c>
      <c r="I529" s="429">
        <v>2554.2857142857142</v>
      </c>
      <c r="J529" s="429"/>
      <c r="K529" s="429"/>
      <c r="L529" s="429"/>
      <c r="M529" s="429"/>
      <c r="N529" s="429"/>
      <c r="O529" s="429"/>
      <c r="P529" s="442"/>
      <c r="Q529" s="430"/>
    </row>
    <row r="530" spans="1:17" ht="14.4" customHeight="1" x14ac:dyDescent="0.3">
      <c r="A530" s="425" t="s">
        <v>2509</v>
      </c>
      <c r="B530" s="426" t="s">
        <v>2001</v>
      </c>
      <c r="C530" s="426" t="s">
        <v>2002</v>
      </c>
      <c r="D530" s="426" t="s">
        <v>2031</v>
      </c>
      <c r="E530" s="426" t="s">
        <v>2014</v>
      </c>
      <c r="F530" s="429">
        <v>1.52</v>
      </c>
      <c r="G530" s="429">
        <v>10350.450000000001</v>
      </c>
      <c r="H530" s="429">
        <v>1</v>
      </c>
      <c r="I530" s="429">
        <v>6809.5065789473692</v>
      </c>
      <c r="J530" s="429">
        <v>0.61</v>
      </c>
      <c r="K530" s="429">
        <v>3211.37</v>
      </c>
      <c r="L530" s="429">
        <v>0.31026380495534006</v>
      </c>
      <c r="M530" s="429">
        <v>5264.5409836065573</v>
      </c>
      <c r="N530" s="429"/>
      <c r="O530" s="429"/>
      <c r="P530" s="442"/>
      <c r="Q530" s="430"/>
    </row>
    <row r="531" spans="1:17" ht="14.4" customHeight="1" x14ac:dyDescent="0.3">
      <c r="A531" s="425" t="s">
        <v>2509</v>
      </c>
      <c r="B531" s="426" t="s">
        <v>2001</v>
      </c>
      <c r="C531" s="426" t="s">
        <v>2002</v>
      </c>
      <c r="D531" s="426" t="s">
        <v>2032</v>
      </c>
      <c r="E531" s="426" t="s">
        <v>2026</v>
      </c>
      <c r="F531" s="429">
        <v>1.42</v>
      </c>
      <c r="G531" s="429">
        <v>10429.74</v>
      </c>
      <c r="H531" s="429">
        <v>1</v>
      </c>
      <c r="I531" s="429">
        <v>7344.8873239436625</v>
      </c>
      <c r="J531" s="429">
        <v>1.81</v>
      </c>
      <c r="K531" s="429">
        <v>11674.37</v>
      </c>
      <c r="L531" s="429">
        <v>1.1193347101653541</v>
      </c>
      <c r="M531" s="429">
        <v>6449.9281767955799</v>
      </c>
      <c r="N531" s="429">
        <v>0.96</v>
      </c>
      <c r="O531" s="429">
        <v>6210.03</v>
      </c>
      <c r="P531" s="442">
        <v>0.59541560959333595</v>
      </c>
      <c r="Q531" s="430">
        <v>6468.78125</v>
      </c>
    </row>
    <row r="532" spans="1:17" ht="14.4" customHeight="1" x14ac:dyDescent="0.3">
      <c r="A532" s="425" t="s">
        <v>2509</v>
      </c>
      <c r="B532" s="426" t="s">
        <v>2001</v>
      </c>
      <c r="C532" s="426" t="s">
        <v>2002</v>
      </c>
      <c r="D532" s="426" t="s">
        <v>2033</v>
      </c>
      <c r="E532" s="426" t="s">
        <v>2026</v>
      </c>
      <c r="F532" s="429">
        <v>4.5699999999999994</v>
      </c>
      <c r="G532" s="429">
        <v>79636.820000000007</v>
      </c>
      <c r="H532" s="429">
        <v>1</v>
      </c>
      <c r="I532" s="429">
        <v>17426.000000000004</v>
      </c>
      <c r="J532" s="429"/>
      <c r="K532" s="429"/>
      <c r="L532" s="429"/>
      <c r="M532" s="429"/>
      <c r="N532" s="429"/>
      <c r="O532" s="429"/>
      <c r="P532" s="442"/>
      <c r="Q532" s="430"/>
    </row>
    <row r="533" spans="1:17" ht="14.4" customHeight="1" x14ac:dyDescent="0.3">
      <c r="A533" s="425" t="s">
        <v>2509</v>
      </c>
      <c r="B533" s="426" t="s">
        <v>2001</v>
      </c>
      <c r="C533" s="426" t="s">
        <v>2002</v>
      </c>
      <c r="D533" s="426" t="s">
        <v>2452</v>
      </c>
      <c r="E533" s="426" t="s">
        <v>2453</v>
      </c>
      <c r="F533" s="429"/>
      <c r="G533" s="429"/>
      <c r="H533" s="429"/>
      <c r="I533" s="429"/>
      <c r="J533" s="429"/>
      <c r="K533" s="429"/>
      <c r="L533" s="429"/>
      <c r="M533" s="429"/>
      <c r="N533" s="429">
        <v>1</v>
      </c>
      <c r="O533" s="429">
        <v>412.69</v>
      </c>
      <c r="P533" s="442"/>
      <c r="Q533" s="430">
        <v>412.69</v>
      </c>
    </row>
    <row r="534" spans="1:17" ht="14.4" customHeight="1" x14ac:dyDescent="0.3">
      <c r="A534" s="425" t="s">
        <v>2509</v>
      </c>
      <c r="B534" s="426" t="s">
        <v>2001</v>
      </c>
      <c r="C534" s="426" t="s">
        <v>2002</v>
      </c>
      <c r="D534" s="426" t="s">
        <v>2044</v>
      </c>
      <c r="E534" s="426" t="s">
        <v>2045</v>
      </c>
      <c r="F534" s="429"/>
      <c r="G534" s="429"/>
      <c r="H534" s="429"/>
      <c r="I534" s="429"/>
      <c r="J534" s="429">
        <v>0.6</v>
      </c>
      <c r="K534" s="429">
        <v>3247.9800000000005</v>
      </c>
      <c r="L534" s="429"/>
      <c r="M534" s="429">
        <v>5413.3000000000011</v>
      </c>
      <c r="N534" s="429">
        <v>0</v>
      </c>
      <c r="O534" s="429">
        <v>0</v>
      </c>
      <c r="P534" s="442"/>
      <c r="Q534" s="430"/>
    </row>
    <row r="535" spans="1:17" ht="14.4" customHeight="1" x14ac:dyDescent="0.3">
      <c r="A535" s="425" t="s">
        <v>2509</v>
      </c>
      <c r="B535" s="426" t="s">
        <v>2001</v>
      </c>
      <c r="C535" s="426" t="s">
        <v>2002</v>
      </c>
      <c r="D535" s="426" t="s">
        <v>2046</v>
      </c>
      <c r="E535" s="426" t="s">
        <v>2045</v>
      </c>
      <c r="F535" s="429">
        <v>3.0500000000000007</v>
      </c>
      <c r="G535" s="429">
        <v>33911.980000000003</v>
      </c>
      <c r="H535" s="429">
        <v>1</v>
      </c>
      <c r="I535" s="429">
        <v>11118.681967213113</v>
      </c>
      <c r="J535" s="429">
        <v>3.75</v>
      </c>
      <c r="K535" s="429">
        <v>40510.630000000005</v>
      </c>
      <c r="L535" s="429">
        <v>1.1945816788049533</v>
      </c>
      <c r="M535" s="429">
        <v>10802.834666666668</v>
      </c>
      <c r="N535" s="429">
        <v>13</v>
      </c>
      <c r="O535" s="429">
        <v>141937.07999999996</v>
      </c>
      <c r="P535" s="442">
        <v>4.185455405434892</v>
      </c>
      <c r="Q535" s="430">
        <v>10918.23692307692</v>
      </c>
    </row>
    <row r="536" spans="1:17" ht="14.4" customHeight="1" x14ac:dyDescent="0.3">
      <c r="A536" s="425" t="s">
        <v>2509</v>
      </c>
      <c r="B536" s="426" t="s">
        <v>2001</v>
      </c>
      <c r="C536" s="426" t="s">
        <v>2002</v>
      </c>
      <c r="D536" s="426" t="s">
        <v>2047</v>
      </c>
      <c r="E536" s="426" t="s">
        <v>2042</v>
      </c>
      <c r="F536" s="429">
        <v>0.23</v>
      </c>
      <c r="G536" s="429">
        <v>631.91000000000008</v>
      </c>
      <c r="H536" s="429">
        <v>1</v>
      </c>
      <c r="I536" s="429">
        <v>2747.434782608696</v>
      </c>
      <c r="J536" s="429"/>
      <c r="K536" s="429"/>
      <c r="L536" s="429"/>
      <c r="M536" s="429"/>
      <c r="N536" s="429"/>
      <c r="O536" s="429"/>
      <c r="P536" s="442"/>
      <c r="Q536" s="430"/>
    </row>
    <row r="537" spans="1:17" ht="14.4" customHeight="1" x14ac:dyDescent="0.3">
      <c r="A537" s="425" t="s">
        <v>2509</v>
      </c>
      <c r="B537" s="426" t="s">
        <v>2001</v>
      </c>
      <c r="C537" s="426" t="s">
        <v>2002</v>
      </c>
      <c r="D537" s="426" t="s">
        <v>2049</v>
      </c>
      <c r="E537" s="426" t="s">
        <v>2050</v>
      </c>
      <c r="F537" s="429"/>
      <c r="G537" s="429"/>
      <c r="H537" s="429"/>
      <c r="I537" s="429"/>
      <c r="J537" s="429">
        <v>0.15</v>
      </c>
      <c r="K537" s="429">
        <v>56.4</v>
      </c>
      <c r="L537" s="429"/>
      <c r="M537" s="429">
        <v>376</v>
      </c>
      <c r="N537" s="429"/>
      <c r="O537" s="429"/>
      <c r="P537" s="442"/>
      <c r="Q537" s="430"/>
    </row>
    <row r="538" spans="1:17" ht="14.4" customHeight="1" x14ac:dyDescent="0.3">
      <c r="A538" s="425" t="s">
        <v>2509</v>
      </c>
      <c r="B538" s="426" t="s">
        <v>2001</v>
      </c>
      <c r="C538" s="426" t="s">
        <v>2002</v>
      </c>
      <c r="D538" s="426" t="s">
        <v>2053</v>
      </c>
      <c r="E538" s="426" t="s">
        <v>2052</v>
      </c>
      <c r="F538" s="429">
        <v>0.05</v>
      </c>
      <c r="G538" s="429">
        <v>42.15</v>
      </c>
      <c r="H538" s="429">
        <v>1</v>
      </c>
      <c r="I538" s="429">
        <v>842.99999999999989</v>
      </c>
      <c r="J538" s="429"/>
      <c r="K538" s="429"/>
      <c r="L538" s="429"/>
      <c r="M538" s="429"/>
      <c r="N538" s="429"/>
      <c r="O538" s="429"/>
      <c r="P538" s="442"/>
      <c r="Q538" s="430"/>
    </row>
    <row r="539" spans="1:17" ht="14.4" customHeight="1" x14ac:dyDescent="0.3">
      <c r="A539" s="425" t="s">
        <v>2509</v>
      </c>
      <c r="B539" s="426" t="s">
        <v>2001</v>
      </c>
      <c r="C539" s="426" t="s">
        <v>1969</v>
      </c>
      <c r="D539" s="426" t="s">
        <v>2068</v>
      </c>
      <c r="E539" s="426" t="s">
        <v>2069</v>
      </c>
      <c r="F539" s="429"/>
      <c r="G539" s="429"/>
      <c r="H539" s="429"/>
      <c r="I539" s="429"/>
      <c r="J539" s="429">
        <v>3</v>
      </c>
      <c r="K539" s="429">
        <v>4341.84</v>
      </c>
      <c r="L539" s="429"/>
      <c r="M539" s="429">
        <v>1447.28</v>
      </c>
      <c r="N539" s="429">
        <v>2</v>
      </c>
      <c r="O539" s="429">
        <v>2894.56</v>
      </c>
      <c r="P539" s="442"/>
      <c r="Q539" s="430">
        <v>1447.28</v>
      </c>
    </row>
    <row r="540" spans="1:17" ht="14.4" customHeight="1" x14ac:dyDescent="0.3">
      <c r="A540" s="425" t="s">
        <v>2509</v>
      </c>
      <c r="B540" s="426" t="s">
        <v>2001</v>
      </c>
      <c r="C540" s="426" t="s">
        <v>1969</v>
      </c>
      <c r="D540" s="426" t="s">
        <v>2070</v>
      </c>
      <c r="E540" s="426" t="s">
        <v>2071</v>
      </c>
      <c r="F540" s="429">
        <v>13</v>
      </c>
      <c r="G540" s="429">
        <v>12196.6</v>
      </c>
      <c r="H540" s="429">
        <v>1</v>
      </c>
      <c r="I540" s="429">
        <v>938.2</v>
      </c>
      <c r="J540" s="429">
        <v>14</v>
      </c>
      <c r="K540" s="429">
        <v>13339.52</v>
      </c>
      <c r="L540" s="429">
        <v>1.0937080825803913</v>
      </c>
      <c r="M540" s="429">
        <v>952.82285714285717</v>
      </c>
      <c r="N540" s="429">
        <v>21</v>
      </c>
      <c r="O540" s="429">
        <v>20418.72</v>
      </c>
      <c r="P540" s="442">
        <v>1.6741321351852156</v>
      </c>
      <c r="Q540" s="430">
        <v>972.32</v>
      </c>
    </row>
    <row r="541" spans="1:17" ht="14.4" customHeight="1" x14ac:dyDescent="0.3">
      <c r="A541" s="425" t="s">
        <v>2509</v>
      </c>
      <c r="B541" s="426" t="s">
        <v>2001</v>
      </c>
      <c r="C541" s="426" t="s">
        <v>1969</v>
      </c>
      <c r="D541" s="426" t="s">
        <v>2511</v>
      </c>
      <c r="E541" s="426" t="s">
        <v>2071</v>
      </c>
      <c r="F541" s="429">
        <v>4</v>
      </c>
      <c r="G541" s="429">
        <v>5436</v>
      </c>
      <c r="H541" s="429">
        <v>1</v>
      </c>
      <c r="I541" s="429">
        <v>1359</v>
      </c>
      <c r="J541" s="429"/>
      <c r="K541" s="429"/>
      <c r="L541" s="429"/>
      <c r="M541" s="429"/>
      <c r="N541" s="429">
        <v>1</v>
      </c>
      <c r="O541" s="429">
        <v>1408.42</v>
      </c>
      <c r="P541" s="442">
        <v>0.25909124356144225</v>
      </c>
      <c r="Q541" s="430">
        <v>1408.42</v>
      </c>
    </row>
    <row r="542" spans="1:17" ht="14.4" customHeight="1" x14ac:dyDescent="0.3">
      <c r="A542" s="425" t="s">
        <v>2509</v>
      </c>
      <c r="B542" s="426" t="s">
        <v>2001</v>
      </c>
      <c r="C542" s="426" t="s">
        <v>1969</v>
      </c>
      <c r="D542" s="426" t="s">
        <v>2512</v>
      </c>
      <c r="E542" s="426" t="s">
        <v>2071</v>
      </c>
      <c r="F542" s="429"/>
      <c r="G542" s="429"/>
      <c r="H542" s="429"/>
      <c r="I542" s="429"/>
      <c r="J542" s="429">
        <v>1</v>
      </c>
      <c r="K542" s="429">
        <v>3567.58</v>
      </c>
      <c r="L542" s="429"/>
      <c r="M542" s="429">
        <v>3567.58</v>
      </c>
      <c r="N542" s="429"/>
      <c r="O542" s="429"/>
      <c r="P542" s="442"/>
      <c r="Q542" s="430"/>
    </row>
    <row r="543" spans="1:17" ht="14.4" customHeight="1" x14ac:dyDescent="0.3">
      <c r="A543" s="425" t="s">
        <v>2509</v>
      </c>
      <c r="B543" s="426" t="s">
        <v>2001</v>
      </c>
      <c r="C543" s="426" t="s">
        <v>1969</v>
      </c>
      <c r="D543" s="426" t="s">
        <v>2072</v>
      </c>
      <c r="E543" s="426" t="s">
        <v>2071</v>
      </c>
      <c r="F543" s="429">
        <v>133</v>
      </c>
      <c r="G543" s="429">
        <v>219104.19999999998</v>
      </c>
      <c r="H543" s="429">
        <v>1</v>
      </c>
      <c r="I543" s="429">
        <v>1647.3999999999999</v>
      </c>
      <c r="J543" s="429">
        <v>119</v>
      </c>
      <c r="K543" s="429">
        <v>200773.49</v>
      </c>
      <c r="L543" s="429">
        <v>0.91633793418839071</v>
      </c>
      <c r="M543" s="429">
        <v>1687.1721848739494</v>
      </c>
      <c r="N543" s="429">
        <v>152</v>
      </c>
      <c r="O543" s="429">
        <v>259511.12</v>
      </c>
      <c r="P543" s="442">
        <v>1.1844187377512618</v>
      </c>
      <c r="Q543" s="430">
        <v>1707.31</v>
      </c>
    </row>
    <row r="544" spans="1:17" ht="14.4" customHeight="1" x14ac:dyDescent="0.3">
      <c r="A544" s="425" t="s">
        <v>2509</v>
      </c>
      <c r="B544" s="426" t="s">
        <v>2001</v>
      </c>
      <c r="C544" s="426" t="s">
        <v>1969</v>
      </c>
      <c r="D544" s="426" t="s">
        <v>2073</v>
      </c>
      <c r="E544" s="426" t="s">
        <v>2071</v>
      </c>
      <c r="F544" s="429">
        <v>95</v>
      </c>
      <c r="G544" s="429">
        <v>189410.99999999997</v>
      </c>
      <c r="H544" s="429">
        <v>1</v>
      </c>
      <c r="I544" s="429">
        <v>1993.7999999999997</v>
      </c>
      <c r="J544" s="429">
        <v>99</v>
      </c>
      <c r="K544" s="429">
        <v>202098.69999999998</v>
      </c>
      <c r="L544" s="429">
        <v>1.0669850219892192</v>
      </c>
      <c r="M544" s="429">
        <v>2041.4010101010099</v>
      </c>
      <c r="N544" s="429">
        <v>102</v>
      </c>
      <c r="O544" s="429">
        <v>210762.6</v>
      </c>
      <c r="P544" s="442">
        <v>1.1127262936154714</v>
      </c>
      <c r="Q544" s="430">
        <v>2066.3000000000002</v>
      </c>
    </row>
    <row r="545" spans="1:17" ht="14.4" customHeight="1" x14ac:dyDescent="0.3">
      <c r="A545" s="425" t="s">
        <v>2509</v>
      </c>
      <c r="B545" s="426" t="s">
        <v>2001</v>
      </c>
      <c r="C545" s="426" t="s">
        <v>1969</v>
      </c>
      <c r="D545" s="426" t="s">
        <v>2513</v>
      </c>
      <c r="E545" s="426" t="s">
        <v>2075</v>
      </c>
      <c r="F545" s="429"/>
      <c r="G545" s="429"/>
      <c r="H545" s="429"/>
      <c r="I545" s="429"/>
      <c r="J545" s="429"/>
      <c r="K545" s="429"/>
      <c r="L545" s="429"/>
      <c r="M545" s="429"/>
      <c r="N545" s="429">
        <v>1</v>
      </c>
      <c r="O545" s="429">
        <v>1932.09</v>
      </c>
      <c r="P545" s="442"/>
      <c r="Q545" s="430">
        <v>1932.09</v>
      </c>
    </row>
    <row r="546" spans="1:17" ht="14.4" customHeight="1" x14ac:dyDescent="0.3">
      <c r="A546" s="425" t="s">
        <v>2509</v>
      </c>
      <c r="B546" s="426" t="s">
        <v>2001</v>
      </c>
      <c r="C546" s="426" t="s">
        <v>1969</v>
      </c>
      <c r="D546" s="426" t="s">
        <v>2074</v>
      </c>
      <c r="E546" s="426" t="s">
        <v>2075</v>
      </c>
      <c r="F546" s="429">
        <v>44</v>
      </c>
      <c r="G546" s="429">
        <v>82029.200000000012</v>
      </c>
      <c r="H546" s="429">
        <v>1</v>
      </c>
      <c r="I546" s="429">
        <v>1864.3000000000002</v>
      </c>
      <c r="J546" s="429">
        <v>31</v>
      </c>
      <c r="K546" s="429">
        <v>59081.30999999999</v>
      </c>
      <c r="L546" s="429">
        <v>0.72024730218019906</v>
      </c>
      <c r="M546" s="429">
        <v>1905.848709677419</v>
      </c>
      <c r="N546" s="429">
        <v>33</v>
      </c>
      <c r="O546" s="429">
        <v>63758.969999999994</v>
      </c>
      <c r="P546" s="442">
        <v>0.77727163010245115</v>
      </c>
      <c r="Q546" s="430">
        <v>1932.09</v>
      </c>
    </row>
    <row r="547" spans="1:17" ht="14.4" customHeight="1" x14ac:dyDescent="0.3">
      <c r="A547" s="425" t="s">
        <v>2509</v>
      </c>
      <c r="B547" s="426" t="s">
        <v>2001</v>
      </c>
      <c r="C547" s="426" t="s">
        <v>1969</v>
      </c>
      <c r="D547" s="426" t="s">
        <v>2514</v>
      </c>
      <c r="E547" s="426" t="s">
        <v>2077</v>
      </c>
      <c r="F547" s="429">
        <v>1</v>
      </c>
      <c r="G547" s="429">
        <v>1044.2</v>
      </c>
      <c r="H547" s="429">
        <v>1</v>
      </c>
      <c r="I547" s="429">
        <v>1044.2</v>
      </c>
      <c r="J547" s="429"/>
      <c r="K547" s="429"/>
      <c r="L547" s="429"/>
      <c r="M547" s="429"/>
      <c r="N547" s="429"/>
      <c r="O547" s="429"/>
      <c r="P547" s="442"/>
      <c r="Q547" s="430"/>
    </row>
    <row r="548" spans="1:17" ht="14.4" customHeight="1" x14ac:dyDescent="0.3">
      <c r="A548" s="425" t="s">
        <v>2509</v>
      </c>
      <c r="B548" s="426" t="s">
        <v>2001</v>
      </c>
      <c r="C548" s="426" t="s">
        <v>1969</v>
      </c>
      <c r="D548" s="426" t="s">
        <v>2076</v>
      </c>
      <c r="E548" s="426" t="s">
        <v>2077</v>
      </c>
      <c r="F548" s="429">
        <v>150</v>
      </c>
      <c r="G548" s="429">
        <v>148755</v>
      </c>
      <c r="H548" s="429">
        <v>1</v>
      </c>
      <c r="I548" s="429">
        <v>991.7</v>
      </c>
      <c r="J548" s="429">
        <v>145</v>
      </c>
      <c r="K548" s="429">
        <v>147041.9</v>
      </c>
      <c r="L548" s="429">
        <v>0.98848374844543041</v>
      </c>
      <c r="M548" s="429">
        <v>1014.0820689655172</v>
      </c>
      <c r="N548" s="429">
        <v>194</v>
      </c>
      <c r="O548" s="429">
        <v>199385.44</v>
      </c>
      <c r="P548" s="442">
        <v>1.3403612651675574</v>
      </c>
      <c r="Q548" s="430">
        <v>1027.76</v>
      </c>
    </row>
    <row r="549" spans="1:17" ht="14.4" customHeight="1" x14ac:dyDescent="0.3">
      <c r="A549" s="425" t="s">
        <v>2509</v>
      </c>
      <c r="B549" s="426" t="s">
        <v>2001</v>
      </c>
      <c r="C549" s="426" t="s">
        <v>1969</v>
      </c>
      <c r="D549" s="426" t="s">
        <v>2078</v>
      </c>
      <c r="E549" s="426" t="s">
        <v>2077</v>
      </c>
      <c r="F549" s="429">
        <v>99</v>
      </c>
      <c r="G549" s="429">
        <v>204603.30000000002</v>
      </c>
      <c r="H549" s="429">
        <v>1</v>
      </c>
      <c r="I549" s="429">
        <v>2066.7000000000003</v>
      </c>
      <c r="J549" s="429">
        <v>119</v>
      </c>
      <c r="K549" s="429">
        <v>252099.6</v>
      </c>
      <c r="L549" s="429">
        <v>1.2321384845698968</v>
      </c>
      <c r="M549" s="429">
        <v>2118.4840336134453</v>
      </c>
      <c r="N549" s="429">
        <v>91</v>
      </c>
      <c r="O549" s="429">
        <v>194908.35</v>
      </c>
      <c r="P549" s="442">
        <v>0.95261586689950739</v>
      </c>
      <c r="Q549" s="430">
        <v>2141.85</v>
      </c>
    </row>
    <row r="550" spans="1:17" ht="14.4" customHeight="1" x14ac:dyDescent="0.3">
      <c r="A550" s="425" t="s">
        <v>2509</v>
      </c>
      <c r="B550" s="426" t="s">
        <v>2001</v>
      </c>
      <c r="C550" s="426" t="s">
        <v>1969</v>
      </c>
      <c r="D550" s="426" t="s">
        <v>2079</v>
      </c>
      <c r="E550" s="426" t="s">
        <v>2080</v>
      </c>
      <c r="F550" s="429">
        <v>3</v>
      </c>
      <c r="G550" s="429">
        <v>1351.1999999999998</v>
      </c>
      <c r="H550" s="429">
        <v>1</v>
      </c>
      <c r="I550" s="429">
        <v>450.39999999999992</v>
      </c>
      <c r="J550" s="429">
        <v>5</v>
      </c>
      <c r="K550" s="429">
        <v>2333.8999999999996</v>
      </c>
      <c r="L550" s="429">
        <v>1.7272794552989934</v>
      </c>
      <c r="M550" s="429">
        <v>466.77999999999992</v>
      </c>
      <c r="N550" s="429">
        <v>6</v>
      </c>
      <c r="O550" s="429">
        <v>2800.68</v>
      </c>
      <c r="P550" s="442">
        <v>2.0727353463587925</v>
      </c>
      <c r="Q550" s="430">
        <v>466.78</v>
      </c>
    </row>
    <row r="551" spans="1:17" ht="14.4" customHeight="1" x14ac:dyDescent="0.3">
      <c r="A551" s="425" t="s">
        <v>2509</v>
      </c>
      <c r="B551" s="426" t="s">
        <v>2001</v>
      </c>
      <c r="C551" s="426" t="s">
        <v>1969</v>
      </c>
      <c r="D551" s="426" t="s">
        <v>2515</v>
      </c>
      <c r="E551" s="426" t="s">
        <v>2516</v>
      </c>
      <c r="F551" s="429"/>
      <c r="G551" s="429"/>
      <c r="H551" s="429"/>
      <c r="I551" s="429"/>
      <c r="J551" s="429">
        <v>3</v>
      </c>
      <c r="K551" s="429">
        <v>27360</v>
      </c>
      <c r="L551" s="429"/>
      <c r="M551" s="429">
        <v>9120</v>
      </c>
      <c r="N551" s="429"/>
      <c r="O551" s="429"/>
      <c r="P551" s="442"/>
      <c r="Q551" s="430"/>
    </row>
    <row r="552" spans="1:17" ht="14.4" customHeight="1" x14ac:dyDescent="0.3">
      <c r="A552" s="425" t="s">
        <v>2509</v>
      </c>
      <c r="B552" s="426" t="s">
        <v>2001</v>
      </c>
      <c r="C552" s="426" t="s">
        <v>1969</v>
      </c>
      <c r="D552" s="426" t="s">
        <v>2517</v>
      </c>
      <c r="E552" s="426" t="s">
        <v>2518</v>
      </c>
      <c r="F552" s="429">
        <v>2</v>
      </c>
      <c r="G552" s="429">
        <v>1860</v>
      </c>
      <c r="H552" s="429">
        <v>1</v>
      </c>
      <c r="I552" s="429">
        <v>930</v>
      </c>
      <c r="J552" s="429"/>
      <c r="K552" s="429"/>
      <c r="L552" s="429"/>
      <c r="M552" s="429"/>
      <c r="N552" s="429"/>
      <c r="O552" s="429"/>
      <c r="P552" s="442"/>
      <c r="Q552" s="430"/>
    </row>
    <row r="553" spans="1:17" ht="14.4" customHeight="1" x14ac:dyDescent="0.3">
      <c r="A553" s="425" t="s">
        <v>2509</v>
      </c>
      <c r="B553" s="426" t="s">
        <v>2001</v>
      </c>
      <c r="C553" s="426" t="s">
        <v>1969</v>
      </c>
      <c r="D553" s="426" t="s">
        <v>2081</v>
      </c>
      <c r="E553" s="426" t="s">
        <v>2082</v>
      </c>
      <c r="F553" s="429">
        <v>11</v>
      </c>
      <c r="G553" s="429">
        <v>291500</v>
      </c>
      <c r="H553" s="429">
        <v>1</v>
      </c>
      <c r="I553" s="429">
        <v>26500</v>
      </c>
      <c r="J553" s="429">
        <v>13</v>
      </c>
      <c r="K553" s="429">
        <v>354136.4</v>
      </c>
      <c r="L553" s="429">
        <v>1.2148761578044598</v>
      </c>
      <c r="M553" s="429">
        <v>27241.261538461542</v>
      </c>
      <c r="N553" s="429">
        <v>4</v>
      </c>
      <c r="O553" s="429">
        <v>109854.56</v>
      </c>
      <c r="P553" s="442">
        <v>0.37685955403087479</v>
      </c>
      <c r="Q553" s="430">
        <v>27463.64</v>
      </c>
    </row>
    <row r="554" spans="1:17" ht="14.4" customHeight="1" x14ac:dyDescent="0.3">
      <c r="A554" s="425" t="s">
        <v>2509</v>
      </c>
      <c r="B554" s="426" t="s">
        <v>2001</v>
      </c>
      <c r="C554" s="426" t="s">
        <v>1969</v>
      </c>
      <c r="D554" s="426" t="s">
        <v>2083</v>
      </c>
      <c r="E554" s="426" t="s">
        <v>2084</v>
      </c>
      <c r="F554" s="429">
        <v>7</v>
      </c>
      <c r="G554" s="429">
        <v>7259</v>
      </c>
      <c r="H554" s="429">
        <v>1</v>
      </c>
      <c r="I554" s="429">
        <v>1037</v>
      </c>
      <c r="J554" s="429">
        <v>12</v>
      </c>
      <c r="K554" s="429">
        <v>12783.39</v>
      </c>
      <c r="L554" s="429">
        <v>1.7610400881664141</v>
      </c>
      <c r="M554" s="429">
        <v>1065.2825</v>
      </c>
      <c r="N554" s="429">
        <v>10</v>
      </c>
      <c r="O554" s="429">
        <v>10747.099999999999</v>
      </c>
      <c r="P554" s="442">
        <v>1.480520732883317</v>
      </c>
      <c r="Q554" s="430">
        <v>1074.7099999999998</v>
      </c>
    </row>
    <row r="555" spans="1:17" ht="14.4" customHeight="1" x14ac:dyDescent="0.3">
      <c r="A555" s="425" t="s">
        <v>2509</v>
      </c>
      <c r="B555" s="426" t="s">
        <v>2001</v>
      </c>
      <c r="C555" s="426" t="s">
        <v>1969</v>
      </c>
      <c r="D555" s="426" t="s">
        <v>2519</v>
      </c>
      <c r="E555" s="426" t="s">
        <v>2520</v>
      </c>
      <c r="F555" s="429"/>
      <c r="G555" s="429"/>
      <c r="H555" s="429"/>
      <c r="I555" s="429"/>
      <c r="J555" s="429">
        <v>2</v>
      </c>
      <c r="K555" s="429">
        <v>110794.4</v>
      </c>
      <c r="L555" s="429"/>
      <c r="M555" s="429">
        <v>55397.2</v>
      </c>
      <c r="N555" s="429"/>
      <c r="O555" s="429"/>
      <c r="P555" s="442"/>
      <c r="Q555" s="430"/>
    </row>
    <row r="556" spans="1:17" ht="14.4" customHeight="1" x14ac:dyDescent="0.3">
      <c r="A556" s="425" t="s">
        <v>2509</v>
      </c>
      <c r="B556" s="426" t="s">
        <v>2001</v>
      </c>
      <c r="C556" s="426" t="s">
        <v>1969</v>
      </c>
      <c r="D556" s="426" t="s">
        <v>2419</v>
      </c>
      <c r="E556" s="426" t="s">
        <v>2420</v>
      </c>
      <c r="F556" s="429">
        <v>1</v>
      </c>
      <c r="G556" s="429">
        <v>30135</v>
      </c>
      <c r="H556" s="429">
        <v>1</v>
      </c>
      <c r="I556" s="429">
        <v>30135</v>
      </c>
      <c r="J556" s="429">
        <v>1</v>
      </c>
      <c r="K556" s="429">
        <v>30135</v>
      </c>
      <c r="L556" s="429">
        <v>1</v>
      </c>
      <c r="M556" s="429">
        <v>30135</v>
      </c>
      <c r="N556" s="429"/>
      <c r="O556" s="429"/>
      <c r="P556" s="442"/>
      <c r="Q556" s="430"/>
    </row>
    <row r="557" spans="1:17" ht="14.4" customHeight="1" x14ac:dyDescent="0.3">
      <c r="A557" s="425" t="s">
        <v>2509</v>
      </c>
      <c r="B557" s="426" t="s">
        <v>2001</v>
      </c>
      <c r="C557" s="426" t="s">
        <v>1969</v>
      </c>
      <c r="D557" s="426" t="s">
        <v>2521</v>
      </c>
      <c r="E557" s="426" t="s">
        <v>2522</v>
      </c>
      <c r="F557" s="429">
        <v>10</v>
      </c>
      <c r="G557" s="429">
        <v>25830</v>
      </c>
      <c r="H557" s="429">
        <v>1</v>
      </c>
      <c r="I557" s="429">
        <v>2583</v>
      </c>
      <c r="J557" s="429">
        <v>7</v>
      </c>
      <c r="K557" s="429">
        <v>18081</v>
      </c>
      <c r="L557" s="429">
        <v>0.7</v>
      </c>
      <c r="M557" s="429">
        <v>2583</v>
      </c>
      <c r="N557" s="429">
        <v>7</v>
      </c>
      <c r="O557" s="429">
        <v>18081</v>
      </c>
      <c r="P557" s="442">
        <v>0.7</v>
      </c>
      <c r="Q557" s="430">
        <v>2583</v>
      </c>
    </row>
    <row r="558" spans="1:17" ht="14.4" customHeight="1" x14ac:dyDescent="0.3">
      <c r="A558" s="425" t="s">
        <v>2509</v>
      </c>
      <c r="B558" s="426" t="s">
        <v>2001</v>
      </c>
      <c r="C558" s="426" t="s">
        <v>1969</v>
      </c>
      <c r="D558" s="426" t="s">
        <v>2523</v>
      </c>
      <c r="E558" s="426" t="s">
        <v>2524</v>
      </c>
      <c r="F558" s="429">
        <v>2</v>
      </c>
      <c r="G558" s="429">
        <v>10848</v>
      </c>
      <c r="H558" s="429">
        <v>1</v>
      </c>
      <c r="I558" s="429">
        <v>5424</v>
      </c>
      <c r="J558" s="429">
        <v>3</v>
      </c>
      <c r="K558" s="429">
        <v>16272</v>
      </c>
      <c r="L558" s="429">
        <v>1.5</v>
      </c>
      <c r="M558" s="429">
        <v>5424</v>
      </c>
      <c r="N558" s="429">
        <v>1</v>
      </c>
      <c r="O558" s="429">
        <v>5424</v>
      </c>
      <c r="P558" s="442">
        <v>0.5</v>
      </c>
      <c r="Q558" s="430">
        <v>5424</v>
      </c>
    </row>
    <row r="559" spans="1:17" ht="14.4" customHeight="1" x14ac:dyDescent="0.3">
      <c r="A559" s="425" t="s">
        <v>2509</v>
      </c>
      <c r="B559" s="426" t="s">
        <v>2001</v>
      </c>
      <c r="C559" s="426" t="s">
        <v>1969</v>
      </c>
      <c r="D559" s="426" t="s">
        <v>2087</v>
      </c>
      <c r="E559" s="426" t="s">
        <v>2088</v>
      </c>
      <c r="F559" s="429"/>
      <c r="G559" s="429"/>
      <c r="H559" s="429"/>
      <c r="I559" s="429"/>
      <c r="J559" s="429"/>
      <c r="K559" s="429"/>
      <c r="L559" s="429"/>
      <c r="M559" s="429"/>
      <c r="N559" s="429">
        <v>1</v>
      </c>
      <c r="O559" s="429">
        <v>3003.38</v>
      </c>
      <c r="P559" s="442"/>
      <c r="Q559" s="430">
        <v>3003.38</v>
      </c>
    </row>
    <row r="560" spans="1:17" ht="14.4" customHeight="1" x14ac:dyDescent="0.3">
      <c r="A560" s="425" t="s">
        <v>2509</v>
      </c>
      <c r="B560" s="426" t="s">
        <v>2001</v>
      </c>
      <c r="C560" s="426" t="s">
        <v>1969</v>
      </c>
      <c r="D560" s="426" t="s">
        <v>2089</v>
      </c>
      <c r="E560" s="426" t="s">
        <v>2090</v>
      </c>
      <c r="F560" s="429">
        <v>13</v>
      </c>
      <c r="G560" s="429">
        <v>29074.5</v>
      </c>
      <c r="H560" s="429">
        <v>1</v>
      </c>
      <c r="I560" s="429">
        <v>2236.5</v>
      </c>
      <c r="J560" s="429">
        <v>12</v>
      </c>
      <c r="K560" s="429">
        <v>26838</v>
      </c>
      <c r="L560" s="429">
        <v>0.92307692307692313</v>
      </c>
      <c r="M560" s="429">
        <v>2236.5</v>
      </c>
      <c r="N560" s="429">
        <v>7</v>
      </c>
      <c r="O560" s="429">
        <v>15655.5</v>
      </c>
      <c r="P560" s="442">
        <v>0.53846153846153844</v>
      </c>
      <c r="Q560" s="430">
        <v>2236.5</v>
      </c>
    </row>
    <row r="561" spans="1:17" ht="14.4" customHeight="1" x14ac:dyDescent="0.3">
      <c r="A561" s="425" t="s">
        <v>2509</v>
      </c>
      <c r="B561" s="426" t="s">
        <v>2001</v>
      </c>
      <c r="C561" s="426" t="s">
        <v>1969</v>
      </c>
      <c r="D561" s="426" t="s">
        <v>2091</v>
      </c>
      <c r="E561" s="426" t="s">
        <v>2092</v>
      </c>
      <c r="F561" s="429"/>
      <c r="G561" s="429"/>
      <c r="H561" s="429"/>
      <c r="I561" s="429"/>
      <c r="J561" s="429">
        <v>1</v>
      </c>
      <c r="K561" s="429">
        <v>14223</v>
      </c>
      <c r="L561" s="429"/>
      <c r="M561" s="429">
        <v>14223</v>
      </c>
      <c r="N561" s="429">
        <v>1</v>
      </c>
      <c r="O561" s="429">
        <v>14223</v>
      </c>
      <c r="P561" s="442"/>
      <c r="Q561" s="430">
        <v>14223</v>
      </c>
    </row>
    <row r="562" spans="1:17" ht="14.4" customHeight="1" x14ac:dyDescent="0.3">
      <c r="A562" s="425" t="s">
        <v>2509</v>
      </c>
      <c r="B562" s="426" t="s">
        <v>2001</v>
      </c>
      <c r="C562" s="426" t="s">
        <v>1969</v>
      </c>
      <c r="D562" s="426" t="s">
        <v>2525</v>
      </c>
      <c r="E562" s="426" t="s">
        <v>2526</v>
      </c>
      <c r="F562" s="429">
        <v>1</v>
      </c>
      <c r="G562" s="429">
        <v>42525</v>
      </c>
      <c r="H562" s="429">
        <v>1</v>
      </c>
      <c r="I562" s="429">
        <v>42525</v>
      </c>
      <c r="J562" s="429">
        <v>1</v>
      </c>
      <c r="K562" s="429">
        <v>44071.360000000001</v>
      </c>
      <c r="L562" s="429">
        <v>1.0363635508524398</v>
      </c>
      <c r="M562" s="429">
        <v>44071.360000000001</v>
      </c>
      <c r="N562" s="429"/>
      <c r="O562" s="429"/>
      <c r="P562" s="442"/>
      <c r="Q562" s="430"/>
    </row>
    <row r="563" spans="1:17" ht="14.4" customHeight="1" x14ac:dyDescent="0.3">
      <c r="A563" s="425" t="s">
        <v>2509</v>
      </c>
      <c r="B563" s="426" t="s">
        <v>2001</v>
      </c>
      <c r="C563" s="426" t="s">
        <v>1969</v>
      </c>
      <c r="D563" s="426" t="s">
        <v>2527</v>
      </c>
      <c r="E563" s="426" t="s">
        <v>2528</v>
      </c>
      <c r="F563" s="429">
        <v>2</v>
      </c>
      <c r="G563" s="429">
        <v>321406</v>
      </c>
      <c r="H563" s="429">
        <v>1</v>
      </c>
      <c r="I563" s="429">
        <v>160703</v>
      </c>
      <c r="J563" s="429"/>
      <c r="K563" s="429"/>
      <c r="L563" s="429"/>
      <c r="M563" s="429"/>
      <c r="N563" s="429"/>
      <c r="O563" s="429"/>
      <c r="P563" s="442"/>
      <c r="Q563" s="430"/>
    </row>
    <row r="564" spans="1:17" ht="14.4" customHeight="1" x14ac:dyDescent="0.3">
      <c r="A564" s="425" t="s">
        <v>2509</v>
      </c>
      <c r="B564" s="426" t="s">
        <v>2001</v>
      </c>
      <c r="C564" s="426" t="s">
        <v>1969</v>
      </c>
      <c r="D564" s="426" t="s">
        <v>2529</v>
      </c>
      <c r="E564" s="426" t="s">
        <v>2530</v>
      </c>
      <c r="F564" s="429">
        <v>1</v>
      </c>
      <c r="G564" s="429">
        <v>55565</v>
      </c>
      <c r="H564" s="429">
        <v>1</v>
      </c>
      <c r="I564" s="429">
        <v>55565</v>
      </c>
      <c r="J564" s="429"/>
      <c r="K564" s="429"/>
      <c r="L564" s="429"/>
      <c r="M564" s="429"/>
      <c r="N564" s="429"/>
      <c r="O564" s="429"/>
      <c r="P564" s="442"/>
      <c r="Q564" s="430"/>
    </row>
    <row r="565" spans="1:17" ht="14.4" customHeight="1" x14ac:dyDescent="0.3">
      <c r="A565" s="425" t="s">
        <v>2509</v>
      </c>
      <c r="B565" s="426" t="s">
        <v>2001</v>
      </c>
      <c r="C565" s="426" t="s">
        <v>1969</v>
      </c>
      <c r="D565" s="426" t="s">
        <v>2421</v>
      </c>
      <c r="E565" s="426" t="s">
        <v>2422</v>
      </c>
      <c r="F565" s="429"/>
      <c r="G565" s="429"/>
      <c r="H565" s="429"/>
      <c r="I565" s="429"/>
      <c r="J565" s="429"/>
      <c r="K565" s="429"/>
      <c r="L565" s="429"/>
      <c r="M565" s="429"/>
      <c r="N565" s="429">
        <v>1</v>
      </c>
      <c r="O565" s="429">
        <v>29018.18</v>
      </c>
      <c r="P565" s="442"/>
      <c r="Q565" s="430">
        <v>29018.18</v>
      </c>
    </row>
    <row r="566" spans="1:17" ht="14.4" customHeight="1" x14ac:dyDescent="0.3">
      <c r="A566" s="425" t="s">
        <v>2509</v>
      </c>
      <c r="B566" s="426" t="s">
        <v>2001</v>
      </c>
      <c r="C566" s="426" t="s">
        <v>1969</v>
      </c>
      <c r="D566" s="426" t="s">
        <v>2531</v>
      </c>
      <c r="E566" s="426" t="s">
        <v>2532</v>
      </c>
      <c r="F566" s="429">
        <v>3</v>
      </c>
      <c r="G566" s="429">
        <v>84000</v>
      </c>
      <c r="H566" s="429">
        <v>1</v>
      </c>
      <c r="I566" s="429">
        <v>28000</v>
      </c>
      <c r="J566" s="429">
        <v>2</v>
      </c>
      <c r="K566" s="429">
        <v>58036.36</v>
      </c>
      <c r="L566" s="429">
        <v>0.69090904761904759</v>
      </c>
      <c r="M566" s="429">
        <v>29018.18</v>
      </c>
      <c r="N566" s="429"/>
      <c r="O566" s="429"/>
      <c r="P566" s="442"/>
      <c r="Q566" s="430"/>
    </row>
    <row r="567" spans="1:17" ht="14.4" customHeight="1" x14ac:dyDescent="0.3">
      <c r="A567" s="425" t="s">
        <v>2509</v>
      </c>
      <c r="B567" s="426" t="s">
        <v>2001</v>
      </c>
      <c r="C567" s="426" t="s">
        <v>1969</v>
      </c>
      <c r="D567" s="426" t="s">
        <v>2425</v>
      </c>
      <c r="E567" s="426" t="s">
        <v>2426</v>
      </c>
      <c r="F567" s="429"/>
      <c r="G567" s="429"/>
      <c r="H567" s="429"/>
      <c r="I567" s="429"/>
      <c r="J567" s="429">
        <v>7</v>
      </c>
      <c r="K567" s="429">
        <v>27937.279999999999</v>
      </c>
      <c r="L567" s="429"/>
      <c r="M567" s="429">
        <v>3991.04</v>
      </c>
      <c r="N567" s="429">
        <v>7</v>
      </c>
      <c r="O567" s="429">
        <v>27937.279999999999</v>
      </c>
      <c r="P567" s="442"/>
      <c r="Q567" s="430">
        <v>3991.04</v>
      </c>
    </row>
    <row r="568" spans="1:17" ht="14.4" customHeight="1" x14ac:dyDescent="0.3">
      <c r="A568" s="425" t="s">
        <v>2509</v>
      </c>
      <c r="B568" s="426" t="s">
        <v>2001</v>
      </c>
      <c r="C568" s="426" t="s">
        <v>1969</v>
      </c>
      <c r="D568" s="426" t="s">
        <v>2533</v>
      </c>
      <c r="E568" s="426" t="s">
        <v>2534</v>
      </c>
      <c r="F568" s="429"/>
      <c r="G568" s="429"/>
      <c r="H568" s="429"/>
      <c r="I568" s="429"/>
      <c r="J568" s="429"/>
      <c r="K568" s="429"/>
      <c r="L568" s="429"/>
      <c r="M568" s="429"/>
      <c r="N568" s="429">
        <v>4</v>
      </c>
      <c r="O568" s="429">
        <v>96527.2</v>
      </c>
      <c r="P568" s="442"/>
      <c r="Q568" s="430">
        <v>24131.8</v>
      </c>
    </row>
    <row r="569" spans="1:17" ht="14.4" customHeight="1" x14ac:dyDescent="0.3">
      <c r="A569" s="425" t="s">
        <v>2509</v>
      </c>
      <c r="B569" s="426" t="s">
        <v>2001</v>
      </c>
      <c r="C569" s="426" t="s">
        <v>1969</v>
      </c>
      <c r="D569" s="426" t="s">
        <v>2535</v>
      </c>
      <c r="E569" s="426" t="s">
        <v>2536</v>
      </c>
      <c r="F569" s="429"/>
      <c r="G569" s="429"/>
      <c r="H569" s="429"/>
      <c r="I569" s="429"/>
      <c r="J569" s="429"/>
      <c r="K569" s="429"/>
      <c r="L569" s="429"/>
      <c r="M569" s="429"/>
      <c r="N569" s="429">
        <v>3</v>
      </c>
      <c r="O569" s="429">
        <v>8989.5</v>
      </c>
      <c r="P569" s="442"/>
      <c r="Q569" s="430">
        <v>2996.5</v>
      </c>
    </row>
    <row r="570" spans="1:17" ht="14.4" customHeight="1" x14ac:dyDescent="0.3">
      <c r="A570" s="425" t="s">
        <v>2509</v>
      </c>
      <c r="B570" s="426" t="s">
        <v>2001</v>
      </c>
      <c r="C570" s="426" t="s">
        <v>1969</v>
      </c>
      <c r="D570" s="426" t="s">
        <v>2099</v>
      </c>
      <c r="E570" s="426" t="s">
        <v>2071</v>
      </c>
      <c r="F570" s="429">
        <v>4</v>
      </c>
      <c r="G570" s="429">
        <v>5584.8</v>
      </c>
      <c r="H570" s="429">
        <v>1</v>
      </c>
      <c r="I570" s="429">
        <v>1396.2</v>
      </c>
      <c r="J570" s="429">
        <v>1</v>
      </c>
      <c r="K570" s="429">
        <v>1396.2</v>
      </c>
      <c r="L570" s="429">
        <v>0.25</v>
      </c>
      <c r="M570" s="429">
        <v>1396.2</v>
      </c>
      <c r="N570" s="429"/>
      <c r="O570" s="429"/>
      <c r="P570" s="442"/>
      <c r="Q570" s="430"/>
    </row>
    <row r="571" spans="1:17" ht="14.4" customHeight="1" x14ac:dyDescent="0.3">
      <c r="A571" s="425" t="s">
        <v>2509</v>
      </c>
      <c r="B571" s="426" t="s">
        <v>2001</v>
      </c>
      <c r="C571" s="426" t="s">
        <v>1969</v>
      </c>
      <c r="D571" s="426" t="s">
        <v>2537</v>
      </c>
      <c r="E571" s="426" t="s">
        <v>2071</v>
      </c>
      <c r="F571" s="429">
        <v>1</v>
      </c>
      <c r="G571" s="429">
        <v>3310.5</v>
      </c>
      <c r="H571" s="429">
        <v>1</v>
      </c>
      <c r="I571" s="429">
        <v>3310.5</v>
      </c>
      <c r="J571" s="429"/>
      <c r="K571" s="429"/>
      <c r="L571" s="429"/>
      <c r="M571" s="429"/>
      <c r="N571" s="429"/>
      <c r="O571" s="429"/>
      <c r="P571" s="442"/>
      <c r="Q571" s="430"/>
    </row>
    <row r="572" spans="1:17" ht="14.4" customHeight="1" x14ac:dyDescent="0.3">
      <c r="A572" s="425" t="s">
        <v>2509</v>
      </c>
      <c r="B572" s="426" t="s">
        <v>2001</v>
      </c>
      <c r="C572" s="426" t="s">
        <v>1969</v>
      </c>
      <c r="D572" s="426" t="s">
        <v>2100</v>
      </c>
      <c r="E572" s="426" t="s">
        <v>2101</v>
      </c>
      <c r="F572" s="429">
        <v>12</v>
      </c>
      <c r="G572" s="429">
        <v>480000</v>
      </c>
      <c r="H572" s="429">
        <v>1</v>
      </c>
      <c r="I572" s="429">
        <v>40000</v>
      </c>
      <c r="J572" s="429"/>
      <c r="K572" s="429"/>
      <c r="L572" s="429"/>
      <c r="M572" s="429"/>
      <c r="N572" s="429"/>
      <c r="O572" s="429"/>
      <c r="P572" s="442"/>
      <c r="Q572" s="430"/>
    </row>
    <row r="573" spans="1:17" ht="14.4" customHeight="1" x14ac:dyDescent="0.3">
      <c r="A573" s="425" t="s">
        <v>2509</v>
      </c>
      <c r="B573" s="426" t="s">
        <v>2001</v>
      </c>
      <c r="C573" s="426" t="s">
        <v>1969</v>
      </c>
      <c r="D573" s="426" t="s">
        <v>2102</v>
      </c>
      <c r="E573" s="426" t="s">
        <v>2103</v>
      </c>
      <c r="F573" s="429">
        <v>221</v>
      </c>
      <c r="G573" s="429">
        <v>1469429</v>
      </c>
      <c r="H573" s="429">
        <v>1</v>
      </c>
      <c r="I573" s="429">
        <v>6649</v>
      </c>
      <c r="J573" s="429">
        <v>234</v>
      </c>
      <c r="K573" s="429">
        <v>1591891.22</v>
      </c>
      <c r="L573" s="429">
        <v>1.0833400048590303</v>
      </c>
      <c r="M573" s="429">
        <v>6802.9539316239316</v>
      </c>
      <c r="N573" s="429">
        <v>274</v>
      </c>
      <c r="O573" s="429">
        <v>1888073.7200000002</v>
      </c>
      <c r="P573" s="442">
        <v>1.2849029929312681</v>
      </c>
      <c r="Q573" s="430">
        <v>6890.7800000000007</v>
      </c>
    </row>
    <row r="574" spans="1:17" ht="14.4" customHeight="1" x14ac:dyDescent="0.3">
      <c r="A574" s="425" t="s">
        <v>2509</v>
      </c>
      <c r="B574" s="426" t="s">
        <v>2001</v>
      </c>
      <c r="C574" s="426" t="s">
        <v>1969</v>
      </c>
      <c r="D574" s="426" t="s">
        <v>2538</v>
      </c>
      <c r="E574" s="426" t="s">
        <v>2539</v>
      </c>
      <c r="F574" s="429"/>
      <c r="G574" s="429"/>
      <c r="H574" s="429"/>
      <c r="I574" s="429"/>
      <c r="J574" s="429">
        <v>2</v>
      </c>
      <c r="K574" s="429">
        <v>38393.599999999999</v>
      </c>
      <c r="L574" s="429"/>
      <c r="M574" s="429">
        <v>19196.8</v>
      </c>
      <c r="N574" s="429"/>
      <c r="O574" s="429"/>
      <c r="P574" s="442"/>
      <c r="Q574" s="430"/>
    </row>
    <row r="575" spans="1:17" ht="14.4" customHeight="1" x14ac:dyDescent="0.3">
      <c r="A575" s="425" t="s">
        <v>2509</v>
      </c>
      <c r="B575" s="426" t="s">
        <v>2001</v>
      </c>
      <c r="C575" s="426" t="s">
        <v>1969</v>
      </c>
      <c r="D575" s="426" t="s">
        <v>2540</v>
      </c>
      <c r="E575" s="426" t="s">
        <v>2541</v>
      </c>
      <c r="F575" s="429">
        <v>10</v>
      </c>
      <c r="G575" s="429">
        <v>7200</v>
      </c>
      <c r="H575" s="429">
        <v>1</v>
      </c>
      <c r="I575" s="429">
        <v>720</v>
      </c>
      <c r="J575" s="429"/>
      <c r="K575" s="429"/>
      <c r="L575" s="429"/>
      <c r="M575" s="429"/>
      <c r="N575" s="429"/>
      <c r="O575" s="429"/>
      <c r="P575" s="442"/>
      <c r="Q575" s="430"/>
    </row>
    <row r="576" spans="1:17" ht="14.4" customHeight="1" x14ac:dyDescent="0.3">
      <c r="A576" s="425" t="s">
        <v>2509</v>
      </c>
      <c r="B576" s="426" t="s">
        <v>2001</v>
      </c>
      <c r="C576" s="426" t="s">
        <v>1969</v>
      </c>
      <c r="D576" s="426" t="s">
        <v>2108</v>
      </c>
      <c r="E576" s="426" t="s">
        <v>2109</v>
      </c>
      <c r="F576" s="429">
        <v>3</v>
      </c>
      <c r="G576" s="429">
        <v>3252.8999999999996</v>
      </c>
      <c r="H576" s="429">
        <v>1</v>
      </c>
      <c r="I576" s="429">
        <v>1084.3</v>
      </c>
      <c r="J576" s="429">
        <v>4</v>
      </c>
      <c r="K576" s="429">
        <v>4455.49</v>
      </c>
      <c r="L576" s="429">
        <v>1.3696978081096869</v>
      </c>
      <c r="M576" s="429">
        <v>1113.8724999999999</v>
      </c>
      <c r="N576" s="429">
        <v>4</v>
      </c>
      <c r="O576" s="429">
        <v>4494.92</v>
      </c>
      <c r="P576" s="442">
        <v>1.3818192997018046</v>
      </c>
      <c r="Q576" s="430">
        <v>1123.73</v>
      </c>
    </row>
    <row r="577" spans="1:17" ht="14.4" customHeight="1" x14ac:dyDescent="0.3">
      <c r="A577" s="425" t="s">
        <v>2509</v>
      </c>
      <c r="B577" s="426" t="s">
        <v>2001</v>
      </c>
      <c r="C577" s="426" t="s">
        <v>1969</v>
      </c>
      <c r="D577" s="426" t="s">
        <v>2112</v>
      </c>
      <c r="E577" s="426" t="s">
        <v>2113</v>
      </c>
      <c r="F577" s="429">
        <v>33</v>
      </c>
      <c r="G577" s="429">
        <v>33092.399999999994</v>
      </c>
      <c r="H577" s="429">
        <v>1</v>
      </c>
      <c r="I577" s="429">
        <v>1002.7999999999998</v>
      </c>
      <c r="J577" s="429">
        <v>106</v>
      </c>
      <c r="K577" s="429">
        <v>106296.79999999999</v>
      </c>
      <c r="L577" s="429">
        <v>3.2121212121212124</v>
      </c>
      <c r="M577" s="429">
        <v>1002.7999999999998</v>
      </c>
      <c r="N577" s="429">
        <v>70</v>
      </c>
      <c r="O577" s="429">
        <v>70196</v>
      </c>
      <c r="P577" s="442">
        <v>2.1212121212121215</v>
      </c>
      <c r="Q577" s="430">
        <v>1002.8</v>
      </c>
    </row>
    <row r="578" spans="1:17" ht="14.4" customHeight="1" x14ac:dyDescent="0.3">
      <c r="A578" s="425" t="s">
        <v>2509</v>
      </c>
      <c r="B578" s="426" t="s">
        <v>2001</v>
      </c>
      <c r="C578" s="426" t="s">
        <v>1969</v>
      </c>
      <c r="D578" s="426" t="s">
        <v>2114</v>
      </c>
      <c r="E578" s="426" t="s">
        <v>2115</v>
      </c>
      <c r="F578" s="429">
        <v>80</v>
      </c>
      <c r="G578" s="429">
        <v>612000</v>
      </c>
      <c r="H578" s="429">
        <v>1</v>
      </c>
      <c r="I578" s="429">
        <v>7650</v>
      </c>
      <c r="J578" s="429">
        <v>92</v>
      </c>
      <c r="K578" s="429">
        <v>703800</v>
      </c>
      <c r="L578" s="429">
        <v>1.1499999999999999</v>
      </c>
      <c r="M578" s="429">
        <v>7650</v>
      </c>
      <c r="N578" s="429">
        <v>124</v>
      </c>
      <c r="O578" s="429">
        <v>948600</v>
      </c>
      <c r="P578" s="442">
        <v>1.55</v>
      </c>
      <c r="Q578" s="430">
        <v>7650</v>
      </c>
    </row>
    <row r="579" spans="1:17" ht="14.4" customHeight="1" x14ac:dyDescent="0.3">
      <c r="A579" s="425" t="s">
        <v>2509</v>
      </c>
      <c r="B579" s="426" t="s">
        <v>2001</v>
      </c>
      <c r="C579" s="426" t="s">
        <v>1969</v>
      </c>
      <c r="D579" s="426" t="s">
        <v>2116</v>
      </c>
      <c r="E579" s="426" t="s">
        <v>2117</v>
      </c>
      <c r="F579" s="429">
        <v>9</v>
      </c>
      <c r="G579" s="429">
        <v>81374.399999999994</v>
      </c>
      <c r="H579" s="429">
        <v>1</v>
      </c>
      <c r="I579" s="429">
        <v>9041.5999999999985</v>
      </c>
      <c r="J579" s="429">
        <v>9</v>
      </c>
      <c r="K579" s="429">
        <v>84004.72</v>
      </c>
      <c r="L579" s="429">
        <v>1.0323236791914903</v>
      </c>
      <c r="M579" s="429">
        <v>9333.8577777777773</v>
      </c>
      <c r="N579" s="429">
        <v>3</v>
      </c>
      <c r="O579" s="429">
        <v>28111.17</v>
      </c>
      <c r="P579" s="442">
        <v>0.34545471303014214</v>
      </c>
      <c r="Q579" s="430">
        <v>9370.39</v>
      </c>
    </row>
    <row r="580" spans="1:17" ht="14.4" customHeight="1" x14ac:dyDescent="0.3">
      <c r="A580" s="425" t="s">
        <v>2509</v>
      </c>
      <c r="B580" s="426" t="s">
        <v>2001</v>
      </c>
      <c r="C580" s="426" t="s">
        <v>1969</v>
      </c>
      <c r="D580" s="426" t="s">
        <v>2120</v>
      </c>
      <c r="E580" s="426" t="s">
        <v>2121</v>
      </c>
      <c r="F580" s="429"/>
      <c r="G580" s="429"/>
      <c r="H580" s="429"/>
      <c r="I580" s="429"/>
      <c r="J580" s="429"/>
      <c r="K580" s="429"/>
      <c r="L580" s="429"/>
      <c r="M580" s="429"/>
      <c r="N580" s="429">
        <v>22</v>
      </c>
      <c r="O580" s="429">
        <v>292259.43999999994</v>
      </c>
      <c r="P580" s="442"/>
      <c r="Q580" s="430">
        <v>13284.519999999997</v>
      </c>
    </row>
    <row r="581" spans="1:17" ht="14.4" customHeight="1" x14ac:dyDescent="0.3">
      <c r="A581" s="425" t="s">
        <v>2509</v>
      </c>
      <c r="B581" s="426" t="s">
        <v>2001</v>
      </c>
      <c r="C581" s="426" t="s">
        <v>1969</v>
      </c>
      <c r="D581" s="426" t="s">
        <v>2122</v>
      </c>
      <c r="E581" s="426" t="s">
        <v>2123</v>
      </c>
      <c r="F581" s="429">
        <v>1</v>
      </c>
      <c r="G581" s="429">
        <v>7085</v>
      </c>
      <c r="H581" s="429">
        <v>1</v>
      </c>
      <c r="I581" s="429">
        <v>7085</v>
      </c>
      <c r="J581" s="429"/>
      <c r="K581" s="429"/>
      <c r="L581" s="429"/>
      <c r="M581" s="429"/>
      <c r="N581" s="429"/>
      <c r="O581" s="429"/>
      <c r="P581" s="442"/>
      <c r="Q581" s="430"/>
    </row>
    <row r="582" spans="1:17" ht="14.4" customHeight="1" x14ac:dyDescent="0.3">
      <c r="A582" s="425" t="s">
        <v>2509</v>
      </c>
      <c r="B582" s="426" t="s">
        <v>2001</v>
      </c>
      <c r="C582" s="426" t="s">
        <v>1969</v>
      </c>
      <c r="D582" s="426" t="s">
        <v>2542</v>
      </c>
      <c r="E582" s="426" t="s">
        <v>2543</v>
      </c>
      <c r="F582" s="429"/>
      <c r="G582" s="429"/>
      <c r="H582" s="429"/>
      <c r="I582" s="429"/>
      <c r="J582" s="429">
        <v>1</v>
      </c>
      <c r="K582" s="429">
        <v>11526.9</v>
      </c>
      <c r="L582" s="429"/>
      <c r="M582" s="429">
        <v>11526.9</v>
      </c>
      <c r="N582" s="429"/>
      <c r="O582" s="429"/>
      <c r="P582" s="442"/>
      <c r="Q582" s="430"/>
    </row>
    <row r="583" spans="1:17" ht="14.4" customHeight="1" x14ac:dyDescent="0.3">
      <c r="A583" s="425" t="s">
        <v>2509</v>
      </c>
      <c r="B583" s="426" t="s">
        <v>2001</v>
      </c>
      <c r="C583" s="426" t="s">
        <v>1969</v>
      </c>
      <c r="D583" s="426" t="s">
        <v>2128</v>
      </c>
      <c r="E583" s="426" t="s">
        <v>2129</v>
      </c>
      <c r="F583" s="429">
        <v>46</v>
      </c>
      <c r="G583" s="429">
        <v>36662</v>
      </c>
      <c r="H583" s="429">
        <v>1</v>
      </c>
      <c r="I583" s="429">
        <v>797</v>
      </c>
      <c r="J583" s="429">
        <v>26</v>
      </c>
      <c r="K583" s="429">
        <v>20722</v>
      </c>
      <c r="L583" s="429">
        <v>0.56521739130434778</v>
      </c>
      <c r="M583" s="429">
        <v>797</v>
      </c>
      <c r="N583" s="429">
        <v>47</v>
      </c>
      <c r="O583" s="429">
        <v>37459</v>
      </c>
      <c r="P583" s="442">
        <v>1.0217391304347827</v>
      </c>
      <c r="Q583" s="430">
        <v>797</v>
      </c>
    </row>
    <row r="584" spans="1:17" ht="14.4" customHeight="1" x14ac:dyDescent="0.3">
      <c r="A584" s="425" t="s">
        <v>2509</v>
      </c>
      <c r="B584" s="426" t="s">
        <v>2001</v>
      </c>
      <c r="C584" s="426" t="s">
        <v>1969</v>
      </c>
      <c r="D584" s="426" t="s">
        <v>2454</v>
      </c>
      <c r="E584" s="426" t="s">
        <v>2228</v>
      </c>
      <c r="F584" s="429"/>
      <c r="G584" s="429"/>
      <c r="H584" s="429"/>
      <c r="I584" s="429"/>
      <c r="J584" s="429"/>
      <c r="K584" s="429"/>
      <c r="L584" s="429"/>
      <c r="M584" s="429"/>
      <c r="N584" s="429">
        <v>6</v>
      </c>
      <c r="O584" s="429">
        <v>5151.12</v>
      </c>
      <c r="P584" s="442"/>
      <c r="Q584" s="430">
        <v>858.52</v>
      </c>
    </row>
    <row r="585" spans="1:17" ht="14.4" customHeight="1" x14ac:dyDescent="0.3">
      <c r="A585" s="425" t="s">
        <v>2509</v>
      </c>
      <c r="B585" s="426" t="s">
        <v>2001</v>
      </c>
      <c r="C585" s="426" t="s">
        <v>1969</v>
      </c>
      <c r="D585" s="426" t="s">
        <v>2544</v>
      </c>
      <c r="E585" s="426" t="s">
        <v>2545</v>
      </c>
      <c r="F585" s="429"/>
      <c r="G585" s="429"/>
      <c r="H585" s="429"/>
      <c r="I585" s="429"/>
      <c r="J585" s="429">
        <v>2</v>
      </c>
      <c r="K585" s="429">
        <v>19439</v>
      </c>
      <c r="L585" s="429"/>
      <c r="M585" s="429">
        <v>9719.5</v>
      </c>
      <c r="N585" s="429">
        <v>1</v>
      </c>
      <c r="O585" s="429">
        <v>10072.94</v>
      </c>
      <c r="P585" s="442"/>
      <c r="Q585" s="430">
        <v>10072.94</v>
      </c>
    </row>
    <row r="586" spans="1:17" ht="14.4" customHeight="1" x14ac:dyDescent="0.3">
      <c r="A586" s="425" t="s">
        <v>2509</v>
      </c>
      <c r="B586" s="426" t="s">
        <v>2001</v>
      </c>
      <c r="C586" s="426" t="s">
        <v>1969</v>
      </c>
      <c r="D586" s="426" t="s">
        <v>2546</v>
      </c>
      <c r="E586" s="426" t="s">
        <v>2547</v>
      </c>
      <c r="F586" s="429">
        <v>6</v>
      </c>
      <c r="G586" s="429">
        <v>1283091</v>
      </c>
      <c r="H586" s="429">
        <v>1</v>
      </c>
      <c r="I586" s="429">
        <v>213848.5</v>
      </c>
      <c r="J586" s="429"/>
      <c r="K586" s="429"/>
      <c r="L586" s="429"/>
      <c r="M586" s="429"/>
      <c r="N586" s="429">
        <v>3</v>
      </c>
      <c r="O586" s="429">
        <v>664874.42999999993</v>
      </c>
      <c r="P586" s="442">
        <v>0.51818182030736704</v>
      </c>
      <c r="Q586" s="430">
        <v>221624.80999999997</v>
      </c>
    </row>
    <row r="587" spans="1:17" ht="14.4" customHeight="1" x14ac:dyDescent="0.3">
      <c r="A587" s="425" t="s">
        <v>2509</v>
      </c>
      <c r="B587" s="426" t="s">
        <v>2001</v>
      </c>
      <c r="C587" s="426" t="s">
        <v>1969</v>
      </c>
      <c r="D587" s="426" t="s">
        <v>2548</v>
      </c>
      <c r="E587" s="426" t="s">
        <v>2549</v>
      </c>
      <c r="F587" s="429">
        <v>2</v>
      </c>
      <c r="G587" s="429">
        <v>220493.8</v>
      </c>
      <c r="H587" s="429">
        <v>1</v>
      </c>
      <c r="I587" s="429">
        <v>110246.9</v>
      </c>
      <c r="J587" s="429">
        <v>5</v>
      </c>
      <c r="K587" s="429">
        <v>559252.46</v>
      </c>
      <c r="L587" s="429">
        <v>2.5363636528555453</v>
      </c>
      <c r="M587" s="429">
        <v>111850.492</v>
      </c>
      <c r="N587" s="429">
        <v>2</v>
      </c>
      <c r="O587" s="429">
        <v>228511.76</v>
      </c>
      <c r="P587" s="442">
        <v>1.0363636528555453</v>
      </c>
      <c r="Q587" s="430">
        <v>114255.88</v>
      </c>
    </row>
    <row r="588" spans="1:17" ht="14.4" customHeight="1" x14ac:dyDescent="0.3">
      <c r="A588" s="425" t="s">
        <v>2509</v>
      </c>
      <c r="B588" s="426" t="s">
        <v>2001</v>
      </c>
      <c r="C588" s="426" t="s">
        <v>1969</v>
      </c>
      <c r="D588" s="426" t="s">
        <v>2455</v>
      </c>
      <c r="E588" s="426" t="s">
        <v>2456</v>
      </c>
      <c r="F588" s="429">
        <v>1</v>
      </c>
      <c r="G588" s="429">
        <v>2870</v>
      </c>
      <c r="H588" s="429">
        <v>1</v>
      </c>
      <c r="I588" s="429">
        <v>2870</v>
      </c>
      <c r="J588" s="429">
        <v>4</v>
      </c>
      <c r="K588" s="429">
        <v>11897.44</v>
      </c>
      <c r="L588" s="429">
        <v>4.1454494773519164</v>
      </c>
      <c r="M588" s="429">
        <v>2974.36</v>
      </c>
      <c r="N588" s="429"/>
      <c r="O588" s="429"/>
      <c r="P588" s="442"/>
      <c r="Q588" s="430"/>
    </row>
    <row r="589" spans="1:17" ht="14.4" customHeight="1" x14ac:dyDescent="0.3">
      <c r="A589" s="425" t="s">
        <v>2509</v>
      </c>
      <c r="B589" s="426" t="s">
        <v>2001</v>
      </c>
      <c r="C589" s="426" t="s">
        <v>1969</v>
      </c>
      <c r="D589" s="426" t="s">
        <v>2550</v>
      </c>
      <c r="E589" s="426" t="s">
        <v>2551</v>
      </c>
      <c r="F589" s="429">
        <v>1</v>
      </c>
      <c r="G589" s="429">
        <v>3360</v>
      </c>
      <c r="H589" s="429">
        <v>1</v>
      </c>
      <c r="I589" s="429">
        <v>3360</v>
      </c>
      <c r="J589" s="429"/>
      <c r="K589" s="429"/>
      <c r="L589" s="429"/>
      <c r="M589" s="429"/>
      <c r="N589" s="429"/>
      <c r="O589" s="429"/>
      <c r="P589" s="442"/>
      <c r="Q589" s="430"/>
    </row>
    <row r="590" spans="1:17" ht="14.4" customHeight="1" x14ac:dyDescent="0.3">
      <c r="A590" s="425" t="s">
        <v>2509</v>
      </c>
      <c r="B590" s="426" t="s">
        <v>2001</v>
      </c>
      <c r="C590" s="426" t="s">
        <v>1969</v>
      </c>
      <c r="D590" s="426" t="s">
        <v>2491</v>
      </c>
      <c r="E590" s="426" t="s">
        <v>2492</v>
      </c>
      <c r="F590" s="429">
        <v>1</v>
      </c>
      <c r="G590" s="429">
        <v>3360</v>
      </c>
      <c r="H590" s="429">
        <v>1</v>
      </c>
      <c r="I590" s="429">
        <v>3360</v>
      </c>
      <c r="J590" s="429">
        <v>3</v>
      </c>
      <c r="K590" s="429">
        <v>10080</v>
      </c>
      <c r="L590" s="429">
        <v>3</v>
      </c>
      <c r="M590" s="429">
        <v>3360</v>
      </c>
      <c r="N590" s="429">
        <v>1</v>
      </c>
      <c r="O590" s="429">
        <v>3360</v>
      </c>
      <c r="P590" s="442">
        <v>1</v>
      </c>
      <c r="Q590" s="430">
        <v>3360</v>
      </c>
    </row>
    <row r="591" spans="1:17" ht="14.4" customHeight="1" x14ac:dyDescent="0.3">
      <c r="A591" s="425" t="s">
        <v>2509</v>
      </c>
      <c r="B591" s="426" t="s">
        <v>2001</v>
      </c>
      <c r="C591" s="426" t="s">
        <v>1969</v>
      </c>
      <c r="D591" s="426" t="s">
        <v>2493</v>
      </c>
      <c r="E591" s="426" t="s">
        <v>2494</v>
      </c>
      <c r="F591" s="429"/>
      <c r="G591" s="429"/>
      <c r="H591" s="429"/>
      <c r="I591" s="429"/>
      <c r="J591" s="429">
        <v>1</v>
      </c>
      <c r="K591" s="429">
        <v>3360</v>
      </c>
      <c r="L591" s="429"/>
      <c r="M591" s="429">
        <v>3360</v>
      </c>
      <c r="N591" s="429">
        <v>1</v>
      </c>
      <c r="O591" s="429">
        <v>3360</v>
      </c>
      <c r="P591" s="442"/>
      <c r="Q591" s="430">
        <v>3360</v>
      </c>
    </row>
    <row r="592" spans="1:17" ht="14.4" customHeight="1" x14ac:dyDescent="0.3">
      <c r="A592" s="425" t="s">
        <v>2509</v>
      </c>
      <c r="B592" s="426" t="s">
        <v>2001</v>
      </c>
      <c r="C592" s="426" t="s">
        <v>1969</v>
      </c>
      <c r="D592" s="426" t="s">
        <v>2552</v>
      </c>
      <c r="E592" s="426" t="s">
        <v>2553</v>
      </c>
      <c r="F592" s="429"/>
      <c r="G592" s="429"/>
      <c r="H592" s="429"/>
      <c r="I592" s="429"/>
      <c r="J592" s="429">
        <v>1</v>
      </c>
      <c r="K592" s="429">
        <v>2050.96</v>
      </c>
      <c r="L592" s="429"/>
      <c r="M592" s="429">
        <v>2050.96</v>
      </c>
      <c r="N592" s="429"/>
      <c r="O592" s="429"/>
      <c r="P592" s="442"/>
      <c r="Q592" s="430"/>
    </row>
    <row r="593" spans="1:17" ht="14.4" customHeight="1" x14ac:dyDescent="0.3">
      <c r="A593" s="425" t="s">
        <v>2509</v>
      </c>
      <c r="B593" s="426" t="s">
        <v>2001</v>
      </c>
      <c r="C593" s="426" t="s">
        <v>1969</v>
      </c>
      <c r="D593" s="426" t="s">
        <v>2144</v>
      </c>
      <c r="E593" s="426" t="s">
        <v>2145</v>
      </c>
      <c r="F593" s="429">
        <v>9</v>
      </c>
      <c r="G593" s="429">
        <v>23423.399999999998</v>
      </c>
      <c r="H593" s="429">
        <v>1</v>
      </c>
      <c r="I593" s="429">
        <v>2602.6</v>
      </c>
      <c r="J593" s="429">
        <v>2</v>
      </c>
      <c r="K593" s="429">
        <v>5394.48</v>
      </c>
      <c r="L593" s="429">
        <v>0.23030303030303031</v>
      </c>
      <c r="M593" s="429">
        <v>2697.24</v>
      </c>
      <c r="N593" s="429">
        <v>9</v>
      </c>
      <c r="O593" s="429">
        <v>24275.159999999996</v>
      </c>
      <c r="P593" s="442">
        <v>1.0363636363636364</v>
      </c>
      <c r="Q593" s="430">
        <v>2697.24</v>
      </c>
    </row>
    <row r="594" spans="1:17" ht="14.4" customHeight="1" x14ac:dyDescent="0.3">
      <c r="A594" s="425" t="s">
        <v>2509</v>
      </c>
      <c r="B594" s="426" t="s">
        <v>2001</v>
      </c>
      <c r="C594" s="426" t="s">
        <v>1969</v>
      </c>
      <c r="D594" s="426" t="s">
        <v>2146</v>
      </c>
      <c r="E594" s="426" t="s">
        <v>2145</v>
      </c>
      <c r="F594" s="429">
        <v>16</v>
      </c>
      <c r="G594" s="429">
        <v>81195.199999999997</v>
      </c>
      <c r="H594" s="429">
        <v>1</v>
      </c>
      <c r="I594" s="429">
        <v>5074.7</v>
      </c>
      <c r="J594" s="429">
        <v>5</v>
      </c>
      <c r="K594" s="429">
        <v>25742.560000000001</v>
      </c>
      <c r="L594" s="429">
        <v>0.31704534258182754</v>
      </c>
      <c r="M594" s="429">
        <v>5148.5120000000006</v>
      </c>
      <c r="N594" s="429">
        <v>11</v>
      </c>
      <c r="O594" s="429">
        <v>57851.53</v>
      </c>
      <c r="P594" s="442">
        <v>0.71249938420005121</v>
      </c>
      <c r="Q594" s="430">
        <v>5259.23</v>
      </c>
    </row>
    <row r="595" spans="1:17" ht="14.4" customHeight="1" x14ac:dyDescent="0.3">
      <c r="A595" s="425" t="s">
        <v>2509</v>
      </c>
      <c r="B595" s="426" t="s">
        <v>2001</v>
      </c>
      <c r="C595" s="426" t="s">
        <v>1969</v>
      </c>
      <c r="D595" s="426" t="s">
        <v>2554</v>
      </c>
      <c r="E595" s="426" t="s">
        <v>2553</v>
      </c>
      <c r="F595" s="429"/>
      <c r="G595" s="429"/>
      <c r="H595" s="429"/>
      <c r="I595" s="429"/>
      <c r="J595" s="429">
        <v>2</v>
      </c>
      <c r="K595" s="429">
        <v>9780.58</v>
      </c>
      <c r="L595" s="429"/>
      <c r="M595" s="429">
        <v>4890.29</v>
      </c>
      <c r="N595" s="429">
        <v>3</v>
      </c>
      <c r="O595" s="429">
        <v>14670.869999999999</v>
      </c>
      <c r="P595" s="442"/>
      <c r="Q595" s="430">
        <v>4890.29</v>
      </c>
    </row>
    <row r="596" spans="1:17" ht="14.4" customHeight="1" x14ac:dyDescent="0.3">
      <c r="A596" s="425" t="s">
        <v>2509</v>
      </c>
      <c r="B596" s="426" t="s">
        <v>2001</v>
      </c>
      <c r="C596" s="426" t="s">
        <v>1969</v>
      </c>
      <c r="D596" s="426" t="s">
        <v>2147</v>
      </c>
      <c r="E596" s="426" t="s">
        <v>2148</v>
      </c>
      <c r="F596" s="429"/>
      <c r="G596" s="429"/>
      <c r="H596" s="429"/>
      <c r="I596" s="429"/>
      <c r="J596" s="429">
        <v>1</v>
      </c>
      <c r="K596" s="429">
        <v>1249.54</v>
      </c>
      <c r="L596" s="429"/>
      <c r="M596" s="429">
        <v>1249.54</v>
      </c>
      <c r="N596" s="429"/>
      <c r="O596" s="429"/>
      <c r="P596" s="442"/>
      <c r="Q596" s="430"/>
    </row>
    <row r="597" spans="1:17" ht="14.4" customHeight="1" x14ac:dyDescent="0.3">
      <c r="A597" s="425" t="s">
        <v>2509</v>
      </c>
      <c r="B597" s="426" t="s">
        <v>2001</v>
      </c>
      <c r="C597" s="426" t="s">
        <v>1969</v>
      </c>
      <c r="D597" s="426" t="s">
        <v>2149</v>
      </c>
      <c r="E597" s="426" t="s">
        <v>2150</v>
      </c>
      <c r="F597" s="429">
        <v>10</v>
      </c>
      <c r="G597" s="429">
        <v>14449.000000000002</v>
      </c>
      <c r="H597" s="429">
        <v>1</v>
      </c>
      <c r="I597" s="429">
        <v>1444.9</v>
      </c>
      <c r="J597" s="429">
        <v>3</v>
      </c>
      <c r="K597" s="429">
        <v>4492.32</v>
      </c>
      <c r="L597" s="429">
        <v>0.31090871340577197</v>
      </c>
      <c r="M597" s="429">
        <v>1497.4399999999998</v>
      </c>
      <c r="N597" s="429">
        <v>10</v>
      </c>
      <c r="O597" s="429">
        <v>14974.4</v>
      </c>
      <c r="P597" s="442">
        <v>1.0363623780192399</v>
      </c>
      <c r="Q597" s="430">
        <v>1497.44</v>
      </c>
    </row>
    <row r="598" spans="1:17" ht="14.4" customHeight="1" x14ac:dyDescent="0.3">
      <c r="A598" s="425" t="s">
        <v>2509</v>
      </c>
      <c r="B598" s="426" t="s">
        <v>2001</v>
      </c>
      <c r="C598" s="426" t="s">
        <v>1969</v>
      </c>
      <c r="D598" s="426" t="s">
        <v>2555</v>
      </c>
      <c r="E598" s="426" t="s">
        <v>2556</v>
      </c>
      <c r="F598" s="429"/>
      <c r="G598" s="429"/>
      <c r="H598" s="429"/>
      <c r="I598" s="429"/>
      <c r="J598" s="429">
        <v>1</v>
      </c>
      <c r="K598" s="429">
        <v>39061</v>
      </c>
      <c r="L598" s="429"/>
      <c r="M598" s="429">
        <v>39061</v>
      </c>
      <c r="N598" s="429"/>
      <c r="O598" s="429"/>
      <c r="P598" s="442"/>
      <c r="Q598" s="430"/>
    </row>
    <row r="599" spans="1:17" ht="14.4" customHeight="1" x14ac:dyDescent="0.3">
      <c r="A599" s="425" t="s">
        <v>2509</v>
      </c>
      <c r="B599" s="426" t="s">
        <v>2001</v>
      </c>
      <c r="C599" s="426" t="s">
        <v>1969</v>
      </c>
      <c r="D599" s="426" t="s">
        <v>2557</v>
      </c>
      <c r="E599" s="426" t="s">
        <v>2558</v>
      </c>
      <c r="F599" s="429">
        <v>1</v>
      </c>
      <c r="G599" s="429">
        <v>11257</v>
      </c>
      <c r="H599" s="429">
        <v>1</v>
      </c>
      <c r="I599" s="429">
        <v>11257</v>
      </c>
      <c r="J599" s="429"/>
      <c r="K599" s="429"/>
      <c r="L599" s="429"/>
      <c r="M599" s="429"/>
      <c r="N599" s="429"/>
      <c r="O599" s="429"/>
      <c r="P599" s="442"/>
      <c r="Q599" s="430"/>
    </row>
    <row r="600" spans="1:17" ht="14.4" customHeight="1" x14ac:dyDescent="0.3">
      <c r="A600" s="425" t="s">
        <v>2509</v>
      </c>
      <c r="B600" s="426" t="s">
        <v>2001</v>
      </c>
      <c r="C600" s="426" t="s">
        <v>1969</v>
      </c>
      <c r="D600" s="426" t="s">
        <v>2151</v>
      </c>
      <c r="E600" s="426" t="s">
        <v>2152</v>
      </c>
      <c r="F600" s="429">
        <v>9</v>
      </c>
      <c r="G600" s="429">
        <v>67500</v>
      </c>
      <c r="H600" s="429">
        <v>1</v>
      </c>
      <c r="I600" s="429">
        <v>7500</v>
      </c>
      <c r="J600" s="429"/>
      <c r="K600" s="429"/>
      <c r="L600" s="429"/>
      <c r="M600" s="429"/>
      <c r="N600" s="429"/>
      <c r="O600" s="429"/>
      <c r="P600" s="442"/>
      <c r="Q600" s="430"/>
    </row>
    <row r="601" spans="1:17" ht="14.4" customHeight="1" x14ac:dyDescent="0.3">
      <c r="A601" s="425" t="s">
        <v>2509</v>
      </c>
      <c r="B601" s="426" t="s">
        <v>2001</v>
      </c>
      <c r="C601" s="426" t="s">
        <v>1969</v>
      </c>
      <c r="D601" s="426" t="s">
        <v>2559</v>
      </c>
      <c r="E601" s="426" t="s">
        <v>2560</v>
      </c>
      <c r="F601" s="429"/>
      <c r="G601" s="429"/>
      <c r="H601" s="429"/>
      <c r="I601" s="429"/>
      <c r="J601" s="429">
        <v>1</v>
      </c>
      <c r="K601" s="429">
        <v>958.64</v>
      </c>
      <c r="L601" s="429"/>
      <c r="M601" s="429">
        <v>958.64</v>
      </c>
      <c r="N601" s="429"/>
      <c r="O601" s="429"/>
      <c r="P601" s="442"/>
      <c r="Q601" s="430"/>
    </row>
    <row r="602" spans="1:17" ht="14.4" customHeight="1" x14ac:dyDescent="0.3">
      <c r="A602" s="425" t="s">
        <v>2509</v>
      </c>
      <c r="B602" s="426" t="s">
        <v>2001</v>
      </c>
      <c r="C602" s="426" t="s">
        <v>1969</v>
      </c>
      <c r="D602" s="426" t="s">
        <v>2561</v>
      </c>
      <c r="E602" s="426" t="s">
        <v>2562</v>
      </c>
      <c r="F602" s="429">
        <v>1</v>
      </c>
      <c r="G602" s="429">
        <v>34900</v>
      </c>
      <c r="H602" s="429">
        <v>1</v>
      </c>
      <c r="I602" s="429">
        <v>34900</v>
      </c>
      <c r="J602" s="429">
        <v>2</v>
      </c>
      <c r="K602" s="429">
        <v>69800</v>
      </c>
      <c r="L602" s="429">
        <v>2</v>
      </c>
      <c r="M602" s="429">
        <v>34900</v>
      </c>
      <c r="N602" s="429">
        <v>3</v>
      </c>
      <c r="O602" s="429">
        <v>104700</v>
      </c>
      <c r="P602" s="442">
        <v>3</v>
      </c>
      <c r="Q602" s="430">
        <v>34900</v>
      </c>
    </row>
    <row r="603" spans="1:17" ht="14.4" customHeight="1" x14ac:dyDescent="0.3">
      <c r="A603" s="425" t="s">
        <v>2509</v>
      </c>
      <c r="B603" s="426" t="s">
        <v>2001</v>
      </c>
      <c r="C603" s="426" t="s">
        <v>1969</v>
      </c>
      <c r="D603" s="426" t="s">
        <v>2563</v>
      </c>
      <c r="E603" s="426" t="s">
        <v>2564</v>
      </c>
      <c r="F603" s="429"/>
      <c r="G603" s="429"/>
      <c r="H603" s="429"/>
      <c r="I603" s="429"/>
      <c r="J603" s="429">
        <v>1</v>
      </c>
      <c r="K603" s="429">
        <v>3900</v>
      </c>
      <c r="L603" s="429"/>
      <c r="M603" s="429">
        <v>3900</v>
      </c>
      <c r="N603" s="429"/>
      <c r="O603" s="429"/>
      <c r="P603" s="442"/>
      <c r="Q603" s="430"/>
    </row>
    <row r="604" spans="1:17" ht="14.4" customHeight="1" x14ac:dyDescent="0.3">
      <c r="A604" s="425" t="s">
        <v>2509</v>
      </c>
      <c r="B604" s="426" t="s">
        <v>2001</v>
      </c>
      <c r="C604" s="426" t="s">
        <v>1969</v>
      </c>
      <c r="D604" s="426" t="s">
        <v>2153</v>
      </c>
      <c r="E604" s="426" t="s">
        <v>2154</v>
      </c>
      <c r="F604" s="429">
        <v>4</v>
      </c>
      <c r="G604" s="429">
        <v>2337.6</v>
      </c>
      <c r="H604" s="429">
        <v>1</v>
      </c>
      <c r="I604" s="429">
        <v>584.4</v>
      </c>
      <c r="J604" s="429">
        <v>16</v>
      </c>
      <c r="K604" s="429">
        <v>9562.9000000000015</v>
      </c>
      <c r="L604" s="429">
        <v>4.0909052019164962</v>
      </c>
      <c r="M604" s="429">
        <v>597.68125000000009</v>
      </c>
      <c r="N604" s="429">
        <v>14</v>
      </c>
      <c r="O604" s="429">
        <v>8479.0999999999985</v>
      </c>
      <c r="P604" s="442">
        <v>3.6272672826830932</v>
      </c>
      <c r="Q604" s="430">
        <v>605.64999999999986</v>
      </c>
    </row>
    <row r="605" spans="1:17" ht="14.4" customHeight="1" x14ac:dyDescent="0.3">
      <c r="A605" s="425" t="s">
        <v>2509</v>
      </c>
      <c r="B605" s="426" t="s">
        <v>2001</v>
      </c>
      <c r="C605" s="426" t="s">
        <v>1969</v>
      </c>
      <c r="D605" s="426" t="s">
        <v>2159</v>
      </c>
      <c r="E605" s="426" t="s">
        <v>2160</v>
      </c>
      <c r="F605" s="429">
        <v>11</v>
      </c>
      <c r="G605" s="429">
        <v>8822</v>
      </c>
      <c r="H605" s="429">
        <v>1</v>
      </c>
      <c r="I605" s="429">
        <v>802</v>
      </c>
      <c r="J605" s="429">
        <v>6</v>
      </c>
      <c r="K605" s="429">
        <v>4899.4799999999996</v>
      </c>
      <c r="L605" s="429">
        <v>0.5553706642484697</v>
      </c>
      <c r="M605" s="429">
        <v>816.57999999999993</v>
      </c>
      <c r="N605" s="429">
        <v>11</v>
      </c>
      <c r="O605" s="429">
        <v>9142.76</v>
      </c>
      <c r="P605" s="442">
        <v>1.036359102244389</v>
      </c>
      <c r="Q605" s="430">
        <v>831.16</v>
      </c>
    </row>
    <row r="606" spans="1:17" ht="14.4" customHeight="1" x14ac:dyDescent="0.3">
      <c r="A606" s="425" t="s">
        <v>2509</v>
      </c>
      <c r="B606" s="426" t="s">
        <v>2001</v>
      </c>
      <c r="C606" s="426" t="s">
        <v>1969</v>
      </c>
      <c r="D606" s="426" t="s">
        <v>2161</v>
      </c>
      <c r="E606" s="426" t="s">
        <v>2160</v>
      </c>
      <c r="F606" s="429">
        <v>25</v>
      </c>
      <c r="G606" s="429">
        <v>21422.500000000004</v>
      </c>
      <c r="H606" s="429">
        <v>1</v>
      </c>
      <c r="I606" s="429">
        <v>856.90000000000009</v>
      </c>
      <c r="J606" s="429">
        <v>11</v>
      </c>
      <c r="K606" s="429">
        <v>9612.8599999999988</v>
      </c>
      <c r="L606" s="429">
        <v>0.44872727272727259</v>
      </c>
      <c r="M606" s="429">
        <v>873.8963636363635</v>
      </c>
      <c r="N606" s="429">
        <v>18</v>
      </c>
      <c r="O606" s="429">
        <v>15985.079999999996</v>
      </c>
      <c r="P606" s="442">
        <v>0.74618181818181784</v>
      </c>
      <c r="Q606" s="430">
        <v>888.05999999999983</v>
      </c>
    </row>
    <row r="607" spans="1:17" ht="14.4" customHeight="1" x14ac:dyDescent="0.3">
      <c r="A607" s="425" t="s">
        <v>2509</v>
      </c>
      <c r="B607" s="426" t="s">
        <v>2001</v>
      </c>
      <c r="C607" s="426" t="s">
        <v>1969</v>
      </c>
      <c r="D607" s="426" t="s">
        <v>2162</v>
      </c>
      <c r="E607" s="426" t="s">
        <v>2163</v>
      </c>
      <c r="F607" s="429">
        <v>49</v>
      </c>
      <c r="G607" s="429">
        <v>41988.1</v>
      </c>
      <c r="H607" s="429">
        <v>1</v>
      </c>
      <c r="I607" s="429">
        <v>856.9</v>
      </c>
      <c r="J607" s="429">
        <v>33</v>
      </c>
      <c r="K607" s="429">
        <v>28932.059999999998</v>
      </c>
      <c r="L607" s="429">
        <v>0.6890538033395176</v>
      </c>
      <c r="M607" s="429">
        <v>876.72909090909081</v>
      </c>
      <c r="N607" s="429">
        <v>56</v>
      </c>
      <c r="O607" s="429">
        <v>49731.360000000001</v>
      </c>
      <c r="P607" s="442">
        <v>1.1844155844155844</v>
      </c>
      <c r="Q607" s="430">
        <v>888.06000000000006</v>
      </c>
    </row>
    <row r="608" spans="1:17" ht="14.4" customHeight="1" x14ac:dyDescent="0.3">
      <c r="A608" s="425" t="s">
        <v>2509</v>
      </c>
      <c r="B608" s="426" t="s">
        <v>2001</v>
      </c>
      <c r="C608" s="426" t="s">
        <v>1969</v>
      </c>
      <c r="D608" s="426" t="s">
        <v>2164</v>
      </c>
      <c r="E608" s="426" t="s">
        <v>2165</v>
      </c>
      <c r="F608" s="429">
        <v>5</v>
      </c>
      <c r="G608" s="429">
        <v>4010</v>
      </c>
      <c r="H608" s="429">
        <v>1</v>
      </c>
      <c r="I608" s="429">
        <v>802</v>
      </c>
      <c r="J608" s="429">
        <v>5</v>
      </c>
      <c r="K608" s="429">
        <v>4097.4799999999996</v>
      </c>
      <c r="L608" s="429">
        <v>1.0218154613466333</v>
      </c>
      <c r="M608" s="429">
        <v>819.49599999999987</v>
      </c>
      <c r="N608" s="429">
        <v>2</v>
      </c>
      <c r="O608" s="429">
        <v>1662.32</v>
      </c>
      <c r="P608" s="442">
        <v>0.41454364089775558</v>
      </c>
      <c r="Q608" s="430">
        <v>831.16</v>
      </c>
    </row>
    <row r="609" spans="1:17" ht="14.4" customHeight="1" x14ac:dyDescent="0.3">
      <c r="A609" s="425" t="s">
        <v>2509</v>
      </c>
      <c r="B609" s="426" t="s">
        <v>2001</v>
      </c>
      <c r="C609" s="426" t="s">
        <v>1969</v>
      </c>
      <c r="D609" s="426" t="s">
        <v>2565</v>
      </c>
      <c r="E609" s="426" t="s">
        <v>2566</v>
      </c>
      <c r="F609" s="429"/>
      <c r="G609" s="429"/>
      <c r="H609" s="429"/>
      <c r="I609" s="429"/>
      <c r="J609" s="429"/>
      <c r="K609" s="429"/>
      <c r="L609" s="429"/>
      <c r="M609" s="429"/>
      <c r="N609" s="429">
        <v>2</v>
      </c>
      <c r="O609" s="429">
        <v>2187.7600000000002</v>
      </c>
      <c r="P609" s="442"/>
      <c r="Q609" s="430">
        <v>1093.8800000000001</v>
      </c>
    </row>
    <row r="610" spans="1:17" ht="14.4" customHeight="1" x14ac:dyDescent="0.3">
      <c r="A610" s="425" t="s">
        <v>2509</v>
      </c>
      <c r="B610" s="426" t="s">
        <v>2001</v>
      </c>
      <c r="C610" s="426" t="s">
        <v>1969</v>
      </c>
      <c r="D610" s="426" t="s">
        <v>2166</v>
      </c>
      <c r="E610" s="426" t="s">
        <v>2167</v>
      </c>
      <c r="F610" s="429"/>
      <c r="G610" s="429"/>
      <c r="H610" s="429"/>
      <c r="I610" s="429"/>
      <c r="J610" s="429">
        <v>5</v>
      </c>
      <c r="K610" s="429">
        <v>19494</v>
      </c>
      <c r="L610" s="429"/>
      <c r="M610" s="429">
        <v>3898.8</v>
      </c>
      <c r="N610" s="429">
        <v>16</v>
      </c>
      <c r="O610" s="429">
        <v>62380.799999999996</v>
      </c>
      <c r="P610" s="442"/>
      <c r="Q610" s="430">
        <v>3898.7999999999997</v>
      </c>
    </row>
    <row r="611" spans="1:17" ht="14.4" customHeight="1" x14ac:dyDescent="0.3">
      <c r="A611" s="425" t="s">
        <v>2509</v>
      </c>
      <c r="B611" s="426" t="s">
        <v>2001</v>
      </c>
      <c r="C611" s="426" t="s">
        <v>1969</v>
      </c>
      <c r="D611" s="426" t="s">
        <v>2567</v>
      </c>
      <c r="E611" s="426" t="s">
        <v>2568</v>
      </c>
      <c r="F611" s="429"/>
      <c r="G611" s="429"/>
      <c r="H611" s="429"/>
      <c r="I611" s="429"/>
      <c r="J611" s="429">
        <v>1</v>
      </c>
      <c r="K611" s="429">
        <v>3178.63</v>
      </c>
      <c r="L611" s="429"/>
      <c r="M611" s="429">
        <v>3178.63</v>
      </c>
      <c r="N611" s="429"/>
      <c r="O611" s="429"/>
      <c r="P611" s="442"/>
      <c r="Q611" s="430"/>
    </row>
    <row r="612" spans="1:17" ht="14.4" customHeight="1" x14ac:dyDescent="0.3">
      <c r="A612" s="425" t="s">
        <v>2509</v>
      </c>
      <c r="B612" s="426" t="s">
        <v>2001</v>
      </c>
      <c r="C612" s="426" t="s">
        <v>1969</v>
      </c>
      <c r="D612" s="426" t="s">
        <v>2168</v>
      </c>
      <c r="E612" s="426" t="s">
        <v>2169</v>
      </c>
      <c r="F612" s="429"/>
      <c r="G612" s="429"/>
      <c r="H612" s="429"/>
      <c r="I612" s="429"/>
      <c r="J612" s="429"/>
      <c r="K612" s="429"/>
      <c r="L612" s="429"/>
      <c r="M612" s="429"/>
      <c r="N612" s="429">
        <v>2</v>
      </c>
      <c r="O612" s="429">
        <v>4410</v>
      </c>
      <c r="P612" s="442"/>
      <c r="Q612" s="430">
        <v>2205</v>
      </c>
    </row>
    <row r="613" spans="1:17" ht="14.4" customHeight="1" x14ac:dyDescent="0.3">
      <c r="A613" s="425" t="s">
        <v>2509</v>
      </c>
      <c r="B613" s="426" t="s">
        <v>2001</v>
      </c>
      <c r="C613" s="426" t="s">
        <v>1969</v>
      </c>
      <c r="D613" s="426" t="s">
        <v>2170</v>
      </c>
      <c r="E613" s="426" t="s">
        <v>2071</v>
      </c>
      <c r="F613" s="429">
        <v>2</v>
      </c>
      <c r="G613" s="429">
        <v>1636</v>
      </c>
      <c r="H613" s="429">
        <v>1</v>
      </c>
      <c r="I613" s="429">
        <v>818</v>
      </c>
      <c r="J613" s="429"/>
      <c r="K613" s="429"/>
      <c r="L613" s="429"/>
      <c r="M613" s="429"/>
      <c r="N613" s="429">
        <v>1</v>
      </c>
      <c r="O613" s="429">
        <v>847.75</v>
      </c>
      <c r="P613" s="442">
        <v>0.5181845965770171</v>
      </c>
      <c r="Q613" s="430">
        <v>847.75</v>
      </c>
    </row>
    <row r="614" spans="1:17" ht="14.4" customHeight="1" x14ac:dyDescent="0.3">
      <c r="A614" s="425" t="s">
        <v>2509</v>
      </c>
      <c r="B614" s="426" t="s">
        <v>2001</v>
      </c>
      <c r="C614" s="426" t="s">
        <v>1969</v>
      </c>
      <c r="D614" s="426" t="s">
        <v>2171</v>
      </c>
      <c r="E614" s="426" t="s">
        <v>2172</v>
      </c>
      <c r="F614" s="429">
        <v>21</v>
      </c>
      <c r="G614" s="429">
        <v>29845.200000000004</v>
      </c>
      <c r="H614" s="429">
        <v>1</v>
      </c>
      <c r="I614" s="429">
        <v>1421.2000000000003</v>
      </c>
      <c r="J614" s="429">
        <v>28</v>
      </c>
      <c r="K614" s="429">
        <v>40568.800000000003</v>
      </c>
      <c r="L614" s="429">
        <v>1.3593073593073592</v>
      </c>
      <c r="M614" s="429">
        <v>1448.8857142857144</v>
      </c>
      <c r="N614" s="429">
        <v>27</v>
      </c>
      <c r="O614" s="429">
        <v>39767.760000000002</v>
      </c>
      <c r="P614" s="442">
        <v>1.3324675324675324</v>
      </c>
      <c r="Q614" s="430">
        <v>1472.88</v>
      </c>
    </row>
    <row r="615" spans="1:17" ht="14.4" customHeight="1" x14ac:dyDescent="0.3">
      <c r="A615" s="425" t="s">
        <v>2509</v>
      </c>
      <c r="B615" s="426" t="s">
        <v>2001</v>
      </c>
      <c r="C615" s="426" t="s">
        <v>1969</v>
      </c>
      <c r="D615" s="426" t="s">
        <v>2175</v>
      </c>
      <c r="E615" s="426" t="s">
        <v>2176</v>
      </c>
      <c r="F615" s="429">
        <v>1</v>
      </c>
      <c r="G615" s="429">
        <v>15025</v>
      </c>
      <c r="H615" s="429">
        <v>1</v>
      </c>
      <c r="I615" s="429">
        <v>15025</v>
      </c>
      <c r="J615" s="429">
        <v>2</v>
      </c>
      <c r="K615" s="429">
        <v>31142.720000000001</v>
      </c>
      <c r="L615" s="429">
        <v>2.0727267886855243</v>
      </c>
      <c r="M615" s="429">
        <v>15571.36</v>
      </c>
      <c r="N615" s="429">
        <v>1</v>
      </c>
      <c r="O615" s="429">
        <v>15571.36</v>
      </c>
      <c r="P615" s="442">
        <v>1.0363633943427621</v>
      </c>
      <c r="Q615" s="430">
        <v>15571.36</v>
      </c>
    </row>
    <row r="616" spans="1:17" ht="14.4" customHeight="1" x14ac:dyDescent="0.3">
      <c r="A616" s="425" t="s">
        <v>2509</v>
      </c>
      <c r="B616" s="426" t="s">
        <v>2001</v>
      </c>
      <c r="C616" s="426" t="s">
        <v>1969</v>
      </c>
      <c r="D616" s="426" t="s">
        <v>2569</v>
      </c>
      <c r="E616" s="426" t="s">
        <v>2570</v>
      </c>
      <c r="F616" s="429">
        <v>1</v>
      </c>
      <c r="G616" s="429">
        <v>38800</v>
      </c>
      <c r="H616" s="429">
        <v>1</v>
      </c>
      <c r="I616" s="429">
        <v>38800</v>
      </c>
      <c r="J616" s="429"/>
      <c r="K616" s="429"/>
      <c r="L616" s="429"/>
      <c r="M616" s="429"/>
      <c r="N616" s="429"/>
      <c r="O616" s="429"/>
      <c r="P616" s="442"/>
      <c r="Q616" s="430"/>
    </row>
    <row r="617" spans="1:17" ht="14.4" customHeight="1" x14ac:dyDescent="0.3">
      <c r="A617" s="425" t="s">
        <v>2509</v>
      </c>
      <c r="B617" s="426" t="s">
        <v>2001</v>
      </c>
      <c r="C617" s="426" t="s">
        <v>1969</v>
      </c>
      <c r="D617" s="426" t="s">
        <v>2571</v>
      </c>
      <c r="E617" s="426" t="s">
        <v>2572</v>
      </c>
      <c r="F617" s="429">
        <v>7</v>
      </c>
      <c r="G617" s="429">
        <v>502600</v>
      </c>
      <c r="H617" s="429">
        <v>1</v>
      </c>
      <c r="I617" s="429">
        <v>71800</v>
      </c>
      <c r="J617" s="429">
        <v>8</v>
      </c>
      <c r="K617" s="429">
        <v>579621.82000000007</v>
      </c>
      <c r="L617" s="429">
        <v>1.1532467568643057</v>
      </c>
      <c r="M617" s="429">
        <v>72452.727500000008</v>
      </c>
      <c r="N617" s="429">
        <v>3</v>
      </c>
      <c r="O617" s="429">
        <v>223232.73</v>
      </c>
      <c r="P617" s="442">
        <v>0.44415584958217275</v>
      </c>
      <c r="Q617" s="430">
        <v>74410.91</v>
      </c>
    </row>
    <row r="618" spans="1:17" ht="14.4" customHeight="1" x14ac:dyDescent="0.3">
      <c r="A618" s="425" t="s">
        <v>2509</v>
      </c>
      <c r="B618" s="426" t="s">
        <v>2001</v>
      </c>
      <c r="C618" s="426" t="s">
        <v>1969</v>
      </c>
      <c r="D618" s="426" t="s">
        <v>2573</v>
      </c>
      <c r="E618" s="426" t="s">
        <v>2574</v>
      </c>
      <c r="F618" s="429"/>
      <c r="G618" s="429"/>
      <c r="H618" s="429"/>
      <c r="I618" s="429"/>
      <c r="J618" s="429"/>
      <c r="K618" s="429"/>
      <c r="L618" s="429"/>
      <c r="M618" s="429"/>
      <c r="N618" s="429">
        <v>2</v>
      </c>
      <c r="O618" s="429">
        <v>43966.48</v>
      </c>
      <c r="P618" s="442"/>
      <c r="Q618" s="430">
        <v>21983.24</v>
      </c>
    </row>
    <row r="619" spans="1:17" ht="14.4" customHeight="1" x14ac:dyDescent="0.3">
      <c r="A619" s="425" t="s">
        <v>2509</v>
      </c>
      <c r="B619" s="426" t="s">
        <v>2001</v>
      </c>
      <c r="C619" s="426" t="s">
        <v>1969</v>
      </c>
      <c r="D619" s="426" t="s">
        <v>2575</v>
      </c>
      <c r="E619" s="426" t="s">
        <v>2576</v>
      </c>
      <c r="F619" s="429"/>
      <c r="G619" s="429"/>
      <c r="H619" s="429"/>
      <c r="I619" s="429"/>
      <c r="J619" s="429">
        <v>2</v>
      </c>
      <c r="K619" s="429">
        <v>202685.38</v>
      </c>
      <c r="L619" s="429"/>
      <c r="M619" s="429">
        <v>101342.69</v>
      </c>
      <c r="N619" s="429"/>
      <c r="O619" s="429"/>
      <c r="P619" s="442"/>
      <c r="Q619" s="430"/>
    </row>
    <row r="620" spans="1:17" ht="14.4" customHeight="1" x14ac:dyDescent="0.3">
      <c r="A620" s="425" t="s">
        <v>2509</v>
      </c>
      <c r="B620" s="426" t="s">
        <v>2001</v>
      </c>
      <c r="C620" s="426" t="s">
        <v>1969</v>
      </c>
      <c r="D620" s="426" t="s">
        <v>2431</v>
      </c>
      <c r="E620" s="426" t="s">
        <v>2432</v>
      </c>
      <c r="F620" s="429"/>
      <c r="G620" s="429"/>
      <c r="H620" s="429"/>
      <c r="I620" s="429"/>
      <c r="J620" s="429"/>
      <c r="K620" s="429"/>
      <c r="L620" s="429"/>
      <c r="M620" s="429"/>
      <c r="N620" s="429">
        <v>8</v>
      </c>
      <c r="O620" s="429">
        <v>29156.639999999999</v>
      </c>
      <c r="P620" s="442"/>
      <c r="Q620" s="430">
        <v>3644.58</v>
      </c>
    </row>
    <row r="621" spans="1:17" ht="14.4" customHeight="1" x14ac:dyDescent="0.3">
      <c r="A621" s="425" t="s">
        <v>2509</v>
      </c>
      <c r="B621" s="426" t="s">
        <v>2001</v>
      </c>
      <c r="C621" s="426" t="s">
        <v>1969</v>
      </c>
      <c r="D621" s="426" t="s">
        <v>2577</v>
      </c>
      <c r="E621" s="426" t="s">
        <v>2578</v>
      </c>
      <c r="F621" s="429">
        <v>6</v>
      </c>
      <c r="G621" s="429">
        <v>58317.600000000006</v>
      </c>
      <c r="H621" s="429">
        <v>1</v>
      </c>
      <c r="I621" s="429">
        <v>9719.6</v>
      </c>
      <c r="J621" s="429">
        <v>1</v>
      </c>
      <c r="K621" s="429">
        <v>10073.040000000001</v>
      </c>
      <c r="L621" s="429">
        <v>0.17272727272727273</v>
      </c>
      <c r="M621" s="429">
        <v>10073.040000000001</v>
      </c>
      <c r="N621" s="429">
        <v>8</v>
      </c>
      <c r="O621" s="429">
        <v>80584.320000000007</v>
      </c>
      <c r="P621" s="442">
        <v>1.3818181818181818</v>
      </c>
      <c r="Q621" s="430">
        <v>10073.040000000001</v>
      </c>
    </row>
    <row r="622" spans="1:17" ht="14.4" customHeight="1" x14ac:dyDescent="0.3">
      <c r="A622" s="425" t="s">
        <v>2509</v>
      </c>
      <c r="B622" s="426" t="s">
        <v>2001</v>
      </c>
      <c r="C622" s="426" t="s">
        <v>1969</v>
      </c>
      <c r="D622" s="426" t="s">
        <v>2579</v>
      </c>
      <c r="E622" s="426" t="s">
        <v>2580</v>
      </c>
      <c r="F622" s="429">
        <v>3</v>
      </c>
      <c r="G622" s="429">
        <v>21671.1</v>
      </c>
      <c r="H622" s="429">
        <v>1</v>
      </c>
      <c r="I622" s="429">
        <v>7223.7</v>
      </c>
      <c r="J622" s="429"/>
      <c r="K622" s="429"/>
      <c r="L622" s="429"/>
      <c r="M622" s="429"/>
      <c r="N622" s="429">
        <v>1</v>
      </c>
      <c r="O622" s="429">
        <v>7486.38</v>
      </c>
      <c r="P622" s="442">
        <v>0.34545454545454546</v>
      </c>
      <c r="Q622" s="430">
        <v>7486.38</v>
      </c>
    </row>
    <row r="623" spans="1:17" ht="14.4" customHeight="1" x14ac:dyDescent="0.3">
      <c r="A623" s="425" t="s">
        <v>2509</v>
      </c>
      <c r="B623" s="426" t="s">
        <v>2001</v>
      </c>
      <c r="C623" s="426" t="s">
        <v>1969</v>
      </c>
      <c r="D623" s="426" t="s">
        <v>2581</v>
      </c>
      <c r="E623" s="426" t="s">
        <v>2582</v>
      </c>
      <c r="F623" s="429"/>
      <c r="G623" s="429"/>
      <c r="H623" s="429"/>
      <c r="I623" s="429"/>
      <c r="J623" s="429"/>
      <c r="K623" s="429"/>
      <c r="L623" s="429"/>
      <c r="M623" s="429"/>
      <c r="N623" s="429">
        <v>1</v>
      </c>
      <c r="O623" s="429">
        <v>34453.9</v>
      </c>
      <c r="P623" s="442"/>
      <c r="Q623" s="430">
        <v>34453.9</v>
      </c>
    </row>
    <row r="624" spans="1:17" ht="14.4" customHeight="1" x14ac:dyDescent="0.3">
      <c r="A624" s="425" t="s">
        <v>2509</v>
      </c>
      <c r="B624" s="426" t="s">
        <v>2001</v>
      </c>
      <c r="C624" s="426" t="s">
        <v>1969</v>
      </c>
      <c r="D624" s="426" t="s">
        <v>2583</v>
      </c>
      <c r="E624" s="426" t="s">
        <v>2584</v>
      </c>
      <c r="F624" s="429"/>
      <c r="G624" s="429"/>
      <c r="H624" s="429"/>
      <c r="I624" s="429"/>
      <c r="J624" s="429">
        <v>2</v>
      </c>
      <c r="K624" s="429">
        <v>59926</v>
      </c>
      <c r="L624" s="429"/>
      <c r="M624" s="429">
        <v>29963</v>
      </c>
      <c r="N624" s="429">
        <v>1</v>
      </c>
      <c r="O624" s="429">
        <v>31052.560000000001</v>
      </c>
      <c r="P624" s="442"/>
      <c r="Q624" s="430">
        <v>31052.560000000001</v>
      </c>
    </row>
    <row r="625" spans="1:17" ht="14.4" customHeight="1" x14ac:dyDescent="0.3">
      <c r="A625" s="425" t="s">
        <v>2509</v>
      </c>
      <c r="B625" s="426" t="s">
        <v>2001</v>
      </c>
      <c r="C625" s="426" t="s">
        <v>1969</v>
      </c>
      <c r="D625" s="426" t="s">
        <v>2585</v>
      </c>
      <c r="E625" s="426" t="s">
        <v>2584</v>
      </c>
      <c r="F625" s="429">
        <v>5</v>
      </c>
      <c r="G625" s="429">
        <v>391230</v>
      </c>
      <c r="H625" s="429">
        <v>1</v>
      </c>
      <c r="I625" s="429">
        <v>78246</v>
      </c>
      <c r="J625" s="429">
        <v>8</v>
      </c>
      <c r="K625" s="429">
        <v>637349.24</v>
      </c>
      <c r="L625" s="429">
        <v>1.6290909183856044</v>
      </c>
      <c r="M625" s="429">
        <v>79668.654999999999</v>
      </c>
      <c r="N625" s="429">
        <v>8</v>
      </c>
      <c r="O625" s="429">
        <v>648730.48</v>
      </c>
      <c r="P625" s="442">
        <v>1.6581818367712087</v>
      </c>
      <c r="Q625" s="430">
        <v>81091.31</v>
      </c>
    </row>
    <row r="626" spans="1:17" ht="14.4" customHeight="1" x14ac:dyDescent="0.3">
      <c r="A626" s="425" t="s">
        <v>2509</v>
      </c>
      <c r="B626" s="426" t="s">
        <v>2001</v>
      </c>
      <c r="C626" s="426" t="s">
        <v>1969</v>
      </c>
      <c r="D626" s="426" t="s">
        <v>2177</v>
      </c>
      <c r="E626" s="426" t="s">
        <v>2178</v>
      </c>
      <c r="F626" s="429">
        <v>234</v>
      </c>
      <c r="G626" s="429">
        <v>294840</v>
      </c>
      <c r="H626" s="429">
        <v>1</v>
      </c>
      <c r="I626" s="429">
        <v>1260</v>
      </c>
      <c r="J626" s="429">
        <v>235</v>
      </c>
      <c r="K626" s="429">
        <v>306867.7</v>
      </c>
      <c r="L626" s="429">
        <v>1.0407939899606566</v>
      </c>
      <c r="M626" s="429">
        <v>1305.82</v>
      </c>
      <c r="N626" s="429">
        <v>267</v>
      </c>
      <c r="O626" s="429">
        <v>348653.94</v>
      </c>
      <c r="P626" s="442">
        <v>1.182519129019129</v>
      </c>
      <c r="Q626" s="430">
        <v>1305.82</v>
      </c>
    </row>
    <row r="627" spans="1:17" ht="14.4" customHeight="1" x14ac:dyDescent="0.3">
      <c r="A627" s="425" t="s">
        <v>2509</v>
      </c>
      <c r="B627" s="426" t="s">
        <v>2001</v>
      </c>
      <c r="C627" s="426" t="s">
        <v>1969</v>
      </c>
      <c r="D627" s="426" t="s">
        <v>2179</v>
      </c>
      <c r="E627" s="426" t="s">
        <v>2180</v>
      </c>
      <c r="F627" s="429">
        <v>139</v>
      </c>
      <c r="G627" s="429">
        <v>48163.5</v>
      </c>
      <c r="H627" s="429">
        <v>1</v>
      </c>
      <c r="I627" s="429">
        <v>346.5</v>
      </c>
      <c r="J627" s="429">
        <v>146</v>
      </c>
      <c r="K627" s="429">
        <v>52428.6</v>
      </c>
      <c r="L627" s="429">
        <v>1.0885546108567692</v>
      </c>
      <c r="M627" s="429">
        <v>359.09999999999997</v>
      </c>
      <c r="N627" s="429">
        <v>152</v>
      </c>
      <c r="O627" s="429">
        <v>54583.199999999997</v>
      </c>
      <c r="P627" s="442">
        <v>1.1332897318508828</v>
      </c>
      <c r="Q627" s="430">
        <v>359.09999999999997</v>
      </c>
    </row>
    <row r="628" spans="1:17" ht="14.4" customHeight="1" x14ac:dyDescent="0.3">
      <c r="A628" s="425" t="s">
        <v>2509</v>
      </c>
      <c r="B628" s="426" t="s">
        <v>2001</v>
      </c>
      <c r="C628" s="426" t="s">
        <v>1969</v>
      </c>
      <c r="D628" s="426" t="s">
        <v>2433</v>
      </c>
      <c r="E628" s="426" t="s">
        <v>2434</v>
      </c>
      <c r="F628" s="429">
        <v>2</v>
      </c>
      <c r="G628" s="429">
        <v>1092</v>
      </c>
      <c r="H628" s="429">
        <v>1</v>
      </c>
      <c r="I628" s="429">
        <v>546</v>
      </c>
      <c r="J628" s="429">
        <v>5</v>
      </c>
      <c r="K628" s="429">
        <v>2829.25</v>
      </c>
      <c r="L628" s="429">
        <v>2.5908882783882783</v>
      </c>
      <c r="M628" s="429">
        <v>565.85</v>
      </c>
      <c r="N628" s="429">
        <v>5</v>
      </c>
      <c r="O628" s="429">
        <v>2829.25</v>
      </c>
      <c r="P628" s="442">
        <v>2.5908882783882783</v>
      </c>
      <c r="Q628" s="430">
        <v>565.85</v>
      </c>
    </row>
    <row r="629" spans="1:17" ht="14.4" customHeight="1" x14ac:dyDescent="0.3">
      <c r="A629" s="425" t="s">
        <v>2509</v>
      </c>
      <c r="B629" s="426" t="s">
        <v>2001</v>
      </c>
      <c r="C629" s="426" t="s">
        <v>1969</v>
      </c>
      <c r="D629" s="426" t="s">
        <v>2195</v>
      </c>
      <c r="E629" s="426" t="s">
        <v>2196</v>
      </c>
      <c r="F629" s="429">
        <v>1</v>
      </c>
      <c r="G629" s="429">
        <v>7282.9</v>
      </c>
      <c r="H629" s="429">
        <v>1</v>
      </c>
      <c r="I629" s="429">
        <v>7282.9</v>
      </c>
      <c r="J629" s="429"/>
      <c r="K629" s="429"/>
      <c r="L629" s="429"/>
      <c r="M629" s="429"/>
      <c r="N629" s="429"/>
      <c r="O629" s="429"/>
      <c r="P629" s="442"/>
      <c r="Q629" s="430"/>
    </row>
    <row r="630" spans="1:17" ht="14.4" customHeight="1" x14ac:dyDescent="0.3">
      <c r="A630" s="425" t="s">
        <v>2509</v>
      </c>
      <c r="B630" s="426" t="s">
        <v>2001</v>
      </c>
      <c r="C630" s="426" t="s">
        <v>1969</v>
      </c>
      <c r="D630" s="426" t="s">
        <v>2197</v>
      </c>
      <c r="E630" s="426" t="s">
        <v>2198</v>
      </c>
      <c r="F630" s="429"/>
      <c r="G630" s="429"/>
      <c r="H630" s="429"/>
      <c r="I630" s="429"/>
      <c r="J630" s="429">
        <v>2</v>
      </c>
      <c r="K630" s="429">
        <v>33663.379999999997</v>
      </c>
      <c r="L630" s="429"/>
      <c r="M630" s="429">
        <v>16831.689999999999</v>
      </c>
      <c r="N630" s="429">
        <v>5</v>
      </c>
      <c r="O630" s="429">
        <v>84158.449999999983</v>
      </c>
      <c r="P630" s="442"/>
      <c r="Q630" s="430">
        <v>16831.689999999995</v>
      </c>
    </row>
    <row r="631" spans="1:17" ht="14.4" customHeight="1" x14ac:dyDescent="0.3">
      <c r="A631" s="425" t="s">
        <v>2509</v>
      </c>
      <c r="B631" s="426" t="s">
        <v>2001</v>
      </c>
      <c r="C631" s="426" t="s">
        <v>1969</v>
      </c>
      <c r="D631" s="426" t="s">
        <v>2199</v>
      </c>
      <c r="E631" s="426" t="s">
        <v>2200</v>
      </c>
      <c r="F631" s="429">
        <v>4</v>
      </c>
      <c r="G631" s="429">
        <v>41086</v>
      </c>
      <c r="H631" s="429">
        <v>1</v>
      </c>
      <c r="I631" s="429">
        <v>10271.5</v>
      </c>
      <c r="J631" s="429"/>
      <c r="K631" s="429"/>
      <c r="L631" s="429"/>
      <c r="M631" s="429"/>
      <c r="N631" s="429"/>
      <c r="O631" s="429"/>
      <c r="P631" s="442"/>
      <c r="Q631" s="430"/>
    </row>
    <row r="632" spans="1:17" ht="14.4" customHeight="1" x14ac:dyDescent="0.3">
      <c r="A632" s="425" t="s">
        <v>2509</v>
      </c>
      <c r="B632" s="426" t="s">
        <v>2001</v>
      </c>
      <c r="C632" s="426" t="s">
        <v>1969</v>
      </c>
      <c r="D632" s="426" t="s">
        <v>2201</v>
      </c>
      <c r="E632" s="426" t="s">
        <v>2202</v>
      </c>
      <c r="F632" s="429"/>
      <c r="G632" s="429"/>
      <c r="H632" s="429"/>
      <c r="I632" s="429"/>
      <c r="J632" s="429"/>
      <c r="K632" s="429"/>
      <c r="L632" s="429"/>
      <c r="M632" s="429"/>
      <c r="N632" s="429">
        <v>1</v>
      </c>
      <c r="O632" s="429">
        <v>5200.68</v>
      </c>
      <c r="P632" s="442"/>
      <c r="Q632" s="430">
        <v>5200.68</v>
      </c>
    </row>
    <row r="633" spans="1:17" ht="14.4" customHeight="1" x14ac:dyDescent="0.3">
      <c r="A633" s="425" t="s">
        <v>2509</v>
      </c>
      <c r="B633" s="426" t="s">
        <v>2001</v>
      </c>
      <c r="C633" s="426" t="s">
        <v>1969</v>
      </c>
      <c r="D633" s="426" t="s">
        <v>2203</v>
      </c>
      <c r="E633" s="426" t="s">
        <v>2204</v>
      </c>
      <c r="F633" s="429">
        <v>22</v>
      </c>
      <c r="G633" s="429">
        <v>683100</v>
      </c>
      <c r="H633" s="429">
        <v>1</v>
      </c>
      <c r="I633" s="429">
        <v>31050</v>
      </c>
      <c r="J633" s="429">
        <v>28</v>
      </c>
      <c r="K633" s="429">
        <v>901014.52</v>
      </c>
      <c r="L633" s="429">
        <v>1.3190082271995316</v>
      </c>
      <c r="M633" s="429">
        <v>32179.09</v>
      </c>
      <c r="N633" s="429">
        <v>22</v>
      </c>
      <c r="O633" s="429">
        <v>707939.98</v>
      </c>
      <c r="P633" s="442">
        <v>1.0363636070853461</v>
      </c>
      <c r="Q633" s="430">
        <v>32179.09</v>
      </c>
    </row>
    <row r="634" spans="1:17" ht="14.4" customHeight="1" x14ac:dyDescent="0.3">
      <c r="A634" s="425" t="s">
        <v>2509</v>
      </c>
      <c r="B634" s="426" t="s">
        <v>2001</v>
      </c>
      <c r="C634" s="426" t="s">
        <v>1969</v>
      </c>
      <c r="D634" s="426" t="s">
        <v>2205</v>
      </c>
      <c r="E634" s="426" t="s">
        <v>2206</v>
      </c>
      <c r="F634" s="429">
        <v>55</v>
      </c>
      <c r="G634" s="429">
        <v>349580</v>
      </c>
      <c r="H634" s="429">
        <v>1</v>
      </c>
      <c r="I634" s="429">
        <v>6356</v>
      </c>
      <c r="J634" s="429">
        <v>160</v>
      </c>
      <c r="K634" s="429">
        <v>1040766.39</v>
      </c>
      <c r="L634" s="429">
        <v>2.9771908862063046</v>
      </c>
      <c r="M634" s="429">
        <v>6504.7899374999997</v>
      </c>
      <c r="N634" s="429">
        <v>52</v>
      </c>
      <c r="O634" s="429">
        <v>342530.76</v>
      </c>
      <c r="P634" s="442">
        <v>0.97983511642542487</v>
      </c>
      <c r="Q634" s="430">
        <v>6587.13</v>
      </c>
    </row>
    <row r="635" spans="1:17" ht="14.4" customHeight="1" x14ac:dyDescent="0.3">
      <c r="A635" s="425" t="s">
        <v>2509</v>
      </c>
      <c r="B635" s="426" t="s">
        <v>2001</v>
      </c>
      <c r="C635" s="426" t="s">
        <v>1969</v>
      </c>
      <c r="D635" s="426" t="s">
        <v>2207</v>
      </c>
      <c r="E635" s="426" t="s">
        <v>2208</v>
      </c>
      <c r="F635" s="429"/>
      <c r="G635" s="429"/>
      <c r="H635" s="429"/>
      <c r="I635" s="429"/>
      <c r="J635" s="429"/>
      <c r="K635" s="429"/>
      <c r="L635" s="429"/>
      <c r="M635" s="429"/>
      <c r="N635" s="429">
        <v>1</v>
      </c>
      <c r="O635" s="429">
        <v>1841.62</v>
      </c>
      <c r="P635" s="442"/>
      <c r="Q635" s="430">
        <v>1841.62</v>
      </c>
    </row>
    <row r="636" spans="1:17" ht="14.4" customHeight="1" x14ac:dyDescent="0.3">
      <c r="A636" s="425" t="s">
        <v>2509</v>
      </c>
      <c r="B636" s="426" t="s">
        <v>2001</v>
      </c>
      <c r="C636" s="426" t="s">
        <v>1969</v>
      </c>
      <c r="D636" s="426" t="s">
        <v>2586</v>
      </c>
      <c r="E636" s="426" t="s">
        <v>2587</v>
      </c>
      <c r="F636" s="429"/>
      <c r="G636" s="429"/>
      <c r="H636" s="429"/>
      <c r="I636" s="429"/>
      <c r="J636" s="429">
        <v>2</v>
      </c>
      <c r="K636" s="429">
        <v>34740</v>
      </c>
      <c r="L636" s="429"/>
      <c r="M636" s="429">
        <v>17370</v>
      </c>
      <c r="N636" s="429"/>
      <c r="O636" s="429"/>
      <c r="P636" s="442"/>
      <c r="Q636" s="430"/>
    </row>
    <row r="637" spans="1:17" ht="14.4" customHeight="1" x14ac:dyDescent="0.3">
      <c r="A637" s="425" t="s">
        <v>2509</v>
      </c>
      <c r="B637" s="426" t="s">
        <v>2001</v>
      </c>
      <c r="C637" s="426" t="s">
        <v>1969</v>
      </c>
      <c r="D637" s="426" t="s">
        <v>2588</v>
      </c>
      <c r="E637" s="426" t="s">
        <v>2589</v>
      </c>
      <c r="F637" s="429"/>
      <c r="G637" s="429"/>
      <c r="H637" s="429"/>
      <c r="I637" s="429"/>
      <c r="J637" s="429">
        <v>1</v>
      </c>
      <c r="K637" s="429">
        <v>32601.31</v>
      </c>
      <c r="L637" s="429"/>
      <c r="M637" s="429">
        <v>32601.31</v>
      </c>
      <c r="N637" s="429">
        <v>9</v>
      </c>
      <c r="O637" s="429">
        <v>293411.78999999998</v>
      </c>
      <c r="P637" s="442"/>
      <c r="Q637" s="430">
        <v>32601.309999999998</v>
      </c>
    </row>
    <row r="638" spans="1:17" ht="14.4" customHeight="1" x14ac:dyDescent="0.3">
      <c r="A638" s="425" t="s">
        <v>2509</v>
      </c>
      <c r="B638" s="426" t="s">
        <v>2001</v>
      </c>
      <c r="C638" s="426" t="s">
        <v>1969</v>
      </c>
      <c r="D638" s="426" t="s">
        <v>2590</v>
      </c>
      <c r="E638" s="426" t="s">
        <v>2591</v>
      </c>
      <c r="F638" s="429"/>
      <c r="G638" s="429"/>
      <c r="H638" s="429"/>
      <c r="I638" s="429"/>
      <c r="J638" s="429"/>
      <c r="K638" s="429"/>
      <c r="L638" s="429"/>
      <c r="M638" s="429"/>
      <c r="N638" s="429">
        <v>10</v>
      </c>
      <c r="O638" s="429">
        <v>316298.19999999995</v>
      </c>
      <c r="P638" s="442"/>
      <c r="Q638" s="430">
        <v>31629.819999999996</v>
      </c>
    </row>
    <row r="639" spans="1:17" ht="14.4" customHeight="1" x14ac:dyDescent="0.3">
      <c r="A639" s="425" t="s">
        <v>2509</v>
      </c>
      <c r="B639" s="426" t="s">
        <v>2001</v>
      </c>
      <c r="C639" s="426" t="s">
        <v>1969</v>
      </c>
      <c r="D639" s="426" t="s">
        <v>2443</v>
      </c>
      <c r="E639" s="426" t="s">
        <v>2444</v>
      </c>
      <c r="F639" s="429">
        <v>9</v>
      </c>
      <c r="G639" s="429">
        <v>220369.5</v>
      </c>
      <c r="H639" s="429">
        <v>1</v>
      </c>
      <c r="I639" s="429">
        <v>24485.5</v>
      </c>
      <c r="J639" s="429">
        <v>19</v>
      </c>
      <c r="K639" s="429">
        <v>475909.06</v>
      </c>
      <c r="L639" s="429">
        <v>2.1595958605886931</v>
      </c>
      <c r="M639" s="429">
        <v>25047.845263157895</v>
      </c>
      <c r="N639" s="429">
        <v>6</v>
      </c>
      <c r="O639" s="429">
        <v>152255.28</v>
      </c>
      <c r="P639" s="442">
        <v>0.69090904140545761</v>
      </c>
      <c r="Q639" s="430">
        <v>25375.88</v>
      </c>
    </row>
    <row r="640" spans="1:17" ht="14.4" customHeight="1" x14ac:dyDescent="0.3">
      <c r="A640" s="425" t="s">
        <v>2509</v>
      </c>
      <c r="B640" s="426" t="s">
        <v>2001</v>
      </c>
      <c r="C640" s="426" t="s">
        <v>1969</v>
      </c>
      <c r="D640" s="426" t="s">
        <v>2592</v>
      </c>
      <c r="E640" s="426" t="s">
        <v>2593</v>
      </c>
      <c r="F640" s="429"/>
      <c r="G640" s="429"/>
      <c r="H640" s="429"/>
      <c r="I640" s="429"/>
      <c r="J640" s="429">
        <v>1</v>
      </c>
      <c r="K640" s="429">
        <v>99330</v>
      </c>
      <c r="L640" s="429"/>
      <c r="M640" s="429">
        <v>99330</v>
      </c>
      <c r="N640" s="429">
        <v>1</v>
      </c>
      <c r="O640" s="429">
        <v>99330</v>
      </c>
      <c r="P640" s="442"/>
      <c r="Q640" s="430">
        <v>99330</v>
      </c>
    </row>
    <row r="641" spans="1:17" ht="14.4" customHeight="1" x14ac:dyDescent="0.3">
      <c r="A641" s="425" t="s">
        <v>2509</v>
      </c>
      <c r="B641" s="426" t="s">
        <v>2001</v>
      </c>
      <c r="C641" s="426" t="s">
        <v>1969</v>
      </c>
      <c r="D641" s="426" t="s">
        <v>2594</v>
      </c>
      <c r="E641" s="426" t="s">
        <v>2595</v>
      </c>
      <c r="F641" s="429"/>
      <c r="G641" s="429"/>
      <c r="H641" s="429"/>
      <c r="I641" s="429"/>
      <c r="J641" s="429"/>
      <c r="K641" s="429"/>
      <c r="L641" s="429"/>
      <c r="M641" s="429"/>
      <c r="N641" s="429">
        <v>1</v>
      </c>
      <c r="O641" s="429">
        <v>26066.62</v>
      </c>
      <c r="P641" s="442"/>
      <c r="Q641" s="430">
        <v>26066.62</v>
      </c>
    </row>
    <row r="642" spans="1:17" ht="14.4" customHeight="1" x14ac:dyDescent="0.3">
      <c r="A642" s="425" t="s">
        <v>2509</v>
      </c>
      <c r="B642" s="426" t="s">
        <v>2001</v>
      </c>
      <c r="C642" s="426" t="s">
        <v>1969</v>
      </c>
      <c r="D642" s="426" t="s">
        <v>2445</v>
      </c>
      <c r="E642" s="426" t="s">
        <v>2446</v>
      </c>
      <c r="F642" s="429"/>
      <c r="G642" s="429"/>
      <c r="H642" s="429"/>
      <c r="I642" s="429"/>
      <c r="J642" s="429">
        <v>5</v>
      </c>
      <c r="K642" s="429">
        <v>160606.85</v>
      </c>
      <c r="L642" s="429"/>
      <c r="M642" s="429">
        <v>32121.370000000003</v>
      </c>
      <c r="N642" s="429">
        <v>5</v>
      </c>
      <c r="O642" s="429">
        <v>160606.85</v>
      </c>
      <c r="P642" s="442"/>
      <c r="Q642" s="430">
        <v>32121.370000000003</v>
      </c>
    </row>
    <row r="643" spans="1:17" ht="14.4" customHeight="1" x14ac:dyDescent="0.3">
      <c r="A643" s="425" t="s">
        <v>2509</v>
      </c>
      <c r="B643" s="426" t="s">
        <v>2001</v>
      </c>
      <c r="C643" s="426" t="s">
        <v>1969</v>
      </c>
      <c r="D643" s="426" t="s">
        <v>2596</v>
      </c>
      <c r="E643" s="426" t="s">
        <v>2597</v>
      </c>
      <c r="F643" s="429">
        <v>1</v>
      </c>
      <c r="G643" s="429">
        <v>10629</v>
      </c>
      <c r="H643" s="429">
        <v>1</v>
      </c>
      <c r="I643" s="429">
        <v>10629</v>
      </c>
      <c r="J643" s="429"/>
      <c r="K643" s="429"/>
      <c r="L643" s="429"/>
      <c r="M643" s="429"/>
      <c r="N643" s="429"/>
      <c r="O643" s="429"/>
      <c r="P643" s="442"/>
      <c r="Q643" s="430"/>
    </row>
    <row r="644" spans="1:17" ht="14.4" customHeight="1" x14ac:dyDescent="0.3">
      <c r="A644" s="425" t="s">
        <v>2509</v>
      </c>
      <c r="B644" s="426" t="s">
        <v>2001</v>
      </c>
      <c r="C644" s="426" t="s">
        <v>1969</v>
      </c>
      <c r="D644" s="426" t="s">
        <v>2223</v>
      </c>
      <c r="E644" s="426" t="s">
        <v>2224</v>
      </c>
      <c r="F644" s="429">
        <v>50</v>
      </c>
      <c r="G644" s="429">
        <v>348230.00000000006</v>
      </c>
      <c r="H644" s="429">
        <v>1</v>
      </c>
      <c r="I644" s="429">
        <v>6964.6000000000013</v>
      </c>
      <c r="J644" s="429"/>
      <c r="K644" s="429"/>
      <c r="L644" s="429"/>
      <c r="M644" s="429"/>
      <c r="N644" s="429"/>
      <c r="O644" s="429"/>
      <c r="P644" s="442"/>
      <c r="Q644" s="430"/>
    </row>
    <row r="645" spans="1:17" ht="14.4" customHeight="1" x14ac:dyDescent="0.3">
      <c r="A645" s="425" t="s">
        <v>2509</v>
      </c>
      <c r="B645" s="426" t="s">
        <v>2001</v>
      </c>
      <c r="C645" s="426" t="s">
        <v>1969</v>
      </c>
      <c r="D645" s="426" t="s">
        <v>2598</v>
      </c>
      <c r="E645" s="426" t="s">
        <v>2599</v>
      </c>
      <c r="F645" s="429"/>
      <c r="G645" s="429"/>
      <c r="H645" s="429"/>
      <c r="I645" s="429"/>
      <c r="J645" s="429"/>
      <c r="K645" s="429"/>
      <c r="L645" s="429"/>
      <c r="M645" s="429"/>
      <c r="N645" s="429">
        <v>7</v>
      </c>
      <c r="O645" s="429">
        <v>65336.88</v>
      </c>
      <c r="P645" s="442"/>
      <c r="Q645" s="430">
        <v>9333.84</v>
      </c>
    </row>
    <row r="646" spans="1:17" ht="14.4" customHeight="1" x14ac:dyDescent="0.3">
      <c r="A646" s="425" t="s">
        <v>2509</v>
      </c>
      <c r="B646" s="426" t="s">
        <v>2001</v>
      </c>
      <c r="C646" s="426" t="s">
        <v>1969</v>
      </c>
      <c r="D646" s="426" t="s">
        <v>2600</v>
      </c>
      <c r="E646" s="426" t="s">
        <v>2601</v>
      </c>
      <c r="F646" s="429"/>
      <c r="G646" s="429"/>
      <c r="H646" s="429"/>
      <c r="I646" s="429"/>
      <c r="J646" s="429"/>
      <c r="K646" s="429"/>
      <c r="L646" s="429"/>
      <c r="M646" s="429"/>
      <c r="N646" s="429">
        <v>3</v>
      </c>
      <c r="O646" s="429">
        <v>648689.61</v>
      </c>
      <c r="P646" s="442"/>
      <c r="Q646" s="430">
        <v>216229.87</v>
      </c>
    </row>
    <row r="647" spans="1:17" ht="14.4" customHeight="1" x14ac:dyDescent="0.3">
      <c r="A647" s="425" t="s">
        <v>2509</v>
      </c>
      <c r="B647" s="426" t="s">
        <v>2001</v>
      </c>
      <c r="C647" s="426" t="s">
        <v>1969</v>
      </c>
      <c r="D647" s="426" t="s">
        <v>2602</v>
      </c>
      <c r="E647" s="426" t="s">
        <v>2603</v>
      </c>
      <c r="F647" s="429"/>
      <c r="G647" s="429"/>
      <c r="H647" s="429"/>
      <c r="I647" s="429"/>
      <c r="J647" s="429">
        <v>4</v>
      </c>
      <c r="K647" s="429">
        <v>319459.08</v>
      </c>
      <c r="L647" s="429"/>
      <c r="M647" s="429">
        <v>79864.77</v>
      </c>
      <c r="N647" s="429">
        <v>7</v>
      </c>
      <c r="O647" s="429">
        <v>559053.39</v>
      </c>
      <c r="P647" s="442"/>
      <c r="Q647" s="430">
        <v>79864.77</v>
      </c>
    </row>
    <row r="648" spans="1:17" ht="14.4" customHeight="1" x14ac:dyDescent="0.3">
      <c r="A648" s="425" t="s">
        <v>2509</v>
      </c>
      <c r="B648" s="426" t="s">
        <v>2001</v>
      </c>
      <c r="C648" s="426" t="s">
        <v>1969</v>
      </c>
      <c r="D648" s="426" t="s">
        <v>2604</v>
      </c>
      <c r="E648" s="426" t="s">
        <v>2605</v>
      </c>
      <c r="F648" s="429"/>
      <c r="G648" s="429"/>
      <c r="H648" s="429"/>
      <c r="I648" s="429"/>
      <c r="J648" s="429">
        <v>2</v>
      </c>
      <c r="K648" s="429">
        <v>245254</v>
      </c>
      <c r="L648" s="429"/>
      <c r="M648" s="429">
        <v>122627</v>
      </c>
      <c r="N648" s="429">
        <v>3</v>
      </c>
      <c r="O648" s="429">
        <v>367881</v>
      </c>
      <c r="P648" s="442"/>
      <c r="Q648" s="430">
        <v>122627</v>
      </c>
    </row>
    <row r="649" spans="1:17" ht="14.4" customHeight="1" x14ac:dyDescent="0.3">
      <c r="A649" s="425" t="s">
        <v>2509</v>
      </c>
      <c r="B649" s="426" t="s">
        <v>2001</v>
      </c>
      <c r="C649" s="426" t="s">
        <v>1969</v>
      </c>
      <c r="D649" s="426" t="s">
        <v>2606</v>
      </c>
      <c r="E649" s="426" t="s">
        <v>2607</v>
      </c>
      <c r="F649" s="429"/>
      <c r="G649" s="429"/>
      <c r="H649" s="429"/>
      <c r="I649" s="429"/>
      <c r="J649" s="429"/>
      <c r="K649" s="429"/>
      <c r="L649" s="429"/>
      <c r="M649" s="429"/>
      <c r="N649" s="429">
        <v>5</v>
      </c>
      <c r="O649" s="429">
        <v>372055</v>
      </c>
      <c r="P649" s="442"/>
      <c r="Q649" s="430">
        <v>74411</v>
      </c>
    </row>
    <row r="650" spans="1:17" ht="14.4" customHeight="1" x14ac:dyDescent="0.3">
      <c r="A650" s="425" t="s">
        <v>2509</v>
      </c>
      <c r="B650" s="426" t="s">
        <v>2001</v>
      </c>
      <c r="C650" s="426" t="s">
        <v>1969</v>
      </c>
      <c r="D650" s="426" t="s">
        <v>2608</v>
      </c>
      <c r="E650" s="426" t="s">
        <v>2609</v>
      </c>
      <c r="F650" s="429"/>
      <c r="G650" s="429"/>
      <c r="H650" s="429"/>
      <c r="I650" s="429"/>
      <c r="J650" s="429"/>
      <c r="K650" s="429"/>
      <c r="L650" s="429"/>
      <c r="M650" s="429"/>
      <c r="N650" s="429">
        <v>1</v>
      </c>
      <c r="O650" s="429">
        <v>2475</v>
      </c>
      <c r="P650" s="442"/>
      <c r="Q650" s="430">
        <v>2475</v>
      </c>
    </row>
    <row r="651" spans="1:17" ht="14.4" customHeight="1" x14ac:dyDescent="0.3">
      <c r="A651" s="425" t="s">
        <v>2509</v>
      </c>
      <c r="B651" s="426" t="s">
        <v>2001</v>
      </c>
      <c r="C651" s="426" t="s">
        <v>1969</v>
      </c>
      <c r="D651" s="426" t="s">
        <v>2227</v>
      </c>
      <c r="E651" s="426" t="s">
        <v>2228</v>
      </c>
      <c r="F651" s="429"/>
      <c r="G651" s="429"/>
      <c r="H651" s="429"/>
      <c r="I651" s="429"/>
      <c r="J651" s="429"/>
      <c r="K651" s="429"/>
      <c r="L651" s="429"/>
      <c r="M651" s="429"/>
      <c r="N651" s="429">
        <v>4</v>
      </c>
      <c r="O651" s="429">
        <v>2891.88</v>
      </c>
      <c r="P651" s="442"/>
      <c r="Q651" s="430">
        <v>722.97</v>
      </c>
    </row>
    <row r="652" spans="1:17" ht="14.4" customHeight="1" x14ac:dyDescent="0.3">
      <c r="A652" s="425" t="s">
        <v>2509</v>
      </c>
      <c r="B652" s="426" t="s">
        <v>2001</v>
      </c>
      <c r="C652" s="426" t="s">
        <v>1969</v>
      </c>
      <c r="D652" s="426" t="s">
        <v>2610</v>
      </c>
      <c r="E652" s="426" t="s">
        <v>2611</v>
      </c>
      <c r="F652" s="429"/>
      <c r="G652" s="429"/>
      <c r="H652" s="429"/>
      <c r="I652" s="429"/>
      <c r="J652" s="429"/>
      <c r="K652" s="429"/>
      <c r="L652" s="429"/>
      <c r="M652" s="429"/>
      <c r="N652" s="429">
        <v>4</v>
      </c>
      <c r="O652" s="429">
        <v>28786.04</v>
      </c>
      <c r="P652" s="442"/>
      <c r="Q652" s="430">
        <v>7196.51</v>
      </c>
    </row>
    <row r="653" spans="1:17" ht="14.4" customHeight="1" x14ac:dyDescent="0.3">
      <c r="A653" s="425" t="s">
        <v>2509</v>
      </c>
      <c r="B653" s="426" t="s">
        <v>2001</v>
      </c>
      <c r="C653" s="426" t="s">
        <v>1969</v>
      </c>
      <c r="D653" s="426" t="s">
        <v>2612</v>
      </c>
      <c r="E653" s="426" t="s">
        <v>2613</v>
      </c>
      <c r="F653" s="429"/>
      <c r="G653" s="429"/>
      <c r="H653" s="429"/>
      <c r="I653" s="429"/>
      <c r="J653" s="429"/>
      <c r="K653" s="429"/>
      <c r="L653" s="429"/>
      <c r="M653" s="429"/>
      <c r="N653" s="429">
        <v>2</v>
      </c>
      <c r="O653" s="429">
        <v>15588.98</v>
      </c>
      <c r="P653" s="442"/>
      <c r="Q653" s="430">
        <v>7794.49</v>
      </c>
    </row>
    <row r="654" spans="1:17" ht="14.4" customHeight="1" x14ac:dyDescent="0.3">
      <c r="A654" s="425" t="s">
        <v>2509</v>
      </c>
      <c r="B654" s="426" t="s">
        <v>2001</v>
      </c>
      <c r="C654" s="426" t="s">
        <v>1969</v>
      </c>
      <c r="D654" s="426" t="s">
        <v>2614</v>
      </c>
      <c r="E654" s="426" t="s">
        <v>2615</v>
      </c>
      <c r="F654" s="429"/>
      <c r="G654" s="429"/>
      <c r="H654" s="429"/>
      <c r="I654" s="429"/>
      <c r="J654" s="429"/>
      <c r="K654" s="429"/>
      <c r="L654" s="429"/>
      <c r="M654" s="429"/>
      <c r="N654" s="429">
        <v>2</v>
      </c>
      <c r="O654" s="429">
        <v>8720</v>
      </c>
      <c r="P654" s="442"/>
      <c r="Q654" s="430">
        <v>4360</v>
      </c>
    </row>
    <row r="655" spans="1:17" ht="14.4" customHeight="1" x14ac:dyDescent="0.3">
      <c r="A655" s="425" t="s">
        <v>2509</v>
      </c>
      <c r="B655" s="426" t="s">
        <v>2001</v>
      </c>
      <c r="C655" s="426" t="s">
        <v>1976</v>
      </c>
      <c r="D655" s="426" t="s">
        <v>2233</v>
      </c>
      <c r="E655" s="426" t="s">
        <v>2234</v>
      </c>
      <c r="F655" s="429">
        <v>7</v>
      </c>
      <c r="G655" s="429">
        <v>1043</v>
      </c>
      <c r="H655" s="429">
        <v>1</v>
      </c>
      <c r="I655" s="429">
        <v>149</v>
      </c>
      <c r="J655" s="429">
        <v>3</v>
      </c>
      <c r="K655" s="429">
        <v>447</v>
      </c>
      <c r="L655" s="429">
        <v>0.42857142857142855</v>
      </c>
      <c r="M655" s="429">
        <v>149</v>
      </c>
      <c r="N655" s="429">
        <v>3</v>
      </c>
      <c r="O655" s="429">
        <v>450</v>
      </c>
      <c r="P655" s="442">
        <v>0.43144774688398851</v>
      </c>
      <c r="Q655" s="430">
        <v>150</v>
      </c>
    </row>
    <row r="656" spans="1:17" ht="14.4" customHeight="1" x14ac:dyDescent="0.3">
      <c r="A656" s="425" t="s">
        <v>2509</v>
      </c>
      <c r="B656" s="426" t="s">
        <v>2001</v>
      </c>
      <c r="C656" s="426" t="s">
        <v>1976</v>
      </c>
      <c r="D656" s="426" t="s">
        <v>2237</v>
      </c>
      <c r="E656" s="426" t="s">
        <v>2238</v>
      </c>
      <c r="F656" s="429">
        <v>4</v>
      </c>
      <c r="G656" s="429">
        <v>628</v>
      </c>
      <c r="H656" s="429">
        <v>1</v>
      </c>
      <c r="I656" s="429">
        <v>157</v>
      </c>
      <c r="J656" s="429">
        <v>1</v>
      </c>
      <c r="K656" s="429">
        <v>157</v>
      </c>
      <c r="L656" s="429">
        <v>0.25</v>
      </c>
      <c r="M656" s="429">
        <v>157</v>
      </c>
      <c r="N656" s="429">
        <v>2</v>
      </c>
      <c r="O656" s="429">
        <v>316</v>
      </c>
      <c r="P656" s="442">
        <v>0.50318471337579618</v>
      </c>
      <c r="Q656" s="430">
        <v>158</v>
      </c>
    </row>
    <row r="657" spans="1:17" ht="14.4" customHeight="1" x14ac:dyDescent="0.3">
      <c r="A657" s="425" t="s">
        <v>2509</v>
      </c>
      <c r="B657" s="426" t="s">
        <v>2001</v>
      </c>
      <c r="C657" s="426" t="s">
        <v>1976</v>
      </c>
      <c r="D657" s="426" t="s">
        <v>2239</v>
      </c>
      <c r="E657" s="426" t="s">
        <v>2240</v>
      </c>
      <c r="F657" s="429">
        <v>3</v>
      </c>
      <c r="G657" s="429">
        <v>447</v>
      </c>
      <c r="H657" s="429">
        <v>1</v>
      </c>
      <c r="I657" s="429">
        <v>149</v>
      </c>
      <c r="J657" s="429"/>
      <c r="K657" s="429"/>
      <c r="L657" s="429"/>
      <c r="M657" s="429"/>
      <c r="N657" s="429">
        <v>3</v>
      </c>
      <c r="O657" s="429">
        <v>450</v>
      </c>
      <c r="P657" s="442">
        <v>1.0067114093959733</v>
      </c>
      <c r="Q657" s="430">
        <v>150</v>
      </c>
    </row>
    <row r="658" spans="1:17" ht="14.4" customHeight="1" x14ac:dyDescent="0.3">
      <c r="A658" s="425" t="s">
        <v>2509</v>
      </c>
      <c r="B658" s="426" t="s">
        <v>2001</v>
      </c>
      <c r="C658" s="426" t="s">
        <v>1976</v>
      </c>
      <c r="D658" s="426" t="s">
        <v>2241</v>
      </c>
      <c r="E658" s="426" t="s">
        <v>2242</v>
      </c>
      <c r="F658" s="429">
        <v>3</v>
      </c>
      <c r="G658" s="429">
        <v>543</v>
      </c>
      <c r="H658" s="429">
        <v>1</v>
      </c>
      <c r="I658" s="429">
        <v>181</v>
      </c>
      <c r="J658" s="429"/>
      <c r="K658" s="429"/>
      <c r="L658" s="429"/>
      <c r="M658" s="429"/>
      <c r="N658" s="429">
        <v>4</v>
      </c>
      <c r="O658" s="429">
        <v>728</v>
      </c>
      <c r="P658" s="442">
        <v>1.3406998158379373</v>
      </c>
      <c r="Q658" s="430">
        <v>182</v>
      </c>
    </row>
    <row r="659" spans="1:17" ht="14.4" customHeight="1" x14ac:dyDescent="0.3">
      <c r="A659" s="425" t="s">
        <v>2509</v>
      </c>
      <c r="B659" s="426" t="s">
        <v>2001</v>
      </c>
      <c r="C659" s="426" t="s">
        <v>1976</v>
      </c>
      <c r="D659" s="426" t="s">
        <v>2243</v>
      </c>
      <c r="E659" s="426" t="s">
        <v>2244</v>
      </c>
      <c r="F659" s="429">
        <v>1</v>
      </c>
      <c r="G659" s="429">
        <v>157</v>
      </c>
      <c r="H659" s="429">
        <v>1</v>
      </c>
      <c r="I659" s="429">
        <v>157</v>
      </c>
      <c r="J659" s="429"/>
      <c r="K659" s="429"/>
      <c r="L659" s="429"/>
      <c r="M659" s="429"/>
      <c r="N659" s="429"/>
      <c r="O659" s="429"/>
      <c r="P659" s="442"/>
      <c r="Q659" s="430"/>
    </row>
    <row r="660" spans="1:17" ht="14.4" customHeight="1" x14ac:dyDescent="0.3">
      <c r="A660" s="425" t="s">
        <v>2509</v>
      </c>
      <c r="B660" s="426" t="s">
        <v>2001</v>
      </c>
      <c r="C660" s="426" t="s">
        <v>1976</v>
      </c>
      <c r="D660" s="426" t="s">
        <v>2245</v>
      </c>
      <c r="E660" s="426" t="s">
        <v>2246</v>
      </c>
      <c r="F660" s="429">
        <v>2</v>
      </c>
      <c r="G660" s="429">
        <v>246</v>
      </c>
      <c r="H660" s="429">
        <v>1</v>
      </c>
      <c r="I660" s="429">
        <v>123</v>
      </c>
      <c r="J660" s="429">
        <v>4</v>
      </c>
      <c r="K660" s="429">
        <v>496</v>
      </c>
      <c r="L660" s="429">
        <v>2.0162601626016259</v>
      </c>
      <c r="M660" s="429">
        <v>124</v>
      </c>
      <c r="N660" s="429">
        <v>3</v>
      </c>
      <c r="O660" s="429">
        <v>372</v>
      </c>
      <c r="P660" s="442">
        <v>1.5121951219512195</v>
      </c>
      <c r="Q660" s="430">
        <v>124</v>
      </c>
    </row>
    <row r="661" spans="1:17" ht="14.4" customHeight="1" x14ac:dyDescent="0.3">
      <c r="A661" s="425" t="s">
        <v>2509</v>
      </c>
      <c r="B661" s="426" t="s">
        <v>2001</v>
      </c>
      <c r="C661" s="426" t="s">
        <v>1976</v>
      </c>
      <c r="D661" s="426" t="s">
        <v>2247</v>
      </c>
      <c r="E661" s="426" t="s">
        <v>2248</v>
      </c>
      <c r="F661" s="429">
        <v>2</v>
      </c>
      <c r="G661" s="429">
        <v>384</v>
      </c>
      <c r="H661" s="429">
        <v>1</v>
      </c>
      <c r="I661" s="429">
        <v>192</v>
      </c>
      <c r="J661" s="429"/>
      <c r="K661" s="429"/>
      <c r="L661" s="429"/>
      <c r="M661" s="429"/>
      <c r="N661" s="429"/>
      <c r="O661" s="429"/>
      <c r="P661" s="442"/>
      <c r="Q661" s="430"/>
    </row>
    <row r="662" spans="1:17" ht="14.4" customHeight="1" x14ac:dyDescent="0.3">
      <c r="A662" s="425" t="s">
        <v>2509</v>
      </c>
      <c r="B662" s="426" t="s">
        <v>2001</v>
      </c>
      <c r="C662" s="426" t="s">
        <v>1976</v>
      </c>
      <c r="D662" s="426" t="s">
        <v>2249</v>
      </c>
      <c r="E662" s="426" t="s">
        <v>2250</v>
      </c>
      <c r="F662" s="429">
        <v>13</v>
      </c>
      <c r="G662" s="429">
        <v>2808</v>
      </c>
      <c r="H662" s="429">
        <v>1</v>
      </c>
      <c r="I662" s="429">
        <v>216</v>
      </c>
      <c r="J662" s="429">
        <v>18</v>
      </c>
      <c r="K662" s="429">
        <v>3888</v>
      </c>
      <c r="L662" s="429">
        <v>1.3846153846153846</v>
      </c>
      <c r="M662" s="429">
        <v>216</v>
      </c>
      <c r="N662" s="429">
        <v>9</v>
      </c>
      <c r="O662" s="429">
        <v>1953</v>
      </c>
      <c r="P662" s="442">
        <v>0.69551282051282048</v>
      </c>
      <c r="Q662" s="430">
        <v>217</v>
      </c>
    </row>
    <row r="663" spans="1:17" ht="14.4" customHeight="1" x14ac:dyDescent="0.3">
      <c r="A663" s="425" t="s">
        <v>2509</v>
      </c>
      <c r="B663" s="426" t="s">
        <v>2001</v>
      </c>
      <c r="C663" s="426" t="s">
        <v>1976</v>
      </c>
      <c r="D663" s="426" t="s">
        <v>2251</v>
      </c>
      <c r="E663" s="426" t="s">
        <v>2252</v>
      </c>
      <c r="F663" s="429"/>
      <c r="G663" s="429"/>
      <c r="H663" s="429"/>
      <c r="I663" s="429"/>
      <c r="J663" s="429">
        <v>1</v>
      </c>
      <c r="K663" s="429">
        <v>216</v>
      </c>
      <c r="L663" s="429"/>
      <c r="M663" s="429">
        <v>216</v>
      </c>
      <c r="N663" s="429"/>
      <c r="O663" s="429"/>
      <c r="P663" s="442"/>
      <c r="Q663" s="430"/>
    </row>
    <row r="664" spans="1:17" ht="14.4" customHeight="1" x14ac:dyDescent="0.3">
      <c r="A664" s="425" t="s">
        <v>2509</v>
      </c>
      <c r="B664" s="426" t="s">
        <v>2001</v>
      </c>
      <c r="C664" s="426" t="s">
        <v>1976</v>
      </c>
      <c r="D664" s="426" t="s">
        <v>2253</v>
      </c>
      <c r="E664" s="426" t="s">
        <v>2254</v>
      </c>
      <c r="F664" s="429">
        <v>284</v>
      </c>
      <c r="G664" s="429">
        <v>48848</v>
      </c>
      <c r="H664" s="429">
        <v>1</v>
      </c>
      <c r="I664" s="429">
        <v>172</v>
      </c>
      <c r="J664" s="429">
        <v>249</v>
      </c>
      <c r="K664" s="429">
        <v>42828</v>
      </c>
      <c r="L664" s="429">
        <v>0.87676056338028174</v>
      </c>
      <c r="M664" s="429">
        <v>172</v>
      </c>
      <c r="N664" s="429">
        <v>195</v>
      </c>
      <c r="O664" s="429">
        <v>33735</v>
      </c>
      <c r="P664" s="442">
        <v>0.69061169341631179</v>
      </c>
      <c r="Q664" s="430">
        <v>173</v>
      </c>
    </row>
    <row r="665" spans="1:17" ht="14.4" customHeight="1" x14ac:dyDescent="0.3">
      <c r="A665" s="425" t="s">
        <v>2509</v>
      </c>
      <c r="B665" s="426" t="s">
        <v>2001</v>
      </c>
      <c r="C665" s="426" t="s">
        <v>1976</v>
      </c>
      <c r="D665" s="426" t="s">
        <v>2261</v>
      </c>
      <c r="E665" s="426" t="s">
        <v>2262</v>
      </c>
      <c r="F665" s="429">
        <v>5</v>
      </c>
      <c r="G665" s="429">
        <v>1090</v>
      </c>
      <c r="H665" s="429">
        <v>1</v>
      </c>
      <c r="I665" s="429">
        <v>218</v>
      </c>
      <c r="J665" s="429">
        <v>5</v>
      </c>
      <c r="K665" s="429">
        <v>1090</v>
      </c>
      <c r="L665" s="429">
        <v>1</v>
      </c>
      <c r="M665" s="429">
        <v>218</v>
      </c>
      <c r="N665" s="429">
        <v>2</v>
      </c>
      <c r="O665" s="429">
        <v>438</v>
      </c>
      <c r="P665" s="442">
        <v>0.40183486238532112</v>
      </c>
      <c r="Q665" s="430">
        <v>219</v>
      </c>
    </row>
    <row r="666" spans="1:17" ht="14.4" customHeight="1" x14ac:dyDescent="0.3">
      <c r="A666" s="425" t="s">
        <v>2509</v>
      </c>
      <c r="B666" s="426" t="s">
        <v>2001</v>
      </c>
      <c r="C666" s="426" t="s">
        <v>1976</v>
      </c>
      <c r="D666" s="426" t="s">
        <v>2263</v>
      </c>
      <c r="E666" s="426" t="s">
        <v>2264</v>
      </c>
      <c r="F666" s="429"/>
      <c r="G666" s="429"/>
      <c r="H666" s="429"/>
      <c r="I666" s="429"/>
      <c r="J666" s="429">
        <v>1</v>
      </c>
      <c r="K666" s="429">
        <v>414</v>
      </c>
      <c r="L666" s="429"/>
      <c r="M666" s="429">
        <v>414</v>
      </c>
      <c r="N666" s="429"/>
      <c r="O666" s="429"/>
      <c r="P666" s="442"/>
      <c r="Q666" s="430"/>
    </row>
    <row r="667" spans="1:17" ht="14.4" customHeight="1" x14ac:dyDescent="0.3">
      <c r="A667" s="425" t="s">
        <v>2509</v>
      </c>
      <c r="B667" s="426" t="s">
        <v>2001</v>
      </c>
      <c r="C667" s="426" t="s">
        <v>1976</v>
      </c>
      <c r="D667" s="426" t="s">
        <v>2265</v>
      </c>
      <c r="E667" s="426" t="s">
        <v>2266</v>
      </c>
      <c r="F667" s="429"/>
      <c r="G667" s="429"/>
      <c r="H667" s="429"/>
      <c r="I667" s="429"/>
      <c r="J667" s="429">
        <v>1</v>
      </c>
      <c r="K667" s="429">
        <v>608</v>
      </c>
      <c r="L667" s="429"/>
      <c r="M667" s="429">
        <v>608</v>
      </c>
      <c r="N667" s="429"/>
      <c r="O667" s="429"/>
      <c r="P667" s="442"/>
      <c r="Q667" s="430"/>
    </row>
    <row r="668" spans="1:17" ht="14.4" customHeight="1" x14ac:dyDescent="0.3">
      <c r="A668" s="425" t="s">
        <v>2509</v>
      </c>
      <c r="B668" s="426" t="s">
        <v>2001</v>
      </c>
      <c r="C668" s="426" t="s">
        <v>1976</v>
      </c>
      <c r="D668" s="426" t="s">
        <v>2293</v>
      </c>
      <c r="E668" s="426" t="s">
        <v>2294</v>
      </c>
      <c r="F668" s="429">
        <v>1</v>
      </c>
      <c r="G668" s="429">
        <v>256</v>
      </c>
      <c r="H668" s="429">
        <v>1</v>
      </c>
      <c r="I668" s="429">
        <v>256</v>
      </c>
      <c r="J668" s="429">
        <v>1</v>
      </c>
      <c r="K668" s="429">
        <v>256</v>
      </c>
      <c r="L668" s="429">
        <v>1</v>
      </c>
      <c r="M668" s="429">
        <v>256</v>
      </c>
      <c r="N668" s="429"/>
      <c r="O668" s="429"/>
      <c r="P668" s="442"/>
      <c r="Q668" s="430"/>
    </row>
    <row r="669" spans="1:17" ht="14.4" customHeight="1" x14ac:dyDescent="0.3">
      <c r="A669" s="425" t="s">
        <v>2509</v>
      </c>
      <c r="B669" s="426" t="s">
        <v>2001</v>
      </c>
      <c r="C669" s="426" t="s">
        <v>1976</v>
      </c>
      <c r="D669" s="426" t="s">
        <v>2297</v>
      </c>
      <c r="E669" s="426" t="s">
        <v>2298</v>
      </c>
      <c r="F669" s="429">
        <v>268</v>
      </c>
      <c r="G669" s="429">
        <v>52796</v>
      </c>
      <c r="H669" s="429">
        <v>1</v>
      </c>
      <c r="I669" s="429">
        <v>197</v>
      </c>
      <c r="J669" s="429">
        <v>295</v>
      </c>
      <c r="K669" s="429">
        <v>58115</v>
      </c>
      <c r="L669" s="429">
        <v>1.1007462686567164</v>
      </c>
      <c r="M669" s="429">
        <v>197</v>
      </c>
      <c r="N669" s="429">
        <v>61</v>
      </c>
      <c r="O669" s="429">
        <v>12078</v>
      </c>
      <c r="P669" s="442">
        <v>0.22876733085839837</v>
      </c>
      <c r="Q669" s="430">
        <v>198</v>
      </c>
    </row>
    <row r="670" spans="1:17" ht="14.4" customHeight="1" x14ac:dyDescent="0.3">
      <c r="A670" s="425" t="s">
        <v>2509</v>
      </c>
      <c r="B670" s="426" t="s">
        <v>2001</v>
      </c>
      <c r="C670" s="426" t="s">
        <v>1976</v>
      </c>
      <c r="D670" s="426" t="s">
        <v>2299</v>
      </c>
      <c r="E670" s="426" t="s">
        <v>2300</v>
      </c>
      <c r="F670" s="429">
        <v>7</v>
      </c>
      <c r="G670" s="429">
        <v>5138</v>
      </c>
      <c r="H670" s="429">
        <v>1</v>
      </c>
      <c r="I670" s="429">
        <v>734</v>
      </c>
      <c r="J670" s="429">
        <v>7</v>
      </c>
      <c r="K670" s="429">
        <v>5166</v>
      </c>
      <c r="L670" s="429">
        <v>1.005449591280654</v>
      </c>
      <c r="M670" s="429">
        <v>738</v>
      </c>
      <c r="N670" s="429">
        <v>6</v>
      </c>
      <c r="O670" s="429">
        <v>4452</v>
      </c>
      <c r="P670" s="442">
        <v>0.86648501362397823</v>
      </c>
      <c r="Q670" s="430">
        <v>742</v>
      </c>
    </row>
    <row r="671" spans="1:17" ht="14.4" customHeight="1" x14ac:dyDescent="0.3">
      <c r="A671" s="425" t="s">
        <v>2509</v>
      </c>
      <c r="B671" s="426" t="s">
        <v>2001</v>
      </c>
      <c r="C671" s="426" t="s">
        <v>1976</v>
      </c>
      <c r="D671" s="426" t="s">
        <v>2301</v>
      </c>
      <c r="E671" s="426" t="s">
        <v>2302</v>
      </c>
      <c r="F671" s="429">
        <v>16</v>
      </c>
      <c r="G671" s="429">
        <v>5168</v>
      </c>
      <c r="H671" s="429">
        <v>1</v>
      </c>
      <c r="I671" s="429">
        <v>323</v>
      </c>
      <c r="J671" s="429">
        <v>8</v>
      </c>
      <c r="K671" s="429">
        <v>2600</v>
      </c>
      <c r="L671" s="429">
        <v>0.50309597523219818</v>
      </c>
      <c r="M671" s="429">
        <v>325</v>
      </c>
      <c r="N671" s="429">
        <v>20</v>
      </c>
      <c r="O671" s="429">
        <v>6520</v>
      </c>
      <c r="P671" s="442">
        <v>1.2616099071207429</v>
      </c>
      <c r="Q671" s="430">
        <v>326</v>
      </c>
    </row>
    <row r="672" spans="1:17" ht="14.4" customHeight="1" x14ac:dyDescent="0.3">
      <c r="A672" s="425" t="s">
        <v>2509</v>
      </c>
      <c r="B672" s="426" t="s">
        <v>2001</v>
      </c>
      <c r="C672" s="426" t="s">
        <v>1976</v>
      </c>
      <c r="D672" s="426" t="s">
        <v>2303</v>
      </c>
      <c r="E672" s="426" t="s">
        <v>2304</v>
      </c>
      <c r="F672" s="429">
        <v>10</v>
      </c>
      <c r="G672" s="429">
        <v>136830</v>
      </c>
      <c r="H672" s="429">
        <v>1</v>
      </c>
      <c r="I672" s="429">
        <v>13683</v>
      </c>
      <c r="J672" s="429">
        <v>5</v>
      </c>
      <c r="K672" s="429">
        <v>68455</v>
      </c>
      <c r="L672" s="429">
        <v>0.50029233355258351</v>
      </c>
      <c r="M672" s="429">
        <v>13691</v>
      </c>
      <c r="N672" s="429">
        <v>6</v>
      </c>
      <c r="O672" s="429">
        <v>82200</v>
      </c>
      <c r="P672" s="442">
        <v>0.6007454505590879</v>
      </c>
      <c r="Q672" s="430">
        <v>13700</v>
      </c>
    </row>
    <row r="673" spans="1:17" ht="14.4" customHeight="1" x14ac:dyDescent="0.3">
      <c r="A673" s="425" t="s">
        <v>2509</v>
      </c>
      <c r="B673" s="426" t="s">
        <v>2001</v>
      </c>
      <c r="C673" s="426" t="s">
        <v>1976</v>
      </c>
      <c r="D673" s="426" t="s">
        <v>2309</v>
      </c>
      <c r="E673" s="426" t="s">
        <v>2310</v>
      </c>
      <c r="F673" s="429">
        <v>58</v>
      </c>
      <c r="G673" s="429">
        <v>238844</v>
      </c>
      <c r="H673" s="429">
        <v>1</v>
      </c>
      <c r="I673" s="429">
        <v>4118</v>
      </c>
      <c r="J673" s="429">
        <v>147</v>
      </c>
      <c r="K673" s="429">
        <v>605934</v>
      </c>
      <c r="L673" s="429">
        <v>2.5369446165698113</v>
      </c>
      <c r="M673" s="429">
        <v>4122</v>
      </c>
      <c r="N673" s="429">
        <v>70</v>
      </c>
      <c r="O673" s="429">
        <v>288890</v>
      </c>
      <c r="P673" s="442">
        <v>1.2095342566696254</v>
      </c>
      <c r="Q673" s="430">
        <v>4127</v>
      </c>
    </row>
    <row r="674" spans="1:17" ht="14.4" customHeight="1" x14ac:dyDescent="0.3">
      <c r="A674" s="425" t="s">
        <v>2509</v>
      </c>
      <c r="B674" s="426" t="s">
        <v>2001</v>
      </c>
      <c r="C674" s="426" t="s">
        <v>1976</v>
      </c>
      <c r="D674" s="426" t="s">
        <v>2311</v>
      </c>
      <c r="E674" s="426" t="s">
        <v>2312</v>
      </c>
      <c r="F674" s="429">
        <v>1</v>
      </c>
      <c r="G674" s="429">
        <v>1984</v>
      </c>
      <c r="H674" s="429">
        <v>1</v>
      </c>
      <c r="I674" s="429">
        <v>1984</v>
      </c>
      <c r="J674" s="429"/>
      <c r="K674" s="429"/>
      <c r="L674" s="429"/>
      <c r="M674" s="429"/>
      <c r="N674" s="429">
        <v>1</v>
      </c>
      <c r="O674" s="429">
        <v>1993</v>
      </c>
      <c r="P674" s="442">
        <v>1.0045362903225807</v>
      </c>
      <c r="Q674" s="430">
        <v>1993</v>
      </c>
    </row>
    <row r="675" spans="1:17" ht="14.4" customHeight="1" x14ac:dyDescent="0.3">
      <c r="A675" s="425" t="s">
        <v>2509</v>
      </c>
      <c r="B675" s="426" t="s">
        <v>2001</v>
      </c>
      <c r="C675" s="426" t="s">
        <v>1976</v>
      </c>
      <c r="D675" s="426" t="s">
        <v>2315</v>
      </c>
      <c r="E675" s="426" t="s">
        <v>2316</v>
      </c>
      <c r="F675" s="429">
        <v>45</v>
      </c>
      <c r="G675" s="429">
        <v>93240</v>
      </c>
      <c r="H675" s="429">
        <v>1</v>
      </c>
      <c r="I675" s="429">
        <v>2072</v>
      </c>
      <c r="J675" s="429">
        <v>54</v>
      </c>
      <c r="K675" s="429">
        <v>111996</v>
      </c>
      <c r="L675" s="429">
        <v>1.2011583011583011</v>
      </c>
      <c r="M675" s="429">
        <v>2074</v>
      </c>
      <c r="N675" s="429">
        <v>54</v>
      </c>
      <c r="O675" s="429">
        <v>112104</v>
      </c>
      <c r="P675" s="442">
        <v>1.2023166023166023</v>
      </c>
      <c r="Q675" s="430">
        <v>2076</v>
      </c>
    </row>
    <row r="676" spans="1:17" ht="14.4" customHeight="1" x14ac:dyDescent="0.3">
      <c r="A676" s="425" t="s">
        <v>2509</v>
      </c>
      <c r="B676" s="426" t="s">
        <v>2001</v>
      </c>
      <c r="C676" s="426" t="s">
        <v>1976</v>
      </c>
      <c r="D676" s="426" t="s">
        <v>2317</v>
      </c>
      <c r="E676" s="426" t="s">
        <v>2318</v>
      </c>
      <c r="F676" s="429">
        <v>1</v>
      </c>
      <c r="G676" s="429">
        <v>6240</v>
      </c>
      <c r="H676" s="429">
        <v>1</v>
      </c>
      <c r="I676" s="429">
        <v>6240</v>
      </c>
      <c r="J676" s="429">
        <v>2</v>
      </c>
      <c r="K676" s="429">
        <v>12488</v>
      </c>
      <c r="L676" s="429">
        <v>2.0012820512820513</v>
      </c>
      <c r="M676" s="429">
        <v>6244</v>
      </c>
      <c r="N676" s="429">
        <v>2</v>
      </c>
      <c r="O676" s="429">
        <v>12500</v>
      </c>
      <c r="P676" s="442">
        <v>2.0032051282051282</v>
      </c>
      <c r="Q676" s="430">
        <v>6250</v>
      </c>
    </row>
    <row r="677" spans="1:17" ht="14.4" customHeight="1" x14ac:dyDescent="0.3">
      <c r="A677" s="425" t="s">
        <v>2509</v>
      </c>
      <c r="B677" s="426" t="s">
        <v>2001</v>
      </c>
      <c r="C677" s="426" t="s">
        <v>1976</v>
      </c>
      <c r="D677" s="426" t="s">
        <v>2447</v>
      </c>
      <c r="E677" s="426" t="s">
        <v>2448</v>
      </c>
      <c r="F677" s="429">
        <v>17</v>
      </c>
      <c r="G677" s="429">
        <v>255544</v>
      </c>
      <c r="H677" s="429">
        <v>1</v>
      </c>
      <c r="I677" s="429">
        <v>15032</v>
      </c>
      <c r="J677" s="429">
        <v>26</v>
      </c>
      <c r="K677" s="429">
        <v>391040</v>
      </c>
      <c r="L677" s="429">
        <v>1.5302257145540494</v>
      </c>
      <c r="M677" s="429">
        <v>15040</v>
      </c>
      <c r="N677" s="429">
        <v>26</v>
      </c>
      <c r="O677" s="429">
        <v>391274</v>
      </c>
      <c r="P677" s="442">
        <v>1.5311414081332373</v>
      </c>
      <c r="Q677" s="430">
        <v>15049</v>
      </c>
    </row>
    <row r="678" spans="1:17" ht="14.4" customHeight="1" x14ac:dyDescent="0.3">
      <c r="A678" s="425" t="s">
        <v>2509</v>
      </c>
      <c r="B678" s="426" t="s">
        <v>2001</v>
      </c>
      <c r="C678" s="426" t="s">
        <v>1976</v>
      </c>
      <c r="D678" s="426" t="s">
        <v>2327</v>
      </c>
      <c r="E678" s="426" t="s">
        <v>2328</v>
      </c>
      <c r="F678" s="429">
        <v>290</v>
      </c>
      <c r="G678" s="429">
        <v>2428460</v>
      </c>
      <c r="H678" s="429">
        <v>1</v>
      </c>
      <c r="I678" s="429">
        <v>8374</v>
      </c>
      <c r="J678" s="429">
        <v>280</v>
      </c>
      <c r="K678" s="429">
        <v>2345840</v>
      </c>
      <c r="L678" s="429">
        <v>0.9659784390107311</v>
      </c>
      <c r="M678" s="429">
        <v>8378</v>
      </c>
      <c r="N678" s="429">
        <v>345</v>
      </c>
      <c r="O678" s="429">
        <v>2892480</v>
      </c>
      <c r="P678" s="442">
        <v>1.1910758258320087</v>
      </c>
      <c r="Q678" s="430">
        <v>8384</v>
      </c>
    </row>
    <row r="679" spans="1:17" ht="14.4" customHeight="1" x14ac:dyDescent="0.3">
      <c r="A679" s="425" t="s">
        <v>2509</v>
      </c>
      <c r="B679" s="426" t="s">
        <v>2001</v>
      </c>
      <c r="C679" s="426" t="s">
        <v>1976</v>
      </c>
      <c r="D679" s="426" t="s">
        <v>2329</v>
      </c>
      <c r="E679" s="426" t="s">
        <v>2330</v>
      </c>
      <c r="F679" s="429">
        <v>549</v>
      </c>
      <c r="G679" s="429">
        <v>1021140</v>
      </c>
      <c r="H679" s="429">
        <v>1</v>
      </c>
      <c r="I679" s="429">
        <v>1860</v>
      </c>
      <c r="J679" s="429">
        <v>538</v>
      </c>
      <c r="K679" s="429">
        <v>1001756</v>
      </c>
      <c r="L679" s="429">
        <v>0.98101729439645891</v>
      </c>
      <c r="M679" s="429">
        <v>1862</v>
      </c>
      <c r="N679" s="429">
        <v>618</v>
      </c>
      <c r="O679" s="429">
        <v>1151952</v>
      </c>
      <c r="P679" s="442">
        <v>1.1281038838944708</v>
      </c>
      <c r="Q679" s="430">
        <v>1864</v>
      </c>
    </row>
    <row r="680" spans="1:17" ht="14.4" customHeight="1" x14ac:dyDescent="0.3">
      <c r="A680" s="425" t="s">
        <v>2509</v>
      </c>
      <c r="B680" s="426" t="s">
        <v>2001</v>
      </c>
      <c r="C680" s="426" t="s">
        <v>1976</v>
      </c>
      <c r="D680" s="426" t="s">
        <v>2331</v>
      </c>
      <c r="E680" s="426" t="s">
        <v>2330</v>
      </c>
      <c r="F680" s="429">
        <v>479</v>
      </c>
      <c r="G680" s="429">
        <v>1824511</v>
      </c>
      <c r="H680" s="429">
        <v>1</v>
      </c>
      <c r="I680" s="429">
        <v>3809</v>
      </c>
      <c r="J680" s="429">
        <v>483</v>
      </c>
      <c r="K680" s="429">
        <v>1840713</v>
      </c>
      <c r="L680" s="429">
        <v>1.0088801876228755</v>
      </c>
      <c r="M680" s="429">
        <v>3811</v>
      </c>
      <c r="N680" s="429">
        <v>579</v>
      </c>
      <c r="O680" s="429">
        <v>2208885</v>
      </c>
      <c r="P680" s="442">
        <v>1.2106723390541356</v>
      </c>
      <c r="Q680" s="430">
        <v>3815</v>
      </c>
    </row>
    <row r="681" spans="1:17" ht="14.4" customHeight="1" x14ac:dyDescent="0.3">
      <c r="A681" s="425" t="s">
        <v>2509</v>
      </c>
      <c r="B681" s="426" t="s">
        <v>2001</v>
      </c>
      <c r="C681" s="426" t="s">
        <v>1976</v>
      </c>
      <c r="D681" s="426" t="s">
        <v>2332</v>
      </c>
      <c r="E681" s="426" t="s">
        <v>2333</v>
      </c>
      <c r="F681" s="429">
        <v>19</v>
      </c>
      <c r="G681" s="429">
        <v>97679</v>
      </c>
      <c r="H681" s="429">
        <v>1</v>
      </c>
      <c r="I681" s="429">
        <v>5141</v>
      </c>
      <c r="J681" s="429">
        <v>29</v>
      </c>
      <c r="K681" s="429">
        <v>149205</v>
      </c>
      <c r="L681" s="429">
        <v>1.5275033528189272</v>
      </c>
      <c r="M681" s="429">
        <v>5145</v>
      </c>
      <c r="N681" s="429">
        <v>28</v>
      </c>
      <c r="O681" s="429">
        <v>144200</v>
      </c>
      <c r="P681" s="442">
        <v>1.4762640895177059</v>
      </c>
      <c r="Q681" s="430">
        <v>5150</v>
      </c>
    </row>
    <row r="682" spans="1:17" ht="14.4" customHeight="1" x14ac:dyDescent="0.3">
      <c r="A682" s="425" t="s">
        <v>2509</v>
      </c>
      <c r="B682" s="426" t="s">
        <v>2001</v>
      </c>
      <c r="C682" s="426" t="s">
        <v>1976</v>
      </c>
      <c r="D682" s="426" t="s">
        <v>2334</v>
      </c>
      <c r="E682" s="426" t="s">
        <v>2335</v>
      </c>
      <c r="F682" s="429">
        <v>2</v>
      </c>
      <c r="G682" s="429">
        <v>1112</v>
      </c>
      <c r="H682" s="429">
        <v>1</v>
      </c>
      <c r="I682" s="429">
        <v>556</v>
      </c>
      <c r="J682" s="429">
        <v>4</v>
      </c>
      <c r="K682" s="429">
        <v>2232</v>
      </c>
      <c r="L682" s="429">
        <v>2.0071942446043165</v>
      </c>
      <c r="M682" s="429">
        <v>558</v>
      </c>
      <c r="N682" s="429">
        <v>7</v>
      </c>
      <c r="O682" s="429">
        <v>3913</v>
      </c>
      <c r="P682" s="442">
        <v>3.5188848920863309</v>
      </c>
      <c r="Q682" s="430">
        <v>559</v>
      </c>
    </row>
    <row r="683" spans="1:17" ht="14.4" customHeight="1" x14ac:dyDescent="0.3">
      <c r="A683" s="425" t="s">
        <v>2509</v>
      </c>
      <c r="B683" s="426" t="s">
        <v>2001</v>
      </c>
      <c r="C683" s="426" t="s">
        <v>1976</v>
      </c>
      <c r="D683" s="426" t="s">
        <v>2336</v>
      </c>
      <c r="E683" s="426" t="s">
        <v>2337</v>
      </c>
      <c r="F683" s="429">
        <v>522</v>
      </c>
      <c r="G683" s="429">
        <v>4083084</v>
      </c>
      <c r="H683" s="429">
        <v>1</v>
      </c>
      <c r="I683" s="429">
        <v>7822</v>
      </c>
      <c r="J683" s="429">
        <v>427</v>
      </c>
      <c r="K683" s="429">
        <v>3342556</v>
      </c>
      <c r="L683" s="429">
        <v>0.81863512972057395</v>
      </c>
      <c r="M683" s="429">
        <v>7828</v>
      </c>
      <c r="N683" s="429">
        <v>467</v>
      </c>
      <c r="O683" s="429">
        <v>3658945</v>
      </c>
      <c r="P683" s="442">
        <v>0.89612288162575149</v>
      </c>
      <c r="Q683" s="430">
        <v>7835</v>
      </c>
    </row>
    <row r="684" spans="1:17" ht="14.4" customHeight="1" x14ac:dyDescent="0.3">
      <c r="A684" s="425" t="s">
        <v>2509</v>
      </c>
      <c r="B684" s="426" t="s">
        <v>2001</v>
      </c>
      <c r="C684" s="426" t="s">
        <v>1976</v>
      </c>
      <c r="D684" s="426" t="s">
        <v>2340</v>
      </c>
      <c r="E684" s="426" t="s">
        <v>2341</v>
      </c>
      <c r="F684" s="429">
        <v>1</v>
      </c>
      <c r="G684" s="429">
        <v>911</v>
      </c>
      <c r="H684" s="429">
        <v>1</v>
      </c>
      <c r="I684" s="429">
        <v>911</v>
      </c>
      <c r="J684" s="429">
        <v>6</v>
      </c>
      <c r="K684" s="429">
        <v>5478</v>
      </c>
      <c r="L684" s="429">
        <v>6.0131723380900111</v>
      </c>
      <c r="M684" s="429">
        <v>913</v>
      </c>
      <c r="N684" s="429">
        <v>7</v>
      </c>
      <c r="O684" s="429">
        <v>6398</v>
      </c>
      <c r="P684" s="442">
        <v>7.0230515916575191</v>
      </c>
      <c r="Q684" s="430">
        <v>914</v>
      </c>
    </row>
    <row r="685" spans="1:17" ht="14.4" customHeight="1" x14ac:dyDescent="0.3">
      <c r="A685" s="425" t="s">
        <v>2509</v>
      </c>
      <c r="B685" s="426" t="s">
        <v>2001</v>
      </c>
      <c r="C685" s="426" t="s">
        <v>1976</v>
      </c>
      <c r="D685" s="426" t="s">
        <v>2342</v>
      </c>
      <c r="E685" s="426" t="s">
        <v>2343</v>
      </c>
      <c r="F685" s="429">
        <v>17</v>
      </c>
      <c r="G685" s="429">
        <v>15487</v>
      </c>
      <c r="H685" s="429">
        <v>1</v>
      </c>
      <c r="I685" s="429">
        <v>911</v>
      </c>
      <c r="J685" s="429">
        <v>26</v>
      </c>
      <c r="K685" s="429">
        <v>23738</v>
      </c>
      <c r="L685" s="429">
        <v>1.5327694195131401</v>
      </c>
      <c r="M685" s="429">
        <v>913</v>
      </c>
      <c r="N685" s="429">
        <v>12</v>
      </c>
      <c r="O685" s="429">
        <v>10968</v>
      </c>
      <c r="P685" s="442">
        <v>0.70820688319235492</v>
      </c>
      <c r="Q685" s="430">
        <v>914</v>
      </c>
    </row>
    <row r="686" spans="1:17" ht="14.4" customHeight="1" x14ac:dyDescent="0.3">
      <c r="A686" s="425" t="s">
        <v>2509</v>
      </c>
      <c r="B686" s="426" t="s">
        <v>2001</v>
      </c>
      <c r="C686" s="426" t="s">
        <v>1976</v>
      </c>
      <c r="D686" s="426" t="s">
        <v>2360</v>
      </c>
      <c r="E686" s="426" t="s">
        <v>2361</v>
      </c>
      <c r="F686" s="429">
        <v>20</v>
      </c>
      <c r="G686" s="429">
        <v>42280</v>
      </c>
      <c r="H686" s="429">
        <v>1</v>
      </c>
      <c r="I686" s="429">
        <v>2114</v>
      </c>
      <c r="J686" s="429">
        <v>30</v>
      </c>
      <c r="K686" s="429">
        <v>63480</v>
      </c>
      <c r="L686" s="429">
        <v>1.5014191106906338</v>
      </c>
      <c r="M686" s="429">
        <v>2116</v>
      </c>
      <c r="N686" s="429">
        <v>58</v>
      </c>
      <c r="O686" s="429">
        <v>122844</v>
      </c>
      <c r="P686" s="442">
        <v>2.9054872280037842</v>
      </c>
      <c r="Q686" s="430">
        <v>2118</v>
      </c>
    </row>
    <row r="687" spans="1:17" ht="14.4" customHeight="1" x14ac:dyDescent="0.3">
      <c r="A687" s="425" t="s">
        <v>2509</v>
      </c>
      <c r="B687" s="426" t="s">
        <v>2001</v>
      </c>
      <c r="C687" s="426" t="s">
        <v>1976</v>
      </c>
      <c r="D687" s="426" t="s">
        <v>2362</v>
      </c>
      <c r="E687" s="426" t="s">
        <v>2363</v>
      </c>
      <c r="F687" s="429">
        <v>9</v>
      </c>
      <c r="G687" s="429">
        <v>9378</v>
      </c>
      <c r="H687" s="429">
        <v>1</v>
      </c>
      <c r="I687" s="429">
        <v>1042</v>
      </c>
      <c r="J687" s="429"/>
      <c r="K687" s="429"/>
      <c r="L687" s="429"/>
      <c r="M687" s="429"/>
      <c r="N687" s="429"/>
      <c r="O687" s="429"/>
      <c r="P687" s="442"/>
      <c r="Q687" s="430"/>
    </row>
    <row r="688" spans="1:17" ht="14.4" customHeight="1" x14ac:dyDescent="0.3">
      <c r="A688" s="425" t="s">
        <v>2509</v>
      </c>
      <c r="B688" s="426" t="s">
        <v>2001</v>
      </c>
      <c r="C688" s="426" t="s">
        <v>1976</v>
      </c>
      <c r="D688" s="426" t="s">
        <v>2364</v>
      </c>
      <c r="E688" s="426" t="s">
        <v>2365</v>
      </c>
      <c r="F688" s="429">
        <v>5</v>
      </c>
      <c r="G688" s="429">
        <v>9960</v>
      </c>
      <c r="H688" s="429">
        <v>1</v>
      </c>
      <c r="I688" s="429">
        <v>1992</v>
      </c>
      <c r="J688" s="429">
        <v>7</v>
      </c>
      <c r="K688" s="429">
        <v>13958</v>
      </c>
      <c r="L688" s="429">
        <v>1.4014056224899598</v>
      </c>
      <c r="M688" s="429">
        <v>1994</v>
      </c>
      <c r="N688" s="429">
        <v>9</v>
      </c>
      <c r="O688" s="429">
        <v>17964</v>
      </c>
      <c r="P688" s="442">
        <v>1.8036144578313253</v>
      </c>
      <c r="Q688" s="430">
        <v>1996</v>
      </c>
    </row>
    <row r="689" spans="1:17" ht="14.4" customHeight="1" x14ac:dyDescent="0.3">
      <c r="A689" s="425" t="s">
        <v>2509</v>
      </c>
      <c r="B689" s="426" t="s">
        <v>2001</v>
      </c>
      <c r="C689" s="426" t="s">
        <v>1976</v>
      </c>
      <c r="D689" s="426" t="s">
        <v>2366</v>
      </c>
      <c r="E689" s="426" t="s">
        <v>2367</v>
      </c>
      <c r="F689" s="429">
        <v>20</v>
      </c>
      <c r="G689" s="429">
        <v>25480</v>
      </c>
      <c r="H689" s="429">
        <v>1</v>
      </c>
      <c r="I689" s="429">
        <v>1274</v>
      </c>
      <c r="J689" s="429">
        <v>22</v>
      </c>
      <c r="K689" s="429">
        <v>28072</v>
      </c>
      <c r="L689" s="429">
        <v>1.1017268445839874</v>
      </c>
      <c r="M689" s="429">
        <v>1276</v>
      </c>
      <c r="N689" s="429">
        <v>1</v>
      </c>
      <c r="O689" s="429">
        <v>1277</v>
      </c>
      <c r="P689" s="442">
        <v>5.0117739403453689E-2</v>
      </c>
      <c r="Q689" s="430">
        <v>1277</v>
      </c>
    </row>
    <row r="690" spans="1:17" ht="14.4" customHeight="1" x14ac:dyDescent="0.3">
      <c r="A690" s="425" t="s">
        <v>2509</v>
      </c>
      <c r="B690" s="426" t="s">
        <v>2001</v>
      </c>
      <c r="C690" s="426" t="s">
        <v>1976</v>
      </c>
      <c r="D690" s="426" t="s">
        <v>2368</v>
      </c>
      <c r="E690" s="426" t="s">
        <v>2369</v>
      </c>
      <c r="F690" s="429">
        <v>3</v>
      </c>
      <c r="G690" s="429">
        <v>3486</v>
      </c>
      <c r="H690" s="429">
        <v>1</v>
      </c>
      <c r="I690" s="429">
        <v>1162</v>
      </c>
      <c r="J690" s="429"/>
      <c r="K690" s="429"/>
      <c r="L690" s="429"/>
      <c r="M690" s="429"/>
      <c r="N690" s="429">
        <v>1</v>
      </c>
      <c r="O690" s="429">
        <v>1164</v>
      </c>
      <c r="P690" s="442">
        <v>0.33390705679862304</v>
      </c>
      <c r="Q690" s="430">
        <v>1164</v>
      </c>
    </row>
    <row r="691" spans="1:17" ht="14.4" customHeight="1" x14ac:dyDescent="0.3">
      <c r="A691" s="425" t="s">
        <v>2509</v>
      </c>
      <c r="B691" s="426" t="s">
        <v>2001</v>
      </c>
      <c r="C691" s="426" t="s">
        <v>1976</v>
      </c>
      <c r="D691" s="426" t="s">
        <v>2372</v>
      </c>
      <c r="E691" s="426" t="s">
        <v>2373</v>
      </c>
      <c r="F691" s="429">
        <v>49</v>
      </c>
      <c r="G691" s="429">
        <v>248087</v>
      </c>
      <c r="H691" s="429">
        <v>1</v>
      </c>
      <c r="I691" s="429">
        <v>5063</v>
      </c>
      <c r="J691" s="429">
        <v>41</v>
      </c>
      <c r="K691" s="429">
        <v>207665</v>
      </c>
      <c r="L691" s="429">
        <v>0.83706522308706222</v>
      </c>
      <c r="M691" s="429">
        <v>5065</v>
      </c>
      <c r="N691" s="429">
        <v>28</v>
      </c>
      <c r="O691" s="429">
        <v>141904</v>
      </c>
      <c r="P691" s="442">
        <v>0.57199288959115147</v>
      </c>
      <c r="Q691" s="430">
        <v>5068</v>
      </c>
    </row>
    <row r="692" spans="1:17" ht="14.4" customHeight="1" x14ac:dyDescent="0.3">
      <c r="A692" s="425" t="s">
        <v>2509</v>
      </c>
      <c r="B692" s="426" t="s">
        <v>2001</v>
      </c>
      <c r="C692" s="426" t="s">
        <v>1976</v>
      </c>
      <c r="D692" s="426" t="s">
        <v>2374</v>
      </c>
      <c r="E692" s="426" t="s">
        <v>2375</v>
      </c>
      <c r="F692" s="429">
        <v>41</v>
      </c>
      <c r="G692" s="429">
        <v>212175</v>
      </c>
      <c r="H692" s="429">
        <v>1</v>
      </c>
      <c r="I692" s="429">
        <v>5175</v>
      </c>
      <c r="J692" s="429">
        <v>33</v>
      </c>
      <c r="K692" s="429">
        <v>170841</v>
      </c>
      <c r="L692" s="429">
        <v>0.80518911276069283</v>
      </c>
      <c r="M692" s="429">
        <v>5177</v>
      </c>
      <c r="N692" s="429">
        <v>23</v>
      </c>
      <c r="O692" s="429">
        <v>119140</v>
      </c>
      <c r="P692" s="442">
        <v>0.56151761517615173</v>
      </c>
      <c r="Q692" s="430">
        <v>5180</v>
      </c>
    </row>
    <row r="693" spans="1:17" ht="14.4" customHeight="1" x14ac:dyDescent="0.3">
      <c r="A693" s="425" t="s">
        <v>2509</v>
      </c>
      <c r="B693" s="426" t="s">
        <v>2001</v>
      </c>
      <c r="C693" s="426" t="s">
        <v>1976</v>
      </c>
      <c r="D693" s="426" t="s">
        <v>2378</v>
      </c>
      <c r="E693" s="426" t="s">
        <v>2379</v>
      </c>
      <c r="F693" s="429"/>
      <c r="G693" s="429"/>
      <c r="H693" s="429"/>
      <c r="I693" s="429"/>
      <c r="J693" s="429">
        <v>1</v>
      </c>
      <c r="K693" s="429">
        <v>5505</v>
      </c>
      <c r="L693" s="429"/>
      <c r="M693" s="429">
        <v>5505</v>
      </c>
      <c r="N693" s="429">
        <v>1</v>
      </c>
      <c r="O693" s="429">
        <v>5508</v>
      </c>
      <c r="P693" s="442"/>
      <c r="Q693" s="430">
        <v>5508</v>
      </c>
    </row>
    <row r="694" spans="1:17" ht="14.4" customHeight="1" x14ac:dyDescent="0.3">
      <c r="A694" s="425" t="s">
        <v>2509</v>
      </c>
      <c r="B694" s="426" t="s">
        <v>2001</v>
      </c>
      <c r="C694" s="426" t="s">
        <v>1976</v>
      </c>
      <c r="D694" s="426" t="s">
        <v>2380</v>
      </c>
      <c r="E694" s="426" t="s">
        <v>2381</v>
      </c>
      <c r="F694" s="429">
        <v>45</v>
      </c>
      <c r="G694" s="429">
        <v>121005</v>
      </c>
      <c r="H694" s="429">
        <v>1</v>
      </c>
      <c r="I694" s="429">
        <v>2689</v>
      </c>
      <c r="J694" s="429">
        <v>36</v>
      </c>
      <c r="K694" s="429">
        <v>96876</v>
      </c>
      <c r="L694" s="429">
        <v>0.80059501673484568</v>
      </c>
      <c r="M694" s="429">
        <v>2691</v>
      </c>
      <c r="N694" s="429">
        <v>23</v>
      </c>
      <c r="O694" s="429">
        <v>61916</v>
      </c>
      <c r="P694" s="442">
        <v>0.5116813354820049</v>
      </c>
      <c r="Q694" s="430">
        <v>2692</v>
      </c>
    </row>
    <row r="695" spans="1:17" ht="14.4" customHeight="1" x14ac:dyDescent="0.3">
      <c r="A695" s="425" t="s">
        <v>2509</v>
      </c>
      <c r="B695" s="426" t="s">
        <v>2001</v>
      </c>
      <c r="C695" s="426" t="s">
        <v>1976</v>
      </c>
      <c r="D695" s="426" t="s">
        <v>2449</v>
      </c>
      <c r="E695" s="426" t="s">
        <v>2450</v>
      </c>
      <c r="F695" s="429">
        <v>17</v>
      </c>
      <c r="G695" s="429">
        <v>0</v>
      </c>
      <c r="H695" s="429"/>
      <c r="I695" s="429">
        <v>0</v>
      </c>
      <c r="J695" s="429">
        <v>26</v>
      </c>
      <c r="K695" s="429">
        <v>0</v>
      </c>
      <c r="L695" s="429"/>
      <c r="M695" s="429">
        <v>0</v>
      </c>
      <c r="N695" s="429">
        <v>25</v>
      </c>
      <c r="O695" s="429">
        <v>0</v>
      </c>
      <c r="P695" s="442"/>
      <c r="Q695" s="430">
        <v>0</v>
      </c>
    </row>
    <row r="696" spans="1:17" ht="14.4" customHeight="1" x14ac:dyDescent="0.3">
      <c r="A696" s="425" t="s">
        <v>2509</v>
      </c>
      <c r="B696" s="426" t="s">
        <v>2001</v>
      </c>
      <c r="C696" s="426" t="s">
        <v>1976</v>
      </c>
      <c r="D696" s="426" t="s">
        <v>2382</v>
      </c>
      <c r="E696" s="426" t="s">
        <v>2383</v>
      </c>
      <c r="F696" s="429">
        <v>30</v>
      </c>
      <c r="G696" s="429">
        <v>0</v>
      </c>
      <c r="H696" s="429"/>
      <c r="I696" s="429">
        <v>0</v>
      </c>
      <c r="J696" s="429">
        <v>40</v>
      </c>
      <c r="K696" s="429">
        <v>0</v>
      </c>
      <c r="L696" s="429"/>
      <c r="M696" s="429">
        <v>0</v>
      </c>
      <c r="N696" s="429">
        <v>40</v>
      </c>
      <c r="O696" s="429">
        <v>0</v>
      </c>
      <c r="P696" s="442"/>
      <c r="Q696" s="430">
        <v>0</v>
      </c>
    </row>
    <row r="697" spans="1:17" ht="14.4" customHeight="1" x14ac:dyDescent="0.3">
      <c r="A697" s="425" t="s">
        <v>2616</v>
      </c>
      <c r="B697" s="426" t="s">
        <v>2001</v>
      </c>
      <c r="C697" s="426" t="s">
        <v>2002</v>
      </c>
      <c r="D697" s="426" t="s">
        <v>2006</v>
      </c>
      <c r="E697" s="426" t="s">
        <v>2007</v>
      </c>
      <c r="F697" s="429"/>
      <c r="G697" s="429"/>
      <c r="H697" s="429"/>
      <c r="I697" s="429"/>
      <c r="J697" s="429"/>
      <c r="K697" s="429"/>
      <c r="L697" s="429"/>
      <c r="M697" s="429"/>
      <c r="N697" s="429">
        <v>4</v>
      </c>
      <c r="O697" s="429">
        <v>3993.66</v>
      </c>
      <c r="P697" s="442"/>
      <c r="Q697" s="430">
        <v>998.41499999999996</v>
      </c>
    </row>
    <row r="698" spans="1:17" ht="14.4" customHeight="1" x14ac:dyDescent="0.3">
      <c r="A698" s="425" t="s">
        <v>2616</v>
      </c>
      <c r="B698" s="426" t="s">
        <v>2001</v>
      </c>
      <c r="C698" s="426" t="s">
        <v>2002</v>
      </c>
      <c r="D698" s="426" t="s">
        <v>2008</v>
      </c>
      <c r="E698" s="426" t="s">
        <v>2007</v>
      </c>
      <c r="F698" s="429">
        <v>8.25</v>
      </c>
      <c r="G698" s="429">
        <v>18274.18</v>
      </c>
      <c r="H698" s="429">
        <v>1</v>
      </c>
      <c r="I698" s="429">
        <v>2215.0521212121212</v>
      </c>
      <c r="J698" s="429">
        <v>10</v>
      </c>
      <c r="K698" s="429">
        <v>19828.8</v>
      </c>
      <c r="L698" s="429">
        <v>1.0850719430365685</v>
      </c>
      <c r="M698" s="429">
        <v>1982.8799999999999</v>
      </c>
      <c r="N698" s="429">
        <v>5.5</v>
      </c>
      <c r="O698" s="429">
        <v>10958.000000000002</v>
      </c>
      <c r="P698" s="442">
        <v>0.59964386910931167</v>
      </c>
      <c r="Q698" s="430">
        <v>1992.3636363636367</v>
      </c>
    </row>
    <row r="699" spans="1:17" ht="14.4" customHeight="1" x14ac:dyDescent="0.3">
      <c r="A699" s="425" t="s">
        <v>2616</v>
      </c>
      <c r="B699" s="426" t="s">
        <v>2001</v>
      </c>
      <c r="C699" s="426" t="s">
        <v>2002</v>
      </c>
      <c r="D699" s="426" t="s">
        <v>2009</v>
      </c>
      <c r="E699" s="426" t="s">
        <v>2010</v>
      </c>
      <c r="F699" s="429">
        <v>9.1800000000000015</v>
      </c>
      <c r="G699" s="429">
        <v>23457.690000000002</v>
      </c>
      <c r="H699" s="429">
        <v>1</v>
      </c>
      <c r="I699" s="429">
        <v>2555.3039215686272</v>
      </c>
      <c r="J699" s="429">
        <v>9.1900000000000013</v>
      </c>
      <c r="K699" s="429">
        <v>24337.19</v>
      </c>
      <c r="L699" s="429">
        <v>1.0374930353329759</v>
      </c>
      <c r="M699" s="429">
        <v>2648.2252448313379</v>
      </c>
      <c r="N699" s="429">
        <v>2.99</v>
      </c>
      <c r="O699" s="429">
        <v>7933.7899999999991</v>
      </c>
      <c r="P699" s="442">
        <v>0.33821701966391399</v>
      </c>
      <c r="Q699" s="430">
        <v>2653.4414715719058</v>
      </c>
    </row>
    <row r="700" spans="1:17" ht="14.4" customHeight="1" x14ac:dyDescent="0.3">
      <c r="A700" s="425" t="s">
        <v>2616</v>
      </c>
      <c r="B700" s="426" t="s">
        <v>2001</v>
      </c>
      <c r="C700" s="426" t="s">
        <v>2002</v>
      </c>
      <c r="D700" s="426" t="s">
        <v>2011</v>
      </c>
      <c r="E700" s="426" t="s">
        <v>2010</v>
      </c>
      <c r="F700" s="429">
        <v>8.7999999999999989</v>
      </c>
      <c r="G700" s="429">
        <v>56198.559999999998</v>
      </c>
      <c r="H700" s="429">
        <v>1</v>
      </c>
      <c r="I700" s="429">
        <v>6386.2000000000007</v>
      </c>
      <c r="J700" s="429">
        <v>4.5000000000000009</v>
      </c>
      <c r="K700" s="429">
        <v>29792.469999999998</v>
      </c>
      <c r="L700" s="429">
        <v>0.53012870792418876</v>
      </c>
      <c r="M700" s="429">
        <v>6620.5488888888867</v>
      </c>
      <c r="N700" s="429">
        <v>4</v>
      </c>
      <c r="O700" s="429">
        <v>26598.299999999996</v>
      </c>
      <c r="P700" s="442">
        <v>0.47329148647225117</v>
      </c>
      <c r="Q700" s="430">
        <v>6649.5749999999989</v>
      </c>
    </row>
    <row r="701" spans="1:17" ht="14.4" customHeight="1" x14ac:dyDescent="0.3">
      <c r="A701" s="425" t="s">
        <v>2616</v>
      </c>
      <c r="B701" s="426" t="s">
        <v>2001</v>
      </c>
      <c r="C701" s="426" t="s">
        <v>2002</v>
      </c>
      <c r="D701" s="426" t="s">
        <v>2021</v>
      </c>
      <c r="E701" s="426" t="s">
        <v>2022</v>
      </c>
      <c r="F701" s="429">
        <v>15.899999999999999</v>
      </c>
      <c r="G701" s="429">
        <v>23004.119999999995</v>
      </c>
      <c r="H701" s="429">
        <v>1</v>
      </c>
      <c r="I701" s="429">
        <v>1446.7999999999997</v>
      </c>
      <c r="J701" s="429">
        <v>7.1999999999999993</v>
      </c>
      <c r="K701" s="429">
        <v>7514.5499999999993</v>
      </c>
      <c r="L701" s="429">
        <v>0.32666105028142789</v>
      </c>
      <c r="M701" s="429">
        <v>1043.6875</v>
      </c>
      <c r="N701" s="429">
        <v>10</v>
      </c>
      <c r="O701" s="429">
        <v>9828.2800000000007</v>
      </c>
      <c r="P701" s="442">
        <v>0.42723999005395569</v>
      </c>
      <c r="Q701" s="430">
        <v>982.82800000000009</v>
      </c>
    </row>
    <row r="702" spans="1:17" ht="14.4" customHeight="1" x14ac:dyDescent="0.3">
      <c r="A702" s="425" t="s">
        <v>2616</v>
      </c>
      <c r="B702" s="426" t="s">
        <v>2001</v>
      </c>
      <c r="C702" s="426" t="s">
        <v>2002</v>
      </c>
      <c r="D702" s="426" t="s">
        <v>2024</v>
      </c>
      <c r="E702" s="426" t="s">
        <v>2014</v>
      </c>
      <c r="F702" s="429">
        <v>0.57000000000000006</v>
      </c>
      <c r="G702" s="429">
        <v>7811</v>
      </c>
      <c r="H702" s="429">
        <v>1</v>
      </c>
      <c r="I702" s="429">
        <v>13703.508771929823</v>
      </c>
      <c r="J702" s="429"/>
      <c r="K702" s="429"/>
      <c r="L702" s="429"/>
      <c r="M702" s="429"/>
      <c r="N702" s="429"/>
      <c r="O702" s="429"/>
      <c r="P702" s="442"/>
      <c r="Q702" s="430"/>
    </row>
    <row r="703" spans="1:17" ht="14.4" customHeight="1" x14ac:dyDescent="0.3">
      <c r="A703" s="425" t="s">
        <v>2616</v>
      </c>
      <c r="B703" s="426" t="s">
        <v>2001</v>
      </c>
      <c r="C703" s="426" t="s">
        <v>2002</v>
      </c>
      <c r="D703" s="426" t="s">
        <v>2025</v>
      </c>
      <c r="E703" s="426" t="s">
        <v>2026</v>
      </c>
      <c r="F703" s="429">
        <v>2.3500000000000005</v>
      </c>
      <c r="G703" s="429">
        <v>39950.800000000003</v>
      </c>
      <c r="H703" s="429">
        <v>1</v>
      </c>
      <c r="I703" s="429">
        <v>17000.340425531911</v>
      </c>
      <c r="J703" s="429">
        <v>3.0700000000000003</v>
      </c>
      <c r="K703" s="429">
        <v>39602.630000000005</v>
      </c>
      <c r="L703" s="429">
        <v>0.99128503058762285</v>
      </c>
      <c r="M703" s="429">
        <v>12899.879478827363</v>
      </c>
      <c r="N703" s="429">
        <v>3.86</v>
      </c>
      <c r="O703" s="429">
        <v>42823.51</v>
      </c>
      <c r="P703" s="442">
        <v>1.0719061946193817</v>
      </c>
      <c r="Q703" s="430">
        <v>11094.173575129535</v>
      </c>
    </row>
    <row r="704" spans="1:17" ht="14.4" customHeight="1" x14ac:dyDescent="0.3">
      <c r="A704" s="425" t="s">
        <v>2616</v>
      </c>
      <c r="B704" s="426" t="s">
        <v>2001</v>
      </c>
      <c r="C704" s="426" t="s">
        <v>2002</v>
      </c>
      <c r="D704" s="426" t="s">
        <v>2027</v>
      </c>
      <c r="E704" s="426" t="s">
        <v>2026</v>
      </c>
      <c r="F704" s="429"/>
      <c r="G704" s="429"/>
      <c r="H704" s="429"/>
      <c r="I704" s="429"/>
      <c r="J704" s="429"/>
      <c r="K704" s="429"/>
      <c r="L704" s="429"/>
      <c r="M704" s="429"/>
      <c r="N704" s="429">
        <v>0.08</v>
      </c>
      <c r="O704" s="429">
        <v>1638.28</v>
      </c>
      <c r="P704" s="442"/>
      <c r="Q704" s="430">
        <v>20478.5</v>
      </c>
    </row>
    <row r="705" spans="1:17" ht="14.4" customHeight="1" x14ac:dyDescent="0.3">
      <c r="A705" s="425" t="s">
        <v>2616</v>
      </c>
      <c r="B705" s="426" t="s">
        <v>2001</v>
      </c>
      <c r="C705" s="426" t="s">
        <v>2002</v>
      </c>
      <c r="D705" s="426" t="s">
        <v>2031</v>
      </c>
      <c r="E705" s="426" t="s">
        <v>2014</v>
      </c>
      <c r="F705" s="429">
        <v>0.3</v>
      </c>
      <c r="G705" s="429">
        <v>2055.5300000000002</v>
      </c>
      <c r="H705" s="429">
        <v>1</v>
      </c>
      <c r="I705" s="429">
        <v>6851.7666666666673</v>
      </c>
      <c r="J705" s="429"/>
      <c r="K705" s="429"/>
      <c r="L705" s="429"/>
      <c r="M705" s="429"/>
      <c r="N705" s="429"/>
      <c r="O705" s="429"/>
      <c r="P705" s="442"/>
      <c r="Q705" s="430"/>
    </row>
    <row r="706" spans="1:17" ht="14.4" customHeight="1" x14ac:dyDescent="0.3">
      <c r="A706" s="425" t="s">
        <v>2616</v>
      </c>
      <c r="B706" s="426" t="s">
        <v>2001</v>
      </c>
      <c r="C706" s="426" t="s">
        <v>2002</v>
      </c>
      <c r="D706" s="426" t="s">
        <v>2032</v>
      </c>
      <c r="E706" s="426" t="s">
        <v>2026</v>
      </c>
      <c r="F706" s="429">
        <v>0.42</v>
      </c>
      <c r="G706" s="429">
        <v>3072.77</v>
      </c>
      <c r="H706" s="429">
        <v>1</v>
      </c>
      <c r="I706" s="429">
        <v>7316.1190476190477</v>
      </c>
      <c r="J706" s="429">
        <v>0.4</v>
      </c>
      <c r="K706" s="429">
        <v>2579.98</v>
      </c>
      <c r="L706" s="429">
        <v>0.8396267862547474</v>
      </c>
      <c r="M706" s="429">
        <v>6449.95</v>
      </c>
      <c r="N706" s="429">
        <v>0.97</v>
      </c>
      <c r="O706" s="429">
        <v>6256.44</v>
      </c>
      <c r="P706" s="442">
        <v>2.0360912141162535</v>
      </c>
      <c r="Q706" s="430">
        <v>6449.9381443298971</v>
      </c>
    </row>
    <row r="707" spans="1:17" ht="14.4" customHeight="1" x14ac:dyDescent="0.3">
      <c r="A707" s="425" t="s">
        <v>2616</v>
      </c>
      <c r="B707" s="426" t="s">
        <v>2001</v>
      </c>
      <c r="C707" s="426" t="s">
        <v>2002</v>
      </c>
      <c r="D707" s="426" t="s">
        <v>2033</v>
      </c>
      <c r="E707" s="426" t="s">
        <v>2026</v>
      </c>
      <c r="F707" s="429">
        <v>0.38</v>
      </c>
      <c r="G707" s="429">
        <v>6621.8799999999992</v>
      </c>
      <c r="H707" s="429">
        <v>1</v>
      </c>
      <c r="I707" s="429">
        <v>17425.999999999996</v>
      </c>
      <c r="J707" s="429"/>
      <c r="K707" s="429"/>
      <c r="L707" s="429"/>
      <c r="M707" s="429"/>
      <c r="N707" s="429">
        <v>0.14000000000000001</v>
      </c>
      <c r="O707" s="429">
        <v>1613.27</v>
      </c>
      <c r="P707" s="442">
        <v>0.24362718744525727</v>
      </c>
      <c r="Q707" s="430">
        <v>11523.357142857141</v>
      </c>
    </row>
    <row r="708" spans="1:17" ht="14.4" customHeight="1" x14ac:dyDescent="0.3">
      <c r="A708" s="425" t="s">
        <v>2616</v>
      </c>
      <c r="B708" s="426" t="s">
        <v>2001</v>
      </c>
      <c r="C708" s="426" t="s">
        <v>2002</v>
      </c>
      <c r="D708" s="426" t="s">
        <v>2036</v>
      </c>
      <c r="E708" s="426" t="s">
        <v>2037</v>
      </c>
      <c r="F708" s="429">
        <v>26.6</v>
      </c>
      <c r="G708" s="429">
        <v>25115.690000000002</v>
      </c>
      <c r="H708" s="429">
        <v>1</v>
      </c>
      <c r="I708" s="429">
        <v>944.19887218045119</v>
      </c>
      <c r="J708" s="429">
        <v>22.5</v>
      </c>
      <c r="K708" s="429">
        <v>21751.65</v>
      </c>
      <c r="L708" s="429">
        <v>0.86605822893975837</v>
      </c>
      <c r="M708" s="429">
        <v>966.74</v>
      </c>
      <c r="N708" s="429">
        <v>19.5</v>
      </c>
      <c r="O708" s="429">
        <v>18948.949999999997</v>
      </c>
      <c r="P708" s="442">
        <v>0.75446663022198457</v>
      </c>
      <c r="Q708" s="430">
        <v>971.74102564102554</v>
      </c>
    </row>
    <row r="709" spans="1:17" ht="14.4" customHeight="1" x14ac:dyDescent="0.3">
      <c r="A709" s="425" t="s">
        <v>2616</v>
      </c>
      <c r="B709" s="426" t="s">
        <v>2001</v>
      </c>
      <c r="C709" s="426" t="s">
        <v>2002</v>
      </c>
      <c r="D709" s="426" t="s">
        <v>2038</v>
      </c>
      <c r="E709" s="426" t="s">
        <v>2037</v>
      </c>
      <c r="F709" s="429"/>
      <c r="G709" s="429"/>
      <c r="H709" s="429"/>
      <c r="I709" s="429"/>
      <c r="J709" s="429">
        <v>5</v>
      </c>
      <c r="K709" s="429">
        <v>9667.2999999999993</v>
      </c>
      <c r="L709" s="429"/>
      <c r="M709" s="429">
        <v>1933.4599999999998</v>
      </c>
      <c r="N709" s="429">
        <v>1</v>
      </c>
      <c r="O709" s="429">
        <v>1857.73</v>
      </c>
      <c r="P709" s="442"/>
      <c r="Q709" s="430">
        <v>1857.73</v>
      </c>
    </row>
    <row r="710" spans="1:17" ht="14.4" customHeight="1" x14ac:dyDescent="0.3">
      <c r="A710" s="425" t="s">
        <v>2616</v>
      </c>
      <c r="B710" s="426" t="s">
        <v>2001</v>
      </c>
      <c r="C710" s="426" t="s">
        <v>2002</v>
      </c>
      <c r="D710" s="426" t="s">
        <v>2044</v>
      </c>
      <c r="E710" s="426" t="s">
        <v>2045</v>
      </c>
      <c r="F710" s="429">
        <v>0.4</v>
      </c>
      <c r="G710" s="429">
        <v>2089.0100000000002</v>
      </c>
      <c r="H710" s="429">
        <v>1</v>
      </c>
      <c r="I710" s="429">
        <v>5222.5250000000005</v>
      </c>
      <c r="J710" s="429"/>
      <c r="K710" s="429"/>
      <c r="L710" s="429"/>
      <c r="M710" s="429"/>
      <c r="N710" s="429"/>
      <c r="O710" s="429"/>
      <c r="P710" s="442"/>
      <c r="Q710" s="430"/>
    </row>
    <row r="711" spans="1:17" ht="14.4" customHeight="1" x14ac:dyDescent="0.3">
      <c r="A711" s="425" t="s">
        <v>2616</v>
      </c>
      <c r="B711" s="426" t="s">
        <v>2001</v>
      </c>
      <c r="C711" s="426" t="s">
        <v>2002</v>
      </c>
      <c r="D711" s="426" t="s">
        <v>2046</v>
      </c>
      <c r="E711" s="426" t="s">
        <v>2045</v>
      </c>
      <c r="F711" s="429">
        <v>6.6899999999999986</v>
      </c>
      <c r="G711" s="429">
        <v>78023.67</v>
      </c>
      <c r="H711" s="429">
        <v>1</v>
      </c>
      <c r="I711" s="429">
        <v>11662.730941704038</v>
      </c>
      <c r="J711" s="429">
        <v>4.01</v>
      </c>
      <c r="K711" s="429">
        <v>43288.67</v>
      </c>
      <c r="L711" s="429">
        <v>0.55481458383077853</v>
      </c>
      <c r="M711" s="429">
        <v>10795.179551122195</v>
      </c>
      <c r="N711" s="429">
        <v>6.07</v>
      </c>
      <c r="O711" s="429">
        <v>65963.340000000011</v>
      </c>
      <c r="P711" s="442">
        <v>0.84542729148731421</v>
      </c>
      <c r="Q711" s="430">
        <v>10867.10708401977</v>
      </c>
    </row>
    <row r="712" spans="1:17" ht="14.4" customHeight="1" x14ac:dyDescent="0.3">
      <c r="A712" s="425" t="s">
        <v>2616</v>
      </c>
      <c r="B712" s="426" t="s">
        <v>2001</v>
      </c>
      <c r="C712" s="426" t="s">
        <v>2002</v>
      </c>
      <c r="D712" s="426" t="s">
        <v>2047</v>
      </c>
      <c r="E712" s="426" t="s">
        <v>2042</v>
      </c>
      <c r="F712" s="429">
        <v>0.1</v>
      </c>
      <c r="G712" s="429">
        <v>282.98</v>
      </c>
      <c r="H712" s="429">
        <v>1</v>
      </c>
      <c r="I712" s="429">
        <v>2829.8</v>
      </c>
      <c r="J712" s="429"/>
      <c r="K712" s="429"/>
      <c r="L712" s="429"/>
      <c r="M712" s="429"/>
      <c r="N712" s="429">
        <v>0.1</v>
      </c>
      <c r="O712" s="429">
        <v>193.91</v>
      </c>
      <c r="P712" s="442">
        <v>0.68524277334087214</v>
      </c>
      <c r="Q712" s="430">
        <v>1939.1</v>
      </c>
    </row>
    <row r="713" spans="1:17" ht="14.4" customHeight="1" x14ac:dyDescent="0.3">
      <c r="A713" s="425" t="s">
        <v>2616</v>
      </c>
      <c r="B713" s="426" t="s">
        <v>2001</v>
      </c>
      <c r="C713" s="426" t="s">
        <v>2002</v>
      </c>
      <c r="D713" s="426" t="s">
        <v>2048</v>
      </c>
      <c r="E713" s="426" t="s">
        <v>2045</v>
      </c>
      <c r="F713" s="429"/>
      <c r="G713" s="429"/>
      <c r="H713" s="429"/>
      <c r="I713" s="429"/>
      <c r="J713" s="429"/>
      <c r="K713" s="429"/>
      <c r="L713" s="429"/>
      <c r="M713" s="429"/>
      <c r="N713" s="429">
        <v>4.0600000000000005</v>
      </c>
      <c r="O713" s="429">
        <v>4415.16</v>
      </c>
      <c r="P713" s="442"/>
      <c r="Q713" s="430">
        <v>1087.477832512315</v>
      </c>
    </row>
    <row r="714" spans="1:17" ht="14.4" customHeight="1" x14ac:dyDescent="0.3">
      <c r="A714" s="425" t="s">
        <v>2616</v>
      </c>
      <c r="B714" s="426" t="s">
        <v>2001</v>
      </c>
      <c r="C714" s="426" t="s">
        <v>1969</v>
      </c>
      <c r="D714" s="426" t="s">
        <v>2070</v>
      </c>
      <c r="E714" s="426" t="s">
        <v>2071</v>
      </c>
      <c r="F714" s="429">
        <v>1</v>
      </c>
      <c r="G714" s="429">
        <v>938.2</v>
      </c>
      <c r="H714" s="429">
        <v>1</v>
      </c>
      <c r="I714" s="429">
        <v>938.2</v>
      </c>
      <c r="J714" s="429">
        <v>1</v>
      </c>
      <c r="K714" s="429">
        <v>972.32</v>
      </c>
      <c r="L714" s="429">
        <v>1.0363675122575144</v>
      </c>
      <c r="M714" s="429">
        <v>972.32</v>
      </c>
      <c r="N714" s="429"/>
      <c r="O714" s="429"/>
      <c r="P714" s="442"/>
      <c r="Q714" s="430"/>
    </row>
    <row r="715" spans="1:17" ht="14.4" customHeight="1" x14ac:dyDescent="0.3">
      <c r="A715" s="425" t="s">
        <v>2616</v>
      </c>
      <c r="B715" s="426" t="s">
        <v>2001</v>
      </c>
      <c r="C715" s="426" t="s">
        <v>1969</v>
      </c>
      <c r="D715" s="426" t="s">
        <v>2511</v>
      </c>
      <c r="E715" s="426" t="s">
        <v>2071</v>
      </c>
      <c r="F715" s="429"/>
      <c r="G715" s="429"/>
      <c r="H715" s="429"/>
      <c r="I715" s="429"/>
      <c r="J715" s="429"/>
      <c r="K715" s="429"/>
      <c r="L715" s="429"/>
      <c r="M715" s="429"/>
      <c r="N715" s="429">
        <v>1</v>
      </c>
      <c r="O715" s="429">
        <v>1408.42</v>
      </c>
      <c r="P715" s="442"/>
      <c r="Q715" s="430">
        <v>1408.42</v>
      </c>
    </row>
    <row r="716" spans="1:17" ht="14.4" customHeight="1" x14ac:dyDescent="0.3">
      <c r="A716" s="425" t="s">
        <v>2616</v>
      </c>
      <c r="B716" s="426" t="s">
        <v>2001</v>
      </c>
      <c r="C716" s="426" t="s">
        <v>1969</v>
      </c>
      <c r="D716" s="426" t="s">
        <v>2072</v>
      </c>
      <c r="E716" s="426" t="s">
        <v>2071</v>
      </c>
      <c r="F716" s="429"/>
      <c r="G716" s="429"/>
      <c r="H716" s="429"/>
      <c r="I716" s="429"/>
      <c r="J716" s="429">
        <v>1</v>
      </c>
      <c r="K716" s="429">
        <v>1647.4</v>
      </c>
      <c r="L716" s="429"/>
      <c r="M716" s="429">
        <v>1647.4</v>
      </c>
      <c r="N716" s="429"/>
      <c r="O716" s="429"/>
      <c r="P716" s="442"/>
      <c r="Q716" s="430"/>
    </row>
    <row r="717" spans="1:17" ht="14.4" customHeight="1" x14ac:dyDescent="0.3">
      <c r="A717" s="425" t="s">
        <v>2616</v>
      </c>
      <c r="B717" s="426" t="s">
        <v>2001</v>
      </c>
      <c r="C717" s="426" t="s">
        <v>1969</v>
      </c>
      <c r="D717" s="426" t="s">
        <v>2073</v>
      </c>
      <c r="E717" s="426" t="s">
        <v>2071</v>
      </c>
      <c r="F717" s="429">
        <v>17</v>
      </c>
      <c r="G717" s="429">
        <v>33894.6</v>
      </c>
      <c r="H717" s="429">
        <v>1</v>
      </c>
      <c r="I717" s="429">
        <v>1993.8</v>
      </c>
      <c r="J717" s="429">
        <v>15</v>
      </c>
      <c r="K717" s="429">
        <v>30777.000000000004</v>
      </c>
      <c r="L717" s="429">
        <v>0.9080207466676109</v>
      </c>
      <c r="M717" s="429">
        <v>2051.8000000000002</v>
      </c>
      <c r="N717" s="429">
        <v>27</v>
      </c>
      <c r="O717" s="429">
        <v>55790.1</v>
      </c>
      <c r="P717" s="442">
        <v>1.6459878564727124</v>
      </c>
      <c r="Q717" s="430">
        <v>2066.2999999999997</v>
      </c>
    </row>
    <row r="718" spans="1:17" ht="14.4" customHeight="1" x14ac:dyDescent="0.3">
      <c r="A718" s="425" t="s">
        <v>2616</v>
      </c>
      <c r="B718" s="426" t="s">
        <v>2001</v>
      </c>
      <c r="C718" s="426" t="s">
        <v>1969</v>
      </c>
      <c r="D718" s="426" t="s">
        <v>2074</v>
      </c>
      <c r="E718" s="426" t="s">
        <v>2075</v>
      </c>
      <c r="F718" s="429"/>
      <c r="G718" s="429"/>
      <c r="H718" s="429"/>
      <c r="I718" s="429"/>
      <c r="J718" s="429"/>
      <c r="K718" s="429"/>
      <c r="L718" s="429"/>
      <c r="M718" s="429"/>
      <c r="N718" s="429">
        <v>1</v>
      </c>
      <c r="O718" s="429">
        <v>1932.09</v>
      </c>
      <c r="P718" s="442"/>
      <c r="Q718" s="430">
        <v>1932.09</v>
      </c>
    </row>
    <row r="719" spans="1:17" ht="14.4" customHeight="1" x14ac:dyDescent="0.3">
      <c r="A719" s="425" t="s">
        <v>2616</v>
      </c>
      <c r="B719" s="426" t="s">
        <v>2001</v>
      </c>
      <c r="C719" s="426" t="s">
        <v>1969</v>
      </c>
      <c r="D719" s="426" t="s">
        <v>2076</v>
      </c>
      <c r="E719" s="426" t="s">
        <v>2077</v>
      </c>
      <c r="F719" s="429">
        <v>23</v>
      </c>
      <c r="G719" s="429">
        <v>22809.100000000002</v>
      </c>
      <c r="H719" s="429">
        <v>1</v>
      </c>
      <c r="I719" s="429">
        <v>991.7</v>
      </c>
      <c r="J719" s="429">
        <v>17</v>
      </c>
      <c r="K719" s="429">
        <v>17327.68</v>
      </c>
      <c r="L719" s="429">
        <v>0.75968275819738607</v>
      </c>
      <c r="M719" s="429">
        <v>1019.275294117647</v>
      </c>
      <c r="N719" s="429">
        <v>28</v>
      </c>
      <c r="O719" s="429">
        <v>28777.280000000002</v>
      </c>
      <c r="P719" s="442">
        <v>1.2616578470873467</v>
      </c>
      <c r="Q719" s="430">
        <v>1027.76</v>
      </c>
    </row>
    <row r="720" spans="1:17" ht="14.4" customHeight="1" x14ac:dyDescent="0.3">
      <c r="A720" s="425" t="s">
        <v>2616</v>
      </c>
      <c r="B720" s="426" t="s">
        <v>2001</v>
      </c>
      <c r="C720" s="426" t="s">
        <v>1969</v>
      </c>
      <c r="D720" s="426" t="s">
        <v>2078</v>
      </c>
      <c r="E720" s="426" t="s">
        <v>2077</v>
      </c>
      <c r="F720" s="429">
        <v>1</v>
      </c>
      <c r="G720" s="429">
        <v>2066.6999999999998</v>
      </c>
      <c r="H720" s="429">
        <v>1</v>
      </c>
      <c r="I720" s="429">
        <v>2066.6999999999998</v>
      </c>
      <c r="J720" s="429">
        <v>2</v>
      </c>
      <c r="K720" s="429">
        <v>4283.7</v>
      </c>
      <c r="L720" s="429">
        <v>2.0727246334736535</v>
      </c>
      <c r="M720" s="429">
        <v>2141.85</v>
      </c>
      <c r="N720" s="429">
        <v>1</v>
      </c>
      <c r="O720" s="429">
        <v>2141.85</v>
      </c>
      <c r="P720" s="442">
        <v>1.0363623167368268</v>
      </c>
      <c r="Q720" s="430">
        <v>2141.85</v>
      </c>
    </row>
    <row r="721" spans="1:17" ht="14.4" customHeight="1" x14ac:dyDescent="0.3">
      <c r="A721" s="425" t="s">
        <v>2616</v>
      </c>
      <c r="B721" s="426" t="s">
        <v>2001</v>
      </c>
      <c r="C721" s="426" t="s">
        <v>1969</v>
      </c>
      <c r="D721" s="426" t="s">
        <v>2417</v>
      </c>
      <c r="E721" s="426" t="s">
        <v>2418</v>
      </c>
      <c r="F721" s="429">
        <v>3</v>
      </c>
      <c r="G721" s="429">
        <v>2289</v>
      </c>
      <c r="H721" s="429">
        <v>1</v>
      </c>
      <c r="I721" s="429">
        <v>763</v>
      </c>
      <c r="J721" s="429"/>
      <c r="K721" s="429"/>
      <c r="L721" s="429"/>
      <c r="M721" s="429"/>
      <c r="N721" s="429"/>
      <c r="O721" s="429"/>
      <c r="P721" s="442"/>
      <c r="Q721" s="430"/>
    </row>
    <row r="722" spans="1:17" ht="14.4" customHeight="1" x14ac:dyDescent="0.3">
      <c r="A722" s="425" t="s">
        <v>2616</v>
      </c>
      <c r="B722" s="426" t="s">
        <v>2001</v>
      </c>
      <c r="C722" s="426" t="s">
        <v>1969</v>
      </c>
      <c r="D722" s="426" t="s">
        <v>2617</v>
      </c>
      <c r="E722" s="426" t="s">
        <v>2618</v>
      </c>
      <c r="F722" s="429">
        <v>11</v>
      </c>
      <c r="G722" s="429">
        <v>190850</v>
      </c>
      <c r="H722" s="429">
        <v>1</v>
      </c>
      <c r="I722" s="429">
        <v>17350</v>
      </c>
      <c r="J722" s="429">
        <v>14</v>
      </c>
      <c r="K722" s="429">
        <v>242900</v>
      </c>
      <c r="L722" s="429">
        <v>1.2727272727272727</v>
      </c>
      <c r="M722" s="429">
        <v>17350</v>
      </c>
      <c r="N722" s="429">
        <v>15</v>
      </c>
      <c r="O722" s="429">
        <v>260250</v>
      </c>
      <c r="P722" s="442">
        <v>1.3636363636363635</v>
      </c>
      <c r="Q722" s="430">
        <v>17350</v>
      </c>
    </row>
    <row r="723" spans="1:17" ht="14.4" customHeight="1" x14ac:dyDescent="0.3">
      <c r="A723" s="425" t="s">
        <v>2616</v>
      </c>
      <c r="B723" s="426" t="s">
        <v>2001</v>
      </c>
      <c r="C723" s="426" t="s">
        <v>1969</v>
      </c>
      <c r="D723" s="426" t="s">
        <v>2081</v>
      </c>
      <c r="E723" s="426" t="s">
        <v>2082</v>
      </c>
      <c r="F723" s="429">
        <v>1</v>
      </c>
      <c r="G723" s="429">
        <v>26500</v>
      </c>
      <c r="H723" s="429">
        <v>1</v>
      </c>
      <c r="I723" s="429">
        <v>26500</v>
      </c>
      <c r="J723" s="429"/>
      <c r="K723" s="429"/>
      <c r="L723" s="429"/>
      <c r="M723" s="429"/>
      <c r="N723" s="429"/>
      <c r="O723" s="429"/>
      <c r="P723" s="442"/>
      <c r="Q723" s="430"/>
    </row>
    <row r="724" spans="1:17" ht="14.4" customHeight="1" x14ac:dyDescent="0.3">
      <c r="A724" s="425" t="s">
        <v>2616</v>
      </c>
      <c r="B724" s="426" t="s">
        <v>2001</v>
      </c>
      <c r="C724" s="426" t="s">
        <v>1969</v>
      </c>
      <c r="D724" s="426" t="s">
        <v>2619</v>
      </c>
      <c r="E724" s="426" t="s">
        <v>2620</v>
      </c>
      <c r="F724" s="429">
        <v>1</v>
      </c>
      <c r="G724" s="429">
        <v>3198</v>
      </c>
      <c r="H724" s="429">
        <v>1</v>
      </c>
      <c r="I724" s="429">
        <v>3198</v>
      </c>
      <c r="J724" s="429">
        <v>8</v>
      </c>
      <c r="K724" s="429">
        <v>26514.32</v>
      </c>
      <c r="L724" s="429">
        <v>8.2909068167604758</v>
      </c>
      <c r="M724" s="429">
        <v>3314.29</v>
      </c>
      <c r="N724" s="429">
        <v>10</v>
      </c>
      <c r="O724" s="429">
        <v>33142.899999999994</v>
      </c>
      <c r="P724" s="442">
        <v>10.363633520950593</v>
      </c>
      <c r="Q724" s="430">
        <v>3314.2899999999995</v>
      </c>
    </row>
    <row r="725" spans="1:17" ht="14.4" customHeight="1" x14ac:dyDescent="0.3">
      <c r="A725" s="425" t="s">
        <v>2616</v>
      </c>
      <c r="B725" s="426" t="s">
        <v>2001</v>
      </c>
      <c r="C725" s="426" t="s">
        <v>1969</v>
      </c>
      <c r="D725" s="426" t="s">
        <v>2085</v>
      </c>
      <c r="E725" s="426" t="s">
        <v>2086</v>
      </c>
      <c r="F725" s="429">
        <v>9</v>
      </c>
      <c r="G725" s="429">
        <v>105948</v>
      </c>
      <c r="H725" s="429">
        <v>1</v>
      </c>
      <c r="I725" s="429">
        <v>11772</v>
      </c>
      <c r="J725" s="429">
        <v>11</v>
      </c>
      <c r="K725" s="429">
        <v>129492</v>
      </c>
      <c r="L725" s="429">
        <v>1.2222222222222223</v>
      </c>
      <c r="M725" s="429">
        <v>11772</v>
      </c>
      <c r="N725" s="429">
        <v>16</v>
      </c>
      <c r="O725" s="429">
        <v>188352</v>
      </c>
      <c r="P725" s="442">
        <v>1.7777777777777777</v>
      </c>
      <c r="Q725" s="430">
        <v>11772</v>
      </c>
    </row>
    <row r="726" spans="1:17" ht="14.4" customHeight="1" x14ac:dyDescent="0.3">
      <c r="A726" s="425" t="s">
        <v>2616</v>
      </c>
      <c r="B726" s="426" t="s">
        <v>2001</v>
      </c>
      <c r="C726" s="426" t="s">
        <v>1969</v>
      </c>
      <c r="D726" s="426" t="s">
        <v>2419</v>
      </c>
      <c r="E726" s="426" t="s">
        <v>2420</v>
      </c>
      <c r="F726" s="429">
        <v>1</v>
      </c>
      <c r="G726" s="429">
        <v>30135</v>
      </c>
      <c r="H726" s="429">
        <v>1</v>
      </c>
      <c r="I726" s="429">
        <v>30135</v>
      </c>
      <c r="J726" s="429"/>
      <c r="K726" s="429"/>
      <c r="L726" s="429"/>
      <c r="M726" s="429"/>
      <c r="N726" s="429"/>
      <c r="O726" s="429"/>
      <c r="P726" s="442"/>
      <c r="Q726" s="430"/>
    </row>
    <row r="727" spans="1:17" ht="14.4" customHeight="1" x14ac:dyDescent="0.3">
      <c r="A727" s="425" t="s">
        <v>2616</v>
      </c>
      <c r="B727" s="426" t="s">
        <v>2001</v>
      </c>
      <c r="C727" s="426" t="s">
        <v>1969</v>
      </c>
      <c r="D727" s="426" t="s">
        <v>2089</v>
      </c>
      <c r="E727" s="426" t="s">
        <v>2090</v>
      </c>
      <c r="F727" s="429">
        <v>2</v>
      </c>
      <c r="G727" s="429">
        <v>4473</v>
      </c>
      <c r="H727" s="429">
        <v>1</v>
      </c>
      <c r="I727" s="429">
        <v>2236.5</v>
      </c>
      <c r="J727" s="429"/>
      <c r="K727" s="429"/>
      <c r="L727" s="429"/>
      <c r="M727" s="429"/>
      <c r="N727" s="429"/>
      <c r="O727" s="429"/>
      <c r="P727" s="442"/>
      <c r="Q727" s="430"/>
    </row>
    <row r="728" spans="1:17" ht="14.4" customHeight="1" x14ac:dyDescent="0.3">
      <c r="A728" s="425" t="s">
        <v>2616</v>
      </c>
      <c r="B728" s="426" t="s">
        <v>2001</v>
      </c>
      <c r="C728" s="426" t="s">
        <v>1969</v>
      </c>
      <c r="D728" s="426" t="s">
        <v>2533</v>
      </c>
      <c r="E728" s="426" t="s">
        <v>2534</v>
      </c>
      <c r="F728" s="429"/>
      <c r="G728" s="429"/>
      <c r="H728" s="429"/>
      <c r="I728" s="429"/>
      <c r="J728" s="429">
        <v>1</v>
      </c>
      <c r="K728" s="429">
        <v>24131.8</v>
      </c>
      <c r="L728" s="429"/>
      <c r="M728" s="429">
        <v>24131.8</v>
      </c>
      <c r="N728" s="429"/>
      <c r="O728" s="429"/>
      <c r="P728" s="442"/>
      <c r="Q728" s="430"/>
    </row>
    <row r="729" spans="1:17" ht="14.4" customHeight="1" x14ac:dyDescent="0.3">
      <c r="A729" s="425" t="s">
        <v>2616</v>
      </c>
      <c r="B729" s="426" t="s">
        <v>2001</v>
      </c>
      <c r="C729" s="426" t="s">
        <v>1969</v>
      </c>
      <c r="D729" s="426" t="s">
        <v>2108</v>
      </c>
      <c r="E729" s="426" t="s">
        <v>2109</v>
      </c>
      <c r="F729" s="429"/>
      <c r="G729" s="429"/>
      <c r="H729" s="429"/>
      <c r="I729" s="429"/>
      <c r="J729" s="429"/>
      <c r="K729" s="429"/>
      <c r="L729" s="429"/>
      <c r="M729" s="429"/>
      <c r="N729" s="429">
        <v>1</v>
      </c>
      <c r="O729" s="429">
        <v>1123.73</v>
      </c>
      <c r="P729" s="442"/>
      <c r="Q729" s="430">
        <v>1123.73</v>
      </c>
    </row>
    <row r="730" spans="1:17" ht="14.4" customHeight="1" x14ac:dyDescent="0.3">
      <c r="A730" s="425" t="s">
        <v>2616</v>
      </c>
      <c r="B730" s="426" t="s">
        <v>2001</v>
      </c>
      <c r="C730" s="426" t="s">
        <v>1969</v>
      </c>
      <c r="D730" s="426" t="s">
        <v>2554</v>
      </c>
      <c r="E730" s="426" t="s">
        <v>2553</v>
      </c>
      <c r="F730" s="429">
        <v>1</v>
      </c>
      <c r="G730" s="429">
        <v>4718.7</v>
      </c>
      <c r="H730" s="429">
        <v>1</v>
      </c>
      <c r="I730" s="429">
        <v>4718.7</v>
      </c>
      <c r="J730" s="429"/>
      <c r="K730" s="429"/>
      <c r="L730" s="429"/>
      <c r="M730" s="429"/>
      <c r="N730" s="429"/>
      <c r="O730" s="429"/>
      <c r="P730" s="442"/>
      <c r="Q730" s="430"/>
    </row>
    <row r="731" spans="1:17" ht="14.4" customHeight="1" x14ac:dyDescent="0.3">
      <c r="A731" s="425" t="s">
        <v>2616</v>
      </c>
      <c r="B731" s="426" t="s">
        <v>2001</v>
      </c>
      <c r="C731" s="426" t="s">
        <v>1969</v>
      </c>
      <c r="D731" s="426" t="s">
        <v>2427</v>
      </c>
      <c r="E731" s="426" t="s">
        <v>2428</v>
      </c>
      <c r="F731" s="429"/>
      <c r="G731" s="429"/>
      <c r="H731" s="429"/>
      <c r="I731" s="429"/>
      <c r="J731" s="429">
        <v>5</v>
      </c>
      <c r="K731" s="429">
        <v>101561</v>
      </c>
      <c r="L731" s="429"/>
      <c r="M731" s="429">
        <v>20312.2</v>
      </c>
      <c r="N731" s="429"/>
      <c r="O731" s="429"/>
      <c r="P731" s="442"/>
      <c r="Q731" s="430"/>
    </row>
    <row r="732" spans="1:17" ht="14.4" customHeight="1" x14ac:dyDescent="0.3">
      <c r="A732" s="425" t="s">
        <v>2616</v>
      </c>
      <c r="B732" s="426" t="s">
        <v>2001</v>
      </c>
      <c r="C732" s="426" t="s">
        <v>1969</v>
      </c>
      <c r="D732" s="426" t="s">
        <v>2563</v>
      </c>
      <c r="E732" s="426" t="s">
        <v>2564</v>
      </c>
      <c r="F732" s="429">
        <v>1</v>
      </c>
      <c r="G732" s="429">
        <v>3900</v>
      </c>
      <c r="H732" s="429">
        <v>1</v>
      </c>
      <c r="I732" s="429">
        <v>3900</v>
      </c>
      <c r="J732" s="429"/>
      <c r="K732" s="429"/>
      <c r="L732" s="429"/>
      <c r="M732" s="429"/>
      <c r="N732" s="429"/>
      <c r="O732" s="429"/>
      <c r="P732" s="442"/>
      <c r="Q732" s="430"/>
    </row>
    <row r="733" spans="1:17" ht="14.4" customHeight="1" x14ac:dyDescent="0.3">
      <c r="A733" s="425" t="s">
        <v>2616</v>
      </c>
      <c r="B733" s="426" t="s">
        <v>2001</v>
      </c>
      <c r="C733" s="426" t="s">
        <v>1969</v>
      </c>
      <c r="D733" s="426" t="s">
        <v>2153</v>
      </c>
      <c r="E733" s="426" t="s">
        <v>2154</v>
      </c>
      <c r="F733" s="429"/>
      <c r="G733" s="429"/>
      <c r="H733" s="429"/>
      <c r="I733" s="429"/>
      <c r="J733" s="429"/>
      <c r="K733" s="429"/>
      <c r="L733" s="429"/>
      <c r="M733" s="429"/>
      <c r="N733" s="429">
        <v>1</v>
      </c>
      <c r="O733" s="429">
        <v>605.65</v>
      </c>
      <c r="P733" s="442"/>
      <c r="Q733" s="430">
        <v>605.65</v>
      </c>
    </row>
    <row r="734" spans="1:17" ht="14.4" customHeight="1" x14ac:dyDescent="0.3">
      <c r="A734" s="425" t="s">
        <v>2616</v>
      </c>
      <c r="B734" s="426" t="s">
        <v>2001</v>
      </c>
      <c r="C734" s="426" t="s">
        <v>1969</v>
      </c>
      <c r="D734" s="426" t="s">
        <v>2159</v>
      </c>
      <c r="E734" s="426" t="s">
        <v>2160</v>
      </c>
      <c r="F734" s="429">
        <v>18</v>
      </c>
      <c r="G734" s="429">
        <v>14436</v>
      </c>
      <c r="H734" s="429">
        <v>1</v>
      </c>
      <c r="I734" s="429">
        <v>802</v>
      </c>
      <c r="J734" s="429">
        <v>16</v>
      </c>
      <c r="K734" s="429">
        <v>13152.759999999998</v>
      </c>
      <c r="L734" s="429">
        <v>0.91110834026045984</v>
      </c>
      <c r="M734" s="429">
        <v>822.0474999999999</v>
      </c>
      <c r="N734" s="429">
        <v>30</v>
      </c>
      <c r="O734" s="429">
        <v>24934.799999999999</v>
      </c>
      <c r="P734" s="442">
        <v>1.727265170407315</v>
      </c>
      <c r="Q734" s="430">
        <v>831.16</v>
      </c>
    </row>
    <row r="735" spans="1:17" ht="14.4" customHeight="1" x14ac:dyDescent="0.3">
      <c r="A735" s="425" t="s">
        <v>2616</v>
      </c>
      <c r="B735" s="426" t="s">
        <v>2001</v>
      </c>
      <c r="C735" s="426" t="s">
        <v>1969</v>
      </c>
      <c r="D735" s="426" t="s">
        <v>2161</v>
      </c>
      <c r="E735" s="426" t="s">
        <v>2160</v>
      </c>
      <c r="F735" s="429">
        <v>4</v>
      </c>
      <c r="G735" s="429">
        <v>3427.6</v>
      </c>
      <c r="H735" s="429">
        <v>1</v>
      </c>
      <c r="I735" s="429">
        <v>856.9</v>
      </c>
      <c r="J735" s="429">
        <v>2</v>
      </c>
      <c r="K735" s="429">
        <v>1776.12</v>
      </c>
      <c r="L735" s="429">
        <v>0.51818181818181819</v>
      </c>
      <c r="M735" s="429">
        <v>888.06</v>
      </c>
      <c r="N735" s="429">
        <v>1</v>
      </c>
      <c r="O735" s="429">
        <v>888.06</v>
      </c>
      <c r="P735" s="442">
        <v>0.25909090909090909</v>
      </c>
      <c r="Q735" s="430">
        <v>888.06</v>
      </c>
    </row>
    <row r="736" spans="1:17" ht="14.4" customHeight="1" x14ac:dyDescent="0.3">
      <c r="A736" s="425" t="s">
        <v>2616</v>
      </c>
      <c r="B736" s="426" t="s">
        <v>2001</v>
      </c>
      <c r="C736" s="426" t="s">
        <v>1969</v>
      </c>
      <c r="D736" s="426" t="s">
        <v>2162</v>
      </c>
      <c r="E736" s="426" t="s">
        <v>2163</v>
      </c>
      <c r="F736" s="429"/>
      <c r="G736" s="429"/>
      <c r="H736" s="429"/>
      <c r="I736" s="429"/>
      <c r="J736" s="429">
        <v>1</v>
      </c>
      <c r="K736" s="429">
        <v>888.06</v>
      </c>
      <c r="L736" s="429"/>
      <c r="M736" s="429">
        <v>888.06</v>
      </c>
      <c r="N736" s="429"/>
      <c r="O736" s="429"/>
      <c r="P736" s="442"/>
      <c r="Q736" s="430"/>
    </row>
    <row r="737" spans="1:17" ht="14.4" customHeight="1" x14ac:dyDescent="0.3">
      <c r="A737" s="425" t="s">
        <v>2616</v>
      </c>
      <c r="B737" s="426" t="s">
        <v>2001</v>
      </c>
      <c r="C737" s="426" t="s">
        <v>1969</v>
      </c>
      <c r="D737" s="426" t="s">
        <v>2166</v>
      </c>
      <c r="E737" s="426" t="s">
        <v>2167</v>
      </c>
      <c r="F737" s="429"/>
      <c r="G737" s="429"/>
      <c r="H737" s="429"/>
      <c r="I737" s="429"/>
      <c r="J737" s="429"/>
      <c r="K737" s="429"/>
      <c r="L737" s="429"/>
      <c r="M737" s="429"/>
      <c r="N737" s="429">
        <v>13</v>
      </c>
      <c r="O737" s="429">
        <v>50684.4</v>
      </c>
      <c r="P737" s="442"/>
      <c r="Q737" s="430">
        <v>3898.8</v>
      </c>
    </row>
    <row r="738" spans="1:17" ht="14.4" customHeight="1" x14ac:dyDescent="0.3">
      <c r="A738" s="425" t="s">
        <v>2616</v>
      </c>
      <c r="B738" s="426" t="s">
        <v>2001</v>
      </c>
      <c r="C738" s="426" t="s">
        <v>1969</v>
      </c>
      <c r="D738" s="426" t="s">
        <v>2621</v>
      </c>
      <c r="E738" s="426" t="s">
        <v>2622</v>
      </c>
      <c r="F738" s="429">
        <v>28</v>
      </c>
      <c r="G738" s="429">
        <v>616000</v>
      </c>
      <c r="H738" s="429">
        <v>1</v>
      </c>
      <c r="I738" s="429">
        <v>22000</v>
      </c>
      <c r="J738" s="429">
        <v>46</v>
      </c>
      <c r="K738" s="429">
        <v>1012000</v>
      </c>
      <c r="L738" s="429">
        <v>1.6428571428571428</v>
      </c>
      <c r="M738" s="429">
        <v>22000</v>
      </c>
      <c r="N738" s="429">
        <v>32</v>
      </c>
      <c r="O738" s="429">
        <v>704000</v>
      </c>
      <c r="P738" s="442">
        <v>1.1428571428571428</v>
      </c>
      <c r="Q738" s="430">
        <v>22000</v>
      </c>
    </row>
    <row r="739" spans="1:17" ht="14.4" customHeight="1" x14ac:dyDescent="0.3">
      <c r="A739" s="425" t="s">
        <v>2616</v>
      </c>
      <c r="B739" s="426" t="s">
        <v>2001</v>
      </c>
      <c r="C739" s="426" t="s">
        <v>1969</v>
      </c>
      <c r="D739" s="426" t="s">
        <v>2168</v>
      </c>
      <c r="E739" s="426" t="s">
        <v>2169</v>
      </c>
      <c r="F739" s="429">
        <v>1</v>
      </c>
      <c r="G739" s="429">
        <v>2205</v>
      </c>
      <c r="H739" s="429">
        <v>1</v>
      </c>
      <c r="I739" s="429">
        <v>2205</v>
      </c>
      <c r="J739" s="429"/>
      <c r="K739" s="429"/>
      <c r="L739" s="429"/>
      <c r="M739" s="429"/>
      <c r="N739" s="429"/>
      <c r="O739" s="429"/>
      <c r="P739" s="442"/>
      <c r="Q739" s="430"/>
    </row>
    <row r="740" spans="1:17" ht="14.4" customHeight="1" x14ac:dyDescent="0.3">
      <c r="A740" s="425" t="s">
        <v>2616</v>
      </c>
      <c r="B740" s="426" t="s">
        <v>2001</v>
      </c>
      <c r="C740" s="426" t="s">
        <v>1969</v>
      </c>
      <c r="D740" s="426" t="s">
        <v>2175</v>
      </c>
      <c r="E740" s="426" t="s">
        <v>2176</v>
      </c>
      <c r="F740" s="429">
        <v>1</v>
      </c>
      <c r="G740" s="429">
        <v>15025</v>
      </c>
      <c r="H740" s="429">
        <v>1</v>
      </c>
      <c r="I740" s="429">
        <v>15025</v>
      </c>
      <c r="J740" s="429"/>
      <c r="K740" s="429"/>
      <c r="L740" s="429"/>
      <c r="M740" s="429"/>
      <c r="N740" s="429"/>
      <c r="O740" s="429"/>
      <c r="P740" s="442"/>
      <c r="Q740" s="430"/>
    </row>
    <row r="741" spans="1:17" ht="14.4" customHeight="1" x14ac:dyDescent="0.3">
      <c r="A741" s="425" t="s">
        <v>2616</v>
      </c>
      <c r="B741" s="426" t="s">
        <v>2001</v>
      </c>
      <c r="C741" s="426" t="s">
        <v>1969</v>
      </c>
      <c r="D741" s="426" t="s">
        <v>2569</v>
      </c>
      <c r="E741" s="426" t="s">
        <v>2570</v>
      </c>
      <c r="F741" s="429">
        <v>1</v>
      </c>
      <c r="G741" s="429">
        <v>38800</v>
      </c>
      <c r="H741" s="429">
        <v>1</v>
      </c>
      <c r="I741" s="429">
        <v>38800</v>
      </c>
      <c r="J741" s="429"/>
      <c r="K741" s="429"/>
      <c r="L741" s="429"/>
      <c r="M741" s="429"/>
      <c r="N741" s="429"/>
      <c r="O741" s="429"/>
      <c r="P741" s="442"/>
      <c r="Q741" s="430"/>
    </row>
    <row r="742" spans="1:17" ht="14.4" customHeight="1" x14ac:dyDescent="0.3">
      <c r="A742" s="425" t="s">
        <v>2616</v>
      </c>
      <c r="B742" s="426" t="s">
        <v>2001</v>
      </c>
      <c r="C742" s="426" t="s">
        <v>1969</v>
      </c>
      <c r="D742" s="426" t="s">
        <v>2623</v>
      </c>
      <c r="E742" s="426" t="s">
        <v>2618</v>
      </c>
      <c r="F742" s="429">
        <v>1</v>
      </c>
      <c r="G742" s="429">
        <v>15675</v>
      </c>
      <c r="H742" s="429">
        <v>1</v>
      </c>
      <c r="I742" s="429">
        <v>15675</v>
      </c>
      <c r="J742" s="429">
        <v>1</v>
      </c>
      <c r="K742" s="429">
        <v>15675</v>
      </c>
      <c r="L742" s="429">
        <v>1</v>
      </c>
      <c r="M742" s="429">
        <v>15675</v>
      </c>
      <c r="N742" s="429">
        <v>1</v>
      </c>
      <c r="O742" s="429">
        <v>15675</v>
      </c>
      <c r="P742" s="442">
        <v>1</v>
      </c>
      <c r="Q742" s="430">
        <v>15675</v>
      </c>
    </row>
    <row r="743" spans="1:17" ht="14.4" customHeight="1" x14ac:dyDescent="0.3">
      <c r="A743" s="425" t="s">
        <v>2616</v>
      </c>
      <c r="B743" s="426" t="s">
        <v>2001</v>
      </c>
      <c r="C743" s="426" t="s">
        <v>1969</v>
      </c>
      <c r="D743" s="426" t="s">
        <v>2177</v>
      </c>
      <c r="E743" s="426" t="s">
        <v>2178</v>
      </c>
      <c r="F743" s="429">
        <v>1</v>
      </c>
      <c r="G743" s="429">
        <v>1260</v>
      </c>
      <c r="H743" s="429">
        <v>1</v>
      </c>
      <c r="I743" s="429">
        <v>1260</v>
      </c>
      <c r="J743" s="429"/>
      <c r="K743" s="429"/>
      <c r="L743" s="429"/>
      <c r="M743" s="429"/>
      <c r="N743" s="429"/>
      <c r="O743" s="429"/>
      <c r="P743" s="442"/>
      <c r="Q743" s="430"/>
    </row>
    <row r="744" spans="1:17" ht="14.4" customHeight="1" x14ac:dyDescent="0.3">
      <c r="A744" s="425" t="s">
        <v>2616</v>
      </c>
      <c r="B744" s="426" t="s">
        <v>2001</v>
      </c>
      <c r="C744" s="426" t="s">
        <v>1969</v>
      </c>
      <c r="D744" s="426" t="s">
        <v>2624</v>
      </c>
      <c r="E744" s="426" t="s">
        <v>2625</v>
      </c>
      <c r="F744" s="429">
        <v>11</v>
      </c>
      <c r="G744" s="429">
        <v>272250</v>
      </c>
      <c r="H744" s="429">
        <v>1</v>
      </c>
      <c r="I744" s="429">
        <v>24750</v>
      </c>
      <c r="J744" s="429">
        <v>24</v>
      </c>
      <c r="K744" s="429">
        <v>594000</v>
      </c>
      <c r="L744" s="429">
        <v>2.1818181818181817</v>
      </c>
      <c r="M744" s="429">
        <v>24750</v>
      </c>
      <c r="N744" s="429">
        <v>25</v>
      </c>
      <c r="O744" s="429">
        <v>618750</v>
      </c>
      <c r="P744" s="442">
        <v>2.2727272727272729</v>
      </c>
      <c r="Q744" s="430">
        <v>24750</v>
      </c>
    </row>
    <row r="745" spans="1:17" ht="14.4" customHeight="1" x14ac:dyDescent="0.3">
      <c r="A745" s="425" t="s">
        <v>2616</v>
      </c>
      <c r="B745" s="426" t="s">
        <v>2001</v>
      </c>
      <c r="C745" s="426" t="s">
        <v>1969</v>
      </c>
      <c r="D745" s="426" t="s">
        <v>2179</v>
      </c>
      <c r="E745" s="426" t="s">
        <v>2180</v>
      </c>
      <c r="F745" s="429">
        <v>7</v>
      </c>
      <c r="G745" s="429">
        <v>2425.5</v>
      </c>
      <c r="H745" s="429">
        <v>1</v>
      </c>
      <c r="I745" s="429">
        <v>346.5</v>
      </c>
      <c r="J745" s="429">
        <v>6</v>
      </c>
      <c r="K745" s="429">
        <v>2154.6000000000004</v>
      </c>
      <c r="L745" s="429">
        <v>0.8883116883116885</v>
      </c>
      <c r="M745" s="429">
        <v>359.10000000000008</v>
      </c>
      <c r="N745" s="429">
        <v>6</v>
      </c>
      <c r="O745" s="429">
        <v>2154.6000000000004</v>
      </c>
      <c r="P745" s="442">
        <v>0.8883116883116885</v>
      </c>
      <c r="Q745" s="430">
        <v>359.10000000000008</v>
      </c>
    </row>
    <row r="746" spans="1:17" ht="14.4" customHeight="1" x14ac:dyDescent="0.3">
      <c r="A746" s="425" t="s">
        <v>2616</v>
      </c>
      <c r="B746" s="426" t="s">
        <v>2001</v>
      </c>
      <c r="C746" s="426" t="s">
        <v>1969</v>
      </c>
      <c r="D746" s="426" t="s">
        <v>2433</v>
      </c>
      <c r="E746" s="426" t="s">
        <v>2434</v>
      </c>
      <c r="F746" s="429">
        <v>6</v>
      </c>
      <c r="G746" s="429">
        <v>3276</v>
      </c>
      <c r="H746" s="429">
        <v>1</v>
      </c>
      <c r="I746" s="429">
        <v>546</v>
      </c>
      <c r="J746" s="429">
        <v>1</v>
      </c>
      <c r="K746" s="429">
        <v>565.85</v>
      </c>
      <c r="L746" s="429">
        <v>0.17272588522588522</v>
      </c>
      <c r="M746" s="429">
        <v>565.85</v>
      </c>
      <c r="N746" s="429"/>
      <c r="O746" s="429"/>
      <c r="P746" s="442"/>
      <c r="Q746" s="430"/>
    </row>
    <row r="747" spans="1:17" ht="14.4" customHeight="1" x14ac:dyDescent="0.3">
      <c r="A747" s="425" t="s">
        <v>2616</v>
      </c>
      <c r="B747" s="426" t="s">
        <v>2001</v>
      </c>
      <c r="C747" s="426" t="s">
        <v>1969</v>
      </c>
      <c r="D747" s="426" t="s">
        <v>2435</v>
      </c>
      <c r="E747" s="426" t="s">
        <v>2436</v>
      </c>
      <c r="F747" s="429">
        <v>20</v>
      </c>
      <c r="G747" s="429">
        <v>261560</v>
      </c>
      <c r="H747" s="429">
        <v>1</v>
      </c>
      <c r="I747" s="429">
        <v>13078</v>
      </c>
      <c r="J747" s="429">
        <v>8</v>
      </c>
      <c r="K747" s="429">
        <v>104624</v>
      </c>
      <c r="L747" s="429">
        <v>0.4</v>
      </c>
      <c r="M747" s="429">
        <v>13078</v>
      </c>
      <c r="N747" s="429">
        <v>17</v>
      </c>
      <c r="O747" s="429">
        <v>222326</v>
      </c>
      <c r="P747" s="442">
        <v>0.85</v>
      </c>
      <c r="Q747" s="430">
        <v>13078</v>
      </c>
    </row>
    <row r="748" spans="1:17" ht="14.4" customHeight="1" x14ac:dyDescent="0.3">
      <c r="A748" s="425" t="s">
        <v>2616</v>
      </c>
      <c r="B748" s="426" t="s">
        <v>2001</v>
      </c>
      <c r="C748" s="426" t="s">
        <v>1969</v>
      </c>
      <c r="D748" s="426" t="s">
        <v>2626</v>
      </c>
      <c r="E748" s="426" t="s">
        <v>2627</v>
      </c>
      <c r="F748" s="429">
        <v>18</v>
      </c>
      <c r="G748" s="429">
        <v>287766</v>
      </c>
      <c r="H748" s="429">
        <v>1</v>
      </c>
      <c r="I748" s="429">
        <v>15987</v>
      </c>
      <c r="J748" s="429">
        <v>2</v>
      </c>
      <c r="K748" s="429">
        <v>31974</v>
      </c>
      <c r="L748" s="429">
        <v>0.1111111111111111</v>
      </c>
      <c r="M748" s="429">
        <v>15987</v>
      </c>
      <c r="N748" s="429">
        <v>21</v>
      </c>
      <c r="O748" s="429">
        <v>335727</v>
      </c>
      <c r="P748" s="442">
        <v>1.1666666666666667</v>
      </c>
      <c r="Q748" s="430">
        <v>15987</v>
      </c>
    </row>
    <row r="749" spans="1:17" ht="14.4" customHeight="1" x14ac:dyDescent="0.3">
      <c r="A749" s="425" t="s">
        <v>2616</v>
      </c>
      <c r="B749" s="426" t="s">
        <v>2001</v>
      </c>
      <c r="C749" s="426" t="s">
        <v>1969</v>
      </c>
      <c r="D749" s="426" t="s">
        <v>2628</v>
      </c>
      <c r="E749" s="426" t="s">
        <v>2629</v>
      </c>
      <c r="F749" s="429">
        <v>15</v>
      </c>
      <c r="G749" s="429">
        <v>524400</v>
      </c>
      <c r="H749" s="429">
        <v>1</v>
      </c>
      <c r="I749" s="429">
        <v>34960</v>
      </c>
      <c r="J749" s="429">
        <v>1</v>
      </c>
      <c r="K749" s="429">
        <v>34960</v>
      </c>
      <c r="L749" s="429">
        <v>6.6666666666666666E-2</v>
      </c>
      <c r="M749" s="429">
        <v>34960</v>
      </c>
      <c r="N749" s="429">
        <v>22</v>
      </c>
      <c r="O749" s="429">
        <v>769120</v>
      </c>
      <c r="P749" s="442">
        <v>1.4666666666666666</v>
      </c>
      <c r="Q749" s="430">
        <v>34960</v>
      </c>
    </row>
    <row r="750" spans="1:17" ht="14.4" customHeight="1" x14ac:dyDescent="0.3">
      <c r="A750" s="425" t="s">
        <v>2616</v>
      </c>
      <c r="B750" s="426" t="s">
        <v>2001</v>
      </c>
      <c r="C750" s="426" t="s">
        <v>1969</v>
      </c>
      <c r="D750" s="426" t="s">
        <v>2187</v>
      </c>
      <c r="E750" s="426" t="s">
        <v>2188</v>
      </c>
      <c r="F750" s="429"/>
      <c r="G750" s="429"/>
      <c r="H750" s="429"/>
      <c r="I750" s="429"/>
      <c r="J750" s="429"/>
      <c r="K750" s="429"/>
      <c r="L750" s="429"/>
      <c r="M750" s="429"/>
      <c r="N750" s="429">
        <v>1</v>
      </c>
      <c r="O750" s="429">
        <v>893.9</v>
      </c>
      <c r="P750" s="442"/>
      <c r="Q750" s="430">
        <v>893.9</v>
      </c>
    </row>
    <row r="751" spans="1:17" ht="14.4" customHeight="1" x14ac:dyDescent="0.3">
      <c r="A751" s="425" t="s">
        <v>2616</v>
      </c>
      <c r="B751" s="426" t="s">
        <v>2001</v>
      </c>
      <c r="C751" s="426" t="s">
        <v>1969</v>
      </c>
      <c r="D751" s="426" t="s">
        <v>2197</v>
      </c>
      <c r="E751" s="426" t="s">
        <v>2198</v>
      </c>
      <c r="F751" s="429">
        <v>1</v>
      </c>
      <c r="G751" s="429">
        <v>16241.1</v>
      </c>
      <c r="H751" s="429">
        <v>1</v>
      </c>
      <c r="I751" s="429">
        <v>16241.1</v>
      </c>
      <c r="J751" s="429">
        <v>1</v>
      </c>
      <c r="K751" s="429">
        <v>16831.689999999999</v>
      </c>
      <c r="L751" s="429">
        <v>1.0363639162372005</v>
      </c>
      <c r="M751" s="429">
        <v>16831.689999999999</v>
      </c>
      <c r="N751" s="429">
        <v>7</v>
      </c>
      <c r="O751" s="429">
        <v>117821.82999999999</v>
      </c>
      <c r="P751" s="442">
        <v>7.2545474136604042</v>
      </c>
      <c r="Q751" s="430">
        <v>16831.689999999999</v>
      </c>
    </row>
    <row r="752" spans="1:17" ht="14.4" customHeight="1" x14ac:dyDescent="0.3">
      <c r="A752" s="425" t="s">
        <v>2616</v>
      </c>
      <c r="B752" s="426" t="s">
        <v>2001</v>
      </c>
      <c r="C752" s="426" t="s">
        <v>1969</v>
      </c>
      <c r="D752" s="426" t="s">
        <v>2199</v>
      </c>
      <c r="E752" s="426" t="s">
        <v>2200</v>
      </c>
      <c r="F752" s="429"/>
      <c r="G752" s="429"/>
      <c r="H752" s="429"/>
      <c r="I752" s="429"/>
      <c r="J752" s="429">
        <v>1</v>
      </c>
      <c r="K752" s="429">
        <v>10645.01</v>
      </c>
      <c r="L752" s="429"/>
      <c r="M752" s="429">
        <v>10645.01</v>
      </c>
      <c r="N752" s="429"/>
      <c r="O752" s="429"/>
      <c r="P752" s="442"/>
      <c r="Q752" s="430"/>
    </row>
    <row r="753" spans="1:17" ht="14.4" customHeight="1" x14ac:dyDescent="0.3">
      <c r="A753" s="425" t="s">
        <v>2616</v>
      </c>
      <c r="B753" s="426" t="s">
        <v>2001</v>
      </c>
      <c r="C753" s="426" t="s">
        <v>1969</v>
      </c>
      <c r="D753" s="426" t="s">
        <v>2205</v>
      </c>
      <c r="E753" s="426" t="s">
        <v>2206</v>
      </c>
      <c r="F753" s="429">
        <v>3</v>
      </c>
      <c r="G753" s="429">
        <v>19068</v>
      </c>
      <c r="H753" s="429">
        <v>1</v>
      </c>
      <c r="I753" s="429">
        <v>6356</v>
      </c>
      <c r="J753" s="429">
        <v>8</v>
      </c>
      <c r="K753" s="429">
        <v>52234.779999999992</v>
      </c>
      <c r="L753" s="429">
        <v>2.7393947975666033</v>
      </c>
      <c r="M753" s="429">
        <v>6529.3474999999989</v>
      </c>
      <c r="N753" s="429"/>
      <c r="O753" s="429"/>
      <c r="P753" s="442"/>
      <c r="Q753" s="430"/>
    </row>
    <row r="754" spans="1:17" ht="14.4" customHeight="1" x14ac:dyDescent="0.3">
      <c r="A754" s="425" t="s">
        <v>2616</v>
      </c>
      <c r="B754" s="426" t="s">
        <v>2001</v>
      </c>
      <c r="C754" s="426" t="s">
        <v>1969</v>
      </c>
      <c r="D754" s="426" t="s">
        <v>2630</v>
      </c>
      <c r="E754" s="426" t="s">
        <v>2631</v>
      </c>
      <c r="F754" s="429">
        <v>1</v>
      </c>
      <c r="G754" s="429">
        <v>9975</v>
      </c>
      <c r="H754" s="429">
        <v>1</v>
      </c>
      <c r="I754" s="429">
        <v>9975</v>
      </c>
      <c r="J754" s="429"/>
      <c r="K754" s="429"/>
      <c r="L754" s="429"/>
      <c r="M754" s="429"/>
      <c r="N754" s="429"/>
      <c r="O754" s="429"/>
      <c r="P754" s="442"/>
      <c r="Q754" s="430"/>
    </row>
    <row r="755" spans="1:17" ht="14.4" customHeight="1" x14ac:dyDescent="0.3">
      <c r="A755" s="425" t="s">
        <v>2616</v>
      </c>
      <c r="B755" s="426" t="s">
        <v>2001</v>
      </c>
      <c r="C755" s="426" t="s">
        <v>1969</v>
      </c>
      <c r="D755" s="426" t="s">
        <v>2215</v>
      </c>
      <c r="E755" s="426" t="s">
        <v>2216</v>
      </c>
      <c r="F755" s="429"/>
      <c r="G755" s="429"/>
      <c r="H755" s="429"/>
      <c r="I755" s="429"/>
      <c r="J755" s="429"/>
      <c r="K755" s="429"/>
      <c r="L755" s="429"/>
      <c r="M755" s="429"/>
      <c r="N755" s="429">
        <v>3</v>
      </c>
      <c r="O755" s="429">
        <v>242809.19999999998</v>
      </c>
      <c r="P755" s="442"/>
      <c r="Q755" s="430">
        <v>80936.399999999994</v>
      </c>
    </row>
    <row r="756" spans="1:17" ht="14.4" customHeight="1" x14ac:dyDescent="0.3">
      <c r="A756" s="425" t="s">
        <v>2616</v>
      </c>
      <c r="B756" s="426" t="s">
        <v>2001</v>
      </c>
      <c r="C756" s="426" t="s">
        <v>1969</v>
      </c>
      <c r="D756" s="426" t="s">
        <v>2596</v>
      </c>
      <c r="E756" s="426" t="s">
        <v>2597</v>
      </c>
      <c r="F756" s="429">
        <v>1</v>
      </c>
      <c r="G756" s="429">
        <v>10629</v>
      </c>
      <c r="H756" s="429">
        <v>1</v>
      </c>
      <c r="I756" s="429">
        <v>10629</v>
      </c>
      <c r="J756" s="429"/>
      <c r="K756" s="429"/>
      <c r="L756" s="429"/>
      <c r="M756" s="429"/>
      <c r="N756" s="429">
        <v>1</v>
      </c>
      <c r="O756" s="429">
        <v>11015.5</v>
      </c>
      <c r="P756" s="442">
        <v>1.0363627810706557</v>
      </c>
      <c r="Q756" s="430">
        <v>11015.5</v>
      </c>
    </row>
    <row r="757" spans="1:17" ht="14.4" customHeight="1" x14ac:dyDescent="0.3">
      <c r="A757" s="425" t="s">
        <v>2616</v>
      </c>
      <c r="B757" s="426" t="s">
        <v>2001</v>
      </c>
      <c r="C757" s="426" t="s">
        <v>1969</v>
      </c>
      <c r="D757" s="426" t="s">
        <v>2221</v>
      </c>
      <c r="E757" s="426" t="s">
        <v>2222</v>
      </c>
      <c r="F757" s="429">
        <v>1</v>
      </c>
      <c r="G757" s="429">
        <v>1399.8</v>
      </c>
      <c r="H757" s="429">
        <v>1</v>
      </c>
      <c r="I757" s="429">
        <v>1399.8</v>
      </c>
      <c r="J757" s="429"/>
      <c r="K757" s="429"/>
      <c r="L757" s="429"/>
      <c r="M757" s="429"/>
      <c r="N757" s="429"/>
      <c r="O757" s="429"/>
      <c r="P757" s="442"/>
      <c r="Q757" s="430"/>
    </row>
    <row r="758" spans="1:17" ht="14.4" customHeight="1" x14ac:dyDescent="0.3">
      <c r="A758" s="425" t="s">
        <v>2616</v>
      </c>
      <c r="B758" s="426" t="s">
        <v>2001</v>
      </c>
      <c r="C758" s="426" t="s">
        <v>1969</v>
      </c>
      <c r="D758" s="426" t="s">
        <v>1974</v>
      </c>
      <c r="E758" s="426" t="s">
        <v>1975</v>
      </c>
      <c r="F758" s="429"/>
      <c r="G758" s="429"/>
      <c r="H758" s="429"/>
      <c r="I758" s="429"/>
      <c r="J758" s="429">
        <v>1</v>
      </c>
      <c r="K758" s="429">
        <v>511</v>
      </c>
      <c r="L758" s="429"/>
      <c r="M758" s="429">
        <v>511</v>
      </c>
      <c r="N758" s="429"/>
      <c r="O758" s="429"/>
      <c r="P758" s="442"/>
      <c r="Q758" s="430"/>
    </row>
    <row r="759" spans="1:17" ht="14.4" customHeight="1" x14ac:dyDescent="0.3">
      <c r="A759" s="425" t="s">
        <v>2616</v>
      </c>
      <c r="B759" s="426" t="s">
        <v>2001</v>
      </c>
      <c r="C759" s="426" t="s">
        <v>1969</v>
      </c>
      <c r="D759" s="426" t="s">
        <v>2614</v>
      </c>
      <c r="E759" s="426" t="s">
        <v>2615</v>
      </c>
      <c r="F759" s="429"/>
      <c r="G759" s="429"/>
      <c r="H759" s="429"/>
      <c r="I759" s="429"/>
      <c r="J759" s="429"/>
      <c r="K759" s="429"/>
      <c r="L759" s="429"/>
      <c r="M759" s="429"/>
      <c r="N759" s="429">
        <v>4</v>
      </c>
      <c r="O759" s="429">
        <v>17440</v>
      </c>
      <c r="P759" s="442"/>
      <c r="Q759" s="430">
        <v>4360</v>
      </c>
    </row>
    <row r="760" spans="1:17" ht="14.4" customHeight="1" x14ac:dyDescent="0.3">
      <c r="A760" s="425" t="s">
        <v>2616</v>
      </c>
      <c r="B760" s="426" t="s">
        <v>2001</v>
      </c>
      <c r="C760" s="426" t="s">
        <v>1976</v>
      </c>
      <c r="D760" s="426" t="s">
        <v>2233</v>
      </c>
      <c r="E760" s="426" t="s">
        <v>2234</v>
      </c>
      <c r="F760" s="429">
        <v>10</v>
      </c>
      <c r="G760" s="429">
        <v>1490</v>
      </c>
      <c r="H760" s="429">
        <v>1</v>
      </c>
      <c r="I760" s="429">
        <v>149</v>
      </c>
      <c r="J760" s="429">
        <v>7</v>
      </c>
      <c r="K760" s="429">
        <v>1043</v>
      </c>
      <c r="L760" s="429">
        <v>0.7</v>
      </c>
      <c r="M760" s="429">
        <v>149</v>
      </c>
      <c r="N760" s="429">
        <v>6</v>
      </c>
      <c r="O760" s="429">
        <v>900</v>
      </c>
      <c r="P760" s="442">
        <v>0.60402684563758391</v>
      </c>
      <c r="Q760" s="430">
        <v>150</v>
      </c>
    </row>
    <row r="761" spans="1:17" ht="14.4" customHeight="1" x14ac:dyDescent="0.3">
      <c r="A761" s="425" t="s">
        <v>2616</v>
      </c>
      <c r="B761" s="426" t="s">
        <v>2001</v>
      </c>
      <c r="C761" s="426" t="s">
        <v>1976</v>
      </c>
      <c r="D761" s="426" t="s">
        <v>2235</v>
      </c>
      <c r="E761" s="426" t="s">
        <v>2236</v>
      </c>
      <c r="F761" s="429">
        <v>8</v>
      </c>
      <c r="G761" s="429">
        <v>1632</v>
      </c>
      <c r="H761" s="429">
        <v>1</v>
      </c>
      <c r="I761" s="429">
        <v>204</v>
      </c>
      <c r="J761" s="429">
        <v>4</v>
      </c>
      <c r="K761" s="429">
        <v>816</v>
      </c>
      <c r="L761" s="429">
        <v>0.5</v>
      </c>
      <c r="M761" s="429">
        <v>204</v>
      </c>
      <c r="N761" s="429">
        <v>5</v>
      </c>
      <c r="O761" s="429">
        <v>1025</v>
      </c>
      <c r="P761" s="442">
        <v>0.62806372549019607</v>
      </c>
      <c r="Q761" s="430">
        <v>205</v>
      </c>
    </row>
    <row r="762" spans="1:17" ht="14.4" customHeight="1" x14ac:dyDescent="0.3">
      <c r="A762" s="425" t="s">
        <v>2616</v>
      </c>
      <c r="B762" s="426" t="s">
        <v>2001</v>
      </c>
      <c r="C762" s="426" t="s">
        <v>1976</v>
      </c>
      <c r="D762" s="426" t="s">
        <v>2237</v>
      </c>
      <c r="E762" s="426" t="s">
        <v>2238</v>
      </c>
      <c r="F762" s="429">
        <v>14</v>
      </c>
      <c r="G762" s="429">
        <v>2198</v>
      </c>
      <c r="H762" s="429">
        <v>1</v>
      </c>
      <c r="I762" s="429">
        <v>157</v>
      </c>
      <c r="J762" s="429">
        <v>4</v>
      </c>
      <c r="K762" s="429">
        <v>628</v>
      </c>
      <c r="L762" s="429">
        <v>0.2857142857142857</v>
      </c>
      <c r="M762" s="429">
        <v>157</v>
      </c>
      <c r="N762" s="429">
        <v>13</v>
      </c>
      <c r="O762" s="429">
        <v>2054</v>
      </c>
      <c r="P762" s="442">
        <v>0.93448589626933576</v>
      </c>
      <c r="Q762" s="430">
        <v>158</v>
      </c>
    </row>
    <row r="763" spans="1:17" ht="14.4" customHeight="1" x14ac:dyDescent="0.3">
      <c r="A763" s="425" t="s">
        <v>2616</v>
      </c>
      <c r="B763" s="426" t="s">
        <v>2001</v>
      </c>
      <c r="C763" s="426" t="s">
        <v>1976</v>
      </c>
      <c r="D763" s="426" t="s">
        <v>2239</v>
      </c>
      <c r="E763" s="426" t="s">
        <v>2240</v>
      </c>
      <c r="F763" s="429">
        <v>296</v>
      </c>
      <c r="G763" s="429">
        <v>44104</v>
      </c>
      <c r="H763" s="429">
        <v>1</v>
      </c>
      <c r="I763" s="429">
        <v>149</v>
      </c>
      <c r="J763" s="429">
        <v>275</v>
      </c>
      <c r="K763" s="429">
        <v>40975</v>
      </c>
      <c r="L763" s="429">
        <v>0.92905405405405406</v>
      </c>
      <c r="M763" s="429">
        <v>149</v>
      </c>
      <c r="N763" s="429">
        <v>260</v>
      </c>
      <c r="O763" s="429">
        <v>39000</v>
      </c>
      <c r="P763" s="442">
        <v>0.88427353528024666</v>
      </c>
      <c r="Q763" s="430">
        <v>150</v>
      </c>
    </row>
    <row r="764" spans="1:17" ht="14.4" customHeight="1" x14ac:dyDescent="0.3">
      <c r="A764" s="425" t="s">
        <v>2616</v>
      </c>
      <c r="B764" s="426" t="s">
        <v>2001</v>
      </c>
      <c r="C764" s="426" t="s">
        <v>1976</v>
      </c>
      <c r="D764" s="426" t="s">
        <v>2241</v>
      </c>
      <c r="E764" s="426" t="s">
        <v>2242</v>
      </c>
      <c r="F764" s="429">
        <v>711</v>
      </c>
      <c r="G764" s="429">
        <v>128691</v>
      </c>
      <c r="H764" s="429">
        <v>1</v>
      </c>
      <c r="I764" s="429">
        <v>181</v>
      </c>
      <c r="J764" s="429">
        <v>648</v>
      </c>
      <c r="K764" s="429">
        <v>117288</v>
      </c>
      <c r="L764" s="429">
        <v>0.91139240506329111</v>
      </c>
      <c r="M764" s="429">
        <v>181</v>
      </c>
      <c r="N764" s="429">
        <v>465</v>
      </c>
      <c r="O764" s="429">
        <v>84630</v>
      </c>
      <c r="P764" s="442">
        <v>0.65762174511038063</v>
      </c>
      <c r="Q764" s="430">
        <v>182</v>
      </c>
    </row>
    <row r="765" spans="1:17" ht="14.4" customHeight="1" x14ac:dyDescent="0.3">
      <c r="A765" s="425" t="s">
        <v>2616</v>
      </c>
      <c r="B765" s="426" t="s">
        <v>2001</v>
      </c>
      <c r="C765" s="426" t="s">
        <v>1976</v>
      </c>
      <c r="D765" s="426" t="s">
        <v>2243</v>
      </c>
      <c r="E765" s="426" t="s">
        <v>2244</v>
      </c>
      <c r="F765" s="429">
        <v>2</v>
      </c>
      <c r="G765" s="429">
        <v>314</v>
      </c>
      <c r="H765" s="429">
        <v>1</v>
      </c>
      <c r="I765" s="429">
        <v>157</v>
      </c>
      <c r="J765" s="429">
        <v>1</v>
      </c>
      <c r="K765" s="429">
        <v>157</v>
      </c>
      <c r="L765" s="429">
        <v>0.5</v>
      </c>
      <c r="M765" s="429">
        <v>157</v>
      </c>
      <c r="N765" s="429">
        <v>2</v>
      </c>
      <c r="O765" s="429">
        <v>316</v>
      </c>
      <c r="P765" s="442">
        <v>1.0063694267515924</v>
      </c>
      <c r="Q765" s="430">
        <v>158</v>
      </c>
    </row>
    <row r="766" spans="1:17" ht="14.4" customHeight="1" x14ac:dyDescent="0.3">
      <c r="A766" s="425" t="s">
        <v>2616</v>
      </c>
      <c r="B766" s="426" t="s">
        <v>2001</v>
      </c>
      <c r="C766" s="426" t="s">
        <v>1976</v>
      </c>
      <c r="D766" s="426" t="s">
        <v>2245</v>
      </c>
      <c r="E766" s="426" t="s">
        <v>2246</v>
      </c>
      <c r="F766" s="429">
        <v>16</v>
      </c>
      <c r="G766" s="429">
        <v>1968</v>
      </c>
      <c r="H766" s="429">
        <v>1</v>
      </c>
      <c r="I766" s="429">
        <v>123</v>
      </c>
      <c r="J766" s="429">
        <v>12</v>
      </c>
      <c r="K766" s="429">
        <v>1488</v>
      </c>
      <c r="L766" s="429">
        <v>0.75609756097560976</v>
      </c>
      <c r="M766" s="429">
        <v>124</v>
      </c>
      <c r="N766" s="429">
        <v>23</v>
      </c>
      <c r="O766" s="429">
        <v>2852</v>
      </c>
      <c r="P766" s="442">
        <v>1.4491869918699187</v>
      </c>
      <c r="Q766" s="430">
        <v>124</v>
      </c>
    </row>
    <row r="767" spans="1:17" ht="14.4" customHeight="1" x14ac:dyDescent="0.3">
      <c r="A767" s="425" t="s">
        <v>2616</v>
      </c>
      <c r="B767" s="426" t="s">
        <v>2001</v>
      </c>
      <c r="C767" s="426" t="s">
        <v>1976</v>
      </c>
      <c r="D767" s="426" t="s">
        <v>2247</v>
      </c>
      <c r="E767" s="426" t="s">
        <v>2248</v>
      </c>
      <c r="F767" s="429">
        <v>8</v>
      </c>
      <c r="G767" s="429">
        <v>1536</v>
      </c>
      <c r="H767" s="429">
        <v>1</v>
      </c>
      <c r="I767" s="429">
        <v>192</v>
      </c>
      <c r="J767" s="429">
        <v>14</v>
      </c>
      <c r="K767" s="429">
        <v>2688</v>
      </c>
      <c r="L767" s="429">
        <v>1.75</v>
      </c>
      <c r="M767" s="429">
        <v>192</v>
      </c>
      <c r="N767" s="429">
        <v>14</v>
      </c>
      <c r="O767" s="429">
        <v>2702</v>
      </c>
      <c r="P767" s="442">
        <v>1.7591145833333333</v>
      </c>
      <c r="Q767" s="430">
        <v>193</v>
      </c>
    </row>
    <row r="768" spans="1:17" ht="14.4" customHeight="1" x14ac:dyDescent="0.3">
      <c r="A768" s="425" t="s">
        <v>2616</v>
      </c>
      <c r="B768" s="426" t="s">
        <v>2001</v>
      </c>
      <c r="C768" s="426" t="s">
        <v>1976</v>
      </c>
      <c r="D768" s="426" t="s">
        <v>2249</v>
      </c>
      <c r="E768" s="426" t="s">
        <v>2250</v>
      </c>
      <c r="F768" s="429">
        <v>60</v>
      </c>
      <c r="G768" s="429">
        <v>12960</v>
      </c>
      <c r="H768" s="429">
        <v>1</v>
      </c>
      <c r="I768" s="429">
        <v>216</v>
      </c>
      <c r="J768" s="429">
        <v>30</v>
      </c>
      <c r="K768" s="429">
        <v>6480</v>
      </c>
      <c r="L768" s="429">
        <v>0.5</v>
      </c>
      <c r="M768" s="429">
        <v>216</v>
      </c>
      <c r="N768" s="429">
        <v>33</v>
      </c>
      <c r="O768" s="429">
        <v>7161</v>
      </c>
      <c r="P768" s="442">
        <v>0.55254629629629626</v>
      </c>
      <c r="Q768" s="430">
        <v>217</v>
      </c>
    </row>
    <row r="769" spans="1:17" ht="14.4" customHeight="1" x14ac:dyDescent="0.3">
      <c r="A769" s="425" t="s">
        <v>2616</v>
      </c>
      <c r="B769" s="426" t="s">
        <v>2001</v>
      </c>
      <c r="C769" s="426" t="s">
        <v>1976</v>
      </c>
      <c r="D769" s="426" t="s">
        <v>2251</v>
      </c>
      <c r="E769" s="426" t="s">
        <v>2252</v>
      </c>
      <c r="F769" s="429">
        <v>17</v>
      </c>
      <c r="G769" s="429">
        <v>3672</v>
      </c>
      <c r="H769" s="429">
        <v>1</v>
      </c>
      <c r="I769" s="429">
        <v>216</v>
      </c>
      <c r="J769" s="429">
        <v>5</v>
      </c>
      <c r="K769" s="429">
        <v>1080</v>
      </c>
      <c r="L769" s="429">
        <v>0.29411764705882354</v>
      </c>
      <c r="M769" s="429">
        <v>216</v>
      </c>
      <c r="N769" s="429">
        <v>7</v>
      </c>
      <c r="O769" s="429">
        <v>1519</v>
      </c>
      <c r="P769" s="442">
        <v>0.4136710239651416</v>
      </c>
      <c r="Q769" s="430">
        <v>217</v>
      </c>
    </row>
    <row r="770" spans="1:17" ht="14.4" customHeight="1" x14ac:dyDescent="0.3">
      <c r="A770" s="425" t="s">
        <v>2616</v>
      </c>
      <c r="B770" s="426" t="s">
        <v>2001</v>
      </c>
      <c r="C770" s="426" t="s">
        <v>1976</v>
      </c>
      <c r="D770" s="426" t="s">
        <v>2253</v>
      </c>
      <c r="E770" s="426" t="s">
        <v>2254</v>
      </c>
      <c r="F770" s="429">
        <v>343</v>
      </c>
      <c r="G770" s="429">
        <v>58996</v>
      </c>
      <c r="H770" s="429">
        <v>1</v>
      </c>
      <c r="I770" s="429">
        <v>172</v>
      </c>
      <c r="J770" s="429">
        <v>269</v>
      </c>
      <c r="K770" s="429">
        <v>46268</v>
      </c>
      <c r="L770" s="429">
        <v>0.78425655976676389</v>
      </c>
      <c r="M770" s="429">
        <v>172</v>
      </c>
      <c r="N770" s="429">
        <v>280</v>
      </c>
      <c r="O770" s="429">
        <v>48440</v>
      </c>
      <c r="P770" s="442">
        <v>0.8210726150925487</v>
      </c>
      <c r="Q770" s="430">
        <v>173</v>
      </c>
    </row>
    <row r="771" spans="1:17" ht="14.4" customHeight="1" x14ac:dyDescent="0.3">
      <c r="A771" s="425" t="s">
        <v>2616</v>
      </c>
      <c r="B771" s="426" t="s">
        <v>2001</v>
      </c>
      <c r="C771" s="426" t="s">
        <v>1976</v>
      </c>
      <c r="D771" s="426" t="s">
        <v>2261</v>
      </c>
      <c r="E771" s="426" t="s">
        <v>2262</v>
      </c>
      <c r="F771" s="429">
        <v>7</v>
      </c>
      <c r="G771" s="429">
        <v>1526</v>
      </c>
      <c r="H771" s="429">
        <v>1</v>
      </c>
      <c r="I771" s="429">
        <v>218</v>
      </c>
      <c r="J771" s="429">
        <v>4</v>
      </c>
      <c r="K771" s="429">
        <v>872</v>
      </c>
      <c r="L771" s="429">
        <v>0.5714285714285714</v>
      </c>
      <c r="M771" s="429">
        <v>218</v>
      </c>
      <c r="N771" s="429">
        <v>6</v>
      </c>
      <c r="O771" s="429">
        <v>1314</v>
      </c>
      <c r="P771" s="442">
        <v>0.86107470511140238</v>
      </c>
      <c r="Q771" s="430">
        <v>219</v>
      </c>
    </row>
    <row r="772" spans="1:17" ht="14.4" customHeight="1" x14ac:dyDescent="0.3">
      <c r="A772" s="425" t="s">
        <v>2616</v>
      </c>
      <c r="B772" s="426" t="s">
        <v>2001</v>
      </c>
      <c r="C772" s="426" t="s">
        <v>1976</v>
      </c>
      <c r="D772" s="426" t="s">
        <v>2263</v>
      </c>
      <c r="E772" s="426" t="s">
        <v>2264</v>
      </c>
      <c r="F772" s="429">
        <v>1</v>
      </c>
      <c r="G772" s="429">
        <v>414</v>
      </c>
      <c r="H772" s="429">
        <v>1</v>
      </c>
      <c r="I772" s="429">
        <v>414</v>
      </c>
      <c r="J772" s="429">
        <v>1</v>
      </c>
      <c r="K772" s="429">
        <v>414</v>
      </c>
      <c r="L772" s="429">
        <v>1</v>
      </c>
      <c r="M772" s="429">
        <v>414</v>
      </c>
      <c r="N772" s="429"/>
      <c r="O772" s="429"/>
      <c r="P772" s="442"/>
      <c r="Q772" s="430"/>
    </row>
    <row r="773" spans="1:17" ht="14.4" customHeight="1" x14ac:dyDescent="0.3">
      <c r="A773" s="425" t="s">
        <v>2616</v>
      </c>
      <c r="B773" s="426" t="s">
        <v>2001</v>
      </c>
      <c r="C773" s="426" t="s">
        <v>1976</v>
      </c>
      <c r="D773" s="426" t="s">
        <v>2265</v>
      </c>
      <c r="E773" s="426" t="s">
        <v>2266</v>
      </c>
      <c r="F773" s="429"/>
      <c r="G773" s="429"/>
      <c r="H773" s="429"/>
      <c r="I773" s="429"/>
      <c r="J773" s="429">
        <v>1</v>
      </c>
      <c r="K773" s="429">
        <v>608</v>
      </c>
      <c r="L773" s="429"/>
      <c r="M773" s="429">
        <v>608</v>
      </c>
      <c r="N773" s="429"/>
      <c r="O773" s="429"/>
      <c r="P773" s="442"/>
      <c r="Q773" s="430"/>
    </row>
    <row r="774" spans="1:17" ht="14.4" customHeight="1" x14ac:dyDescent="0.3">
      <c r="A774" s="425" t="s">
        <v>2616</v>
      </c>
      <c r="B774" s="426" t="s">
        <v>2001</v>
      </c>
      <c r="C774" s="426" t="s">
        <v>1976</v>
      </c>
      <c r="D774" s="426" t="s">
        <v>2285</v>
      </c>
      <c r="E774" s="426" t="s">
        <v>2286</v>
      </c>
      <c r="F774" s="429"/>
      <c r="G774" s="429"/>
      <c r="H774" s="429"/>
      <c r="I774" s="429"/>
      <c r="J774" s="429">
        <v>2</v>
      </c>
      <c r="K774" s="429">
        <v>622</v>
      </c>
      <c r="L774" s="429"/>
      <c r="M774" s="429">
        <v>311</v>
      </c>
      <c r="N774" s="429"/>
      <c r="O774" s="429"/>
      <c r="P774" s="442"/>
      <c r="Q774" s="430"/>
    </row>
    <row r="775" spans="1:17" ht="14.4" customHeight="1" x14ac:dyDescent="0.3">
      <c r="A775" s="425" t="s">
        <v>2616</v>
      </c>
      <c r="B775" s="426" t="s">
        <v>2001</v>
      </c>
      <c r="C775" s="426" t="s">
        <v>1976</v>
      </c>
      <c r="D775" s="426" t="s">
        <v>2297</v>
      </c>
      <c r="E775" s="426" t="s">
        <v>2298</v>
      </c>
      <c r="F775" s="429">
        <v>1623</v>
      </c>
      <c r="G775" s="429">
        <v>319731</v>
      </c>
      <c r="H775" s="429">
        <v>1</v>
      </c>
      <c r="I775" s="429">
        <v>197</v>
      </c>
      <c r="J775" s="429">
        <v>2365</v>
      </c>
      <c r="K775" s="429">
        <v>465905</v>
      </c>
      <c r="L775" s="429">
        <v>1.4571780653111521</v>
      </c>
      <c r="M775" s="429">
        <v>197</v>
      </c>
      <c r="N775" s="429">
        <v>2066</v>
      </c>
      <c r="O775" s="429">
        <v>409068</v>
      </c>
      <c r="P775" s="442">
        <v>1.2794130065586384</v>
      </c>
      <c r="Q775" s="430">
        <v>198</v>
      </c>
    </row>
    <row r="776" spans="1:17" ht="14.4" customHeight="1" x14ac:dyDescent="0.3">
      <c r="A776" s="425" t="s">
        <v>2616</v>
      </c>
      <c r="B776" s="426" t="s">
        <v>2001</v>
      </c>
      <c r="C776" s="426" t="s">
        <v>1976</v>
      </c>
      <c r="D776" s="426" t="s">
        <v>2299</v>
      </c>
      <c r="E776" s="426" t="s">
        <v>2300</v>
      </c>
      <c r="F776" s="429"/>
      <c r="G776" s="429"/>
      <c r="H776" s="429"/>
      <c r="I776" s="429"/>
      <c r="J776" s="429">
        <v>1</v>
      </c>
      <c r="K776" s="429">
        <v>738</v>
      </c>
      <c r="L776" s="429"/>
      <c r="M776" s="429">
        <v>738</v>
      </c>
      <c r="N776" s="429"/>
      <c r="O776" s="429"/>
      <c r="P776" s="442"/>
      <c r="Q776" s="430"/>
    </row>
    <row r="777" spans="1:17" ht="14.4" customHeight="1" x14ac:dyDescent="0.3">
      <c r="A777" s="425" t="s">
        <v>2616</v>
      </c>
      <c r="B777" s="426" t="s">
        <v>2001</v>
      </c>
      <c r="C777" s="426" t="s">
        <v>1976</v>
      </c>
      <c r="D777" s="426" t="s">
        <v>2301</v>
      </c>
      <c r="E777" s="426" t="s">
        <v>2302</v>
      </c>
      <c r="F777" s="429">
        <v>1</v>
      </c>
      <c r="G777" s="429">
        <v>323</v>
      </c>
      <c r="H777" s="429">
        <v>1</v>
      </c>
      <c r="I777" s="429">
        <v>323</v>
      </c>
      <c r="J777" s="429">
        <v>1</v>
      </c>
      <c r="K777" s="429">
        <v>325</v>
      </c>
      <c r="L777" s="429">
        <v>1.0061919504643964</v>
      </c>
      <c r="M777" s="429">
        <v>325</v>
      </c>
      <c r="N777" s="429">
        <v>1</v>
      </c>
      <c r="O777" s="429">
        <v>326</v>
      </c>
      <c r="P777" s="442">
        <v>1.0092879256965945</v>
      </c>
      <c r="Q777" s="430">
        <v>326</v>
      </c>
    </row>
    <row r="778" spans="1:17" ht="14.4" customHeight="1" x14ac:dyDescent="0.3">
      <c r="A778" s="425" t="s">
        <v>2616</v>
      </c>
      <c r="B778" s="426" t="s">
        <v>2001</v>
      </c>
      <c r="C778" s="426" t="s">
        <v>1976</v>
      </c>
      <c r="D778" s="426" t="s">
        <v>2309</v>
      </c>
      <c r="E778" s="426" t="s">
        <v>2310</v>
      </c>
      <c r="F778" s="429">
        <v>24</v>
      </c>
      <c r="G778" s="429">
        <v>98832</v>
      </c>
      <c r="H778" s="429">
        <v>1</v>
      </c>
      <c r="I778" s="429">
        <v>4118</v>
      </c>
      <c r="J778" s="429">
        <v>18</v>
      </c>
      <c r="K778" s="429">
        <v>74196</v>
      </c>
      <c r="L778" s="429">
        <v>0.75072850898494414</v>
      </c>
      <c r="M778" s="429">
        <v>4122</v>
      </c>
      <c r="N778" s="429">
        <v>28</v>
      </c>
      <c r="O778" s="429">
        <v>115556</v>
      </c>
      <c r="P778" s="442">
        <v>1.1692164481139711</v>
      </c>
      <c r="Q778" s="430">
        <v>4127</v>
      </c>
    </row>
    <row r="779" spans="1:17" ht="14.4" customHeight="1" x14ac:dyDescent="0.3">
      <c r="A779" s="425" t="s">
        <v>2616</v>
      </c>
      <c r="B779" s="426" t="s">
        <v>2001</v>
      </c>
      <c r="C779" s="426" t="s">
        <v>1976</v>
      </c>
      <c r="D779" s="426" t="s">
        <v>2315</v>
      </c>
      <c r="E779" s="426" t="s">
        <v>2316</v>
      </c>
      <c r="F779" s="429">
        <v>1</v>
      </c>
      <c r="G779" s="429">
        <v>2072</v>
      </c>
      <c r="H779" s="429">
        <v>1</v>
      </c>
      <c r="I779" s="429">
        <v>2072</v>
      </c>
      <c r="J779" s="429"/>
      <c r="K779" s="429"/>
      <c r="L779" s="429"/>
      <c r="M779" s="429"/>
      <c r="N779" s="429">
        <v>2</v>
      </c>
      <c r="O779" s="429">
        <v>4152</v>
      </c>
      <c r="P779" s="442">
        <v>2.0038610038610041</v>
      </c>
      <c r="Q779" s="430">
        <v>2076</v>
      </c>
    </row>
    <row r="780" spans="1:17" ht="14.4" customHeight="1" x14ac:dyDescent="0.3">
      <c r="A780" s="425" t="s">
        <v>2616</v>
      </c>
      <c r="B780" s="426" t="s">
        <v>2001</v>
      </c>
      <c r="C780" s="426" t="s">
        <v>1976</v>
      </c>
      <c r="D780" s="426" t="s">
        <v>2319</v>
      </c>
      <c r="E780" s="426" t="s">
        <v>2320</v>
      </c>
      <c r="F780" s="429">
        <v>1</v>
      </c>
      <c r="G780" s="429">
        <v>151</v>
      </c>
      <c r="H780" s="429">
        <v>1</v>
      </c>
      <c r="I780" s="429">
        <v>151</v>
      </c>
      <c r="J780" s="429"/>
      <c r="K780" s="429"/>
      <c r="L780" s="429"/>
      <c r="M780" s="429"/>
      <c r="N780" s="429"/>
      <c r="O780" s="429"/>
      <c r="P780" s="442"/>
      <c r="Q780" s="430"/>
    </row>
    <row r="781" spans="1:17" ht="14.4" customHeight="1" x14ac:dyDescent="0.3">
      <c r="A781" s="425" t="s">
        <v>2616</v>
      </c>
      <c r="B781" s="426" t="s">
        <v>2001</v>
      </c>
      <c r="C781" s="426" t="s">
        <v>1976</v>
      </c>
      <c r="D781" s="426" t="s">
        <v>2327</v>
      </c>
      <c r="E781" s="426" t="s">
        <v>2328</v>
      </c>
      <c r="F781" s="429">
        <v>38</v>
      </c>
      <c r="G781" s="429">
        <v>318212</v>
      </c>
      <c r="H781" s="429">
        <v>1</v>
      </c>
      <c r="I781" s="429">
        <v>8374</v>
      </c>
      <c r="J781" s="429">
        <v>28</v>
      </c>
      <c r="K781" s="429">
        <v>234584</v>
      </c>
      <c r="L781" s="429">
        <v>0.73719407187661057</v>
      </c>
      <c r="M781" s="429">
        <v>8378</v>
      </c>
      <c r="N781" s="429">
        <v>49</v>
      </c>
      <c r="O781" s="429">
        <v>410816</v>
      </c>
      <c r="P781" s="442">
        <v>1.2910135381443817</v>
      </c>
      <c r="Q781" s="430">
        <v>8384</v>
      </c>
    </row>
    <row r="782" spans="1:17" ht="14.4" customHeight="1" x14ac:dyDescent="0.3">
      <c r="A782" s="425" t="s">
        <v>2616</v>
      </c>
      <c r="B782" s="426" t="s">
        <v>2001</v>
      </c>
      <c r="C782" s="426" t="s">
        <v>1976</v>
      </c>
      <c r="D782" s="426" t="s">
        <v>2329</v>
      </c>
      <c r="E782" s="426" t="s">
        <v>2330</v>
      </c>
      <c r="F782" s="429">
        <v>74</v>
      </c>
      <c r="G782" s="429">
        <v>137640</v>
      </c>
      <c r="H782" s="429">
        <v>1</v>
      </c>
      <c r="I782" s="429">
        <v>1860</v>
      </c>
      <c r="J782" s="429">
        <v>52</v>
      </c>
      <c r="K782" s="429">
        <v>96824</v>
      </c>
      <c r="L782" s="429">
        <v>0.70345829700668405</v>
      </c>
      <c r="M782" s="429">
        <v>1862</v>
      </c>
      <c r="N782" s="429">
        <v>92</v>
      </c>
      <c r="O782" s="429">
        <v>171488</v>
      </c>
      <c r="P782" s="442">
        <v>1.245916884626562</v>
      </c>
      <c r="Q782" s="430">
        <v>1864</v>
      </c>
    </row>
    <row r="783" spans="1:17" ht="14.4" customHeight="1" x14ac:dyDescent="0.3">
      <c r="A783" s="425" t="s">
        <v>2616</v>
      </c>
      <c r="B783" s="426" t="s">
        <v>2001</v>
      </c>
      <c r="C783" s="426" t="s">
        <v>1976</v>
      </c>
      <c r="D783" s="426" t="s">
        <v>2331</v>
      </c>
      <c r="E783" s="426" t="s">
        <v>2330</v>
      </c>
      <c r="F783" s="429">
        <v>68</v>
      </c>
      <c r="G783" s="429">
        <v>259012</v>
      </c>
      <c r="H783" s="429">
        <v>1</v>
      </c>
      <c r="I783" s="429">
        <v>3809</v>
      </c>
      <c r="J783" s="429">
        <v>50</v>
      </c>
      <c r="K783" s="429">
        <v>190550</v>
      </c>
      <c r="L783" s="429">
        <v>0.735680200145167</v>
      </c>
      <c r="M783" s="429">
        <v>3811</v>
      </c>
      <c r="N783" s="429">
        <v>90</v>
      </c>
      <c r="O783" s="429">
        <v>343350</v>
      </c>
      <c r="P783" s="442">
        <v>1.3256142572544902</v>
      </c>
      <c r="Q783" s="430">
        <v>3815</v>
      </c>
    </row>
    <row r="784" spans="1:17" ht="14.4" customHeight="1" x14ac:dyDescent="0.3">
      <c r="A784" s="425" t="s">
        <v>2616</v>
      </c>
      <c r="B784" s="426" t="s">
        <v>2001</v>
      </c>
      <c r="C784" s="426" t="s">
        <v>1976</v>
      </c>
      <c r="D784" s="426" t="s">
        <v>2336</v>
      </c>
      <c r="E784" s="426" t="s">
        <v>2337</v>
      </c>
      <c r="F784" s="429">
        <v>3</v>
      </c>
      <c r="G784" s="429">
        <v>23466</v>
      </c>
      <c r="H784" s="429">
        <v>1</v>
      </c>
      <c r="I784" s="429">
        <v>7822</v>
      </c>
      <c r="J784" s="429"/>
      <c r="K784" s="429"/>
      <c r="L784" s="429"/>
      <c r="M784" s="429"/>
      <c r="N784" s="429"/>
      <c r="O784" s="429"/>
      <c r="P784" s="442"/>
      <c r="Q784" s="430"/>
    </row>
    <row r="785" spans="1:17" ht="14.4" customHeight="1" x14ac:dyDescent="0.3">
      <c r="A785" s="425" t="s">
        <v>2616</v>
      </c>
      <c r="B785" s="426" t="s">
        <v>2001</v>
      </c>
      <c r="C785" s="426" t="s">
        <v>1976</v>
      </c>
      <c r="D785" s="426" t="s">
        <v>2360</v>
      </c>
      <c r="E785" s="426" t="s">
        <v>2361</v>
      </c>
      <c r="F785" s="429">
        <v>83</v>
      </c>
      <c r="G785" s="429">
        <v>175462</v>
      </c>
      <c r="H785" s="429">
        <v>1</v>
      </c>
      <c r="I785" s="429">
        <v>2114</v>
      </c>
      <c r="J785" s="429">
        <v>70</v>
      </c>
      <c r="K785" s="429">
        <v>148120</v>
      </c>
      <c r="L785" s="429">
        <v>0.84417138753690257</v>
      </c>
      <c r="M785" s="429">
        <v>2116</v>
      </c>
      <c r="N785" s="429">
        <v>172</v>
      </c>
      <c r="O785" s="429">
        <v>364296</v>
      </c>
      <c r="P785" s="442">
        <v>2.0762102335548436</v>
      </c>
      <c r="Q785" s="430">
        <v>2118</v>
      </c>
    </row>
    <row r="786" spans="1:17" ht="14.4" customHeight="1" x14ac:dyDescent="0.3">
      <c r="A786" s="425" t="s">
        <v>2616</v>
      </c>
      <c r="B786" s="426" t="s">
        <v>2001</v>
      </c>
      <c r="C786" s="426" t="s">
        <v>1976</v>
      </c>
      <c r="D786" s="426" t="s">
        <v>2362</v>
      </c>
      <c r="E786" s="426" t="s">
        <v>2363</v>
      </c>
      <c r="F786" s="429">
        <v>428</v>
      </c>
      <c r="G786" s="429">
        <v>445976</v>
      </c>
      <c r="H786" s="429">
        <v>1</v>
      </c>
      <c r="I786" s="429">
        <v>1042</v>
      </c>
      <c r="J786" s="429"/>
      <c r="K786" s="429"/>
      <c r="L786" s="429"/>
      <c r="M786" s="429"/>
      <c r="N786" s="429"/>
      <c r="O786" s="429"/>
      <c r="P786" s="442"/>
      <c r="Q786" s="430"/>
    </row>
    <row r="787" spans="1:17" ht="14.4" customHeight="1" x14ac:dyDescent="0.3">
      <c r="A787" s="425" t="s">
        <v>2616</v>
      </c>
      <c r="B787" s="426" t="s">
        <v>2001</v>
      </c>
      <c r="C787" s="426" t="s">
        <v>1976</v>
      </c>
      <c r="D787" s="426" t="s">
        <v>2364</v>
      </c>
      <c r="E787" s="426" t="s">
        <v>2365</v>
      </c>
      <c r="F787" s="429">
        <v>126</v>
      </c>
      <c r="G787" s="429">
        <v>250992</v>
      </c>
      <c r="H787" s="429">
        <v>1</v>
      </c>
      <c r="I787" s="429">
        <v>1992</v>
      </c>
      <c r="J787" s="429">
        <v>510</v>
      </c>
      <c r="K787" s="429">
        <v>1016940</v>
      </c>
      <c r="L787" s="429">
        <v>4.0516829221648498</v>
      </c>
      <c r="M787" s="429">
        <v>1994</v>
      </c>
      <c r="N787" s="429">
        <v>490</v>
      </c>
      <c r="O787" s="429">
        <v>978040</v>
      </c>
      <c r="P787" s="442">
        <v>3.896697902721999</v>
      </c>
      <c r="Q787" s="430">
        <v>1996</v>
      </c>
    </row>
    <row r="788" spans="1:17" ht="14.4" customHeight="1" x14ac:dyDescent="0.3">
      <c r="A788" s="425" t="s">
        <v>2616</v>
      </c>
      <c r="B788" s="426" t="s">
        <v>2001</v>
      </c>
      <c r="C788" s="426" t="s">
        <v>1976</v>
      </c>
      <c r="D788" s="426" t="s">
        <v>2366</v>
      </c>
      <c r="E788" s="426" t="s">
        <v>2367</v>
      </c>
      <c r="F788" s="429">
        <v>10</v>
      </c>
      <c r="G788" s="429">
        <v>12740</v>
      </c>
      <c r="H788" s="429">
        <v>1</v>
      </c>
      <c r="I788" s="429">
        <v>1274</v>
      </c>
      <c r="J788" s="429">
        <v>17</v>
      </c>
      <c r="K788" s="429">
        <v>21692</v>
      </c>
      <c r="L788" s="429">
        <v>1.702668759811617</v>
      </c>
      <c r="M788" s="429">
        <v>1276</v>
      </c>
      <c r="N788" s="429">
        <v>10</v>
      </c>
      <c r="O788" s="429">
        <v>12770</v>
      </c>
      <c r="P788" s="442">
        <v>1.0023547880690737</v>
      </c>
      <c r="Q788" s="430">
        <v>1277</v>
      </c>
    </row>
    <row r="789" spans="1:17" ht="14.4" customHeight="1" x14ac:dyDescent="0.3">
      <c r="A789" s="425" t="s">
        <v>2616</v>
      </c>
      <c r="B789" s="426" t="s">
        <v>2001</v>
      </c>
      <c r="C789" s="426" t="s">
        <v>1976</v>
      </c>
      <c r="D789" s="426" t="s">
        <v>2368</v>
      </c>
      <c r="E789" s="426" t="s">
        <v>2369</v>
      </c>
      <c r="F789" s="429">
        <v>6</v>
      </c>
      <c r="G789" s="429">
        <v>6972</v>
      </c>
      <c r="H789" s="429">
        <v>1</v>
      </c>
      <c r="I789" s="429">
        <v>1162</v>
      </c>
      <c r="J789" s="429">
        <v>9</v>
      </c>
      <c r="K789" s="429">
        <v>10467</v>
      </c>
      <c r="L789" s="429">
        <v>1.5012908777969018</v>
      </c>
      <c r="M789" s="429">
        <v>1163</v>
      </c>
      <c r="N789" s="429">
        <v>3</v>
      </c>
      <c r="O789" s="429">
        <v>3492</v>
      </c>
      <c r="P789" s="442">
        <v>0.50086058519793464</v>
      </c>
      <c r="Q789" s="430">
        <v>1164</v>
      </c>
    </row>
    <row r="790" spans="1:17" ht="14.4" customHeight="1" x14ac:dyDescent="0.3">
      <c r="A790" s="425" t="s">
        <v>2616</v>
      </c>
      <c r="B790" s="426" t="s">
        <v>2001</v>
      </c>
      <c r="C790" s="426" t="s">
        <v>1976</v>
      </c>
      <c r="D790" s="426" t="s">
        <v>2372</v>
      </c>
      <c r="E790" s="426" t="s">
        <v>2373</v>
      </c>
      <c r="F790" s="429">
        <v>193</v>
      </c>
      <c r="G790" s="429">
        <v>977159</v>
      </c>
      <c r="H790" s="429">
        <v>1</v>
      </c>
      <c r="I790" s="429">
        <v>5063</v>
      </c>
      <c r="J790" s="429">
        <v>193</v>
      </c>
      <c r="K790" s="429">
        <v>977545</v>
      </c>
      <c r="L790" s="429">
        <v>1.0003950227138061</v>
      </c>
      <c r="M790" s="429">
        <v>5065</v>
      </c>
      <c r="N790" s="429">
        <v>200</v>
      </c>
      <c r="O790" s="429">
        <v>1013600</v>
      </c>
      <c r="P790" s="442">
        <v>1.0372928049580468</v>
      </c>
      <c r="Q790" s="430">
        <v>5068</v>
      </c>
    </row>
    <row r="791" spans="1:17" ht="14.4" customHeight="1" x14ac:dyDescent="0.3">
      <c r="A791" s="425" t="s">
        <v>2616</v>
      </c>
      <c r="B791" s="426" t="s">
        <v>2001</v>
      </c>
      <c r="C791" s="426" t="s">
        <v>1976</v>
      </c>
      <c r="D791" s="426" t="s">
        <v>2374</v>
      </c>
      <c r="E791" s="426" t="s">
        <v>2375</v>
      </c>
      <c r="F791" s="429"/>
      <c r="G791" s="429"/>
      <c r="H791" s="429"/>
      <c r="I791" s="429"/>
      <c r="J791" s="429">
        <v>1</v>
      </c>
      <c r="K791" s="429">
        <v>5177</v>
      </c>
      <c r="L791" s="429"/>
      <c r="M791" s="429">
        <v>5177</v>
      </c>
      <c r="N791" s="429">
        <v>1</v>
      </c>
      <c r="O791" s="429">
        <v>5180</v>
      </c>
      <c r="P791" s="442"/>
      <c r="Q791" s="430">
        <v>5180</v>
      </c>
    </row>
    <row r="792" spans="1:17" ht="14.4" customHeight="1" x14ac:dyDescent="0.3">
      <c r="A792" s="425" t="s">
        <v>2616</v>
      </c>
      <c r="B792" s="426" t="s">
        <v>2001</v>
      </c>
      <c r="C792" s="426" t="s">
        <v>1976</v>
      </c>
      <c r="D792" s="426" t="s">
        <v>2378</v>
      </c>
      <c r="E792" s="426" t="s">
        <v>2379</v>
      </c>
      <c r="F792" s="429">
        <v>6</v>
      </c>
      <c r="G792" s="429">
        <v>33018</v>
      </c>
      <c r="H792" s="429">
        <v>1</v>
      </c>
      <c r="I792" s="429">
        <v>5503</v>
      </c>
      <c r="J792" s="429">
        <v>4</v>
      </c>
      <c r="K792" s="429">
        <v>22020</v>
      </c>
      <c r="L792" s="429">
        <v>0.66690895874977285</v>
      </c>
      <c r="M792" s="429">
        <v>5505</v>
      </c>
      <c r="N792" s="429">
        <v>1</v>
      </c>
      <c r="O792" s="429">
        <v>5508</v>
      </c>
      <c r="P792" s="442">
        <v>0.16681809921860805</v>
      </c>
      <c r="Q792" s="430">
        <v>5508</v>
      </c>
    </row>
    <row r="793" spans="1:17" ht="14.4" customHeight="1" x14ac:dyDescent="0.3">
      <c r="A793" s="425" t="s">
        <v>2616</v>
      </c>
      <c r="B793" s="426" t="s">
        <v>2001</v>
      </c>
      <c r="C793" s="426" t="s">
        <v>1976</v>
      </c>
      <c r="D793" s="426" t="s">
        <v>2380</v>
      </c>
      <c r="E793" s="426" t="s">
        <v>2381</v>
      </c>
      <c r="F793" s="429">
        <v>98</v>
      </c>
      <c r="G793" s="429">
        <v>263522</v>
      </c>
      <c r="H793" s="429">
        <v>1</v>
      </c>
      <c r="I793" s="429">
        <v>2689</v>
      </c>
      <c r="J793" s="429">
        <v>82</v>
      </c>
      <c r="K793" s="429">
        <v>220662</v>
      </c>
      <c r="L793" s="429">
        <v>0.83735703280940488</v>
      </c>
      <c r="M793" s="429">
        <v>2691</v>
      </c>
      <c r="N793" s="429">
        <v>62</v>
      </c>
      <c r="O793" s="429">
        <v>166904</v>
      </c>
      <c r="P793" s="442">
        <v>0.63335888464720214</v>
      </c>
      <c r="Q793" s="430">
        <v>2692</v>
      </c>
    </row>
    <row r="794" spans="1:17" ht="14.4" customHeight="1" x14ac:dyDescent="0.3">
      <c r="A794" s="425" t="s">
        <v>2616</v>
      </c>
      <c r="B794" s="426" t="s">
        <v>2001</v>
      </c>
      <c r="C794" s="426" t="s">
        <v>1976</v>
      </c>
      <c r="D794" s="426" t="s">
        <v>2382</v>
      </c>
      <c r="E794" s="426" t="s">
        <v>2383</v>
      </c>
      <c r="F794" s="429">
        <v>1</v>
      </c>
      <c r="G794" s="429">
        <v>0</v>
      </c>
      <c r="H794" s="429"/>
      <c r="I794" s="429">
        <v>0</v>
      </c>
      <c r="J794" s="429"/>
      <c r="K794" s="429"/>
      <c r="L794" s="429"/>
      <c r="M794" s="429"/>
      <c r="N794" s="429"/>
      <c r="O794" s="429"/>
      <c r="P794" s="442"/>
      <c r="Q794" s="430"/>
    </row>
    <row r="795" spans="1:17" ht="14.4" customHeight="1" x14ac:dyDescent="0.3">
      <c r="A795" s="425" t="s">
        <v>2616</v>
      </c>
      <c r="B795" s="426" t="s">
        <v>2001</v>
      </c>
      <c r="C795" s="426" t="s">
        <v>1976</v>
      </c>
      <c r="D795" s="426" t="s">
        <v>2384</v>
      </c>
      <c r="E795" s="426" t="s">
        <v>2385</v>
      </c>
      <c r="F795" s="429">
        <v>0</v>
      </c>
      <c r="G795" s="429">
        <v>0</v>
      </c>
      <c r="H795" s="429"/>
      <c r="I795" s="429"/>
      <c r="J795" s="429"/>
      <c r="K795" s="429"/>
      <c r="L795" s="429"/>
      <c r="M795" s="429"/>
      <c r="N795" s="429"/>
      <c r="O795" s="429"/>
      <c r="P795" s="442"/>
      <c r="Q795" s="430"/>
    </row>
    <row r="796" spans="1:17" ht="14.4" customHeight="1" x14ac:dyDescent="0.3">
      <c r="A796" s="425" t="s">
        <v>2632</v>
      </c>
      <c r="B796" s="426" t="s">
        <v>2001</v>
      </c>
      <c r="C796" s="426" t="s">
        <v>2002</v>
      </c>
      <c r="D796" s="426" t="s">
        <v>2009</v>
      </c>
      <c r="E796" s="426" t="s">
        <v>2010</v>
      </c>
      <c r="F796" s="429">
        <v>1</v>
      </c>
      <c r="G796" s="429">
        <v>2554.48</v>
      </c>
      <c r="H796" s="429">
        <v>1</v>
      </c>
      <c r="I796" s="429">
        <v>2554.48</v>
      </c>
      <c r="J796" s="429">
        <v>0.67</v>
      </c>
      <c r="K796" s="429">
        <v>1774.31</v>
      </c>
      <c r="L796" s="429">
        <v>0.6945875481506999</v>
      </c>
      <c r="M796" s="429">
        <v>2648.2238805970146</v>
      </c>
      <c r="N796" s="429">
        <v>1</v>
      </c>
      <c r="O796" s="429">
        <v>2648.22</v>
      </c>
      <c r="P796" s="442">
        <v>1.0366963139269048</v>
      </c>
      <c r="Q796" s="430">
        <v>2648.22</v>
      </c>
    </row>
    <row r="797" spans="1:17" ht="14.4" customHeight="1" x14ac:dyDescent="0.3">
      <c r="A797" s="425" t="s">
        <v>2632</v>
      </c>
      <c r="B797" s="426" t="s">
        <v>2001</v>
      </c>
      <c r="C797" s="426" t="s">
        <v>2002</v>
      </c>
      <c r="D797" s="426" t="s">
        <v>2011</v>
      </c>
      <c r="E797" s="426" t="s">
        <v>2010</v>
      </c>
      <c r="F797" s="429"/>
      <c r="G797" s="429"/>
      <c r="H797" s="429"/>
      <c r="I797" s="429"/>
      <c r="J797" s="429"/>
      <c r="K797" s="429"/>
      <c r="L797" s="429"/>
      <c r="M797" s="429"/>
      <c r="N797" s="429">
        <v>0.2</v>
      </c>
      <c r="O797" s="429">
        <v>1335.72</v>
      </c>
      <c r="P797" s="442"/>
      <c r="Q797" s="430">
        <v>6678.5999999999995</v>
      </c>
    </row>
    <row r="798" spans="1:17" ht="14.4" customHeight="1" x14ac:dyDescent="0.3">
      <c r="A798" s="425" t="s">
        <v>2632</v>
      </c>
      <c r="B798" s="426" t="s">
        <v>2001</v>
      </c>
      <c r="C798" s="426" t="s">
        <v>2002</v>
      </c>
      <c r="D798" s="426" t="s">
        <v>2021</v>
      </c>
      <c r="E798" s="426" t="s">
        <v>2022</v>
      </c>
      <c r="F798" s="429">
        <v>14</v>
      </c>
      <c r="G798" s="429">
        <v>20131.21</v>
      </c>
      <c r="H798" s="429">
        <v>1</v>
      </c>
      <c r="I798" s="429">
        <v>1437.9435714285714</v>
      </c>
      <c r="J798" s="429">
        <v>12.209999999999999</v>
      </c>
      <c r="K798" s="429">
        <v>14814.06</v>
      </c>
      <c r="L798" s="429">
        <v>0.73587529015891251</v>
      </c>
      <c r="M798" s="429">
        <v>1213.2727272727273</v>
      </c>
      <c r="N798" s="429">
        <v>8.1</v>
      </c>
      <c r="O798" s="429">
        <v>7982.73</v>
      </c>
      <c r="P798" s="442">
        <v>0.39653503192306871</v>
      </c>
      <c r="Q798" s="430">
        <v>985.52222222222224</v>
      </c>
    </row>
    <row r="799" spans="1:17" ht="14.4" customHeight="1" x14ac:dyDescent="0.3">
      <c r="A799" s="425" t="s">
        <v>2632</v>
      </c>
      <c r="B799" s="426" t="s">
        <v>2001</v>
      </c>
      <c r="C799" s="426" t="s">
        <v>2002</v>
      </c>
      <c r="D799" s="426" t="s">
        <v>2023</v>
      </c>
      <c r="E799" s="426" t="s">
        <v>2022</v>
      </c>
      <c r="F799" s="429">
        <v>1</v>
      </c>
      <c r="G799" s="429">
        <v>2980.2</v>
      </c>
      <c r="H799" s="429">
        <v>1</v>
      </c>
      <c r="I799" s="429">
        <v>2980.2</v>
      </c>
      <c r="J799" s="429"/>
      <c r="K799" s="429"/>
      <c r="L799" s="429"/>
      <c r="M799" s="429"/>
      <c r="N799" s="429"/>
      <c r="O799" s="429"/>
      <c r="P799" s="442"/>
      <c r="Q799" s="430"/>
    </row>
    <row r="800" spans="1:17" ht="14.4" customHeight="1" x14ac:dyDescent="0.3">
      <c r="A800" s="425" t="s">
        <v>2632</v>
      </c>
      <c r="B800" s="426" t="s">
        <v>2001</v>
      </c>
      <c r="C800" s="426" t="s">
        <v>2002</v>
      </c>
      <c r="D800" s="426" t="s">
        <v>2024</v>
      </c>
      <c r="E800" s="426" t="s">
        <v>2014</v>
      </c>
      <c r="F800" s="429">
        <v>0.33</v>
      </c>
      <c r="G800" s="429">
        <v>4522.16</v>
      </c>
      <c r="H800" s="429">
        <v>1</v>
      </c>
      <c r="I800" s="429">
        <v>13703.51515151515</v>
      </c>
      <c r="J800" s="429"/>
      <c r="K800" s="429"/>
      <c r="L800" s="429"/>
      <c r="M800" s="429"/>
      <c r="N800" s="429"/>
      <c r="O800" s="429"/>
      <c r="P800" s="442"/>
      <c r="Q800" s="430"/>
    </row>
    <row r="801" spans="1:17" ht="14.4" customHeight="1" x14ac:dyDescent="0.3">
      <c r="A801" s="425" t="s">
        <v>2632</v>
      </c>
      <c r="B801" s="426" t="s">
        <v>2001</v>
      </c>
      <c r="C801" s="426" t="s">
        <v>2002</v>
      </c>
      <c r="D801" s="426" t="s">
        <v>2025</v>
      </c>
      <c r="E801" s="426" t="s">
        <v>2026</v>
      </c>
      <c r="F801" s="429">
        <v>1.48</v>
      </c>
      <c r="G801" s="429">
        <v>24729.19</v>
      </c>
      <c r="H801" s="429">
        <v>1</v>
      </c>
      <c r="I801" s="429">
        <v>16708.91216216216</v>
      </c>
      <c r="J801" s="429">
        <v>2.1799999999999997</v>
      </c>
      <c r="K801" s="429">
        <v>28089.759999999995</v>
      </c>
      <c r="L801" s="429">
        <v>1.1358948675633935</v>
      </c>
      <c r="M801" s="429">
        <v>12885.211009174311</v>
      </c>
      <c r="N801" s="429">
        <v>2.6399999999999997</v>
      </c>
      <c r="O801" s="429">
        <v>28366.879999999997</v>
      </c>
      <c r="P801" s="442">
        <v>1.1471010574952112</v>
      </c>
      <c r="Q801" s="430">
        <v>10745.030303030304</v>
      </c>
    </row>
    <row r="802" spans="1:17" ht="14.4" customHeight="1" x14ac:dyDescent="0.3">
      <c r="A802" s="425" t="s">
        <v>2632</v>
      </c>
      <c r="B802" s="426" t="s">
        <v>2001</v>
      </c>
      <c r="C802" s="426" t="s">
        <v>2002</v>
      </c>
      <c r="D802" s="426" t="s">
        <v>2028</v>
      </c>
      <c r="E802" s="426" t="s">
        <v>2026</v>
      </c>
      <c r="F802" s="429">
        <v>0.05</v>
      </c>
      <c r="G802" s="429">
        <v>127.71</v>
      </c>
      <c r="H802" s="429">
        <v>1</v>
      </c>
      <c r="I802" s="429">
        <v>2554.1999999999998</v>
      </c>
      <c r="J802" s="429"/>
      <c r="K802" s="429"/>
      <c r="L802" s="429"/>
      <c r="M802" s="429"/>
      <c r="N802" s="429"/>
      <c r="O802" s="429"/>
      <c r="P802" s="442"/>
      <c r="Q802" s="430"/>
    </row>
    <row r="803" spans="1:17" ht="14.4" customHeight="1" x14ac:dyDescent="0.3">
      <c r="A803" s="425" t="s">
        <v>2632</v>
      </c>
      <c r="B803" s="426" t="s">
        <v>2001</v>
      </c>
      <c r="C803" s="426" t="s">
        <v>2002</v>
      </c>
      <c r="D803" s="426" t="s">
        <v>2032</v>
      </c>
      <c r="E803" s="426" t="s">
        <v>2026</v>
      </c>
      <c r="F803" s="429">
        <v>0.42000000000000004</v>
      </c>
      <c r="G803" s="429">
        <v>3301.3999999999996</v>
      </c>
      <c r="H803" s="429">
        <v>1</v>
      </c>
      <c r="I803" s="429">
        <v>7860.476190476189</v>
      </c>
      <c r="J803" s="429">
        <v>0.94000000000000006</v>
      </c>
      <c r="K803" s="429">
        <v>6062.9299999999994</v>
      </c>
      <c r="L803" s="429">
        <v>1.8364724056460895</v>
      </c>
      <c r="M803" s="429">
        <v>6449.9255319148924</v>
      </c>
      <c r="N803" s="429">
        <v>0.52</v>
      </c>
      <c r="O803" s="429">
        <v>3365.2799999999997</v>
      </c>
      <c r="P803" s="442">
        <v>1.0193493669352396</v>
      </c>
      <c r="Q803" s="430">
        <v>6471.6923076923067</v>
      </c>
    </row>
    <row r="804" spans="1:17" ht="14.4" customHeight="1" x14ac:dyDescent="0.3">
      <c r="A804" s="425" t="s">
        <v>2632</v>
      </c>
      <c r="B804" s="426" t="s">
        <v>2001</v>
      </c>
      <c r="C804" s="426" t="s">
        <v>2002</v>
      </c>
      <c r="D804" s="426" t="s">
        <v>2033</v>
      </c>
      <c r="E804" s="426" t="s">
        <v>2026</v>
      </c>
      <c r="F804" s="429">
        <v>0.48</v>
      </c>
      <c r="G804" s="429">
        <v>8277.35</v>
      </c>
      <c r="H804" s="429">
        <v>1</v>
      </c>
      <c r="I804" s="429">
        <v>17244.479166666668</v>
      </c>
      <c r="J804" s="429">
        <v>0.1</v>
      </c>
      <c r="K804" s="429">
        <v>1289.99</v>
      </c>
      <c r="L804" s="429">
        <v>0.15584577189559459</v>
      </c>
      <c r="M804" s="429">
        <v>12899.9</v>
      </c>
      <c r="N804" s="429"/>
      <c r="O804" s="429"/>
      <c r="P804" s="442"/>
      <c r="Q804" s="430"/>
    </row>
    <row r="805" spans="1:17" ht="14.4" customHeight="1" x14ac:dyDescent="0.3">
      <c r="A805" s="425" t="s">
        <v>2632</v>
      </c>
      <c r="B805" s="426" t="s">
        <v>2001</v>
      </c>
      <c r="C805" s="426" t="s">
        <v>2002</v>
      </c>
      <c r="D805" s="426" t="s">
        <v>2034</v>
      </c>
      <c r="E805" s="426" t="s">
        <v>2035</v>
      </c>
      <c r="F805" s="429"/>
      <c r="G805" s="429"/>
      <c r="H805" s="429"/>
      <c r="I805" s="429"/>
      <c r="J805" s="429"/>
      <c r="K805" s="429"/>
      <c r="L805" s="429"/>
      <c r="M805" s="429"/>
      <c r="N805" s="429">
        <v>0.1</v>
      </c>
      <c r="O805" s="429">
        <v>26.63</v>
      </c>
      <c r="P805" s="442"/>
      <c r="Q805" s="430">
        <v>266.29999999999995</v>
      </c>
    </row>
    <row r="806" spans="1:17" ht="14.4" customHeight="1" x14ac:dyDescent="0.3">
      <c r="A806" s="425" t="s">
        <v>2632</v>
      </c>
      <c r="B806" s="426" t="s">
        <v>2001</v>
      </c>
      <c r="C806" s="426" t="s">
        <v>2002</v>
      </c>
      <c r="D806" s="426" t="s">
        <v>2036</v>
      </c>
      <c r="E806" s="426" t="s">
        <v>2037</v>
      </c>
      <c r="F806" s="429">
        <v>1.5</v>
      </c>
      <c r="G806" s="429">
        <v>1537.17</v>
      </c>
      <c r="H806" s="429">
        <v>1</v>
      </c>
      <c r="I806" s="429">
        <v>1024.78</v>
      </c>
      <c r="J806" s="429"/>
      <c r="K806" s="429"/>
      <c r="L806" s="429"/>
      <c r="M806" s="429"/>
      <c r="N806" s="429">
        <v>2</v>
      </c>
      <c r="O806" s="429">
        <v>1950.44</v>
      </c>
      <c r="P806" s="442">
        <v>1.2688512005828894</v>
      </c>
      <c r="Q806" s="430">
        <v>975.22</v>
      </c>
    </row>
    <row r="807" spans="1:17" ht="14.4" customHeight="1" x14ac:dyDescent="0.3">
      <c r="A807" s="425" t="s">
        <v>2632</v>
      </c>
      <c r="B807" s="426" t="s">
        <v>2001</v>
      </c>
      <c r="C807" s="426" t="s">
        <v>2002</v>
      </c>
      <c r="D807" s="426" t="s">
        <v>2038</v>
      </c>
      <c r="E807" s="426" t="s">
        <v>2037</v>
      </c>
      <c r="F807" s="429"/>
      <c r="G807" s="429"/>
      <c r="H807" s="429"/>
      <c r="I807" s="429"/>
      <c r="J807" s="429">
        <v>0.5</v>
      </c>
      <c r="K807" s="429">
        <v>966.73</v>
      </c>
      <c r="L807" s="429"/>
      <c r="M807" s="429">
        <v>1933.46</v>
      </c>
      <c r="N807" s="429"/>
      <c r="O807" s="429"/>
      <c r="P807" s="442"/>
      <c r="Q807" s="430"/>
    </row>
    <row r="808" spans="1:17" ht="14.4" customHeight="1" x14ac:dyDescent="0.3">
      <c r="A808" s="425" t="s">
        <v>2632</v>
      </c>
      <c r="B808" s="426" t="s">
        <v>2001</v>
      </c>
      <c r="C808" s="426" t="s">
        <v>2002</v>
      </c>
      <c r="D808" s="426" t="s">
        <v>2039</v>
      </c>
      <c r="E808" s="426" t="s">
        <v>2040</v>
      </c>
      <c r="F808" s="429"/>
      <c r="G808" s="429"/>
      <c r="H808" s="429"/>
      <c r="I808" s="429"/>
      <c r="J808" s="429">
        <v>0.06</v>
      </c>
      <c r="K808" s="429">
        <v>339.21</v>
      </c>
      <c r="L808" s="429"/>
      <c r="M808" s="429">
        <v>5653.5</v>
      </c>
      <c r="N808" s="429"/>
      <c r="O808" s="429"/>
      <c r="P808" s="442"/>
      <c r="Q808" s="430"/>
    </row>
    <row r="809" spans="1:17" ht="14.4" customHeight="1" x14ac:dyDescent="0.3">
      <c r="A809" s="425" t="s">
        <v>2632</v>
      </c>
      <c r="B809" s="426" t="s">
        <v>2001</v>
      </c>
      <c r="C809" s="426" t="s">
        <v>2002</v>
      </c>
      <c r="D809" s="426" t="s">
        <v>2041</v>
      </c>
      <c r="E809" s="426" t="s">
        <v>2042</v>
      </c>
      <c r="F809" s="429">
        <v>0.1</v>
      </c>
      <c r="G809" s="429">
        <v>520.98</v>
      </c>
      <c r="H809" s="429">
        <v>1</v>
      </c>
      <c r="I809" s="429">
        <v>5209.8</v>
      </c>
      <c r="J809" s="429">
        <v>0.08</v>
      </c>
      <c r="K809" s="429">
        <v>387.82</v>
      </c>
      <c r="L809" s="429">
        <v>0.7444047756151867</v>
      </c>
      <c r="M809" s="429">
        <v>4847.75</v>
      </c>
      <c r="N809" s="429">
        <v>0.1</v>
      </c>
      <c r="O809" s="429">
        <v>489.03</v>
      </c>
      <c r="P809" s="442">
        <v>0.93867326960727848</v>
      </c>
      <c r="Q809" s="430">
        <v>4890.2999999999993</v>
      </c>
    </row>
    <row r="810" spans="1:17" ht="14.4" customHeight="1" x14ac:dyDescent="0.3">
      <c r="A810" s="425" t="s">
        <v>2632</v>
      </c>
      <c r="B810" s="426" t="s">
        <v>2001</v>
      </c>
      <c r="C810" s="426" t="s">
        <v>2002</v>
      </c>
      <c r="D810" s="426" t="s">
        <v>2043</v>
      </c>
      <c r="E810" s="426" t="s">
        <v>2042</v>
      </c>
      <c r="F810" s="429">
        <v>0.04</v>
      </c>
      <c r="G810" s="429">
        <v>448.16</v>
      </c>
      <c r="H810" s="429">
        <v>1</v>
      </c>
      <c r="I810" s="429">
        <v>11204</v>
      </c>
      <c r="J810" s="429"/>
      <c r="K810" s="429"/>
      <c r="L810" s="429"/>
      <c r="M810" s="429"/>
      <c r="N810" s="429">
        <v>0.1</v>
      </c>
      <c r="O810" s="429">
        <v>978.06</v>
      </c>
      <c r="P810" s="442">
        <v>2.1823902177793641</v>
      </c>
      <c r="Q810" s="430">
        <v>9780.5999999999985</v>
      </c>
    </row>
    <row r="811" spans="1:17" ht="14.4" customHeight="1" x14ac:dyDescent="0.3">
      <c r="A811" s="425" t="s">
        <v>2632</v>
      </c>
      <c r="B811" s="426" t="s">
        <v>2001</v>
      </c>
      <c r="C811" s="426" t="s">
        <v>2002</v>
      </c>
      <c r="D811" s="426" t="s">
        <v>2044</v>
      </c>
      <c r="E811" s="426" t="s">
        <v>2045</v>
      </c>
      <c r="F811" s="429">
        <v>0.35</v>
      </c>
      <c r="G811" s="429">
        <v>1983.17</v>
      </c>
      <c r="H811" s="429">
        <v>1</v>
      </c>
      <c r="I811" s="429">
        <v>5666.2000000000007</v>
      </c>
      <c r="J811" s="429">
        <v>0.8</v>
      </c>
      <c r="K811" s="429">
        <v>4330.6400000000003</v>
      </c>
      <c r="L811" s="429">
        <v>2.1836958001583326</v>
      </c>
      <c r="M811" s="429">
        <v>5413.3</v>
      </c>
      <c r="N811" s="429">
        <v>0.05</v>
      </c>
      <c r="O811" s="429">
        <v>270.66000000000003</v>
      </c>
      <c r="P811" s="442">
        <v>0.13647846629386287</v>
      </c>
      <c r="Q811" s="430">
        <v>5413.2</v>
      </c>
    </row>
    <row r="812" spans="1:17" ht="14.4" customHeight="1" x14ac:dyDescent="0.3">
      <c r="A812" s="425" t="s">
        <v>2632</v>
      </c>
      <c r="B812" s="426" t="s">
        <v>2001</v>
      </c>
      <c r="C812" s="426" t="s">
        <v>2002</v>
      </c>
      <c r="D812" s="426" t="s">
        <v>2046</v>
      </c>
      <c r="E812" s="426" t="s">
        <v>2045</v>
      </c>
      <c r="F812" s="429">
        <v>5.35</v>
      </c>
      <c r="G812" s="429">
        <v>64218.42</v>
      </c>
      <c r="H812" s="429">
        <v>1</v>
      </c>
      <c r="I812" s="429">
        <v>12003.442990654206</v>
      </c>
      <c r="J812" s="429">
        <v>3.4600000000000004</v>
      </c>
      <c r="K812" s="429">
        <v>37460.06</v>
      </c>
      <c r="L812" s="429">
        <v>0.58332266661185372</v>
      </c>
      <c r="M812" s="429">
        <v>10826.606936416183</v>
      </c>
      <c r="N812" s="429">
        <v>111.17</v>
      </c>
      <c r="O812" s="429">
        <v>1203841.4000000004</v>
      </c>
      <c r="P812" s="442">
        <v>18.746045137828062</v>
      </c>
      <c r="Q812" s="430">
        <v>10828.833318341281</v>
      </c>
    </row>
    <row r="813" spans="1:17" ht="14.4" customHeight="1" x14ac:dyDescent="0.3">
      <c r="A813" s="425" t="s">
        <v>2632</v>
      </c>
      <c r="B813" s="426" t="s">
        <v>2001</v>
      </c>
      <c r="C813" s="426" t="s">
        <v>2002</v>
      </c>
      <c r="D813" s="426" t="s">
        <v>2047</v>
      </c>
      <c r="E813" s="426" t="s">
        <v>2042</v>
      </c>
      <c r="F813" s="429">
        <v>0.8</v>
      </c>
      <c r="G813" s="429">
        <v>2195.5099999999998</v>
      </c>
      <c r="H813" s="429">
        <v>1</v>
      </c>
      <c r="I813" s="429">
        <v>2744.3874999999994</v>
      </c>
      <c r="J813" s="429">
        <v>0.5</v>
      </c>
      <c r="K813" s="429">
        <v>969.55</v>
      </c>
      <c r="L813" s="429">
        <v>0.44160582279288185</v>
      </c>
      <c r="M813" s="429">
        <v>1939.1</v>
      </c>
      <c r="N813" s="429">
        <v>0.60000000000000009</v>
      </c>
      <c r="O813" s="429">
        <v>1165.1599999999999</v>
      </c>
      <c r="P813" s="442">
        <v>0.5307012949155322</v>
      </c>
      <c r="Q813" s="430">
        <v>1941.9333333333327</v>
      </c>
    </row>
    <row r="814" spans="1:17" ht="14.4" customHeight="1" x14ac:dyDescent="0.3">
      <c r="A814" s="425" t="s">
        <v>2632</v>
      </c>
      <c r="B814" s="426" t="s">
        <v>2001</v>
      </c>
      <c r="C814" s="426" t="s">
        <v>2002</v>
      </c>
      <c r="D814" s="426" t="s">
        <v>2049</v>
      </c>
      <c r="E814" s="426" t="s">
        <v>2050</v>
      </c>
      <c r="F814" s="429">
        <v>0.13</v>
      </c>
      <c r="G814" s="429">
        <v>60.28</v>
      </c>
      <c r="H814" s="429">
        <v>1</v>
      </c>
      <c r="I814" s="429">
        <v>463.69230769230768</v>
      </c>
      <c r="J814" s="429"/>
      <c r="K814" s="429"/>
      <c r="L814" s="429"/>
      <c r="M814" s="429"/>
      <c r="N814" s="429">
        <v>0.02</v>
      </c>
      <c r="O814" s="429">
        <v>7.58</v>
      </c>
      <c r="P814" s="442">
        <v>0.12574651625746516</v>
      </c>
      <c r="Q814" s="430">
        <v>379</v>
      </c>
    </row>
    <row r="815" spans="1:17" ht="14.4" customHeight="1" x14ac:dyDescent="0.3">
      <c r="A815" s="425" t="s">
        <v>2632</v>
      </c>
      <c r="B815" s="426" t="s">
        <v>2001</v>
      </c>
      <c r="C815" s="426" t="s">
        <v>2002</v>
      </c>
      <c r="D815" s="426" t="s">
        <v>2633</v>
      </c>
      <c r="E815" s="426" t="s">
        <v>2014</v>
      </c>
      <c r="F815" s="429">
        <v>0.2</v>
      </c>
      <c r="G815" s="429">
        <v>2740.7</v>
      </c>
      <c r="H815" s="429">
        <v>1</v>
      </c>
      <c r="I815" s="429">
        <v>13703.499999999998</v>
      </c>
      <c r="J815" s="429"/>
      <c r="K815" s="429"/>
      <c r="L815" s="429"/>
      <c r="M815" s="429"/>
      <c r="N815" s="429"/>
      <c r="O815" s="429"/>
      <c r="P815" s="442"/>
      <c r="Q815" s="430"/>
    </row>
    <row r="816" spans="1:17" ht="14.4" customHeight="1" x14ac:dyDescent="0.3">
      <c r="A816" s="425" t="s">
        <v>2632</v>
      </c>
      <c r="B816" s="426" t="s">
        <v>2001</v>
      </c>
      <c r="C816" s="426" t="s">
        <v>1969</v>
      </c>
      <c r="D816" s="426" t="s">
        <v>2066</v>
      </c>
      <c r="E816" s="426" t="s">
        <v>2067</v>
      </c>
      <c r="F816" s="429">
        <v>2</v>
      </c>
      <c r="G816" s="429">
        <v>1137.8</v>
      </c>
      <c r="H816" s="429">
        <v>1</v>
      </c>
      <c r="I816" s="429">
        <v>568.9</v>
      </c>
      <c r="J816" s="429"/>
      <c r="K816" s="429"/>
      <c r="L816" s="429"/>
      <c r="M816" s="429"/>
      <c r="N816" s="429"/>
      <c r="O816" s="429"/>
      <c r="P816" s="442"/>
      <c r="Q816" s="430"/>
    </row>
    <row r="817" spans="1:17" ht="14.4" customHeight="1" x14ac:dyDescent="0.3">
      <c r="A817" s="425" t="s">
        <v>2632</v>
      </c>
      <c r="B817" s="426" t="s">
        <v>2001</v>
      </c>
      <c r="C817" s="426" t="s">
        <v>1969</v>
      </c>
      <c r="D817" s="426" t="s">
        <v>2070</v>
      </c>
      <c r="E817" s="426" t="s">
        <v>2071</v>
      </c>
      <c r="F817" s="429">
        <v>2</v>
      </c>
      <c r="G817" s="429">
        <v>1876.4</v>
      </c>
      <c r="H817" s="429">
        <v>1</v>
      </c>
      <c r="I817" s="429">
        <v>938.2</v>
      </c>
      <c r="J817" s="429">
        <v>3</v>
      </c>
      <c r="K817" s="429">
        <v>2916.96</v>
      </c>
      <c r="L817" s="429">
        <v>1.5545512683862714</v>
      </c>
      <c r="M817" s="429">
        <v>972.32</v>
      </c>
      <c r="N817" s="429">
        <v>3</v>
      </c>
      <c r="O817" s="429">
        <v>2916.96</v>
      </c>
      <c r="P817" s="442">
        <v>1.5545512683862714</v>
      </c>
      <c r="Q817" s="430">
        <v>972.32</v>
      </c>
    </row>
    <row r="818" spans="1:17" ht="14.4" customHeight="1" x14ac:dyDescent="0.3">
      <c r="A818" s="425" t="s">
        <v>2632</v>
      </c>
      <c r="B818" s="426" t="s">
        <v>2001</v>
      </c>
      <c r="C818" s="426" t="s">
        <v>1969</v>
      </c>
      <c r="D818" s="426" t="s">
        <v>2072</v>
      </c>
      <c r="E818" s="426" t="s">
        <v>2071</v>
      </c>
      <c r="F818" s="429">
        <v>3</v>
      </c>
      <c r="G818" s="429">
        <v>4942.2000000000007</v>
      </c>
      <c r="H818" s="429">
        <v>1</v>
      </c>
      <c r="I818" s="429">
        <v>1647.4000000000003</v>
      </c>
      <c r="J818" s="429"/>
      <c r="K818" s="429"/>
      <c r="L818" s="429"/>
      <c r="M818" s="429"/>
      <c r="N818" s="429">
        <v>5</v>
      </c>
      <c r="O818" s="429">
        <v>8536.5499999999993</v>
      </c>
      <c r="P818" s="442">
        <v>1.7272773258872562</v>
      </c>
      <c r="Q818" s="430">
        <v>1707.31</v>
      </c>
    </row>
    <row r="819" spans="1:17" ht="14.4" customHeight="1" x14ac:dyDescent="0.3">
      <c r="A819" s="425" t="s">
        <v>2632</v>
      </c>
      <c r="B819" s="426" t="s">
        <v>2001</v>
      </c>
      <c r="C819" s="426" t="s">
        <v>1969</v>
      </c>
      <c r="D819" s="426" t="s">
        <v>2073</v>
      </c>
      <c r="E819" s="426" t="s">
        <v>2071</v>
      </c>
      <c r="F819" s="429"/>
      <c r="G819" s="429"/>
      <c r="H819" s="429"/>
      <c r="I819" s="429"/>
      <c r="J819" s="429"/>
      <c r="K819" s="429"/>
      <c r="L819" s="429"/>
      <c r="M819" s="429"/>
      <c r="N819" s="429">
        <v>1</v>
      </c>
      <c r="O819" s="429">
        <v>2066.3000000000002</v>
      </c>
      <c r="P819" s="442"/>
      <c r="Q819" s="430">
        <v>2066.3000000000002</v>
      </c>
    </row>
    <row r="820" spans="1:17" ht="14.4" customHeight="1" x14ac:dyDescent="0.3">
      <c r="A820" s="425" t="s">
        <v>2632</v>
      </c>
      <c r="B820" s="426" t="s">
        <v>2001</v>
      </c>
      <c r="C820" s="426" t="s">
        <v>1969</v>
      </c>
      <c r="D820" s="426" t="s">
        <v>2074</v>
      </c>
      <c r="E820" s="426" t="s">
        <v>2075</v>
      </c>
      <c r="F820" s="429">
        <v>3</v>
      </c>
      <c r="G820" s="429">
        <v>5592.9</v>
      </c>
      <c r="H820" s="429">
        <v>1</v>
      </c>
      <c r="I820" s="429">
        <v>1864.3</v>
      </c>
      <c r="J820" s="429">
        <v>2</v>
      </c>
      <c r="K820" s="429">
        <v>3864.18</v>
      </c>
      <c r="L820" s="429">
        <v>0.69090811564662347</v>
      </c>
      <c r="M820" s="429">
        <v>1932.09</v>
      </c>
      <c r="N820" s="429">
        <v>2</v>
      </c>
      <c r="O820" s="429">
        <v>3864.18</v>
      </c>
      <c r="P820" s="442">
        <v>0.69090811564662347</v>
      </c>
      <c r="Q820" s="430">
        <v>1932.09</v>
      </c>
    </row>
    <row r="821" spans="1:17" ht="14.4" customHeight="1" x14ac:dyDescent="0.3">
      <c r="A821" s="425" t="s">
        <v>2632</v>
      </c>
      <c r="B821" s="426" t="s">
        <v>2001</v>
      </c>
      <c r="C821" s="426" t="s">
        <v>1969</v>
      </c>
      <c r="D821" s="426" t="s">
        <v>2076</v>
      </c>
      <c r="E821" s="426" t="s">
        <v>2077</v>
      </c>
      <c r="F821" s="429">
        <v>6</v>
      </c>
      <c r="G821" s="429">
        <v>5950.2000000000007</v>
      </c>
      <c r="H821" s="429">
        <v>1</v>
      </c>
      <c r="I821" s="429">
        <v>991.70000000000016</v>
      </c>
      <c r="J821" s="429">
        <v>1</v>
      </c>
      <c r="K821" s="429">
        <v>1027.76</v>
      </c>
      <c r="L821" s="429">
        <v>0.17272696716076769</v>
      </c>
      <c r="M821" s="429">
        <v>1027.76</v>
      </c>
      <c r="N821" s="429">
        <v>7</v>
      </c>
      <c r="O821" s="429">
        <v>7194.3200000000006</v>
      </c>
      <c r="P821" s="442">
        <v>1.2090887701253739</v>
      </c>
      <c r="Q821" s="430">
        <v>1027.76</v>
      </c>
    </row>
    <row r="822" spans="1:17" ht="14.4" customHeight="1" x14ac:dyDescent="0.3">
      <c r="A822" s="425" t="s">
        <v>2632</v>
      </c>
      <c r="B822" s="426" t="s">
        <v>2001</v>
      </c>
      <c r="C822" s="426" t="s">
        <v>1969</v>
      </c>
      <c r="D822" s="426" t="s">
        <v>2617</v>
      </c>
      <c r="E822" s="426" t="s">
        <v>2618</v>
      </c>
      <c r="F822" s="429"/>
      <c r="G822" s="429"/>
      <c r="H822" s="429"/>
      <c r="I822" s="429"/>
      <c r="J822" s="429"/>
      <c r="K822" s="429"/>
      <c r="L822" s="429"/>
      <c r="M822" s="429"/>
      <c r="N822" s="429">
        <v>1</v>
      </c>
      <c r="O822" s="429">
        <v>17350</v>
      </c>
      <c r="P822" s="442"/>
      <c r="Q822" s="430">
        <v>17350</v>
      </c>
    </row>
    <row r="823" spans="1:17" ht="14.4" customHeight="1" x14ac:dyDescent="0.3">
      <c r="A823" s="425" t="s">
        <v>2632</v>
      </c>
      <c r="B823" s="426" t="s">
        <v>2001</v>
      </c>
      <c r="C823" s="426" t="s">
        <v>1969</v>
      </c>
      <c r="D823" s="426" t="s">
        <v>2515</v>
      </c>
      <c r="E823" s="426" t="s">
        <v>2516</v>
      </c>
      <c r="F823" s="429">
        <v>1</v>
      </c>
      <c r="G823" s="429">
        <v>8800</v>
      </c>
      <c r="H823" s="429">
        <v>1</v>
      </c>
      <c r="I823" s="429">
        <v>8800</v>
      </c>
      <c r="J823" s="429"/>
      <c r="K823" s="429"/>
      <c r="L823" s="429"/>
      <c r="M823" s="429"/>
      <c r="N823" s="429"/>
      <c r="O823" s="429"/>
      <c r="P823" s="442"/>
      <c r="Q823" s="430"/>
    </row>
    <row r="824" spans="1:17" ht="14.4" customHeight="1" x14ac:dyDescent="0.3">
      <c r="A824" s="425" t="s">
        <v>2632</v>
      </c>
      <c r="B824" s="426" t="s">
        <v>2001</v>
      </c>
      <c r="C824" s="426" t="s">
        <v>1969</v>
      </c>
      <c r="D824" s="426" t="s">
        <v>2619</v>
      </c>
      <c r="E824" s="426" t="s">
        <v>2620</v>
      </c>
      <c r="F824" s="429"/>
      <c r="G824" s="429"/>
      <c r="H824" s="429"/>
      <c r="I824" s="429"/>
      <c r="J824" s="429"/>
      <c r="K824" s="429"/>
      <c r="L824" s="429"/>
      <c r="M824" s="429"/>
      <c r="N824" s="429">
        <v>1</v>
      </c>
      <c r="O824" s="429">
        <v>3314.29</v>
      </c>
      <c r="P824" s="442"/>
      <c r="Q824" s="430">
        <v>3314.29</v>
      </c>
    </row>
    <row r="825" spans="1:17" ht="14.4" customHeight="1" x14ac:dyDescent="0.3">
      <c r="A825" s="425" t="s">
        <v>2632</v>
      </c>
      <c r="B825" s="426" t="s">
        <v>2001</v>
      </c>
      <c r="C825" s="426" t="s">
        <v>1969</v>
      </c>
      <c r="D825" s="426" t="s">
        <v>2085</v>
      </c>
      <c r="E825" s="426" t="s">
        <v>2086</v>
      </c>
      <c r="F825" s="429">
        <v>2</v>
      </c>
      <c r="G825" s="429">
        <v>23544</v>
      </c>
      <c r="H825" s="429">
        <v>1</v>
      </c>
      <c r="I825" s="429">
        <v>11772</v>
      </c>
      <c r="J825" s="429"/>
      <c r="K825" s="429"/>
      <c r="L825" s="429"/>
      <c r="M825" s="429"/>
      <c r="N825" s="429">
        <v>1</v>
      </c>
      <c r="O825" s="429">
        <v>11772</v>
      </c>
      <c r="P825" s="442">
        <v>0.5</v>
      </c>
      <c r="Q825" s="430">
        <v>11772</v>
      </c>
    </row>
    <row r="826" spans="1:17" ht="14.4" customHeight="1" x14ac:dyDescent="0.3">
      <c r="A826" s="425" t="s">
        <v>2632</v>
      </c>
      <c r="B826" s="426" t="s">
        <v>2001</v>
      </c>
      <c r="C826" s="426" t="s">
        <v>1969</v>
      </c>
      <c r="D826" s="426" t="s">
        <v>2087</v>
      </c>
      <c r="E826" s="426" t="s">
        <v>2088</v>
      </c>
      <c r="F826" s="429">
        <v>2</v>
      </c>
      <c r="G826" s="429">
        <v>5796</v>
      </c>
      <c r="H826" s="429">
        <v>1</v>
      </c>
      <c r="I826" s="429">
        <v>2898</v>
      </c>
      <c r="J826" s="429"/>
      <c r="K826" s="429"/>
      <c r="L826" s="429"/>
      <c r="M826" s="429"/>
      <c r="N826" s="429"/>
      <c r="O826" s="429"/>
      <c r="P826" s="442"/>
      <c r="Q826" s="430"/>
    </row>
    <row r="827" spans="1:17" ht="14.4" customHeight="1" x14ac:dyDescent="0.3">
      <c r="A827" s="425" t="s">
        <v>2632</v>
      </c>
      <c r="B827" s="426" t="s">
        <v>2001</v>
      </c>
      <c r="C827" s="426" t="s">
        <v>1969</v>
      </c>
      <c r="D827" s="426" t="s">
        <v>2102</v>
      </c>
      <c r="E827" s="426" t="s">
        <v>2103</v>
      </c>
      <c r="F827" s="429"/>
      <c r="G827" s="429"/>
      <c r="H827" s="429"/>
      <c r="I827" s="429"/>
      <c r="J827" s="429"/>
      <c r="K827" s="429"/>
      <c r="L827" s="429"/>
      <c r="M827" s="429"/>
      <c r="N827" s="429">
        <v>2</v>
      </c>
      <c r="O827" s="429">
        <v>13781.56</v>
      </c>
      <c r="P827" s="442"/>
      <c r="Q827" s="430">
        <v>6890.78</v>
      </c>
    </row>
    <row r="828" spans="1:17" ht="14.4" customHeight="1" x14ac:dyDescent="0.3">
      <c r="A828" s="425" t="s">
        <v>2632</v>
      </c>
      <c r="B828" s="426" t="s">
        <v>2001</v>
      </c>
      <c r="C828" s="426" t="s">
        <v>1969</v>
      </c>
      <c r="D828" s="426" t="s">
        <v>2106</v>
      </c>
      <c r="E828" s="426" t="s">
        <v>2107</v>
      </c>
      <c r="F828" s="429">
        <v>1</v>
      </c>
      <c r="G828" s="429">
        <v>3992.7</v>
      </c>
      <c r="H828" s="429">
        <v>1</v>
      </c>
      <c r="I828" s="429">
        <v>3992.7</v>
      </c>
      <c r="J828" s="429"/>
      <c r="K828" s="429"/>
      <c r="L828" s="429"/>
      <c r="M828" s="429"/>
      <c r="N828" s="429"/>
      <c r="O828" s="429"/>
      <c r="P828" s="442"/>
      <c r="Q828" s="430"/>
    </row>
    <row r="829" spans="1:17" ht="14.4" customHeight="1" x14ac:dyDescent="0.3">
      <c r="A829" s="425" t="s">
        <v>2632</v>
      </c>
      <c r="B829" s="426" t="s">
        <v>2001</v>
      </c>
      <c r="C829" s="426" t="s">
        <v>1969</v>
      </c>
      <c r="D829" s="426" t="s">
        <v>2112</v>
      </c>
      <c r="E829" s="426" t="s">
        <v>2113</v>
      </c>
      <c r="F829" s="429">
        <v>1</v>
      </c>
      <c r="G829" s="429">
        <v>1002.8</v>
      </c>
      <c r="H829" s="429">
        <v>1</v>
      </c>
      <c r="I829" s="429">
        <v>1002.8</v>
      </c>
      <c r="J829" s="429"/>
      <c r="K829" s="429"/>
      <c r="L829" s="429"/>
      <c r="M829" s="429"/>
      <c r="N829" s="429">
        <v>2</v>
      </c>
      <c r="O829" s="429">
        <v>2005.6</v>
      </c>
      <c r="P829" s="442">
        <v>2</v>
      </c>
      <c r="Q829" s="430">
        <v>1002.8</v>
      </c>
    </row>
    <row r="830" spans="1:17" ht="14.4" customHeight="1" x14ac:dyDescent="0.3">
      <c r="A830" s="425" t="s">
        <v>2632</v>
      </c>
      <c r="B830" s="426" t="s">
        <v>2001</v>
      </c>
      <c r="C830" s="426" t="s">
        <v>1969</v>
      </c>
      <c r="D830" s="426" t="s">
        <v>2126</v>
      </c>
      <c r="E830" s="426" t="s">
        <v>2127</v>
      </c>
      <c r="F830" s="429">
        <v>1</v>
      </c>
      <c r="G830" s="429">
        <v>2094.8000000000002</v>
      </c>
      <c r="H830" s="429">
        <v>1</v>
      </c>
      <c r="I830" s="429">
        <v>2094.8000000000002</v>
      </c>
      <c r="J830" s="429"/>
      <c r="K830" s="429"/>
      <c r="L830" s="429"/>
      <c r="M830" s="429"/>
      <c r="N830" s="429"/>
      <c r="O830" s="429"/>
      <c r="P830" s="442"/>
      <c r="Q830" s="430"/>
    </row>
    <row r="831" spans="1:17" ht="14.4" customHeight="1" x14ac:dyDescent="0.3">
      <c r="A831" s="425" t="s">
        <v>2632</v>
      </c>
      <c r="B831" s="426" t="s">
        <v>2001</v>
      </c>
      <c r="C831" s="426" t="s">
        <v>1969</v>
      </c>
      <c r="D831" s="426" t="s">
        <v>2544</v>
      </c>
      <c r="E831" s="426" t="s">
        <v>2545</v>
      </c>
      <c r="F831" s="429"/>
      <c r="G831" s="429"/>
      <c r="H831" s="429"/>
      <c r="I831" s="429"/>
      <c r="J831" s="429"/>
      <c r="K831" s="429"/>
      <c r="L831" s="429"/>
      <c r="M831" s="429"/>
      <c r="N831" s="429">
        <v>2</v>
      </c>
      <c r="O831" s="429">
        <v>20145.88</v>
      </c>
      <c r="P831" s="442"/>
      <c r="Q831" s="430">
        <v>10072.94</v>
      </c>
    </row>
    <row r="832" spans="1:17" ht="14.4" customHeight="1" x14ac:dyDescent="0.3">
      <c r="A832" s="425" t="s">
        <v>2632</v>
      </c>
      <c r="B832" s="426" t="s">
        <v>2001</v>
      </c>
      <c r="C832" s="426" t="s">
        <v>1969</v>
      </c>
      <c r="D832" s="426" t="s">
        <v>2146</v>
      </c>
      <c r="E832" s="426" t="s">
        <v>2145</v>
      </c>
      <c r="F832" s="429">
        <v>1</v>
      </c>
      <c r="G832" s="429">
        <v>5074.7</v>
      </c>
      <c r="H832" s="429">
        <v>1</v>
      </c>
      <c r="I832" s="429">
        <v>5074.7</v>
      </c>
      <c r="J832" s="429">
        <v>1</v>
      </c>
      <c r="K832" s="429">
        <v>5259.23</v>
      </c>
      <c r="L832" s="429">
        <v>1.0363627406546199</v>
      </c>
      <c r="M832" s="429">
        <v>5259.23</v>
      </c>
      <c r="N832" s="429">
        <v>4</v>
      </c>
      <c r="O832" s="429">
        <v>21036.92</v>
      </c>
      <c r="P832" s="442">
        <v>4.1454509626184795</v>
      </c>
      <c r="Q832" s="430">
        <v>5259.23</v>
      </c>
    </row>
    <row r="833" spans="1:17" ht="14.4" customHeight="1" x14ac:dyDescent="0.3">
      <c r="A833" s="425" t="s">
        <v>2632</v>
      </c>
      <c r="B833" s="426" t="s">
        <v>2001</v>
      </c>
      <c r="C833" s="426" t="s">
        <v>1969</v>
      </c>
      <c r="D833" s="426" t="s">
        <v>2554</v>
      </c>
      <c r="E833" s="426" t="s">
        <v>2553</v>
      </c>
      <c r="F833" s="429"/>
      <c r="G833" s="429"/>
      <c r="H833" s="429"/>
      <c r="I833" s="429"/>
      <c r="J833" s="429">
        <v>1</v>
      </c>
      <c r="K833" s="429">
        <v>4890.29</v>
      </c>
      <c r="L833" s="429"/>
      <c r="M833" s="429">
        <v>4890.29</v>
      </c>
      <c r="N833" s="429"/>
      <c r="O833" s="429"/>
      <c r="P833" s="442"/>
      <c r="Q833" s="430"/>
    </row>
    <row r="834" spans="1:17" ht="14.4" customHeight="1" x14ac:dyDescent="0.3">
      <c r="A834" s="425" t="s">
        <v>2632</v>
      </c>
      <c r="B834" s="426" t="s">
        <v>2001</v>
      </c>
      <c r="C834" s="426" t="s">
        <v>1969</v>
      </c>
      <c r="D834" s="426" t="s">
        <v>2149</v>
      </c>
      <c r="E834" s="426" t="s">
        <v>2150</v>
      </c>
      <c r="F834" s="429">
        <v>1</v>
      </c>
      <c r="G834" s="429">
        <v>1444.9</v>
      </c>
      <c r="H834" s="429">
        <v>1</v>
      </c>
      <c r="I834" s="429">
        <v>1444.9</v>
      </c>
      <c r="J834" s="429"/>
      <c r="K834" s="429"/>
      <c r="L834" s="429"/>
      <c r="M834" s="429"/>
      <c r="N834" s="429">
        <v>1</v>
      </c>
      <c r="O834" s="429">
        <v>1497.44</v>
      </c>
      <c r="P834" s="442">
        <v>1.0363623780192401</v>
      </c>
      <c r="Q834" s="430">
        <v>1497.44</v>
      </c>
    </row>
    <row r="835" spans="1:17" ht="14.4" customHeight="1" x14ac:dyDescent="0.3">
      <c r="A835" s="425" t="s">
        <v>2632</v>
      </c>
      <c r="B835" s="426" t="s">
        <v>2001</v>
      </c>
      <c r="C835" s="426" t="s">
        <v>1969</v>
      </c>
      <c r="D835" s="426" t="s">
        <v>2153</v>
      </c>
      <c r="E835" s="426" t="s">
        <v>2154</v>
      </c>
      <c r="F835" s="429">
        <v>1</v>
      </c>
      <c r="G835" s="429">
        <v>584.4</v>
      </c>
      <c r="H835" s="429">
        <v>1</v>
      </c>
      <c r="I835" s="429">
        <v>584.4</v>
      </c>
      <c r="J835" s="429"/>
      <c r="K835" s="429"/>
      <c r="L835" s="429"/>
      <c r="M835" s="429"/>
      <c r="N835" s="429"/>
      <c r="O835" s="429"/>
      <c r="P835" s="442"/>
      <c r="Q835" s="430"/>
    </row>
    <row r="836" spans="1:17" ht="14.4" customHeight="1" x14ac:dyDescent="0.3">
      <c r="A836" s="425" t="s">
        <v>2632</v>
      </c>
      <c r="B836" s="426" t="s">
        <v>2001</v>
      </c>
      <c r="C836" s="426" t="s">
        <v>1969</v>
      </c>
      <c r="D836" s="426" t="s">
        <v>2155</v>
      </c>
      <c r="E836" s="426" t="s">
        <v>2156</v>
      </c>
      <c r="F836" s="429">
        <v>1</v>
      </c>
      <c r="G836" s="429">
        <v>8292.1</v>
      </c>
      <c r="H836" s="429">
        <v>1</v>
      </c>
      <c r="I836" s="429">
        <v>8292.1</v>
      </c>
      <c r="J836" s="429"/>
      <c r="K836" s="429"/>
      <c r="L836" s="429"/>
      <c r="M836" s="429"/>
      <c r="N836" s="429"/>
      <c r="O836" s="429"/>
      <c r="P836" s="442"/>
      <c r="Q836" s="430"/>
    </row>
    <row r="837" spans="1:17" ht="14.4" customHeight="1" x14ac:dyDescent="0.3">
      <c r="A837" s="425" t="s">
        <v>2632</v>
      </c>
      <c r="B837" s="426" t="s">
        <v>2001</v>
      </c>
      <c r="C837" s="426" t="s">
        <v>1969</v>
      </c>
      <c r="D837" s="426" t="s">
        <v>2159</v>
      </c>
      <c r="E837" s="426" t="s">
        <v>2160</v>
      </c>
      <c r="F837" s="429">
        <v>1</v>
      </c>
      <c r="G837" s="429">
        <v>802</v>
      </c>
      <c r="H837" s="429">
        <v>1</v>
      </c>
      <c r="I837" s="429">
        <v>802</v>
      </c>
      <c r="J837" s="429"/>
      <c r="K837" s="429"/>
      <c r="L837" s="429"/>
      <c r="M837" s="429"/>
      <c r="N837" s="429">
        <v>1</v>
      </c>
      <c r="O837" s="429">
        <v>831.16</v>
      </c>
      <c r="P837" s="442">
        <v>1.036359102244389</v>
      </c>
      <c r="Q837" s="430">
        <v>831.16</v>
      </c>
    </row>
    <row r="838" spans="1:17" ht="14.4" customHeight="1" x14ac:dyDescent="0.3">
      <c r="A838" s="425" t="s">
        <v>2632</v>
      </c>
      <c r="B838" s="426" t="s">
        <v>2001</v>
      </c>
      <c r="C838" s="426" t="s">
        <v>1969</v>
      </c>
      <c r="D838" s="426" t="s">
        <v>2161</v>
      </c>
      <c r="E838" s="426" t="s">
        <v>2160</v>
      </c>
      <c r="F838" s="429">
        <v>4</v>
      </c>
      <c r="G838" s="429">
        <v>3427.6</v>
      </c>
      <c r="H838" s="429">
        <v>1</v>
      </c>
      <c r="I838" s="429">
        <v>856.9</v>
      </c>
      <c r="J838" s="429">
        <v>2</v>
      </c>
      <c r="K838" s="429">
        <v>1776.12</v>
      </c>
      <c r="L838" s="429">
        <v>0.51818181818181819</v>
      </c>
      <c r="M838" s="429">
        <v>888.06</v>
      </c>
      <c r="N838" s="429">
        <v>4</v>
      </c>
      <c r="O838" s="429">
        <v>3552.24</v>
      </c>
      <c r="P838" s="442">
        <v>1.0363636363636364</v>
      </c>
      <c r="Q838" s="430">
        <v>888.06</v>
      </c>
    </row>
    <row r="839" spans="1:17" ht="14.4" customHeight="1" x14ac:dyDescent="0.3">
      <c r="A839" s="425" t="s">
        <v>2632</v>
      </c>
      <c r="B839" s="426" t="s">
        <v>2001</v>
      </c>
      <c r="C839" s="426" t="s">
        <v>1969</v>
      </c>
      <c r="D839" s="426" t="s">
        <v>2162</v>
      </c>
      <c r="E839" s="426" t="s">
        <v>2163</v>
      </c>
      <c r="F839" s="429">
        <v>3</v>
      </c>
      <c r="G839" s="429">
        <v>2570.6999999999998</v>
      </c>
      <c r="H839" s="429">
        <v>1</v>
      </c>
      <c r="I839" s="429">
        <v>856.9</v>
      </c>
      <c r="J839" s="429">
        <v>2</v>
      </c>
      <c r="K839" s="429">
        <v>1776.12</v>
      </c>
      <c r="L839" s="429">
        <v>0.69090909090909092</v>
      </c>
      <c r="M839" s="429">
        <v>888.06</v>
      </c>
      <c r="N839" s="429">
        <v>5</v>
      </c>
      <c r="O839" s="429">
        <v>4440.2999999999993</v>
      </c>
      <c r="P839" s="442">
        <v>1.7272727272727271</v>
      </c>
      <c r="Q839" s="430">
        <v>888.05999999999983</v>
      </c>
    </row>
    <row r="840" spans="1:17" ht="14.4" customHeight="1" x14ac:dyDescent="0.3">
      <c r="A840" s="425" t="s">
        <v>2632</v>
      </c>
      <c r="B840" s="426" t="s">
        <v>2001</v>
      </c>
      <c r="C840" s="426" t="s">
        <v>1969</v>
      </c>
      <c r="D840" s="426" t="s">
        <v>2164</v>
      </c>
      <c r="E840" s="426" t="s">
        <v>2165</v>
      </c>
      <c r="F840" s="429">
        <v>1</v>
      </c>
      <c r="G840" s="429">
        <v>802</v>
      </c>
      <c r="H840" s="429">
        <v>1</v>
      </c>
      <c r="I840" s="429">
        <v>802</v>
      </c>
      <c r="J840" s="429"/>
      <c r="K840" s="429"/>
      <c r="L840" s="429"/>
      <c r="M840" s="429"/>
      <c r="N840" s="429"/>
      <c r="O840" s="429"/>
      <c r="P840" s="442"/>
      <c r="Q840" s="430"/>
    </row>
    <row r="841" spans="1:17" ht="14.4" customHeight="1" x14ac:dyDescent="0.3">
      <c r="A841" s="425" t="s">
        <v>2632</v>
      </c>
      <c r="B841" s="426" t="s">
        <v>2001</v>
      </c>
      <c r="C841" s="426" t="s">
        <v>1969</v>
      </c>
      <c r="D841" s="426" t="s">
        <v>2166</v>
      </c>
      <c r="E841" s="426" t="s">
        <v>2167</v>
      </c>
      <c r="F841" s="429">
        <v>17</v>
      </c>
      <c r="G841" s="429">
        <v>63954</v>
      </c>
      <c r="H841" s="429">
        <v>1</v>
      </c>
      <c r="I841" s="429">
        <v>3762</v>
      </c>
      <c r="J841" s="429">
        <v>17</v>
      </c>
      <c r="K841" s="429">
        <v>66279.600000000006</v>
      </c>
      <c r="L841" s="429">
        <v>1.0363636363636364</v>
      </c>
      <c r="M841" s="429">
        <v>3898.8</v>
      </c>
      <c r="N841" s="429">
        <v>17</v>
      </c>
      <c r="O841" s="429">
        <v>66279.600000000006</v>
      </c>
      <c r="P841" s="442">
        <v>1.0363636363636364</v>
      </c>
      <c r="Q841" s="430">
        <v>3898.8</v>
      </c>
    </row>
    <row r="842" spans="1:17" ht="14.4" customHeight="1" x14ac:dyDescent="0.3">
      <c r="A842" s="425" t="s">
        <v>2632</v>
      </c>
      <c r="B842" s="426" t="s">
        <v>2001</v>
      </c>
      <c r="C842" s="426" t="s">
        <v>1969</v>
      </c>
      <c r="D842" s="426" t="s">
        <v>2567</v>
      </c>
      <c r="E842" s="426" t="s">
        <v>2568</v>
      </c>
      <c r="F842" s="429"/>
      <c r="G842" s="429"/>
      <c r="H842" s="429"/>
      <c r="I842" s="429"/>
      <c r="J842" s="429"/>
      <c r="K842" s="429"/>
      <c r="L842" s="429"/>
      <c r="M842" s="429"/>
      <c r="N842" s="429">
        <v>2</v>
      </c>
      <c r="O842" s="429">
        <v>6357.26</v>
      </c>
      <c r="P842" s="442"/>
      <c r="Q842" s="430">
        <v>3178.63</v>
      </c>
    </row>
    <row r="843" spans="1:17" ht="14.4" customHeight="1" x14ac:dyDescent="0.3">
      <c r="A843" s="425" t="s">
        <v>2632</v>
      </c>
      <c r="B843" s="426" t="s">
        <v>2001</v>
      </c>
      <c r="C843" s="426" t="s">
        <v>1969</v>
      </c>
      <c r="D843" s="426" t="s">
        <v>2621</v>
      </c>
      <c r="E843" s="426" t="s">
        <v>2622</v>
      </c>
      <c r="F843" s="429"/>
      <c r="G843" s="429"/>
      <c r="H843" s="429"/>
      <c r="I843" s="429"/>
      <c r="J843" s="429"/>
      <c r="K843" s="429"/>
      <c r="L843" s="429"/>
      <c r="M843" s="429"/>
      <c r="N843" s="429">
        <v>2</v>
      </c>
      <c r="O843" s="429">
        <v>44000</v>
      </c>
      <c r="P843" s="442"/>
      <c r="Q843" s="430">
        <v>22000</v>
      </c>
    </row>
    <row r="844" spans="1:17" ht="14.4" customHeight="1" x14ac:dyDescent="0.3">
      <c r="A844" s="425" t="s">
        <v>2632</v>
      </c>
      <c r="B844" s="426" t="s">
        <v>2001</v>
      </c>
      <c r="C844" s="426" t="s">
        <v>1969</v>
      </c>
      <c r="D844" s="426" t="s">
        <v>2168</v>
      </c>
      <c r="E844" s="426" t="s">
        <v>2169</v>
      </c>
      <c r="F844" s="429">
        <v>1</v>
      </c>
      <c r="G844" s="429">
        <v>2205</v>
      </c>
      <c r="H844" s="429">
        <v>1</v>
      </c>
      <c r="I844" s="429">
        <v>2205</v>
      </c>
      <c r="J844" s="429"/>
      <c r="K844" s="429"/>
      <c r="L844" s="429"/>
      <c r="M844" s="429"/>
      <c r="N844" s="429"/>
      <c r="O844" s="429"/>
      <c r="P844" s="442"/>
      <c r="Q844" s="430"/>
    </row>
    <row r="845" spans="1:17" ht="14.4" customHeight="1" x14ac:dyDescent="0.3">
      <c r="A845" s="425" t="s">
        <v>2632</v>
      </c>
      <c r="B845" s="426" t="s">
        <v>2001</v>
      </c>
      <c r="C845" s="426" t="s">
        <v>1969</v>
      </c>
      <c r="D845" s="426" t="s">
        <v>2170</v>
      </c>
      <c r="E845" s="426" t="s">
        <v>2071</v>
      </c>
      <c r="F845" s="429">
        <v>1</v>
      </c>
      <c r="G845" s="429">
        <v>818</v>
      </c>
      <c r="H845" s="429">
        <v>1</v>
      </c>
      <c r="I845" s="429">
        <v>818</v>
      </c>
      <c r="J845" s="429"/>
      <c r="K845" s="429"/>
      <c r="L845" s="429"/>
      <c r="M845" s="429"/>
      <c r="N845" s="429"/>
      <c r="O845" s="429"/>
      <c r="P845" s="442"/>
      <c r="Q845" s="430"/>
    </row>
    <row r="846" spans="1:17" ht="14.4" customHeight="1" x14ac:dyDescent="0.3">
      <c r="A846" s="425" t="s">
        <v>2632</v>
      </c>
      <c r="B846" s="426" t="s">
        <v>2001</v>
      </c>
      <c r="C846" s="426" t="s">
        <v>1969</v>
      </c>
      <c r="D846" s="426" t="s">
        <v>2171</v>
      </c>
      <c r="E846" s="426" t="s">
        <v>2172</v>
      </c>
      <c r="F846" s="429">
        <v>1</v>
      </c>
      <c r="G846" s="429">
        <v>1421.2</v>
      </c>
      <c r="H846" s="429">
        <v>1</v>
      </c>
      <c r="I846" s="429">
        <v>1421.2</v>
      </c>
      <c r="J846" s="429"/>
      <c r="K846" s="429"/>
      <c r="L846" s="429"/>
      <c r="M846" s="429"/>
      <c r="N846" s="429">
        <v>4</v>
      </c>
      <c r="O846" s="429">
        <v>5891.52</v>
      </c>
      <c r="P846" s="442">
        <v>4.1454545454545455</v>
      </c>
      <c r="Q846" s="430">
        <v>1472.88</v>
      </c>
    </row>
    <row r="847" spans="1:17" ht="14.4" customHeight="1" x14ac:dyDescent="0.3">
      <c r="A847" s="425" t="s">
        <v>2632</v>
      </c>
      <c r="B847" s="426" t="s">
        <v>2001</v>
      </c>
      <c r="C847" s="426" t="s">
        <v>1969</v>
      </c>
      <c r="D847" s="426" t="s">
        <v>2583</v>
      </c>
      <c r="E847" s="426" t="s">
        <v>2584</v>
      </c>
      <c r="F847" s="429"/>
      <c r="G847" s="429"/>
      <c r="H847" s="429"/>
      <c r="I847" s="429"/>
      <c r="J847" s="429"/>
      <c r="K847" s="429"/>
      <c r="L847" s="429"/>
      <c r="M847" s="429"/>
      <c r="N847" s="429">
        <v>1</v>
      </c>
      <c r="O847" s="429">
        <v>31052.560000000001</v>
      </c>
      <c r="P847" s="442"/>
      <c r="Q847" s="430">
        <v>31052.560000000001</v>
      </c>
    </row>
    <row r="848" spans="1:17" ht="14.4" customHeight="1" x14ac:dyDescent="0.3">
      <c r="A848" s="425" t="s">
        <v>2632</v>
      </c>
      <c r="B848" s="426" t="s">
        <v>2001</v>
      </c>
      <c r="C848" s="426" t="s">
        <v>1969</v>
      </c>
      <c r="D848" s="426" t="s">
        <v>2177</v>
      </c>
      <c r="E848" s="426" t="s">
        <v>2178</v>
      </c>
      <c r="F848" s="429"/>
      <c r="G848" s="429"/>
      <c r="H848" s="429"/>
      <c r="I848" s="429"/>
      <c r="J848" s="429"/>
      <c r="K848" s="429"/>
      <c r="L848" s="429"/>
      <c r="M848" s="429"/>
      <c r="N848" s="429">
        <v>3</v>
      </c>
      <c r="O848" s="429">
        <v>3917.46</v>
      </c>
      <c r="P848" s="442"/>
      <c r="Q848" s="430">
        <v>1305.82</v>
      </c>
    </row>
    <row r="849" spans="1:17" ht="14.4" customHeight="1" x14ac:dyDescent="0.3">
      <c r="A849" s="425" t="s">
        <v>2632</v>
      </c>
      <c r="B849" s="426" t="s">
        <v>2001</v>
      </c>
      <c r="C849" s="426" t="s">
        <v>1969</v>
      </c>
      <c r="D849" s="426" t="s">
        <v>2179</v>
      </c>
      <c r="E849" s="426" t="s">
        <v>2180</v>
      </c>
      <c r="F849" s="429">
        <v>4</v>
      </c>
      <c r="G849" s="429">
        <v>1386</v>
      </c>
      <c r="H849" s="429">
        <v>1</v>
      </c>
      <c r="I849" s="429">
        <v>346.5</v>
      </c>
      <c r="J849" s="429">
        <v>3</v>
      </c>
      <c r="K849" s="429">
        <v>1077.3000000000002</v>
      </c>
      <c r="L849" s="429">
        <v>0.77727272727272745</v>
      </c>
      <c r="M849" s="429">
        <v>359.10000000000008</v>
      </c>
      <c r="N849" s="429">
        <v>8</v>
      </c>
      <c r="O849" s="429">
        <v>2872.8</v>
      </c>
      <c r="P849" s="442">
        <v>2.0727272727272728</v>
      </c>
      <c r="Q849" s="430">
        <v>359.1</v>
      </c>
    </row>
    <row r="850" spans="1:17" ht="14.4" customHeight="1" x14ac:dyDescent="0.3">
      <c r="A850" s="425" t="s">
        <v>2632</v>
      </c>
      <c r="B850" s="426" t="s">
        <v>2001</v>
      </c>
      <c r="C850" s="426" t="s">
        <v>1969</v>
      </c>
      <c r="D850" s="426" t="s">
        <v>2433</v>
      </c>
      <c r="E850" s="426" t="s">
        <v>2434</v>
      </c>
      <c r="F850" s="429">
        <v>1</v>
      </c>
      <c r="G850" s="429">
        <v>546</v>
      </c>
      <c r="H850" s="429">
        <v>1</v>
      </c>
      <c r="I850" s="429">
        <v>546</v>
      </c>
      <c r="J850" s="429"/>
      <c r="K850" s="429"/>
      <c r="L850" s="429"/>
      <c r="M850" s="429"/>
      <c r="N850" s="429"/>
      <c r="O850" s="429"/>
      <c r="P850" s="442"/>
      <c r="Q850" s="430"/>
    </row>
    <row r="851" spans="1:17" ht="14.4" customHeight="1" x14ac:dyDescent="0.3">
      <c r="A851" s="425" t="s">
        <v>2632</v>
      </c>
      <c r="B851" s="426" t="s">
        <v>2001</v>
      </c>
      <c r="C851" s="426" t="s">
        <v>1969</v>
      </c>
      <c r="D851" s="426" t="s">
        <v>2634</v>
      </c>
      <c r="E851" s="426" t="s">
        <v>2635</v>
      </c>
      <c r="F851" s="429">
        <v>1</v>
      </c>
      <c r="G851" s="429">
        <v>135963</v>
      </c>
      <c r="H851" s="429">
        <v>1</v>
      </c>
      <c r="I851" s="429">
        <v>135963</v>
      </c>
      <c r="J851" s="429"/>
      <c r="K851" s="429"/>
      <c r="L851" s="429"/>
      <c r="M851" s="429"/>
      <c r="N851" s="429"/>
      <c r="O851" s="429"/>
      <c r="P851" s="442"/>
      <c r="Q851" s="430"/>
    </row>
    <row r="852" spans="1:17" ht="14.4" customHeight="1" x14ac:dyDescent="0.3">
      <c r="A852" s="425" t="s">
        <v>2632</v>
      </c>
      <c r="B852" s="426" t="s">
        <v>2001</v>
      </c>
      <c r="C852" s="426" t="s">
        <v>1969</v>
      </c>
      <c r="D852" s="426" t="s">
        <v>2197</v>
      </c>
      <c r="E852" s="426" t="s">
        <v>2198</v>
      </c>
      <c r="F852" s="429">
        <v>3</v>
      </c>
      <c r="G852" s="429">
        <v>48723.3</v>
      </c>
      <c r="H852" s="429">
        <v>1</v>
      </c>
      <c r="I852" s="429">
        <v>16241.1</v>
      </c>
      <c r="J852" s="429">
        <v>2</v>
      </c>
      <c r="K852" s="429">
        <v>33663.379999999997</v>
      </c>
      <c r="L852" s="429">
        <v>0.69090927749146702</v>
      </c>
      <c r="M852" s="429">
        <v>16831.689999999999</v>
      </c>
      <c r="N852" s="429">
        <v>2</v>
      </c>
      <c r="O852" s="429">
        <v>33663.379999999997</v>
      </c>
      <c r="P852" s="442">
        <v>0.69090927749146702</v>
      </c>
      <c r="Q852" s="430">
        <v>16831.689999999999</v>
      </c>
    </row>
    <row r="853" spans="1:17" ht="14.4" customHeight="1" x14ac:dyDescent="0.3">
      <c r="A853" s="425" t="s">
        <v>2632</v>
      </c>
      <c r="B853" s="426" t="s">
        <v>2001</v>
      </c>
      <c r="C853" s="426" t="s">
        <v>1969</v>
      </c>
      <c r="D853" s="426" t="s">
        <v>2201</v>
      </c>
      <c r="E853" s="426" t="s">
        <v>2202</v>
      </c>
      <c r="F853" s="429">
        <v>1</v>
      </c>
      <c r="G853" s="429">
        <v>5018.2</v>
      </c>
      <c r="H853" s="429">
        <v>1</v>
      </c>
      <c r="I853" s="429">
        <v>5018.2</v>
      </c>
      <c r="J853" s="429"/>
      <c r="K853" s="429"/>
      <c r="L853" s="429"/>
      <c r="M853" s="429"/>
      <c r="N853" s="429"/>
      <c r="O853" s="429"/>
      <c r="P853" s="442"/>
      <c r="Q853" s="430"/>
    </row>
    <row r="854" spans="1:17" ht="14.4" customHeight="1" x14ac:dyDescent="0.3">
      <c r="A854" s="425" t="s">
        <v>2632</v>
      </c>
      <c r="B854" s="426" t="s">
        <v>2001</v>
      </c>
      <c r="C854" s="426" t="s">
        <v>1969</v>
      </c>
      <c r="D854" s="426" t="s">
        <v>2205</v>
      </c>
      <c r="E854" s="426" t="s">
        <v>2206</v>
      </c>
      <c r="F854" s="429">
        <v>1</v>
      </c>
      <c r="G854" s="429">
        <v>6356</v>
      </c>
      <c r="H854" s="429">
        <v>1</v>
      </c>
      <c r="I854" s="429">
        <v>6356</v>
      </c>
      <c r="J854" s="429">
        <v>2</v>
      </c>
      <c r="K854" s="429">
        <v>13174.26</v>
      </c>
      <c r="L854" s="429">
        <v>2.0727281308999372</v>
      </c>
      <c r="M854" s="429">
        <v>6587.13</v>
      </c>
      <c r="N854" s="429">
        <v>2</v>
      </c>
      <c r="O854" s="429">
        <v>13174.26</v>
      </c>
      <c r="P854" s="442">
        <v>2.0727281308999372</v>
      </c>
      <c r="Q854" s="430">
        <v>6587.13</v>
      </c>
    </row>
    <row r="855" spans="1:17" ht="14.4" customHeight="1" x14ac:dyDescent="0.3">
      <c r="A855" s="425" t="s">
        <v>2632</v>
      </c>
      <c r="B855" s="426" t="s">
        <v>2001</v>
      </c>
      <c r="C855" s="426" t="s">
        <v>1969</v>
      </c>
      <c r="D855" s="426" t="s">
        <v>2207</v>
      </c>
      <c r="E855" s="426" t="s">
        <v>2208</v>
      </c>
      <c r="F855" s="429">
        <v>1</v>
      </c>
      <c r="G855" s="429">
        <v>1777</v>
      </c>
      <c r="H855" s="429">
        <v>1</v>
      </c>
      <c r="I855" s="429">
        <v>1777</v>
      </c>
      <c r="J855" s="429">
        <v>4</v>
      </c>
      <c r="K855" s="429">
        <v>7301.86</v>
      </c>
      <c r="L855" s="429">
        <v>4.1090939786156442</v>
      </c>
      <c r="M855" s="429">
        <v>1825.4649999999999</v>
      </c>
      <c r="N855" s="429">
        <v>1</v>
      </c>
      <c r="O855" s="429">
        <v>1841.62</v>
      </c>
      <c r="P855" s="442">
        <v>1.0363646595385481</v>
      </c>
      <c r="Q855" s="430">
        <v>1841.62</v>
      </c>
    </row>
    <row r="856" spans="1:17" ht="14.4" customHeight="1" x14ac:dyDescent="0.3">
      <c r="A856" s="425" t="s">
        <v>2632</v>
      </c>
      <c r="B856" s="426" t="s">
        <v>2001</v>
      </c>
      <c r="C856" s="426" t="s">
        <v>1969</v>
      </c>
      <c r="D856" s="426" t="s">
        <v>2501</v>
      </c>
      <c r="E856" s="426" t="s">
        <v>2502</v>
      </c>
      <c r="F856" s="429"/>
      <c r="G856" s="429"/>
      <c r="H856" s="429"/>
      <c r="I856" s="429"/>
      <c r="J856" s="429"/>
      <c r="K856" s="429"/>
      <c r="L856" s="429"/>
      <c r="M856" s="429"/>
      <c r="N856" s="429">
        <v>1</v>
      </c>
      <c r="O856" s="429">
        <v>26499.82</v>
      </c>
      <c r="P856" s="442"/>
      <c r="Q856" s="430">
        <v>26499.82</v>
      </c>
    </row>
    <row r="857" spans="1:17" ht="14.4" customHeight="1" x14ac:dyDescent="0.3">
      <c r="A857" s="425" t="s">
        <v>2632</v>
      </c>
      <c r="B857" s="426" t="s">
        <v>2001</v>
      </c>
      <c r="C857" s="426" t="s">
        <v>1969</v>
      </c>
      <c r="D857" s="426" t="s">
        <v>2602</v>
      </c>
      <c r="E857" s="426" t="s">
        <v>2603</v>
      </c>
      <c r="F857" s="429"/>
      <c r="G857" s="429"/>
      <c r="H857" s="429"/>
      <c r="I857" s="429"/>
      <c r="J857" s="429"/>
      <c r="K857" s="429"/>
      <c r="L857" s="429"/>
      <c r="M857" s="429"/>
      <c r="N857" s="429">
        <v>1</v>
      </c>
      <c r="O857" s="429">
        <v>79864.77</v>
      </c>
      <c r="P857" s="442"/>
      <c r="Q857" s="430">
        <v>79864.77</v>
      </c>
    </row>
    <row r="858" spans="1:17" ht="14.4" customHeight="1" x14ac:dyDescent="0.3">
      <c r="A858" s="425" t="s">
        <v>2632</v>
      </c>
      <c r="B858" s="426" t="s">
        <v>2001</v>
      </c>
      <c r="C858" s="426" t="s">
        <v>1969</v>
      </c>
      <c r="D858" s="426" t="s">
        <v>2604</v>
      </c>
      <c r="E858" s="426" t="s">
        <v>2605</v>
      </c>
      <c r="F858" s="429"/>
      <c r="G858" s="429"/>
      <c r="H858" s="429"/>
      <c r="I858" s="429"/>
      <c r="J858" s="429"/>
      <c r="K858" s="429"/>
      <c r="L858" s="429"/>
      <c r="M858" s="429"/>
      <c r="N858" s="429">
        <v>1</v>
      </c>
      <c r="O858" s="429">
        <v>122627</v>
      </c>
      <c r="P858" s="442"/>
      <c r="Q858" s="430">
        <v>122627</v>
      </c>
    </row>
    <row r="859" spans="1:17" ht="14.4" customHeight="1" x14ac:dyDescent="0.3">
      <c r="A859" s="425" t="s">
        <v>2632</v>
      </c>
      <c r="B859" s="426" t="s">
        <v>2001</v>
      </c>
      <c r="C859" s="426" t="s">
        <v>1969</v>
      </c>
      <c r="D859" s="426" t="s">
        <v>2606</v>
      </c>
      <c r="E859" s="426" t="s">
        <v>2607</v>
      </c>
      <c r="F859" s="429"/>
      <c r="G859" s="429"/>
      <c r="H859" s="429"/>
      <c r="I859" s="429"/>
      <c r="J859" s="429"/>
      <c r="K859" s="429"/>
      <c r="L859" s="429"/>
      <c r="M859" s="429"/>
      <c r="N859" s="429">
        <v>1</v>
      </c>
      <c r="O859" s="429">
        <v>74411</v>
      </c>
      <c r="P859" s="442"/>
      <c r="Q859" s="430">
        <v>74411</v>
      </c>
    </row>
    <row r="860" spans="1:17" ht="14.4" customHeight="1" x14ac:dyDescent="0.3">
      <c r="A860" s="425" t="s">
        <v>2632</v>
      </c>
      <c r="B860" s="426" t="s">
        <v>2001</v>
      </c>
      <c r="C860" s="426" t="s">
        <v>1976</v>
      </c>
      <c r="D860" s="426" t="s">
        <v>2233</v>
      </c>
      <c r="E860" s="426" t="s">
        <v>2234</v>
      </c>
      <c r="F860" s="429">
        <v>13</v>
      </c>
      <c r="G860" s="429">
        <v>1937</v>
      </c>
      <c r="H860" s="429">
        <v>1</v>
      </c>
      <c r="I860" s="429">
        <v>149</v>
      </c>
      <c r="J860" s="429">
        <v>9</v>
      </c>
      <c r="K860" s="429">
        <v>1341</v>
      </c>
      <c r="L860" s="429">
        <v>0.69230769230769229</v>
      </c>
      <c r="M860" s="429">
        <v>149</v>
      </c>
      <c r="N860" s="429">
        <v>5</v>
      </c>
      <c r="O860" s="429">
        <v>750</v>
      </c>
      <c r="P860" s="442">
        <v>0.38719669592152811</v>
      </c>
      <c r="Q860" s="430">
        <v>150</v>
      </c>
    </row>
    <row r="861" spans="1:17" ht="14.4" customHeight="1" x14ac:dyDescent="0.3">
      <c r="A861" s="425" t="s">
        <v>2632</v>
      </c>
      <c r="B861" s="426" t="s">
        <v>2001</v>
      </c>
      <c r="C861" s="426" t="s">
        <v>1976</v>
      </c>
      <c r="D861" s="426" t="s">
        <v>2237</v>
      </c>
      <c r="E861" s="426" t="s">
        <v>2238</v>
      </c>
      <c r="F861" s="429">
        <v>1</v>
      </c>
      <c r="G861" s="429">
        <v>157</v>
      </c>
      <c r="H861" s="429">
        <v>1</v>
      </c>
      <c r="I861" s="429">
        <v>157</v>
      </c>
      <c r="J861" s="429"/>
      <c r="K861" s="429"/>
      <c r="L861" s="429"/>
      <c r="M861" s="429"/>
      <c r="N861" s="429"/>
      <c r="O861" s="429"/>
      <c r="P861" s="442"/>
      <c r="Q861" s="430"/>
    </row>
    <row r="862" spans="1:17" ht="14.4" customHeight="1" x14ac:dyDescent="0.3">
      <c r="A862" s="425" t="s">
        <v>2632</v>
      </c>
      <c r="B862" s="426" t="s">
        <v>2001</v>
      </c>
      <c r="C862" s="426" t="s">
        <v>1976</v>
      </c>
      <c r="D862" s="426" t="s">
        <v>2239</v>
      </c>
      <c r="E862" s="426" t="s">
        <v>2240</v>
      </c>
      <c r="F862" s="429">
        <v>2</v>
      </c>
      <c r="G862" s="429">
        <v>298</v>
      </c>
      <c r="H862" s="429">
        <v>1</v>
      </c>
      <c r="I862" s="429">
        <v>149</v>
      </c>
      <c r="J862" s="429">
        <v>1</v>
      </c>
      <c r="K862" s="429">
        <v>149</v>
      </c>
      <c r="L862" s="429">
        <v>0.5</v>
      </c>
      <c r="M862" s="429">
        <v>149</v>
      </c>
      <c r="N862" s="429">
        <v>5</v>
      </c>
      <c r="O862" s="429">
        <v>750</v>
      </c>
      <c r="P862" s="442">
        <v>2.5167785234899327</v>
      </c>
      <c r="Q862" s="430">
        <v>150</v>
      </c>
    </row>
    <row r="863" spans="1:17" ht="14.4" customHeight="1" x14ac:dyDescent="0.3">
      <c r="A863" s="425" t="s">
        <v>2632</v>
      </c>
      <c r="B863" s="426" t="s">
        <v>2001</v>
      </c>
      <c r="C863" s="426" t="s">
        <v>1976</v>
      </c>
      <c r="D863" s="426" t="s">
        <v>2241</v>
      </c>
      <c r="E863" s="426" t="s">
        <v>2242</v>
      </c>
      <c r="F863" s="429">
        <v>3</v>
      </c>
      <c r="G863" s="429">
        <v>543</v>
      </c>
      <c r="H863" s="429">
        <v>1</v>
      </c>
      <c r="I863" s="429">
        <v>181</v>
      </c>
      <c r="J863" s="429">
        <v>3</v>
      </c>
      <c r="K863" s="429">
        <v>543</v>
      </c>
      <c r="L863" s="429">
        <v>1</v>
      </c>
      <c r="M863" s="429">
        <v>181</v>
      </c>
      <c r="N863" s="429"/>
      <c r="O863" s="429"/>
      <c r="P863" s="442"/>
      <c r="Q863" s="430"/>
    </row>
    <row r="864" spans="1:17" ht="14.4" customHeight="1" x14ac:dyDescent="0.3">
      <c r="A864" s="425" t="s">
        <v>2632</v>
      </c>
      <c r="B864" s="426" t="s">
        <v>2001</v>
      </c>
      <c r="C864" s="426" t="s">
        <v>1976</v>
      </c>
      <c r="D864" s="426" t="s">
        <v>2243</v>
      </c>
      <c r="E864" s="426" t="s">
        <v>2244</v>
      </c>
      <c r="F864" s="429">
        <v>2</v>
      </c>
      <c r="G864" s="429">
        <v>314</v>
      </c>
      <c r="H864" s="429">
        <v>1</v>
      </c>
      <c r="I864" s="429">
        <v>157</v>
      </c>
      <c r="J864" s="429">
        <v>1</v>
      </c>
      <c r="K864" s="429">
        <v>157</v>
      </c>
      <c r="L864" s="429">
        <v>0.5</v>
      </c>
      <c r="M864" s="429">
        <v>157</v>
      </c>
      <c r="N864" s="429"/>
      <c r="O864" s="429"/>
      <c r="P864" s="442"/>
      <c r="Q864" s="430"/>
    </row>
    <row r="865" spans="1:17" ht="14.4" customHeight="1" x14ac:dyDescent="0.3">
      <c r="A865" s="425" t="s">
        <v>2632</v>
      </c>
      <c r="B865" s="426" t="s">
        <v>2001</v>
      </c>
      <c r="C865" s="426" t="s">
        <v>1976</v>
      </c>
      <c r="D865" s="426" t="s">
        <v>2245</v>
      </c>
      <c r="E865" s="426" t="s">
        <v>2246</v>
      </c>
      <c r="F865" s="429">
        <v>21</v>
      </c>
      <c r="G865" s="429">
        <v>2583</v>
      </c>
      <c r="H865" s="429">
        <v>1</v>
      </c>
      <c r="I865" s="429">
        <v>123</v>
      </c>
      <c r="J865" s="429">
        <v>13</v>
      </c>
      <c r="K865" s="429">
        <v>1612</v>
      </c>
      <c r="L865" s="429">
        <v>0.62408052651955093</v>
      </c>
      <c r="M865" s="429">
        <v>124</v>
      </c>
      <c r="N865" s="429">
        <v>10</v>
      </c>
      <c r="O865" s="429">
        <v>1240</v>
      </c>
      <c r="P865" s="442">
        <v>0.4800619434765776</v>
      </c>
      <c r="Q865" s="430">
        <v>124</v>
      </c>
    </row>
    <row r="866" spans="1:17" ht="14.4" customHeight="1" x14ac:dyDescent="0.3">
      <c r="A866" s="425" t="s">
        <v>2632</v>
      </c>
      <c r="B866" s="426" t="s">
        <v>2001</v>
      </c>
      <c r="C866" s="426" t="s">
        <v>1976</v>
      </c>
      <c r="D866" s="426" t="s">
        <v>2247</v>
      </c>
      <c r="E866" s="426" t="s">
        <v>2248</v>
      </c>
      <c r="F866" s="429">
        <v>10</v>
      </c>
      <c r="G866" s="429">
        <v>1920</v>
      </c>
      <c r="H866" s="429">
        <v>1</v>
      </c>
      <c r="I866" s="429">
        <v>192</v>
      </c>
      <c r="J866" s="429">
        <v>8</v>
      </c>
      <c r="K866" s="429">
        <v>1536</v>
      </c>
      <c r="L866" s="429">
        <v>0.8</v>
      </c>
      <c r="M866" s="429">
        <v>192</v>
      </c>
      <c r="N866" s="429">
        <v>3</v>
      </c>
      <c r="O866" s="429">
        <v>579</v>
      </c>
      <c r="P866" s="442">
        <v>0.30156250000000001</v>
      </c>
      <c r="Q866" s="430">
        <v>193</v>
      </c>
    </row>
    <row r="867" spans="1:17" ht="14.4" customHeight="1" x14ac:dyDescent="0.3">
      <c r="A867" s="425" t="s">
        <v>2632</v>
      </c>
      <c r="B867" s="426" t="s">
        <v>2001</v>
      </c>
      <c r="C867" s="426" t="s">
        <v>1976</v>
      </c>
      <c r="D867" s="426" t="s">
        <v>2249</v>
      </c>
      <c r="E867" s="426" t="s">
        <v>2250</v>
      </c>
      <c r="F867" s="429">
        <v>61</v>
      </c>
      <c r="G867" s="429">
        <v>13176</v>
      </c>
      <c r="H867" s="429">
        <v>1</v>
      </c>
      <c r="I867" s="429">
        <v>216</v>
      </c>
      <c r="J867" s="429">
        <v>47</v>
      </c>
      <c r="K867" s="429">
        <v>10152</v>
      </c>
      <c r="L867" s="429">
        <v>0.77049180327868849</v>
      </c>
      <c r="M867" s="429">
        <v>216</v>
      </c>
      <c r="N867" s="429">
        <v>54</v>
      </c>
      <c r="O867" s="429">
        <v>11718</v>
      </c>
      <c r="P867" s="442">
        <v>0.88934426229508201</v>
      </c>
      <c r="Q867" s="430">
        <v>217</v>
      </c>
    </row>
    <row r="868" spans="1:17" ht="14.4" customHeight="1" x14ac:dyDescent="0.3">
      <c r="A868" s="425" t="s">
        <v>2632</v>
      </c>
      <c r="B868" s="426" t="s">
        <v>2001</v>
      </c>
      <c r="C868" s="426" t="s">
        <v>1976</v>
      </c>
      <c r="D868" s="426" t="s">
        <v>2251</v>
      </c>
      <c r="E868" s="426" t="s">
        <v>2252</v>
      </c>
      <c r="F868" s="429">
        <v>2</v>
      </c>
      <c r="G868" s="429">
        <v>432</v>
      </c>
      <c r="H868" s="429">
        <v>1</v>
      </c>
      <c r="I868" s="429">
        <v>216</v>
      </c>
      <c r="J868" s="429"/>
      <c r="K868" s="429"/>
      <c r="L868" s="429"/>
      <c r="M868" s="429"/>
      <c r="N868" s="429"/>
      <c r="O868" s="429"/>
      <c r="P868" s="442"/>
      <c r="Q868" s="430"/>
    </row>
    <row r="869" spans="1:17" ht="14.4" customHeight="1" x14ac:dyDescent="0.3">
      <c r="A869" s="425" t="s">
        <v>2632</v>
      </c>
      <c r="B869" s="426" t="s">
        <v>2001</v>
      </c>
      <c r="C869" s="426" t="s">
        <v>1976</v>
      </c>
      <c r="D869" s="426" t="s">
        <v>2253</v>
      </c>
      <c r="E869" s="426" t="s">
        <v>2254</v>
      </c>
      <c r="F869" s="429">
        <v>489</v>
      </c>
      <c r="G869" s="429">
        <v>84108</v>
      </c>
      <c r="H869" s="429">
        <v>1</v>
      </c>
      <c r="I869" s="429">
        <v>172</v>
      </c>
      <c r="J869" s="429">
        <v>532</v>
      </c>
      <c r="K869" s="429">
        <v>91504</v>
      </c>
      <c r="L869" s="429">
        <v>1.0879345603271984</v>
      </c>
      <c r="M869" s="429">
        <v>172</v>
      </c>
      <c r="N869" s="429">
        <v>551</v>
      </c>
      <c r="O869" s="429">
        <v>95323</v>
      </c>
      <c r="P869" s="442">
        <v>1.1333404670185951</v>
      </c>
      <c r="Q869" s="430">
        <v>173</v>
      </c>
    </row>
    <row r="870" spans="1:17" ht="14.4" customHeight="1" x14ac:dyDescent="0.3">
      <c r="A870" s="425" t="s">
        <v>2632</v>
      </c>
      <c r="B870" s="426" t="s">
        <v>2001</v>
      </c>
      <c r="C870" s="426" t="s">
        <v>1976</v>
      </c>
      <c r="D870" s="426" t="s">
        <v>2261</v>
      </c>
      <c r="E870" s="426" t="s">
        <v>2262</v>
      </c>
      <c r="F870" s="429">
        <v>23</v>
      </c>
      <c r="G870" s="429">
        <v>5014</v>
      </c>
      <c r="H870" s="429">
        <v>1</v>
      </c>
      <c r="I870" s="429">
        <v>218</v>
      </c>
      <c r="J870" s="429">
        <v>9</v>
      </c>
      <c r="K870" s="429">
        <v>1962</v>
      </c>
      <c r="L870" s="429">
        <v>0.39130434782608697</v>
      </c>
      <c r="M870" s="429">
        <v>218</v>
      </c>
      <c r="N870" s="429">
        <v>8</v>
      </c>
      <c r="O870" s="429">
        <v>1752</v>
      </c>
      <c r="P870" s="442">
        <v>0.3494216194654966</v>
      </c>
      <c r="Q870" s="430">
        <v>219</v>
      </c>
    </row>
    <row r="871" spans="1:17" ht="14.4" customHeight="1" x14ac:dyDescent="0.3">
      <c r="A871" s="425" t="s">
        <v>2632</v>
      </c>
      <c r="B871" s="426" t="s">
        <v>2001</v>
      </c>
      <c r="C871" s="426" t="s">
        <v>1976</v>
      </c>
      <c r="D871" s="426" t="s">
        <v>2263</v>
      </c>
      <c r="E871" s="426" t="s">
        <v>2264</v>
      </c>
      <c r="F871" s="429">
        <v>3</v>
      </c>
      <c r="G871" s="429">
        <v>1242</v>
      </c>
      <c r="H871" s="429">
        <v>1</v>
      </c>
      <c r="I871" s="429">
        <v>414</v>
      </c>
      <c r="J871" s="429">
        <v>4</v>
      </c>
      <c r="K871" s="429">
        <v>1656</v>
      </c>
      <c r="L871" s="429">
        <v>1.3333333333333333</v>
      </c>
      <c r="M871" s="429">
        <v>414</v>
      </c>
      <c r="N871" s="429">
        <v>3</v>
      </c>
      <c r="O871" s="429">
        <v>1245</v>
      </c>
      <c r="P871" s="442">
        <v>1.0024154589371981</v>
      </c>
      <c r="Q871" s="430">
        <v>415</v>
      </c>
    </row>
    <row r="872" spans="1:17" ht="14.4" customHeight="1" x14ac:dyDescent="0.3">
      <c r="A872" s="425" t="s">
        <v>2632</v>
      </c>
      <c r="B872" s="426" t="s">
        <v>2001</v>
      </c>
      <c r="C872" s="426" t="s">
        <v>1976</v>
      </c>
      <c r="D872" s="426" t="s">
        <v>2265</v>
      </c>
      <c r="E872" s="426" t="s">
        <v>2266</v>
      </c>
      <c r="F872" s="429">
        <v>3</v>
      </c>
      <c r="G872" s="429">
        <v>1818</v>
      </c>
      <c r="H872" s="429">
        <v>1</v>
      </c>
      <c r="I872" s="429">
        <v>606</v>
      </c>
      <c r="J872" s="429">
        <v>2</v>
      </c>
      <c r="K872" s="429">
        <v>1216</v>
      </c>
      <c r="L872" s="429">
        <v>0.66886688668866889</v>
      </c>
      <c r="M872" s="429">
        <v>608</v>
      </c>
      <c r="N872" s="429">
        <v>2</v>
      </c>
      <c r="O872" s="429">
        <v>1218</v>
      </c>
      <c r="P872" s="442">
        <v>0.66996699669966997</v>
      </c>
      <c r="Q872" s="430">
        <v>609</v>
      </c>
    </row>
    <row r="873" spans="1:17" ht="14.4" customHeight="1" x14ac:dyDescent="0.3">
      <c r="A873" s="425" t="s">
        <v>2632</v>
      </c>
      <c r="B873" s="426" t="s">
        <v>2001</v>
      </c>
      <c r="C873" s="426" t="s">
        <v>1976</v>
      </c>
      <c r="D873" s="426" t="s">
        <v>2267</v>
      </c>
      <c r="E873" s="426" t="s">
        <v>2268</v>
      </c>
      <c r="F873" s="429">
        <v>1</v>
      </c>
      <c r="G873" s="429">
        <v>655</v>
      </c>
      <c r="H873" s="429">
        <v>1</v>
      </c>
      <c r="I873" s="429">
        <v>655</v>
      </c>
      <c r="J873" s="429">
        <v>2</v>
      </c>
      <c r="K873" s="429">
        <v>1314</v>
      </c>
      <c r="L873" s="429">
        <v>2.0061068702290075</v>
      </c>
      <c r="M873" s="429">
        <v>657</v>
      </c>
      <c r="N873" s="429">
        <v>1</v>
      </c>
      <c r="O873" s="429">
        <v>658</v>
      </c>
      <c r="P873" s="442">
        <v>1.0045801526717557</v>
      </c>
      <c r="Q873" s="430">
        <v>658</v>
      </c>
    </row>
    <row r="874" spans="1:17" ht="14.4" customHeight="1" x14ac:dyDescent="0.3">
      <c r="A874" s="425" t="s">
        <v>2632</v>
      </c>
      <c r="B874" s="426" t="s">
        <v>2001</v>
      </c>
      <c r="C874" s="426" t="s">
        <v>1976</v>
      </c>
      <c r="D874" s="426" t="s">
        <v>2273</v>
      </c>
      <c r="E874" s="426" t="s">
        <v>2274</v>
      </c>
      <c r="F874" s="429">
        <v>8</v>
      </c>
      <c r="G874" s="429">
        <v>3392</v>
      </c>
      <c r="H874" s="429">
        <v>1</v>
      </c>
      <c r="I874" s="429">
        <v>424</v>
      </c>
      <c r="J874" s="429"/>
      <c r="K874" s="429"/>
      <c r="L874" s="429"/>
      <c r="M874" s="429"/>
      <c r="N874" s="429">
        <v>4</v>
      </c>
      <c r="O874" s="429">
        <v>1700</v>
      </c>
      <c r="P874" s="442">
        <v>0.50117924528301883</v>
      </c>
      <c r="Q874" s="430">
        <v>425</v>
      </c>
    </row>
    <row r="875" spans="1:17" ht="14.4" customHeight="1" x14ac:dyDescent="0.3">
      <c r="A875" s="425" t="s">
        <v>2632</v>
      </c>
      <c r="B875" s="426" t="s">
        <v>2001</v>
      </c>
      <c r="C875" s="426" t="s">
        <v>1976</v>
      </c>
      <c r="D875" s="426" t="s">
        <v>2293</v>
      </c>
      <c r="E875" s="426" t="s">
        <v>2294</v>
      </c>
      <c r="F875" s="429"/>
      <c r="G875" s="429"/>
      <c r="H875" s="429"/>
      <c r="I875" s="429"/>
      <c r="J875" s="429">
        <v>1</v>
      </c>
      <c r="K875" s="429">
        <v>256</v>
      </c>
      <c r="L875" s="429"/>
      <c r="M875" s="429">
        <v>256</v>
      </c>
      <c r="N875" s="429">
        <v>1</v>
      </c>
      <c r="O875" s="429">
        <v>257</v>
      </c>
      <c r="P875" s="442"/>
      <c r="Q875" s="430">
        <v>257</v>
      </c>
    </row>
    <row r="876" spans="1:17" ht="14.4" customHeight="1" x14ac:dyDescent="0.3">
      <c r="A876" s="425" t="s">
        <v>2632</v>
      </c>
      <c r="B876" s="426" t="s">
        <v>2001</v>
      </c>
      <c r="C876" s="426" t="s">
        <v>1976</v>
      </c>
      <c r="D876" s="426" t="s">
        <v>2297</v>
      </c>
      <c r="E876" s="426" t="s">
        <v>2298</v>
      </c>
      <c r="F876" s="429">
        <v>160</v>
      </c>
      <c r="G876" s="429">
        <v>31520</v>
      </c>
      <c r="H876" s="429">
        <v>1</v>
      </c>
      <c r="I876" s="429">
        <v>197</v>
      </c>
      <c r="J876" s="429">
        <v>162</v>
      </c>
      <c r="K876" s="429">
        <v>31914</v>
      </c>
      <c r="L876" s="429">
        <v>1.0125</v>
      </c>
      <c r="M876" s="429">
        <v>197</v>
      </c>
      <c r="N876" s="429">
        <v>69</v>
      </c>
      <c r="O876" s="429">
        <v>13662</v>
      </c>
      <c r="P876" s="442">
        <v>0.43343908629441624</v>
      </c>
      <c r="Q876" s="430">
        <v>198</v>
      </c>
    </row>
    <row r="877" spans="1:17" ht="14.4" customHeight="1" x14ac:dyDescent="0.3">
      <c r="A877" s="425" t="s">
        <v>2632</v>
      </c>
      <c r="B877" s="426" t="s">
        <v>2001</v>
      </c>
      <c r="C877" s="426" t="s">
        <v>1976</v>
      </c>
      <c r="D877" s="426" t="s">
        <v>2299</v>
      </c>
      <c r="E877" s="426" t="s">
        <v>2300</v>
      </c>
      <c r="F877" s="429">
        <v>2</v>
      </c>
      <c r="G877" s="429">
        <v>1468</v>
      </c>
      <c r="H877" s="429">
        <v>1</v>
      </c>
      <c r="I877" s="429">
        <v>734</v>
      </c>
      <c r="J877" s="429"/>
      <c r="K877" s="429"/>
      <c r="L877" s="429"/>
      <c r="M877" s="429"/>
      <c r="N877" s="429"/>
      <c r="O877" s="429"/>
      <c r="P877" s="442"/>
      <c r="Q877" s="430"/>
    </row>
    <row r="878" spans="1:17" ht="14.4" customHeight="1" x14ac:dyDescent="0.3">
      <c r="A878" s="425" t="s">
        <v>2632</v>
      </c>
      <c r="B878" s="426" t="s">
        <v>2001</v>
      </c>
      <c r="C878" s="426" t="s">
        <v>1976</v>
      </c>
      <c r="D878" s="426" t="s">
        <v>2301</v>
      </c>
      <c r="E878" s="426" t="s">
        <v>2302</v>
      </c>
      <c r="F878" s="429"/>
      <c r="G878" s="429"/>
      <c r="H878" s="429"/>
      <c r="I878" s="429"/>
      <c r="J878" s="429">
        <v>1</v>
      </c>
      <c r="K878" s="429">
        <v>325</v>
      </c>
      <c r="L878" s="429"/>
      <c r="M878" s="429">
        <v>325</v>
      </c>
      <c r="N878" s="429">
        <v>1</v>
      </c>
      <c r="O878" s="429">
        <v>326</v>
      </c>
      <c r="P878" s="442"/>
      <c r="Q878" s="430">
        <v>326</v>
      </c>
    </row>
    <row r="879" spans="1:17" ht="14.4" customHeight="1" x14ac:dyDescent="0.3">
      <c r="A879" s="425" t="s">
        <v>2632</v>
      </c>
      <c r="B879" s="426" t="s">
        <v>2001</v>
      </c>
      <c r="C879" s="426" t="s">
        <v>1976</v>
      </c>
      <c r="D879" s="426" t="s">
        <v>2303</v>
      </c>
      <c r="E879" s="426" t="s">
        <v>2304</v>
      </c>
      <c r="F879" s="429">
        <v>1</v>
      </c>
      <c r="G879" s="429">
        <v>13683</v>
      </c>
      <c r="H879" s="429">
        <v>1</v>
      </c>
      <c r="I879" s="429">
        <v>13683</v>
      </c>
      <c r="J879" s="429"/>
      <c r="K879" s="429"/>
      <c r="L879" s="429"/>
      <c r="M879" s="429"/>
      <c r="N879" s="429"/>
      <c r="O879" s="429"/>
      <c r="P879" s="442"/>
      <c r="Q879" s="430"/>
    </row>
    <row r="880" spans="1:17" ht="14.4" customHeight="1" x14ac:dyDescent="0.3">
      <c r="A880" s="425" t="s">
        <v>2632</v>
      </c>
      <c r="B880" s="426" t="s">
        <v>2001</v>
      </c>
      <c r="C880" s="426" t="s">
        <v>1976</v>
      </c>
      <c r="D880" s="426" t="s">
        <v>2309</v>
      </c>
      <c r="E880" s="426" t="s">
        <v>2310</v>
      </c>
      <c r="F880" s="429">
        <v>2</v>
      </c>
      <c r="G880" s="429">
        <v>8236</v>
      </c>
      <c r="H880" s="429">
        <v>1</v>
      </c>
      <c r="I880" s="429">
        <v>4118</v>
      </c>
      <c r="J880" s="429">
        <v>3</v>
      </c>
      <c r="K880" s="429">
        <v>12366</v>
      </c>
      <c r="L880" s="429">
        <v>1.5014570179698883</v>
      </c>
      <c r="M880" s="429">
        <v>4122</v>
      </c>
      <c r="N880" s="429">
        <v>5</v>
      </c>
      <c r="O880" s="429">
        <v>20635</v>
      </c>
      <c r="P880" s="442">
        <v>2.5054638173870809</v>
      </c>
      <c r="Q880" s="430">
        <v>4127</v>
      </c>
    </row>
    <row r="881" spans="1:17" ht="14.4" customHeight="1" x14ac:dyDescent="0.3">
      <c r="A881" s="425" t="s">
        <v>2632</v>
      </c>
      <c r="B881" s="426" t="s">
        <v>2001</v>
      </c>
      <c r="C881" s="426" t="s">
        <v>1976</v>
      </c>
      <c r="D881" s="426" t="s">
        <v>2311</v>
      </c>
      <c r="E881" s="426" t="s">
        <v>2312</v>
      </c>
      <c r="F881" s="429">
        <v>3</v>
      </c>
      <c r="G881" s="429">
        <v>5952</v>
      </c>
      <c r="H881" s="429">
        <v>1</v>
      </c>
      <c r="I881" s="429">
        <v>1984</v>
      </c>
      <c r="J881" s="429">
        <v>5</v>
      </c>
      <c r="K881" s="429">
        <v>9940</v>
      </c>
      <c r="L881" s="429">
        <v>1.67002688172043</v>
      </c>
      <c r="M881" s="429">
        <v>1988</v>
      </c>
      <c r="N881" s="429">
        <v>1</v>
      </c>
      <c r="O881" s="429">
        <v>1993</v>
      </c>
      <c r="P881" s="442">
        <v>0.33484543010752688</v>
      </c>
      <c r="Q881" s="430">
        <v>1993</v>
      </c>
    </row>
    <row r="882" spans="1:17" ht="14.4" customHeight="1" x14ac:dyDescent="0.3">
      <c r="A882" s="425" t="s">
        <v>2632</v>
      </c>
      <c r="B882" s="426" t="s">
        <v>2001</v>
      </c>
      <c r="C882" s="426" t="s">
        <v>1976</v>
      </c>
      <c r="D882" s="426" t="s">
        <v>2313</v>
      </c>
      <c r="E882" s="426" t="s">
        <v>2314</v>
      </c>
      <c r="F882" s="429">
        <v>5</v>
      </c>
      <c r="G882" s="429">
        <v>1385</v>
      </c>
      <c r="H882" s="429">
        <v>1</v>
      </c>
      <c r="I882" s="429">
        <v>277</v>
      </c>
      <c r="J882" s="429">
        <v>3</v>
      </c>
      <c r="K882" s="429">
        <v>831</v>
      </c>
      <c r="L882" s="429">
        <v>0.6</v>
      </c>
      <c r="M882" s="429">
        <v>277</v>
      </c>
      <c r="N882" s="429">
        <v>4</v>
      </c>
      <c r="O882" s="429">
        <v>1112</v>
      </c>
      <c r="P882" s="442">
        <v>0.80288808664259925</v>
      </c>
      <c r="Q882" s="430">
        <v>278</v>
      </c>
    </row>
    <row r="883" spans="1:17" ht="14.4" customHeight="1" x14ac:dyDescent="0.3">
      <c r="A883" s="425" t="s">
        <v>2632</v>
      </c>
      <c r="B883" s="426" t="s">
        <v>2001</v>
      </c>
      <c r="C883" s="426" t="s">
        <v>1976</v>
      </c>
      <c r="D883" s="426" t="s">
        <v>2317</v>
      </c>
      <c r="E883" s="426" t="s">
        <v>2318</v>
      </c>
      <c r="F883" s="429">
        <v>2</v>
      </c>
      <c r="G883" s="429">
        <v>12480</v>
      </c>
      <c r="H883" s="429">
        <v>1</v>
      </c>
      <c r="I883" s="429">
        <v>6240</v>
      </c>
      <c r="J883" s="429"/>
      <c r="K883" s="429"/>
      <c r="L883" s="429"/>
      <c r="M883" s="429"/>
      <c r="N883" s="429"/>
      <c r="O883" s="429"/>
      <c r="P883" s="442"/>
      <c r="Q883" s="430"/>
    </row>
    <row r="884" spans="1:17" ht="14.4" customHeight="1" x14ac:dyDescent="0.3">
      <c r="A884" s="425" t="s">
        <v>2632</v>
      </c>
      <c r="B884" s="426" t="s">
        <v>2001</v>
      </c>
      <c r="C884" s="426" t="s">
        <v>1976</v>
      </c>
      <c r="D884" s="426" t="s">
        <v>2321</v>
      </c>
      <c r="E884" s="426" t="s">
        <v>2322</v>
      </c>
      <c r="F884" s="429"/>
      <c r="G884" s="429"/>
      <c r="H884" s="429"/>
      <c r="I884" s="429"/>
      <c r="J884" s="429"/>
      <c r="K884" s="429"/>
      <c r="L884" s="429"/>
      <c r="M884" s="429"/>
      <c r="N884" s="429">
        <v>1</v>
      </c>
      <c r="O884" s="429">
        <v>1515</v>
      </c>
      <c r="P884" s="442"/>
      <c r="Q884" s="430">
        <v>1515</v>
      </c>
    </row>
    <row r="885" spans="1:17" ht="14.4" customHeight="1" x14ac:dyDescent="0.3">
      <c r="A885" s="425" t="s">
        <v>2632</v>
      </c>
      <c r="B885" s="426" t="s">
        <v>2001</v>
      </c>
      <c r="C885" s="426" t="s">
        <v>1976</v>
      </c>
      <c r="D885" s="426" t="s">
        <v>2447</v>
      </c>
      <c r="E885" s="426" t="s">
        <v>2448</v>
      </c>
      <c r="F885" s="429">
        <v>1</v>
      </c>
      <c r="G885" s="429">
        <v>15032</v>
      </c>
      <c r="H885" s="429">
        <v>1</v>
      </c>
      <c r="I885" s="429">
        <v>15032</v>
      </c>
      <c r="J885" s="429"/>
      <c r="K885" s="429"/>
      <c r="L885" s="429"/>
      <c r="M885" s="429"/>
      <c r="N885" s="429">
        <v>2</v>
      </c>
      <c r="O885" s="429">
        <v>30098</v>
      </c>
      <c r="P885" s="442">
        <v>2.0022618414050029</v>
      </c>
      <c r="Q885" s="430">
        <v>15049</v>
      </c>
    </row>
    <row r="886" spans="1:17" ht="14.4" customHeight="1" x14ac:dyDescent="0.3">
      <c r="A886" s="425" t="s">
        <v>2632</v>
      </c>
      <c r="B886" s="426" t="s">
        <v>2001</v>
      </c>
      <c r="C886" s="426" t="s">
        <v>1976</v>
      </c>
      <c r="D886" s="426" t="s">
        <v>2327</v>
      </c>
      <c r="E886" s="426" t="s">
        <v>2328</v>
      </c>
      <c r="F886" s="429">
        <v>24</v>
      </c>
      <c r="G886" s="429">
        <v>200976</v>
      </c>
      <c r="H886" s="429">
        <v>1</v>
      </c>
      <c r="I886" s="429">
        <v>8374</v>
      </c>
      <c r="J886" s="429">
        <v>31</v>
      </c>
      <c r="K886" s="429">
        <v>259718</v>
      </c>
      <c r="L886" s="429">
        <v>1.2922836557598918</v>
      </c>
      <c r="M886" s="429">
        <v>8378</v>
      </c>
      <c r="N886" s="429">
        <v>31</v>
      </c>
      <c r="O886" s="429">
        <v>259904</v>
      </c>
      <c r="P886" s="442">
        <v>1.2932091393997294</v>
      </c>
      <c r="Q886" s="430">
        <v>8384</v>
      </c>
    </row>
    <row r="887" spans="1:17" ht="14.4" customHeight="1" x14ac:dyDescent="0.3">
      <c r="A887" s="425" t="s">
        <v>2632</v>
      </c>
      <c r="B887" s="426" t="s">
        <v>2001</v>
      </c>
      <c r="C887" s="426" t="s">
        <v>1976</v>
      </c>
      <c r="D887" s="426" t="s">
        <v>2329</v>
      </c>
      <c r="E887" s="426" t="s">
        <v>2330</v>
      </c>
      <c r="F887" s="429">
        <v>23</v>
      </c>
      <c r="G887" s="429">
        <v>42780</v>
      </c>
      <c r="H887" s="429">
        <v>1</v>
      </c>
      <c r="I887" s="429">
        <v>1860</v>
      </c>
      <c r="J887" s="429">
        <v>17</v>
      </c>
      <c r="K887" s="429">
        <v>31654</v>
      </c>
      <c r="L887" s="429">
        <v>0.73992519869097706</v>
      </c>
      <c r="M887" s="429">
        <v>1862</v>
      </c>
      <c r="N887" s="429">
        <v>24</v>
      </c>
      <c r="O887" s="429">
        <v>44736</v>
      </c>
      <c r="P887" s="442">
        <v>1.0457223001402525</v>
      </c>
      <c r="Q887" s="430">
        <v>1864</v>
      </c>
    </row>
    <row r="888" spans="1:17" ht="14.4" customHeight="1" x14ac:dyDescent="0.3">
      <c r="A888" s="425" t="s">
        <v>2632</v>
      </c>
      <c r="B888" s="426" t="s">
        <v>2001</v>
      </c>
      <c r="C888" s="426" t="s">
        <v>1976</v>
      </c>
      <c r="D888" s="426" t="s">
        <v>2331</v>
      </c>
      <c r="E888" s="426" t="s">
        <v>2330</v>
      </c>
      <c r="F888" s="429">
        <v>16</v>
      </c>
      <c r="G888" s="429">
        <v>60944</v>
      </c>
      <c r="H888" s="429">
        <v>1</v>
      </c>
      <c r="I888" s="429">
        <v>3809</v>
      </c>
      <c r="J888" s="429">
        <v>5</v>
      </c>
      <c r="K888" s="429">
        <v>19055</v>
      </c>
      <c r="L888" s="429">
        <v>0.31266408506169596</v>
      </c>
      <c r="M888" s="429">
        <v>3811</v>
      </c>
      <c r="N888" s="429">
        <v>22</v>
      </c>
      <c r="O888" s="429">
        <v>83930</v>
      </c>
      <c r="P888" s="442">
        <v>1.3771659228143869</v>
      </c>
      <c r="Q888" s="430">
        <v>3815</v>
      </c>
    </row>
    <row r="889" spans="1:17" ht="14.4" customHeight="1" x14ac:dyDescent="0.3">
      <c r="A889" s="425" t="s">
        <v>2632</v>
      </c>
      <c r="B889" s="426" t="s">
        <v>2001</v>
      </c>
      <c r="C889" s="426" t="s">
        <v>1976</v>
      </c>
      <c r="D889" s="426" t="s">
        <v>2332</v>
      </c>
      <c r="E889" s="426" t="s">
        <v>2333</v>
      </c>
      <c r="F889" s="429">
        <v>3</v>
      </c>
      <c r="G889" s="429">
        <v>15423</v>
      </c>
      <c r="H889" s="429">
        <v>1</v>
      </c>
      <c r="I889" s="429">
        <v>5141</v>
      </c>
      <c r="J889" s="429">
        <v>1</v>
      </c>
      <c r="K889" s="429">
        <v>5145</v>
      </c>
      <c r="L889" s="429">
        <v>0.33359268624781169</v>
      </c>
      <c r="M889" s="429">
        <v>5145</v>
      </c>
      <c r="N889" s="429">
        <v>1</v>
      </c>
      <c r="O889" s="429">
        <v>5150</v>
      </c>
      <c r="P889" s="442">
        <v>0.33391687739090969</v>
      </c>
      <c r="Q889" s="430">
        <v>5150</v>
      </c>
    </row>
    <row r="890" spans="1:17" ht="14.4" customHeight="1" x14ac:dyDescent="0.3">
      <c r="A890" s="425" t="s">
        <v>2632</v>
      </c>
      <c r="B890" s="426" t="s">
        <v>2001</v>
      </c>
      <c r="C890" s="426" t="s">
        <v>1976</v>
      </c>
      <c r="D890" s="426" t="s">
        <v>2336</v>
      </c>
      <c r="E890" s="426" t="s">
        <v>2337</v>
      </c>
      <c r="F890" s="429">
        <v>1</v>
      </c>
      <c r="G890" s="429">
        <v>7822</v>
      </c>
      <c r="H890" s="429">
        <v>1</v>
      </c>
      <c r="I890" s="429">
        <v>7822</v>
      </c>
      <c r="J890" s="429"/>
      <c r="K890" s="429"/>
      <c r="L890" s="429"/>
      <c r="M890" s="429"/>
      <c r="N890" s="429">
        <v>3</v>
      </c>
      <c r="O890" s="429">
        <v>23505</v>
      </c>
      <c r="P890" s="442">
        <v>3.0049859371004857</v>
      </c>
      <c r="Q890" s="430">
        <v>7835</v>
      </c>
    </row>
    <row r="891" spans="1:17" ht="14.4" customHeight="1" x14ac:dyDescent="0.3">
      <c r="A891" s="425" t="s">
        <v>2632</v>
      </c>
      <c r="B891" s="426" t="s">
        <v>2001</v>
      </c>
      <c r="C891" s="426" t="s">
        <v>1976</v>
      </c>
      <c r="D891" s="426" t="s">
        <v>2636</v>
      </c>
      <c r="E891" s="426" t="s">
        <v>2637</v>
      </c>
      <c r="F891" s="429">
        <v>1</v>
      </c>
      <c r="G891" s="429">
        <v>9167</v>
      </c>
      <c r="H891" s="429">
        <v>1</v>
      </c>
      <c r="I891" s="429">
        <v>9167</v>
      </c>
      <c r="J891" s="429">
        <v>1</v>
      </c>
      <c r="K891" s="429">
        <v>9171</v>
      </c>
      <c r="L891" s="429">
        <v>1.000436347769172</v>
      </c>
      <c r="M891" s="429">
        <v>9171</v>
      </c>
      <c r="N891" s="429"/>
      <c r="O891" s="429"/>
      <c r="P891" s="442"/>
      <c r="Q891" s="430"/>
    </row>
    <row r="892" spans="1:17" ht="14.4" customHeight="1" x14ac:dyDescent="0.3">
      <c r="A892" s="425" t="s">
        <v>2632</v>
      </c>
      <c r="B892" s="426" t="s">
        <v>2001</v>
      </c>
      <c r="C892" s="426" t="s">
        <v>1976</v>
      </c>
      <c r="D892" s="426" t="s">
        <v>2342</v>
      </c>
      <c r="E892" s="426" t="s">
        <v>2343</v>
      </c>
      <c r="F892" s="429"/>
      <c r="G892" s="429"/>
      <c r="H892" s="429"/>
      <c r="I892" s="429"/>
      <c r="J892" s="429"/>
      <c r="K892" s="429"/>
      <c r="L892" s="429"/>
      <c r="M892" s="429"/>
      <c r="N892" s="429">
        <v>2</v>
      </c>
      <c r="O892" s="429">
        <v>1828</v>
      </c>
      <c r="P892" s="442"/>
      <c r="Q892" s="430">
        <v>914</v>
      </c>
    </row>
    <row r="893" spans="1:17" ht="14.4" customHeight="1" x14ac:dyDescent="0.3">
      <c r="A893" s="425" t="s">
        <v>2632</v>
      </c>
      <c r="B893" s="426" t="s">
        <v>2001</v>
      </c>
      <c r="C893" s="426" t="s">
        <v>1976</v>
      </c>
      <c r="D893" s="426" t="s">
        <v>2344</v>
      </c>
      <c r="E893" s="426" t="s">
        <v>2345</v>
      </c>
      <c r="F893" s="429">
        <v>2</v>
      </c>
      <c r="G893" s="429">
        <v>3302</v>
      </c>
      <c r="H893" s="429">
        <v>1</v>
      </c>
      <c r="I893" s="429">
        <v>1651</v>
      </c>
      <c r="J893" s="429"/>
      <c r="K893" s="429"/>
      <c r="L893" s="429"/>
      <c r="M893" s="429"/>
      <c r="N893" s="429"/>
      <c r="O893" s="429"/>
      <c r="P893" s="442"/>
      <c r="Q893" s="430"/>
    </row>
    <row r="894" spans="1:17" ht="14.4" customHeight="1" x14ac:dyDescent="0.3">
      <c r="A894" s="425" t="s">
        <v>2632</v>
      </c>
      <c r="B894" s="426" t="s">
        <v>2001</v>
      </c>
      <c r="C894" s="426" t="s">
        <v>1976</v>
      </c>
      <c r="D894" s="426" t="s">
        <v>2360</v>
      </c>
      <c r="E894" s="426" t="s">
        <v>2361</v>
      </c>
      <c r="F894" s="429">
        <v>44</v>
      </c>
      <c r="G894" s="429">
        <v>93016</v>
      </c>
      <c r="H894" s="429">
        <v>1</v>
      </c>
      <c r="I894" s="429">
        <v>2114</v>
      </c>
      <c r="J894" s="429">
        <v>38</v>
      </c>
      <c r="K894" s="429">
        <v>80408</v>
      </c>
      <c r="L894" s="429">
        <v>0.86445342736733466</v>
      </c>
      <c r="M894" s="429">
        <v>2116</v>
      </c>
      <c r="N894" s="429">
        <v>128</v>
      </c>
      <c r="O894" s="429">
        <v>271104</v>
      </c>
      <c r="P894" s="442">
        <v>2.9145953384363978</v>
      </c>
      <c r="Q894" s="430">
        <v>2118</v>
      </c>
    </row>
    <row r="895" spans="1:17" ht="14.4" customHeight="1" x14ac:dyDescent="0.3">
      <c r="A895" s="425" t="s">
        <v>2632</v>
      </c>
      <c r="B895" s="426" t="s">
        <v>2001</v>
      </c>
      <c r="C895" s="426" t="s">
        <v>1976</v>
      </c>
      <c r="D895" s="426" t="s">
        <v>2362</v>
      </c>
      <c r="E895" s="426" t="s">
        <v>2363</v>
      </c>
      <c r="F895" s="429">
        <v>37</v>
      </c>
      <c r="G895" s="429">
        <v>38554</v>
      </c>
      <c r="H895" s="429">
        <v>1</v>
      </c>
      <c r="I895" s="429">
        <v>1042</v>
      </c>
      <c r="J895" s="429"/>
      <c r="K895" s="429"/>
      <c r="L895" s="429"/>
      <c r="M895" s="429"/>
      <c r="N895" s="429"/>
      <c r="O895" s="429"/>
      <c r="P895" s="442"/>
      <c r="Q895" s="430"/>
    </row>
    <row r="896" spans="1:17" ht="14.4" customHeight="1" x14ac:dyDescent="0.3">
      <c r="A896" s="425" t="s">
        <v>2632</v>
      </c>
      <c r="B896" s="426" t="s">
        <v>2001</v>
      </c>
      <c r="C896" s="426" t="s">
        <v>1976</v>
      </c>
      <c r="D896" s="426" t="s">
        <v>2364</v>
      </c>
      <c r="E896" s="426" t="s">
        <v>2365</v>
      </c>
      <c r="F896" s="429">
        <v>85</v>
      </c>
      <c r="G896" s="429">
        <v>169320</v>
      </c>
      <c r="H896" s="429">
        <v>1</v>
      </c>
      <c r="I896" s="429">
        <v>1992</v>
      </c>
      <c r="J896" s="429">
        <v>139</v>
      </c>
      <c r="K896" s="429">
        <v>277166</v>
      </c>
      <c r="L896" s="429">
        <v>1.6369359792109615</v>
      </c>
      <c r="M896" s="429">
        <v>1994</v>
      </c>
      <c r="N896" s="429">
        <v>121</v>
      </c>
      <c r="O896" s="429">
        <v>241516</v>
      </c>
      <c r="P896" s="442">
        <v>1.4263879045594141</v>
      </c>
      <c r="Q896" s="430">
        <v>1996</v>
      </c>
    </row>
    <row r="897" spans="1:17" ht="14.4" customHeight="1" x14ac:dyDescent="0.3">
      <c r="A897" s="425" t="s">
        <v>2632</v>
      </c>
      <c r="B897" s="426" t="s">
        <v>2001</v>
      </c>
      <c r="C897" s="426" t="s">
        <v>1976</v>
      </c>
      <c r="D897" s="426" t="s">
        <v>2366</v>
      </c>
      <c r="E897" s="426" t="s">
        <v>2367</v>
      </c>
      <c r="F897" s="429">
        <v>27</v>
      </c>
      <c r="G897" s="429">
        <v>34398</v>
      </c>
      <c r="H897" s="429">
        <v>1</v>
      </c>
      <c r="I897" s="429">
        <v>1274</v>
      </c>
      <c r="J897" s="429">
        <v>27</v>
      </c>
      <c r="K897" s="429">
        <v>34452</v>
      </c>
      <c r="L897" s="429">
        <v>1.0015698587127158</v>
      </c>
      <c r="M897" s="429">
        <v>1276</v>
      </c>
      <c r="N897" s="429">
        <v>18</v>
      </c>
      <c r="O897" s="429">
        <v>22986</v>
      </c>
      <c r="P897" s="442">
        <v>0.6682365253793825</v>
      </c>
      <c r="Q897" s="430">
        <v>1277</v>
      </c>
    </row>
    <row r="898" spans="1:17" ht="14.4" customHeight="1" x14ac:dyDescent="0.3">
      <c r="A898" s="425" t="s">
        <v>2632</v>
      </c>
      <c r="B898" s="426" t="s">
        <v>2001</v>
      </c>
      <c r="C898" s="426" t="s">
        <v>1976</v>
      </c>
      <c r="D898" s="426" t="s">
        <v>2368</v>
      </c>
      <c r="E898" s="426" t="s">
        <v>2369</v>
      </c>
      <c r="F898" s="429">
        <v>22</v>
      </c>
      <c r="G898" s="429">
        <v>25564</v>
      </c>
      <c r="H898" s="429">
        <v>1</v>
      </c>
      <c r="I898" s="429">
        <v>1162</v>
      </c>
      <c r="J898" s="429">
        <v>23</v>
      </c>
      <c r="K898" s="429">
        <v>26749</v>
      </c>
      <c r="L898" s="429">
        <v>1.0463542481614772</v>
      </c>
      <c r="M898" s="429">
        <v>1163</v>
      </c>
      <c r="N898" s="429">
        <v>19</v>
      </c>
      <c r="O898" s="429">
        <v>22116</v>
      </c>
      <c r="P898" s="442">
        <v>0.86512282897825066</v>
      </c>
      <c r="Q898" s="430">
        <v>1164</v>
      </c>
    </row>
    <row r="899" spans="1:17" ht="14.4" customHeight="1" x14ac:dyDescent="0.3">
      <c r="A899" s="425" t="s">
        <v>2632</v>
      </c>
      <c r="B899" s="426" t="s">
        <v>2001</v>
      </c>
      <c r="C899" s="426" t="s">
        <v>1976</v>
      </c>
      <c r="D899" s="426" t="s">
        <v>2372</v>
      </c>
      <c r="E899" s="426" t="s">
        <v>2373</v>
      </c>
      <c r="F899" s="429">
        <v>10</v>
      </c>
      <c r="G899" s="429">
        <v>50630</v>
      </c>
      <c r="H899" s="429">
        <v>1</v>
      </c>
      <c r="I899" s="429">
        <v>5063</v>
      </c>
      <c r="J899" s="429">
        <v>16</v>
      </c>
      <c r="K899" s="429">
        <v>81040</v>
      </c>
      <c r="L899" s="429">
        <v>1.6006320363420896</v>
      </c>
      <c r="M899" s="429">
        <v>5065</v>
      </c>
      <c r="N899" s="429">
        <v>16</v>
      </c>
      <c r="O899" s="429">
        <v>81088</v>
      </c>
      <c r="P899" s="442">
        <v>1.6015800908552242</v>
      </c>
      <c r="Q899" s="430">
        <v>5068</v>
      </c>
    </row>
    <row r="900" spans="1:17" ht="14.4" customHeight="1" x14ac:dyDescent="0.3">
      <c r="A900" s="425" t="s">
        <v>2632</v>
      </c>
      <c r="B900" s="426" t="s">
        <v>2001</v>
      </c>
      <c r="C900" s="426" t="s">
        <v>1976</v>
      </c>
      <c r="D900" s="426" t="s">
        <v>2374</v>
      </c>
      <c r="E900" s="426" t="s">
        <v>2375</v>
      </c>
      <c r="F900" s="429">
        <v>1</v>
      </c>
      <c r="G900" s="429">
        <v>5175</v>
      </c>
      <c r="H900" s="429">
        <v>1</v>
      </c>
      <c r="I900" s="429">
        <v>5175</v>
      </c>
      <c r="J900" s="429">
        <v>2</v>
      </c>
      <c r="K900" s="429">
        <v>10354</v>
      </c>
      <c r="L900" s="429">
        <v>2.0007729468599034</v>
      </c>
      <c r="M900" s="429">
        <v>5177</v>
      </c>
      <c r="N900" s="429">
        <v>2</v>
      </c>
      <c r="O900" s="429">
        <v>10360</v>
      </c>
      <c r="P900" s="442">
        <v>2.0019323671497586</v>
      </c>
      <c r="Q900" s="430">
        <v>5180</v>
      </c>
    </row>
    <row r="901" spans="1:17" ht="14.4" customHeight="1" x14ac:dyDescent="0.3">
      <c r="A901" s="425" t="s">
        <v>2632</v>
      </c>
      <c r="B901" s="426" t="s">
        <v>2001</v>
      </c>
      <c r="C901" s="426" t="s">
        <v>1976</v>
      </c>
      <c r="D901" s="426" t="s">
        <v>2376</v>
      </c>
      <c r="E901" s="426" t="s">
        <v>2377</v>
      </c>
      <c r="F901" s="429"/>
      <c r="G901" s="429"/>
      <c r="H901" s="429"/>
      <c r="I901" s="429"/>
      <c r="J901" s="429"/>
      <c r="K901" s="429"/>
      <c r="L901" s="429"/>
      <c r="M901" s="429"/>
      <c r="N901" s="429">
        <v>1</v>
      </c>
      <c r="O901" s="429">
        <v>7673</v>
      </c>
      <c r="P901" s="442"/>
      <c r="Q901" s="430">
        <v>7673</v>
      </c>
    </row>
    <row r="902" spans="1:17" ht="14.4" customHeight="1" x14ac:dyDescent="0.3">
      <c r="A902" s="425" t="s">
        <v>2632</v>
      </c>
      <c r="B902" s="426" t="s">
        <v>2001</v>
      </c>
      <c r="C902" s="426" t="s">
        <v>1976</v>
      </c>
      <c r="D902" s="426" t="s">
        <v>2378</v>
      </c>
      <c r="E902" s="426" t="s">
        <v>2379</v>
      </c>
      <c r="F902" s="429"/>
      <c r="G902" s="429"/>
      <c r="H902" s="429"/>
      <c r="I902" s="429"/>
      <c r="J902" s="429"/>
      <c r="K902" s="429"/>
      <c r="L902" s="429"/>
      <c r="M902" s="429"/>
      <c r="N902" s="429">
        <v>2</v>
      </c>
      <c r="O902" s="429">
        <v>11016</v>
      </c>
      <c r="P902" s="442"/>
      <c r="Q902" s="430">
        <v>5508</v>
      </c>
    </row>
    <row r="903" spans="1:17" ht="14.4" customHeight="1" x14ac:dyDescent="0.3">
      <c r="A903" s="425" t="s">
        <v>2632</v>
      </c>
      <c r="B903" s="426" t="s">
        <v>2001</v>
      </c>
      <c r="C903" s="426" t="s">
        <v>1976</v>
      </c>
      <c r="D903" s="426" t="s">
        <v>2380</v>
      </c>
      <c r="E903" s="426" t="s">
        <v>2381</v>
      </c>
      <c r="F903" s="429">
        <v>3</v>
      </c>
      <c r="G903" s="429">
        <v>8067</v>
      </c>
      <c r="H903" s="429">
        <v>1</v>
      </c>
      <c r="I903" s="429">
        <v>2689</v>
      </c>
      <c r="J903" s="429">
        <v>6</v>
      </c>
      <c r="K903" s="429">
        <v>16146</v>
      </c>
      <c r="L903" s="429">
        <v>2.0014875418371143</v>
      </c>
      <c r="M903" s="429">
        <v>2691</v>
      </c>
      <c r="N903" s="429">
        <v>6</v>
      </c>
      <c r="O903" s="429">
        <v>16152</v>
      </c>
      <c r="P903" s="442">
        <v>2.0022313127556712</v>
      </c>
      <c r="Q903" s="430">
        <v>2692</v>
      </c>
    </row>
    <row r="904" spans="1:17" ht="14.4" customHeight="1" x14ac:dyDescent="0.3">
      <c r="A904" s="425" t="s">
        <v>2632</v>
      </c>
      <c r="B904" s="426" t="s">
        <v>2001</v>
      </c>
      <c r="C904" s="426" t="s">
        <v>1976</v>
      </c>
      <c r="D904" s="426" t="s">
        <v>2449</v>
      </c>
      <c r="E904" s="426" t="s">
        <v>2450</v>
      </c>
      <c r="F904" s="429">
        <v>1</v>
      </c>
      <c r="G904" s="429">
        <v>0</v>
      </c>
      <c r="H904" s="429"/>
      <c r="I904" s="429">
        <v>0</v>
      </c>
      <c r="J904" s="429"/>
      <c r="K904" s="429"/>
      <c r="L904" s="429"/>
      <c r="M904" s="429"/>
      <c r="N904" s="429">
        <v>2</v>
      </c>
      <c r="O904" s="429">
        <v>0</v>
      </c>
      <c r="P904" s="442"/>
      <c r="Q904" s="430">
        <v>0</v>
      </c>
    </row>
    <row r="905" spans="1:17" ht="14.4" customHeight="1" x14ac:dyDescent="0.3">
      <c r="A905" s="425" t="s">
        <v>2632</v>
      </c>
      <c r="B905" s="426" t="s">
        <v>2001</v>
      </c>
      <c r="C905" s="426" t="s">
        <v>1976</v>
      </c>
      <c r="D905" s="426" t="s">
        <v>2384</v>
      </c>
      <c r="E905" s="426" t="s">
        <v>2385</v>
      </c>
      <c r="F905" s="429"/>
      <c r="G905" s="429"/>
      <c r="H905" s="429"/>
      <c r="I905" s="429"/>
      <c r="J905" s="429">
        <v>0</v>
      </c>
      <c r="K905" s="429">
        <v>0</v>
      </c>
      <c r="L905" s="429"/>
      <c r="M905" s="429"/>
      <c r="N905" s="429"/>
      <c r="O905" s="429"/>
      <c r="P905" s="442"/>
      <c r="Q905" s="430"/>
    </row>
    <row r="906" spans="1:17" ht="14.4" customHeight="1" x14ac:dyDescent="0.3">
      <c r="A906" s="425" t="s">
        <v>2638</v>
      </c>
      <c r="B906" s="426" t="s">
        <v>1968</v>
      </c>
      <c r="C906" s="426" t="s">
        <v>1976</v>
      </c>
      <c r="D906" s="426" t="s">
        <v>1987</v>
      </c>
      <c r="E906" s="426" t="s">
        <v>1988</v>
      </c>
      <c r="F906" s="429"/>
      <c r="G906" s="429"/>
      <c r="H906" s="429"/>
      <c r="I906" s="429"/>
      <c r="J906" s="429"/>
      <c r="K906" s="429"/>
      <c r="L906" s="429"/>
      <c r="M906" s="429"/>
      <c r="N906" s="429">
        <v>1</v>
      </c>
      <c r="O906" s="429">
        <v>624</v>
      </c>
      <c r="P906" s="442"/>
      <c r="Q906" s="430">
        <v>624</v>
      </c>
    </row>
    <row r="907" spans="1:17" ht="14.4" customHeight="1" x14ac:dyDescent="0.3">
      <c r="A907" s="425" t="s">
        <v>2638</v>
      </c>
      <c r="B907" s="426" t="s">
        <v>1968</v>
      </c>
      <c r="C907" s="426" t="s">
        <v>1976</v>
      </c>
      <c r="D907" s="426" t="s">
        <v>1989</v>
      </c>
      <c r="E907" s="426" t="s">
        <v>1990</v>
      </c>
      <c r="F907" s="429">
        <v>4</v>
      </c>
      <c r="G907" s="429">
        <v>2416</v>
      </c>
      <c r="H907" s="429">
        <v>1</v>
      </c>
      <c r="I907" s="429">
        <v>604</v>
      </c>
      <c r="J907" s="429">
        <v>6</v>
      </c>
      <c r="K907" s="429">
        <v>3888</v>
      </c>
      <c r="L907" s="429">
        <v>1.6092715231788079</v>
      </c>
      <c r="M907" s="429">
        <v>648</v>
      </c>
      <c r="N907" s="429">
        <v>5</v>
      </c>
      <c r="O907" s="429">
        <v>3250</v>
      </c>
      <c r="P907" s="442">
        <v>1.3451986754966887</v>
      </c>
      <c r="Q907" s="430">
        <v>650</v>
      </c>
    </row>
    <row r="908" spans="1:17" ht="14.4" customHeight="1" x14ac:dyDescent="0.3">
      <c r="A908" s="425" t="s">
        <v>2638</v>
      </c>
      <c r="B908" s="426" t="s">
        <v>1968</v>
      </c>
      <c r="C908" s="426" t="s">
        <v>1976</v>
      </c>
      <c r="D908" s="426" t="s">
        <v>1991</v>
      </c>
      <c r="E908" s="426" t="s">
        <v>1992</v>
      </c>
      <c r="F908" s="429"/>
      <c r="G908" s="429"/>
      <c r="H908" s="429"/>
      <c r="I908" s="429"/>
      <c r="J908" s="429">
        <v>1</v>
      </c>
      <c r="K908" s="429">
        <v>324</v>
      </c>
      <c r="L908" s="429"/>
      <c r="M908" s="429">
        <v>324</v>
      </c>
      <c r="N908" s="429">
        <v>2</v>
      </c>
      <c r="O908" s="429">
        <v>652</v>
      </c>
      <c r="P908" s="442"/>
      <c r="Q908" s="430">
        <v>326</v>
      </c>
    </row>
    <row r="909" spans="1:17" ht="14.4" customHeight="1" x14ac:dyDescent="0.3">
      <c r="A909" s="425" t="s">
        <v>2638</v>
      </c>
      <c r="B909" s="426" t="s">
        <v>1968</v>
      </c>
      <c r="C909" s="426" t="s">
        <v>1976</v>
      </c>
      <c r="D909" s="426" t="s">
        <v>1995</v>
      </c>
      <c r="E909" s="426" t="s">
        <v>1996</v>
      </c>
      <c r="F909" s="429"/>
      <c r="G909" s="429"/>
      <c r="H909" s="429"/>
      <c r="I909" s="429"/>
      <c r="J909" s="429"/>
      <c r="K909" s="429"/>
      <c r="L909" s="429"/>
      <c r="M909" s="429"/>
      <c r="N909" s="429">
        <v>1</v>
      </c>
      <c r="O909" s="429">
        <v>266</v>
      </c>
      <c r="P909" s="442"/>
      <c r="Q909" s="430">
        <v>266</v>
      </c>
    </row>
    <row r="910" spans="1:17" ht="14.4" customHeight="1" x14ac:dyDescent="0.3">
      <c r="A910" s="425" t="s">
        <v>2638</v>
      </c>
      <c r="B910" s="426" t="s">
        <v>1968</v>
      </c>
      <c r="C910" s="426" t="s">
        <v>1976</v>
      </c>
      <c r="D910" s="426" t="s">
        <v>1999</v>
      </c>
      <c r="E910" s="426" t="s">
        <v>2000</v>
      </c>
      <c r="F910" s="429"/>
      <c r="G910" s="429"/>
      <c r="H910" s="429"/>
      <c r="I910" s="429"/>
      <c r="J910" s="429">
        <v>5</v>
      </c>
      <c r="K910" s="429">
        <v>600</v>
      </c>
      <c r="L910" s="429"/>
      <c r="M910" s="429">
        <v>120</v>
      </c>
      <c r="N910" s="429">
        <v>6</v>
      </c>
      <c r="O910" s="429">
        <v>726</v>
      </c>
      <c r="P910" s="442"/>
      <c r="Q910" s="430">
        <v>121</v>
      </c>
    </row>
    <row r="911" spans="1:17" ht="14.4" customHeight="1" x14ac:dyDescent="0.3">
      <c r="A911" s="425" t="s">
        <v>2638</v>
      </c>
      <c r="B911" s="426" t="s">
        <v>2001</v>
      </c>
      <c r="C911" s="426" t="s">
        <v>2002</v>
      </c>
      <c r="D911" s="426" t="s">
        <v>2008</v>
      </c>
      <c r="E911" s="426" t="s">
        <v>2007</v>
      </c>
      <c r="F911" s="429">
        <v>1</v>
      </c>
      <c r="G911" s="429">
        <v>2146.5100000000002</v>
      </c>
      <c r="H911" s="429">
        <v>1</v>
      </c>
      <c r="I911" s="429">
        <v>2146.5100000000002</v>
      </c>
      <c r="J911" s="429"/>
      <c r="K911" s="429"/>
      <c r="L911" s="429"/>
      <c r="M911" s="429"/>
      <c r="N911" s="429"/>
      <c r="O911" s="429"/>
      <c r="P911" s="442"/>
      <c r="Q911" s="430"/>
    </row>
    <row r="912" spans="1:17" ht="14.4" customHeight="1" x14ac:dyDescent="0.3">
      <c r="A912" s="425" t="s">
        <v>2638</v>
      </c>
      <c r="B912" s="426" t="s">
        <v>2001</v>
      </c>
      <c r="C912" s="426" t="s">
        <v>2002</v>
      </c>
      <c r="D912" s="426" t="s">
        <v>2021</v>
      </c>
      <c r="E912" s="426" t="s">
        <v>2022</v>
      </c>
      <c r="F912" s="429">
        <v>1.8</v>
      </c>
      <c r="G912" s="429">
        <v>2682.18</v>
      </c>
      <c r="H912" s="429">
        <v>1</v>
      </c>
      <c r="I912" s="429">
        <v>1490.1</v>
      </c>
      <c r="J912" s="429">
        <v>0.8</v>
      </c>
      <c r="K912" s="429">
        <v>784.34</v>
      </c>
      <c r="L912" s="429">
        <v>0.29242630994191293</v>
      </c>
      <c r="M912" s="429">
        <v>980.42499999999995</v>
      </c>
      <c r="N912" s="429">
        <v>1.65</v>
      </c>
      <c r="O912" s="429">
        <v>1631.8899999999999</v>
      </c>
      <c r="P912" s="442">
        <v>0.6084192708915882</v>
      </c>
      <c r="Q912" s="430">
        <v>989.0242424242424</v>
      </c>
    </row>
    <row r="913" spans="1:17" ht="14.4" customHeight="1" x14ac:dyDescent="0.3">
      <c r="A913" s="425" t="s">
        <v>2638</v>
      </c>
      <c r="B913" s="426" t="s">
        <v>2001</v>
      </c>
      <c r="C913" s="426" t="s">
        <v>2002</v>
      </c>
      <c r="D913" s="426" t="s">
        <v>2025</v>
      </c>
      <c r="E913" s="426" t="s">
        <v>2026</v>
      </c>
      <c r="F913" s="429">
        <v>0.26</v>
      </c>
      <c r="G913" s="429">
        <v>4433.17</v>
      </c>
      <c r="H913" s="429">
        <v>1</v>
      </c>
      <c r="I913" s="429">
        <v>17050.653846153848</v>
      </c>
      <c r="J913" s="429">
        <v>0.52999999999999992</v>
      </c>
      <c r="K913" s="429">
        <v>6800.4699999999993</v>
      </c>
      <c r="L913" s="429">
        <v>1.5339971171870239</v>
      </c>
      <c r="M913" s="429">
        <v>12831.075471698114</v>
      </c>
      <c r="N913" s="429">
        <v>0.37</v>
      </c>
      <c r="O913" s="429">
        <v>3824.83</v>
      </c>
      <c r="P913" s="442">
        <v>0.86277539548449522</v>
      </c>
      <c r="Q913" s="430">
        <v>10337.378378378378</v>
      </c>
    </row>
    <row r="914" spans="1:17" ht="14.4" customHeight="1" x14ac:dyDescent="0.3">
      <c r="A914" s="425" t="s">
        <v>2638</v>
      </c>
      <c r="B914" s="426" t="s">
        <v>2001</v>
      </c>
      <c r="C914" s="426" t="s">
        <v>2002</v>
      </c>
      <c r="D914" s="426" t="s">
        <v>2032</v>
      </c>
      <c r="E914" s="426" t="s">
        <v>2026</v>
      </c>
      <c r="F914" s="429"/>
      <c r="G914" s="429"/>
      <c r="H914" s="429"/>
      <c r="I914" s="429"/>
      <c r="J914" s="429"/>
      <c r="K914" s="429"/>
      <c r="L914" s="429"/>
      <c r="M914" s="429"/>
      <c r="N914" s="429">
        <v>0.1</v>
      </c>
      <c r="O914" s="429">
        <v>650.65</v>
      </c>
      <c r="P914" s="442"/>
      <c r="Q914" s="430">
        <v>6506.4999999999991</v>
      </c>
    </row>
    <row r="915" spans="1:17" ht="14.4" customHeight="1" x14ac:dyDescent="0.3">
      <c r="A915" s="425" t="s">
        <v>2638</v>
      </c>
      <c r="B915" s="426" t="s">
        <v>2001</v>
      </c>
      <c r="C915" s="426" t="s">
        <v>2002</v>
      </c>
      <c r="D915" s="426" t="s">
        <v>2033</v>
      </c>
      <c r="E915" s="426" t="s">
        <v>2026</v>
      </c>
      <c r="F915" s="429">
        <v>0.08</v>
      </c>
      <c r="G915" s="429">
        <v>1394.08</v>
      </c>
      <c r="H915" s="429">
        <v>1</v>
      </c>
      <c r="I915" s="429">
        <v>17426</v>
      </c>
      <c r="J915" s="429"/>
      <c r="K915" s="429"/>
      <c r="L915" s="429"/>
      <c r="M915" s="429"/>
      <c r="N915" s="429"/>
      <c r="O915" s="429"/>
      <c r="P915" s="442"/>
      <c r="Q915" s="430"/>
    </row>
    <row r="916" spans="1:17" ht="14.4" customHeight="1" x14ac:dyDescent="0.3">
      <c r="A916" s="425" t="s">
        <v>2638</v>
      </c>
      <c r="B916" s="426" t="s">
        <v>2001</v>
      </c>
      <c r="C916" s="426" t="s">
        <v>2002</v>
      </c>
      <c r="D916" s="426" t="s">
        <v>2034</v>
      </c>
      <c r="E916" s="426" t="s">
        <v>2035</v>
      </c>
      <c r="F916" s="429">
        <v>0.6</v>
      </c>
      <c r="G916" s="429">
        <v>173.48000000000002</v>
      </c>
      <c r="H916" s="429">
        <v>1</v>
      </c>
      <c r="I916" s="429">
        <v>289.13333333333338</v>
      </c>
      <c r="J916" s="429"/>
      <c r="K916" s="429"/>
      <c r="L916" s="429"/>
      <c r="M916" s="429"/>
      <c r="N916" s="429"/>
      <c r="O916" s="429"/>
      <c r="P916" s="442"/>
      <c r="Q916" s="430"/>
    </row>
    <row r="917" spans="1:17" ht="14.4" customHeight="1" x14ac:dyDescent="0.3">
      <c r="A917" s="425" t="s">
        <v>2638</v>
      </c>
      <c r="B917" s="426" t="s">
        <v>2001</v>
      </c>
      <c r="C917" s="426" t="s">
        <v>2002</v>
      </c>
      <c r="D917" s="426" t="s">
        <v>2044</v>
      </c>
      <c r="E917" s="426" t="s">
        <v>2045</v>
      </c>
      <c r="F917" s="429">
        <v>0.4</v>
      </c>
      <c r="G917" s="429">
        <v>2566.8000000000002</v>
      </c>
      <c r="H917" s="429">
        <v>1</v>
      </c>
      <c r="I917" s="429">
        <v>6417</v>
      </c>
      <c r="J917" s="429"/>
      <c r="K917" s="429"/>
      <c r="L917" s="429"/>
      <c r="M917" s="429"/>
      <c r="N917" s="429">
        <v>0.2</v>
      </c>
      <c r="O917" s="429">
        <v>1092.1600000000001</v>
      </c>
      <c r="P917" s="442">
        <v>0.42549477949197445</v>
      </c>
      <c r="Q917" s="430">
        <v>5460.8</v>
      </c>
    </row>
    <row r="918" spans="1:17" ht="14.4" customHeight="1" x14ac:dyDescent="0.3">
      <c r="A918" s="425" t="s">
        <v>2638</v>
      </c>
      <c r="B918" s="426" t="s">
        <v>2001</v>
      </c>
      <c r="C918" s="426" t="s">
        <v>2002</v>
      </c>
      <c r="D918" s="426" t="s">
        <v>2046</v>
      </c>
      <c r="E918" s="426" t="s">
        <v>2045</v>
      </c>
      <c r="F918" s="429">
        <v>0.91999999999999982</v>
      </c>
      <c r="G918" s="429">
        <v>11281.7</v>
      </c>
      <c r="H918" s="429">
        <v>1</v>
      </c>
      <c r="I918" s="429">
        <v>12262.717391304352</v>
      </c>
      <c r="J918" s="429">
        <v>0.88000000000000012</v>
      </c>
      <c r="K918" s="429">
        <v>9473.27</v>
      </c>
      <c r="L918" s="429">
        <v>0.83970234982316494</v>
      </c>
      <c r="M918" s="429">
        <v>10765.079545454544</v>
      </c>
      <c r="N918" s="429">
        <v>1.33</v>
      </c>
      <c r="O918" s="429">
        <v>14451.599999999999</v>
      </c>
      <c r="P918" s="442">
        <v>1.2809771576978646</v>
      </c>
      <c r="Q918" s="430">
        <v>10865.864661654134</v>
      </c>
    </row>
    <row r="919" spans="1:17" ht="14.4" customHeight="1" x14ac:dyDescent="0.3">
      <c r="A919" s="425" t="s">
        <v>2638</v>
      </c>
      <c r="B919" s="426" t="s">
        <v>2001</v>
      </c>
      <c r="C919" s="426" t="s">
        <v>2002</v>
      </c>
      <c r="D919" s="426" t="s">
        <v>2047</v>
      </c>
      <c r="E919" s="426" t="s">
        <v>2042</v>
      </c>
      <c r="F919" s="429">
        <v>0.60000000000000009</v>
      </c>
      <c r="G919" s="429">
        <v>1697.88</v>
      </c>
      <c r="H919" s="429">
        <v>1</v>
      </c>
      <c r="I919" s="429">
        <v>2829.7999999999997</v>
      </c>
      <c r="J919" s="429">
        <v>0.60000000000000009</v>
      </c>
      <c r="K919" s="429">
        <v>1163.46</v>
      </c>
      <c r="L919" s="429">
        <v>0.68524277334087214</v>
      </c>
      <c r="M919" s="429">
        <v>1939.0999999999997</v>
      </c>
      <c r="N919" s="429">
        <v>1.0999999999999999</v>
      </c>
      <c r="O919" s="429">
        <v>2136.41</v>
      </c>
      <c r="P919" s="442">
        <v>1.2582809150234409</v>
      </c>
      <c r="Q919" s="430">
        <v>1942.1909090909091</v>
      </c>
    </row>
    <row r="920" spans="1:17" ht="14.4" customHeight="1" x14ac:dyDescent="0.3">
      <c r="A920" s="425" t="s">
        <v>2638</v>
      </c>
      <c r="B920" s="426" t="s">
        <v>2001</v>
      </c>
      <c r="C920" s="426" t="s">
        <v>2002</v>
      </c>
      <c r="D920" s="426" t="s">
        <v>2049</v>
      </c>
      <c r="E920" s="426" t="s">
        <v>2050</v>
      </c>
      <c r="F920" s="429"/>
      <c r="G920" s="429"/>
      <c r="H920" s="429"/>
      <c r="I920" s="429"/>
      <c r="J920" s="429">
        <v>0.15</v>
      </c>
      <c r="K920" s="429">
        <v>56.4</v>
      </c>
      <c r="L920" s="429"/>
      <c r="M920" s="429">
        <v>376</v>
      </c>
      <c r="N920" s="429">
        <v>0.15</v>
      </c>
      <c r="O920" s="429">
        <v>56.4</v>
      </c>
      <c r="P920" s="442"/>
      <c r="Q920" s="430">
        <v>376</v>
      </c>
    </row>
    <row r="921" spans="1:17" ht="14.4" customHeight="1" x14ac:dyDescent="0.3">
      <c r="A921" s="425" t="s">
        <v>2638</v>
      </c>
      <c r="B921" s="426" t="s">
        <v>2001</v>
      </c>
      <c r="C921" s="426" t="s">
        <v>2002</v>
      </c>
      <c r="D921" s="426" t="s">
        <v>2053</v>
      </c>
      <c r="E921" s="426" t="s">
        <v>2052</v>
      </c>
      <c r="F921" s="429"/>
      <c r="G921" s="429"/>
      <c r="H921" s="429"/>
      <c r="I921" s="429"/>
      <c r="J921" s="429">
        <v>0.1</v>
      </c>
      <c r="K921" s="429">
        <v>91.93</v>
      </c>
      <c r="L921" s="429"/>
      <c r="M921" s="429">
        <v>919.30000000000007</v>
      </c>
      <c r="N921" s="429"/>
      <c r="O921" s="429"/>
      <c r="P921" s="442"/>
      <c r="Q921" s="430"/>
    </row>
    <row r="922" spans="1:17" ht="14.4" customHeight="1" x14ac:dyDescent="0.3">
      <c r="A922" s="425" t="s">
        <v>2638</v>
      </c>
      <c r="B922" s="426" t="s">
        <v>2001</v>
      </c>
      <c r="C922" s="426" t="s">
        <v>1969</v>
      </c>
      <c r="D922" s="426" t="s">
        <v>2070</v>
      </c>
      <c r="E922" s="426" t="s">
        <v>2071</v>
      </c>
      <c r="F922" s="429"/>
      <c r="G922" s="429"/>
      <c r="H922" s="429"/>
      <c r="I922" s="429"/>
      <c r="J922" s="429">
        <v>1</v>
      </c>
      <c r="K922" s="429">
        <v>972.32</v>
      </c>
      <c r="L922" s="429"/>
      <c r="M922" s="429">
        <v>972.32</v>
      </c>
      <c r="N922" s="429">
        <v>2</v>
      </c>
      <c r="O922" s="429">
        <v>1944.64</v>
      </c>
      <c r="P922" s="442"/>
      <c r="Q922" s="430">
        <v>972.32</v>
      </c>
    </row>
    <row r="923" spans="1:17" ht="14.4" customHeight="1" x14ac:dyDescent="0.3">
      <c r="A923" s="425" t="s">
        <v>2638</v>
      </c>
      <c r="B923" s="426" t="s">
        <v>2001</v>
      </c>
      <c r="C923" s="426" t="s">
        <v>1969</v>
      </c>
      <c r="D923" s="426" t="s">
        <v>2076</v>
      </c>
      <c r="E923" s="426" t="s">
        <v>2077</v>
      </c>
      <c r="F923" s="429"/>
      <c r="G923" s="429"/>
      <c r="H923" s="429"/>
      <c r="I923" s="429"/>
      <c r="J923" s="429">
        <v>1</v>
      </c>
      <c r="K923" s="429">
        <v>1027.76</v>
      </c>
      <c r="L923" s="429"/>
      <c r="M923" s="429">
        <v>1027.76</v>
      </c>
      <c r="N923" s="429">
        <v>2</v>
      </c>
      <c r="O923" s="429">
        <v>2055.52</v>
      </c>
      <c r="P923" s="442"/>
      <c r="Q923" s="430">
        <v>1027.76</v>
      </c>
    </row>
    <row r="924" spans="1:17" ht="14.4" customHeight="1" x14ac:dyDescent="0.3">
      <c r="A924" s="425" t="s">
        <v>2638</v>
      </c>
      <c r="B924" s="426" t="s">
        <v>2001</v>
      </c>
      <c r="C924" s="426" t="s">
        <v>1969</v>
      </c>
      <c r="D924" s="426" t="s">
        <v>2085</v>
      </c>
      <c r="E924" s="426" t="s">
        <v>2086</v>
      </c>
      <c r="F924" s="429"/>
      <c r="G924" s="429"/>
      <c r="H924" s="429"/>
      <c r="I924" s="429"/>
      <c r="J924" s="429">
        <v>1</v>
      </c>
      <c r="K924" s="429">
        <v>11772</v>
      </c>
      <c r="L924" s="429"/>
      <c r="M924" s="429">
        <v>11772</v>
      </c>
      <c r="N924" s="429"/>
      <c r="O924" s="429"/>
      <c r="P924" s="442"/>
      <c r="Q924" s="430"/>
    </row>
    <row r="925" spans="1:17" ht="14.4" customHeight="1" x14ac:dyDescent="0.3">
      <c r="A925" s="425" t="s">
        <v>2638</v>
      </c>
      <c r="B925" s="426" t="s">
        <v>2001</v>
      </c>
      <c r="C925" s="426" t="s">
        <v>1969</v>
      </c>
      <c r="D925" s="426" t="s">
        <v>2159</v>
      </c>
      <c r="E925" s="426" t="s">
        <v>2160</v>
      </c>
      <c r="F925" s="429"/>
      <c r="G925" s="429"/>
      <c r="H925" s="429"/>
      <c r="I925" s="429"/>
      <c r="J925" s="429"/>
      <c r="K925" s="429"/>
      <c r="L925" s="429"/>
      <c r="M925" s="429"/>
      <c r="N925" s="429">
        <v>1</v>
      </c>
      <c r="O925" s="429">
        <v>831.16</v>
      </c>
      <c r="P925" s="442"/>
      <c r="Q925" s="430">
        <v>831.16</v>
      </c>
    </row>
    <row r="926" spans="1:17" ht="14.4" customHeight="1" x14ac:dyDescent="0.3">
      <c r="A926" s="425" t="s">
        <v>2638</v>
      </c>
      <c r="B926" s="426" t="s">
        <v>2001</v>
      </c>
      <c r="C926" s="426" t="s">
        <v>1969</v>
      </c>
      <c r="D926" s="426" t="s">
        <v>2161</v>
      </c>
      <c r="E926" s="426" t="s">
        <v>2160</v>
      </c>
      <c r="F926" s="429"/>
      <c r="G926" s="429"/>
      <c r="H926" s="429"/>
      <c r="I926" s="429"/>
      <c r="J926" s="429">
        <v>1</v>
      </c>
      <c r="K926" s="429">
        <v>888.06</v>
      </c>
      <c r="L926" s="429"/>
      <c r="M926" s="429">
        <v>888.06</v>
      </c>
      <c r="N926" s="429">
        <v>2</v>
      </c>
      <c r="O926" s="429">
        <v>1776.12</v>
      </c>
      <c r="P926" s="442"/>
      <c r="Q926" s="430">
        <v>888.06</v>
      </c>
    </row>
    <row r="927" spans="1:17" ht="14.4" customHeight="1" x14ac:dyDescent="0.3">
      <c r="A927" s="425" t="s">
        <v>2638</v>
      </c>
      <c r="B927" s="426" t="s">
        <v>2001</v>
      </c>
      <c r="C927" s="426" t="s">
        <v>1969</v>
      </c>
      <c r="D927" s="426" t="s">
        <v>2162</v>
      </c>
      <c r="E927" s="426" t="s">
        <v>2163</v>
      </c>
      <c r="F927" s="429"/>
      <c r="G927" s="429"/>
      <c r="H927" s="429"/>
      <c r="I927" s="429"/>
      <c r="J927" s="429">
        <v>1</v>
      </c>
      <c r="K927" s="429">
        <v>888.06</v>
      </c>
      <c r="L927" s="429"/>
      <c r="M927" s="429">
        <v>888.06</v>
      </c>
      <c r="N927" s="429">
        <v>2</v>
      </c>
      <c r="O927" s="429">
        <v>1776.12</v>
      </c>
      <c r="P927" s="442"/>
      <c r="Q927" s="430">
        <v>888.06</v>
      </c>
    </row>
    <row r="928" spans="1:17" ht="14.4" customHeight="1" x14ac:dyDescent="0.3">
      <c r="A928" s="425" t="s">
        <v>2638</v>
      </c>
      <c r="B928" s="426" t="s">
        <v>2001</v>
      </c>
      <c r="C928" s="426" t="s">
        <v>1969</v>
      </c>
      <c r="D928" s="426" t="s">
        <v>2166</v>
      </c>
      <c r="E928" s="426" t="s">
        <v>2167</v>
      </c>
      <c r="F928" s="429"/>
      <c r="G928" s="429"/>
      <c r="H928" s="429"/>
      <c r="I928" s="429"/>
      <c r="J928" s="429">
        <v>3</v>
      </c>
      <c r="K928" s="429">
        <v>11696.4</v>
      </c>
      <c r="L928" s="429"/>
      <c r="M928" s="429">
        <v>3898.7999999999997</v>
      </c>
      <c r="N928" s="429"/>
      <c r="O928" s="429"/>
      <c r="P928" s="442"/>
      <c r="Q928" s="430"/>
    </row>
    <row r="929" spans="1:17" ht="14.4" customHeight="1" x14ac:dyDescent="0.3">
      <c r="A929" s="425" t="s">
        <v>2638</v>
      </c>
      <c r="B929" s="426" t="s">
        <v>2001</v>
      </c>
      <c r="C929" s="426" t="s">
        <v>1969</v>
      </c>
      <c r="D929" s="426" t="s">
        <v>2179</v>
      </c>
      <c r="E929" s="426" t="s">
        <v>2180</v>
      </c>
      <c r="F929" s="429"/>
      <c r="G929" s="429"/>
      <c r="H929" s="429"/>
      <c r="I929" s="429"/>
      <c r="J929" s="429">
        <v>1</v>
      </c>
      <c r="K929" s="429">
        <v>359.1</v>
      </c>
      <c r="L929" s="429"/>
      <c r="M929" s="429">
        <v>359.1</v>
      </c>
      <c r="N929" s="429"/>
      <c r="O929" s="429"/>
      <c r="P929" s="442"/>
      <c r="Q929" s="430"/>
    </row>
    <row r="930" spans="1:17" ht="14.4" customHeight="1" x14ac:dyDescent="0.3">
      <c r="A930" s="425" t="s">
        <v>2638</v>
      </c>
      <c r="B930" s="426" t="s">
        <v>2001</v>
      </c>
      <c r="C930" s="426" t="s">
        <v>1969</v>
      </c>
      <c r="D930" s="426" t="s">
        <v>2197</v>
      </c>
      <c r="E930" s="426" t="s">
        <v>2198</v>
      </c>
      <c r="F930" s="429"/>
      <c r="G930" s="429"/>
      <c r="H930" s="429"/>
      <c r="I930" s="429"/>
      <c r="J930" s="429">
        <v>1</v>
      </c>
      <c r="K930" s="429">
        <v>16831.689999999999</v>
      </c>
      <c r="L930" s="429"/>
      <c r="M930" s="429">
        <v>16831.689999999999</v>
      </c>
      <c r="N930" s="429">
        <v>1</v>
      </c>
      <c r="O930" s="429">
        <v>16831.689999999999</v>
      </c>
      <c r="P930" s="442"/>
      <c r="Q930" s="430">
        <v>16831.689999999999</v>
      </c>
    </row>
    <row r="931" spans="1:17" ht="14.4" customHeight="1" x14ac:dyDescent="0.3">
      <c r="A931" s="425" t="s">
        <v>2638</v>
      </c>
      <c r="B931" s="426" t="s">
        <v>2001</v>
      </c>
      <c r="C931" s="426" t="s">
        <v>1969</v>
      </c>
      <c r="D931" s="426" t="s">
        <v>2199</v>
      </c>
      <c r="E931" s="426" t="s">
        <v>2200</v>
      </c>
      <c r="F931" s="429"/>
      <c r="G931" s="429"/>
      <c r="H931" s="429"/>
      <c r="I931" s="429"/>
      <c r="J931" s="429"/>
      <c r="K931" s="429"/>
      <c r="L931" s="429"/>
      <c r="M931" s="429"/>
      <c r="N931" s="429">
        <v>1</v>
      </c>
      <c r="O931" s="429">
        <v>10645.01</v>
      </c>
      <c r="P931" s="442"/>
      <c r="Q931" s="430">
        <v>10645.01</v>
      </c>
    </row>
    <row r="932" spans="1:17" ht="14.4" customHeight="1" x14ac:dyDescent="0.3">
      <c r="A932" s="425" t="s">
        <v>2638</v>
      </c>
      <c r="B932" s="426" t="s">
        <v>2001</v>
      </c>
      <c r="C932" s="426" t="s">
        <v>1969</v>
      </c>
      <c r="D932" s="426" t="s">
        <v>2205</v>
      </c>
      <c r="E932" s="426" t="s">
        <v>2206</v>
      </c>
      <c r="F932" s="429"/>
      <c r="G932" s="429"/>
      <c r="H932" s="429"/>
      <c r="I932" s="429"/>
      <c r="J932" s="429">
        <v>1</v>
      </c>
      <c r="K932" s="429">
        <v>6587.13</v>
      </c>
      <c r="L932" s="429"/>
      <c r="M932" s="429">
        <v>6587.13</v>
      </c>
      <c r="N932" s="429">
        <v>2</v>
      </c>
      <c r="O932" s="429">
        <v>13174.26</v>
      </c>
      <c r="P932" s="442"/>
      <c r="Q932" s="430">
        <v>6587.13</v>
      </c>
    </row>
    <row r="933" spans="1:17" ht="14.4" customHeight="1" x14ac:dyDescent="0.3">
      <c r="A933" s="425" t="s">
        <v>2638</v>
      </c>
      <c r="B933" s="426" t="s">
        <v>2001</v>
      </c>
      <c r="C933" s="426" t="s">
        <v>1976</v>
      </c>
      <c r="D933" s="426" t="s">
        <v>2235</v>
      </c>
      <c r="E933" s="426" t="s">
        <v>2236</v>
      </c>
      <c r="F933" s="429"/>
      <c r="G933" s="429"/>
      <c r="H933" s="429"/>
      <c r="I933" s="429"/>
      <c r="J933" s="429"/>
      <c r="K933" s="429"/>
      <c r="L933" s="429"/>
      <c r="M933" s="429"/>
      <c r="N933" s="429">
        <v>3</v>
      </c>
      <c r="O933" s="429">
        <v>615</v>
      </c>
      <c r="P933" s="442"/>
      <c r="Q933" s="430">
        <v>205</v>
      </c>
    </row>
    <row r="934" spans="1:17" ht="14.4" customHeight="1" x14ac:dyDescent="0.3">
      <c r="A934" s="425" t="s">
        <v>2638</v>
      </c>
      <c r="B934" s="426" t="s">
        <v>2001</v>
      </c>
      <c r="C934" s="426" t="s">
        <v>1976</v>
      </c>
      <c r="D934" s="426" t="s">
        <v>2237</v>
      </c>
      <c r="E934" s="426" t="s">
        <v>2238</v>
      </c>
      <c r="F934" s="429">
        <v>1</v>
      </c>
      <c r="G934" s="429">
        <v>157</v>
      </c>
      <c r="H934" s="429">
        <v>1</v>
      </c>
      <c r="I934" s="429">
        <v>157</v>
      </c>
      <c r="J934" s="429">
        <v>5</v>
      </c>
      <c r="K934" s="429">
        <v>785</v>
      </c>
      <c r="L934" s="429">
        <v>5</v>
      </c>
      <c r="M934" s="429">
        <v>157</v>
      </c>
      <c r="N934" s="429">
        <v>1</v>
      </c>
      <c r="O934" s="429">
        <v>158</v>
      </c>
      <c r="P934" s="442">
        <v>1.0063694267515924</v>
      </c>
      <c r="Q934" s="430">
        <v>158</v>
      </c>
    </row>
    <row r="935" spans="1:17" ht="14.4" customHeight="1" x14ac:dyDescent="0.3">
      <c r="A935" s="425" t="s">
        <v>2638</v>
      </c>
      <c r="B935" s="426" t="s">
        <v>2001</v>
      </c>
      <c r="C935" s="426" t="s">
        <v>1976</v>
      </c>
      <c r="D935" s="426" t="s">
        <v>2239</v>
      </c>
      <c r="E935" s="426" t="s">
        <v>2240</v>
      </c>
      <c r="F935" s="429">
        <v>1</v>
      </c>
      <c r="G935" s="429">
        <v>149</v>
      </c>
      <c r="H935" s="429">
        <v>1</v>
      </c>
      <c r="I935" s="429">
        <v>149</v>
      </c>
      <c r="J935" s="429">
        <v>2</v>
      </c>
      <c r="K935" s="429">
        <v>298</v>
      </c>
      <c r="L935" s="429">
        <v>2</v>
      </c>
      <c r="M935" s="429">
        <v>149</v>
      </c>
      <c r="N935" s="429"/>
      <c r="O935" s="429"/>
      <c r="P935" s="442"/>
      <c r="Q935" s="430"/>
    </row>
    <row r="936" spans="1:17" ht="14.4" customHeight="1" x14ac:dyDescent="0.3">
      <c r="A936" s="425" t="s">
        <v>2638</v>
      </c>
      <c r="B936" s="426" t="s">
        <v>2001</v>
      </c>
      <c r="C936" s="426" t="s">
        <v>1976</v>
      </c>
      <c r="D936" s="426" t="s">
        <v>2241</v>
      </c>
      <c r="E936" s="426" t="s">
        <v>2242</v>
      </c>
      <c r="F936" s="429"/>
      <c r="G936" s="429"/>
      <c r="H936" s="429"/>
      <c r="I936" s="429"/>
      <c r="J936" s="429">
        <v>1</v>
      </c>
      <c r="K936" s="429">
        <v>181</v>
      </c>
      <c r="L936" s="429"/>
      <c r="M936" s="429">
        <v>181</v>
      </c>
      <c r="N936" s="429">
        <v>2</v>
      </c>
      <c r="O936" s="429">
        <v>364</v>
      </c>
      <c r="P936" s="442"/>
      <c r="Q936" s="430">
        <v>182</v>
      </c>
    </row>
    <row r="937" spans="1:17" ht="14.4" customHeight="1" x14ac:dyDescent="0.3">
      <c r="A937" s="425" t="s">
        <v>2638</v>
      </c>
      <c r="B937" s="426" t="s">
        <v>2001</v>
      </c>
      <c r="C937" s="426" t="s">
        <v>1976</v>
      </c>
      <c r="D937" s="426" t="s">
        <v>2245</v>
      </c>
      <c r="E937" s="426" t="s">
        <v>2246</v>
      </c>
      <c r="F937" s="429">
        <v>1</v>
      </c>
      <c r="G937" s="429">
        <v>123</v>
      </c>
      <c r="H937" s="429">
        <v>1</v>
      </c>
      <c r="I937" s="429">
        <v>123</v>
      </c>
      <c r="J937" s="429">
        <v>1</v>
      </c>
      <c r="K937" s="429">
        <v>124</v>
      </c>
      <c r="L937" s="429">
        <v>1.0081300813008129</v>
      </c>
      <c r="M937" s="429">
        <v>124</v>
      </c>
      <c r="N937" s="429"/>
      <c r="O937" s="429"/>
      <c r="P937" s="442"/>
      <c r="Q937" s="430"/>
    </row>
    <row r="938" spans="1:17" ht="14.4" customHeight="1" x14ac:dyDescent="0.3">
      <c r="A938" s="425" t="s">
        <v>2638</v>
      </c>
      <c r="B938" s="426" t="s">
        <v>2001</v>
      </c>
      <c r="C938" s="426" t="s">
        <v>1976</v>
      </c>
      <c r="D938" s="426" t="s">
        <v>2247</v>
      </c>
      <c r="E938" s="426" t="s">
        <v>2248</v>
      </c>
      <c r="F938" s="429"/>
      <c r="G938" s="429"/>
      <c r="H938" s="429"/>
      <c r="I938" s="429"/>
      <c r="J938" s="429"/>
      <c r="K938" s="429"/>
      <c r="L938" s="429"/>
      <c r="M938" s="429"/>
      <c r="N938" s="429">
        <v>1</v>
      </c>
      <c r="O938" s="429">
        <v>193</v>
      </c>
      <c r="P938" s="442"/>
      <c r="Q938" s="430">
        <v>193</v>
      </c>
    </row>
    <row r="939" spans="1:17" ht="14.4" customHeight="1" x14ac:dyDescent="0.3">
      <c r="A939" s="425" t="s">
        <v>2638</v>
      </c>
      <c r="B939" s="426" t="s">
        <v>2001</v>
      </c>
      <c r="C939" s="426" t="s">
        <v>1976</v>
      </c>
      <c r="D939" s="426" t="s">
        <v>2249</v>
      </c>
      <c r="E939" s="426" t="s">
        <v>2250</v>
      </c>
      <c r="F939" s="429">
        <v>2</v>
      </c>
      <c r="G939" s="429">
        <v>432</v>
      </c>
      <c r="H939" s="429">
        <v>1</v>
      </c>
      <c r="I939" s="429">
        <v>216</v>
      </c>
      <c r="J939" s="429"/>
      <c r="K939" s="429"/>
      <c r="L939" s="429"/>
      <c r="M939" s="429"/>
      <c r="N939" s="429"/>
      <c r="O939" s="429"/>
      <c r="P939" s="442"/>
      <c r="Q939" s="430"/>
    </row>
    <row r="940" spans="1:17" ht="14.4" customHeight="1" x14ac:dyDescent="0.3">
      <c r="A940" s="425" t="s">
        <v>2638</v>
      </c>
      <c r="B940" s="426" t="s">
        <v>2001</v>
      </c>
      <c r="C940" s="426" t="s">
        <v>1976</v>
      </c>
      <c r="D940" s="426" t="s">
        <v>2253</v>
      </c>
      <c r="E940" s="426" t="s">
        <v>2254</v>
      </c>
      <c r="F940" s="429">
        <v>47</v>
      </c>
      <c r="G940" s="429">
        <v>8084</v>
      </c>
      <c r="H940" s="429">
        <v>1</v>
      </c>
      <c r="I940" s="429">
        <v>172</v>
      </c>
      <c r="J940" s="429">
        <v>70</v>
      </c>
      <c r="K940" s="429">
        <v>12040</v>
      </c>
      <c r="L940" s="429">
        <v>1.4893617021276595</v>
      </c>
      <c r="M940" s="429">
        <v>172</v>
      </c>
      <c r="N940" s="429">
        <v>43</v>
      </c>
      <c r="O940" s="429">
        <v>7439</v>
      </c>
      <c r="P940" s="442">
        <v>0.92021276595744683</v>
      </c>
      <c r="Q940" s="430">
        <v>173</v>
      </c>
    </row>
    <row r="941" spans="1:17" ht="14.4" customHeight="1" x14ac:dyDescent="0.3">
      <c r="A941" s="425" t="s">
        <v>2638</v>
      </c>
      <c r="B941" s="426" t="s">
        <v>2001</v>
      </c>
      <c r="C941" s="426" t="s">
        <v>1976</v>
      </c>
      <c r="D941" s="426" t="s">
        <v>2261</v>
      </c>
      <c r="E941" s="426" t="s">
        <v>2262</v>
      </c>
      <c r="F941" s="429">
        <v>14</v>
      </c>
      <c r="G941" s="429">
        <v>3052</v>
      </c>
      <c r="H941" s="429">
        <v>1</v>
      </c>
      <c r="I941" s="429">
        <v>218</v>
      </c>
      <c r="J941" s="429">
        <v>15</v>
      </c>
      <c r="K941" s="429">
        <v>3270</v>
      </c>
      <c r="L941" s="429">
        <v>1.0714285714285714</v>
      </c>
      <c r="M941" s="429">
        <v>218</v>
      </c>
      <c r="N941" s="429">
        <v>30</v>
      </c>
      <c r="O941" s="429">
        <v>6570</v>
      </c>
      <c r="P941" s="442">
        <v>2.1526867627785058</v>
      </c>
      <c r="Q941" s="430">
        <v>219</v>
      </c>
    </row>
    <row r="942" spans="1:17" ht="14.4" customHeight="1" x14ac:dyDescent="0.3">
      <c r="A942" s="425" t="s">
        <v>2638</v>
      </c>
      <c r="B942" s="426" t="s">
        <v>2001</v>
      </c>
      <c r="C942" s="426" t="s">
        <v>1976</v>
      </c>
      <c r="D942" s="426" t="s">
        <v>2263</v>
      </c>
      <c r="E942" s="426" t="s">
        <v>2264</v>
      </c>
      <c r="F942" s="429"/>
      <c r="G942" s="429"/>
      <c r="H942" s="429"/>
      <c r="I942" s="429"/>
      <c r="J942" s="429"/>
      <c r="K942" s="429"/>
      <c r="L942" s="429"/>
      <c r="M942" s="429"/>
      <c r="N942" s="429">
        <v>1</v>
      </c>
      <c r="O942" s="429">
        <v>415</v>
      </c>
      <c r="P942" s="442"/>
      <c r="Q942" s="430">
        <v>415</v>
      </c>
    </row>
    <row r="943" spans="1:17" ht="14.4" customHeight="1" x14ac:dyDescent="0.3">
      <c r="A943" s="425" t="s">
        <v>2638</v>
      </c>
      <c r="B943" s="426" t="s">
        <v>2001</v>
      </c>
      <c r="C943" s="426" t="s">
        <v>1976</v>
      </c>
      <c r="D943" s="426" t="s">
        <v>2265</v>
      </c>
      <c r="E943" s="426" t="s">
        <v>2266</v>
      </c>
      <c r="F943" s="429"/>
      <c r="G943" s="429"/>
      <c r="H943" s="429"/>
      <c r="I943" s="429"/>
      <c r="J943" s="429"/>
      <c r="K943" s="429"/>
      <c r="L943" s="429"/>
      <c r="M943" s="429"/>
      <c r="N943" s="429">
        <v>1</v>
      </c>
      <c r="O943" s="429">
        <v>609</v>
      </c>
      <c r="P943" s="442"/>
      <c r="Q943" s="430">
        <v>609</v>
      </c>
    </row>
    <row r="944" spans="1:17" ht="14.4" customHeight="1" x14ac:dyDescent="0.3">
      <c r="A944" s="425" t="s">
        <v>2638</v>
      </c>
      <c r="B944" s="426" t="s">
        <v>2001</v>
      </c>
      <c r="C944" s="426" t="s">
        <v>1976</v>
      </c>
      <c r="D944" s="426" t="s">
        <v>2267</v>
      </c>
      <c r="E944" s="426" t="s">
        <v>2268</v>
      </c>
      <c r="F944" s="429"/>
      <c r="G944" s="429"/>
      <c r="H944" s="429"/>
      <c r="I944" s="429"/>
      <c r="J944" s="429"/>
      <c r="K944" s="429"/>
      <c r="L944" s="429"/>
      <c r="M944" s="429"/>
      <c r="N944" s="429">
        <v>1</v>
      </c>
      <c r="O944" s="429">
        <v>658</v>
      </c>
      <c r="P944" s="442"/>
      <c r="Q944" s="430">
        <v>658</v>
      </c>
    </row>
    <row r="945" spans="1:17" ht="14.4" customHeight="1" x14ac:dyDescent="0.3">
      <c r="A945" s="425" t="s">
        <v>2638</v>
      </c>
      <c r="B945" s="426" t="s">
        <v>2001</v>
      </c>
      <c r="C945" s="426" t="s">
        <v>1976</v>
      </c>
      <c r="D945" s="426" t="s">
        <v>2271</v>
      </c>
      <c r="E945" s="426" t="s">
        <v>2272</v>
      </c>
      <c r="F945" s="429"/>
      <c r="G945" s="429"/>
      <c r="H945" s="429"/>
      <c r="I945" s="429"/>
      <c r="J945" s="429">
        <v>1</v>
      </c>
      <c r="K945" s="429">
        <v>910</v>
      </c>
      <c r="L945" s="429"/>
      <c r="M945" s="429">
        <v>910</v>
      </c>
      <c r="N945" s="429">
        <v>1</v>
      </c>
      <c r="O945" s="429">
        <v>912</v>
      </c>
      <c r="P945" s="442"/>
      <c r="Q945" s="430">
        <v>912</v>
      </c>
    </row>
    <row r="946" spans="1:17" ht="14.4" customHeight="1" x14ac:dyDescent="0.3">
      <c r="A946" s="425" t="s">
        <v>2638</v>
      </c>
      <c r="B946" s="426" t="s">
        <v>2001</v>
      </c>
      <c r="C946" s="426" t="s">
        <v>1976</v>
      </c>
      <c r="D946" s="426" t="s">
        <v>2275</v>
      </c>
      <c r="E946" s="426" t="s">
        <v>2276</v>
      </c>
      <c r="F946" s="429">
        <v>1</v>
      </c>
      <c r="G946" s="429">
        <v>1006</v>
      </c>
      <c r="H946" s="429">
        <v>1</v>
      </c>
      <c r="I946" s="429">
        <v>1006</v>
      </c>
      <c r="J946" s="429"/>
      <c r="K946" s="429"/>
      <c r="L946" s="429"/>
      <c r="M946" s="429"/>
      <c r="N946" s="429"/>
      <c r="O946" s="429"/>
      <c r="P946" s="442"/>
      <c r="Q946" s="430"/>
    </row>
    <row r="947" spans="1:17" ht="14.4" customHeight="1" x14ac:dyDescent="0.3">
      <c r="A947" s="425" t="s">
        <v>2638</v>
      </c>
      <c r="B947" s="426" t="s">
        <v>2001</v>
      </c>
      <c r="C947" s="426" t="s">
        <v>1976</v>
      </c>
      <c r="D947" s="426" t="s">
        <v>2277</v>
      </c>
      <c r="E947" s="426" t="s">
        <v>2278</v>
      </c>
      <c r="F947" s="429">
        <v>1</v>
      </c>
      <c r="G947" s="429">
        <v>448</v>
      </c>
      <c r="H947" s="429">
        <v>1</v>
      </c>
      <c r="I947" s="429">
        <v>448</v>
      </c>
      <c r="J947" s="429"/>
      <c r="K947" s="429"/>
      <c r="L947" s="429"/>
      <c r="M947" s="429"/>
      <c r="N947" s="429"/>
      <c r="O947" s="429"/>
      <c r="P947" s="442"/>
      <c r="Q947" s="430"/>
    </row>
    <row r="948" spans="1:17" ht="14.4" customHeight="1" x14ac:dyDescent="0.3">
      <c r="A948" s="425" t="s">
        <v>2638</v>
      </c>
      <c r="B948" s="426" t="s">
        <v>2001</v>
      </c>
      <c r="C948" s="426" t="s">
        <v>1976</v>
      </c>
      <c r="D948" s="426" t="s">
        <v>2285</v>
      </c>
      <c r="E948" s="426" t="s">
        <v>2286</v>
      </c>
      <c r="F948" s="429">
        <v>3</v>
      </c>
      <c r="G948" s="429">
        <v>891</v>
      </c>
      <c r="H948" s="429">
        <v>1</v>
      </c>
      <c r="I948" s="429">
        <v>297</v>
      </c>
      <c r="J948" s="429">
        <v>1</v>
      </c>
      <c r="K948" s="429">
        <v>311</v>
      </c>
      <c r="L948" s="429">
        <v>0.3490460157126824</v>
      </c>
      <c r="M948" s="429">
        <v>311</v>
      </c>
      <c r="N948" s="429">
        <v>1</v>
      </c>
      <c r="O948" s="429">
        <v>312</v>
      </c>
      <c r="P948" s="442">
        <v>0.35016835016835018</v>
      </c>
      <c r="Q948" s="430">
        <v>312</v>
      </c>
    </row>
    <row r="949" spans="1:17" ht="14.4" customHeight="1" x14ac:dyDescent="0.3">
      <c r="A949" s="425" t="s">
        <v>2638</v>
      </c>
      <c r="B949" s="426" t="s">
        <v>2001</v>
      </c>
      <c r="C949" s="426" t="s">
        <v>1976</v>
      </c>
      <c r="D949" s="426" t="s">
        <v>2293</v>
      </c>
      <c r="E949" s="426" t="s">
        <v>2294</v>
      </c>
      <c r="F949" s="429"/>
      <c r="G949" s="429"/>
      <c r="H949" s="429"/>
      <c r="I949" s="429"/>
      <c r="J949" s="429"/>
      <c r="K949" s="429"/>
      <c r="L949" s="429"/>
      <c r="M949" s="429"/>
      <c r="N949" s="429">
        <v>1</v>
      </c>
      <c r="O949" s="429">
        <v>257</v>
      </c>
      <c r="P949" s="442"/>
      <c r="Q949" s="430">
        <v>257</v>
      </c>
    </row>
    <row r="950" spans="1:17" ht="14.4" customHeight="1" x14ac:dyDescent="0.3">
      <c r="A950" s="425" t="s">
        <v>2638</v>
      </c>
      <c r="B950" s="426" t="s">
        <v>2001</v>
      </c>
      <c r="C950" s="426" t="s">
        <v>1976</v>
      </c>
      <c r="D950" s="426" t="s">
        <v>2297</v>
      </c>
      <c r="E950" s="426" t="s">
        <v>2298</v>
      </c>
      <c r="F950" s="429">
        <v>12</v>
      </c>
      <c r="G950" s="429">
        <v>2364</v>
      </c>
      <c r="H950" s="429">
        <v>1</v>
      </c>
      <c r="I950" s="429">
        <v>197</v>
      </c>
      <c r="J950" s="429">
        <v>2</v>
      </c>
      <c r="K950" s="429">
        <v>394</v>
      </c>
      <c r="L950" s="429">
        <v>0.16666666666666666</v>
      </c>
      <c r="M950" s="429">
        <v>197</v>
      </c>
      <c r="N950" s="429">
        <v>5</v>
      </c>
      <c r="O950" s="429">
        <v>990</v>
      </c>
      <c r="P950" s="442">
        <v>0.41878172588832485</v>
      </c>
      <c r="Q950" s="430">
        <v>198</v>
      </c>
    </row>
    <row r="951" spans="1:17" ht="14.4" customHeight="1" x14ac:dyDescent="0.3">
      <c r="A951" s="425" t="s">
        <v>2638</v>
      </c>
      <c r="B951" s="426" t="s">
        <v>2001</v>
      </c>
      <c r="C951" s="426" t="s">
        <v>1976</v>
      </c>
      <c r="D951" s="426" t="s">
        <v>2301</v>
      </c>
      <c r="E951" s="426" t="s">
        <v>2302</v>
      </c>
      <c r="F951" s="429">
        <v>1</v>
      </c>
      <c r="G951" s="429">
        <v>323</v>
      </c>
      <c r="H951" s="429">
        <v>1</v>
      </c>
      <c r="I951" s="429">
        <v>323</v>
      </c>
      <c r="J951" s="429">
        <v>1</v>
      </c>
      <c r="K951" s="429">
        <v>325</v>
      </c>
      <c r="L951" s="429">
        <v>1.0061919504643964</v>
      </c>
      <c r="M951" s="429">
        <v>325</v>
      </c>
      <c r="N951" s="429"/>
      <c r="O951" s="429"/>
      <c r="P951" s="442"/>
      <c r="Q951" s="430"/>
    </row>
    <row r="952" spans="1:17" ht="14.4" customHeight="1" x14ac:dyDescent="0.3">
      <c r="A952" s="425" t="s">
        <v>2638</v>
      </c>
      <c r="B952" s="426" t="s">
        <v>2001</v>
      </c>
      <c r="C952" s="426" t="s">
        <v>1976</v>
      </c>
      <c r="D952" s="426" t="s">
        <v>2309</v>
      </c>
      <c r="E952" s="426" t="s">
        <v>2310</v>
      </c>
      <c r="F952" s="429"/>
      <c r="G952" s="429"/>
      <c r="H952" s="429"/>
      <c r="I952" s="429"/>
      <c r="J952" s="429">
        <v>1</v>
      </c>
      <c r="K952" s="429">
        <v>4122</v>
      </c>
      <c r="L952" s="429"/>
      <c r="M952" s="429">
        <v>4122</v>
      </c>
      <c r="N952" s="429">
        <v>2</v>
      </c>
      <c r="O952" s="429">
        <v>8254</v>
      </c>
      <c r="P952" s="442"/>
      <c r="Q952" s="430">
        <v>4127</v>
      </c>
    </row>
    <row r="953" spans="1:17" ht="14.4" customHeight="1" x14ac:dyDescent="0.3">
      <c r="A953" s="425" t="s">
        <v>2638</v>
      </c>
      <c r="B953" s="426" t="s">
        <v>2001</v>
      </c>
      <c r="C953" s="426" t="s">
        <v>1976</v>
      </c>
      <c r="D953" s="426" t="s">
        <v>2327</v>
      </c>
      <c r="E953" s="426" t="s">
        <v>2328</v>
      </c>
      <c r="F953" s="429">
        <v>1</v>
      </c>
      <c r="G953" s="429">
        <v>8374</v>
      </c>
      <c r="H953" s="429">
        <v>1</v>
      </c>
      <c r="I953" s="429">
        <v>8374</v>
      </c>
      <c r="J953" s="429">
        <v>2</v>
      </c>
      <c r="K953" s="429">
        <v>16756</v>
      </c>
      <c r="L953" s="429">
        <v>2.0009553379508001</v>
      </c>
      <c r="M953" s="429">
        <v>8378</v>
      </c>
      <c r="N953" s="429">
        <v>2</v>
      </c>
      <c r="O953" s="429">
        <v>16768</v>
      </c>
      <c r="P953" s="442">
        <v>2.0023883448770001</v>
      </c>
      <c r="Q953" s="430">
        <v>8384</v>
      </c>
    </row>
    <row r="954" spans="1:17" ht="14.4" customHeight="1" x14ac:dyDescent="0.3">
      <c r="A954" s="425" t="s">
        <v>2638</v>
      </c>
      <c r="B954" s="426" t="s">
        <v>2001</v>
      </c>
      <c r="C954" s="426" t="s">
        <v>1976</v>
      </c>
      <c r="D954" s="426" t="s">
        <v>2329</v>
      </c>
      <c r="E954" s="426" t="s">
        <v>2330</v>
      </c>
      <c r="F954" s="429"/>
      <c r="G954" s="429"/>
      <c r="H954" s="429"/>
      <c r="I954" s="429"/>
      <c r="J954" s="429">
        <v>2</v>
      </c>
      <c r="K954" s="429">
        <v>3724</v>
      </c>
      <c r="L954" s="429"/>
      <c r="M954" s="429">
        <v>1862</v>
      </c>
      <c r="N954" s="429">
        <v>4</v>
      </c>
      <c r="O954" s="429">
        <v>7456</v>
      </c>
      <c r="P954" s="442"/>
      <c r="Q954" s="430">
        <v>1864</v>
      </c>
    </row>
    <row r="955" spans="1:17" ht="14.4" customHeight="1" x14ac:dyDescent="0.3">
      <c r="A955" s="425" t="s">
        <v>2638</v>
      </c>
      <c r="B955" s="426" t="s">
        <v>2001</v>
      </c>
      <c r="C955" s="426" t="s">
        <v>1976</v>
      </c>
      <c r="D955" s="426" t="s">
        <v>2331</v>
      </c>
      <c r="E955" s="426" t="s">
        <v>2330</v>
      </c>
      <c r="F955" s="429"/>
      <c r="G955" s="429"/>
      <c r="H955" s="429"/>
      <c r="I955" s="429"/>
      <c r="J955" s="429">
        <v>2</v>
      </c>
      <c r="K955" s="429">
        <v>7622</v>
      </c>
      <c r="L955" s="429"/>
      <c r="M955" s="429">
        <v>3811</v>
      </c>
      <c r="N955" s="429">
        <v>4</v>
      </c>
      <c r="O955" s="429">
        <v>15260</v>
      </c>
      <c r="P955" s="442"/>
      <c r="Q955" s="430">
        <v>3815</v>
      </c>
    </row>
    <row r="956" spans="1:17" ht="14.4" customHeight="1" x14ac:dyDescent="0.3">
      <c r="A956" s="425" t="s">
        <v>2638</v>
      </c>
      <c r="B956" s="426" t="s">
        <v>2001</v>
      </c>
      <c r="C956" s="426" t="s">
        <v>1976</v>
      </c>
      <c r="D956" s="426" t="s">
        <v>2360</v>
      </c>
      <c r="E956" s="426" t="s">
        <v>2361</v>
      </c>
      <c r="F956" s="429">
        <v>3</v>
      </c>
      <c r="G956" s="429">
        <v>6342</v>
      </c>
      <c r="H956" s="429">
        <v>1</v>
      </c>
      <c r="I956" s="429">
        <v>2114</v>
      </c>
      <c r="J956" s="429">
        <v>7</v>
      </c>
      <c r="K956" s="429">
        <v>14812</v>
      </c>
      <c r="L956" s="429">
        <v>2.3355408388520971</v>
      </c>
      <c r="M956" s="429">
        <v>2116</v>
      </c>
      <c r="N956" s="429">
        <v>22</v>
      </c>
      <c r="O956" s="429">
        <v>46596</v>
      </c>
      <c r="P956" s="442">
        <v>7.34720908230842</v>
      </c>
      <c r="Q956" s="430">
        <v>2118</v>
      </c>
    </row>
    <row r="957" spans="1:17" ht="14.4" customHeight="1" x14ac:dyDescent="0.3">
      <c r="A957" s="425" t="s">
        <v>2638</v>
      </c>
      <c r="B957" s="426" t="s">
        <v>2001</v>
      </c>
      <c r="C957" s="426" t="s">
        <v>1976</v>
      </c>
      <c r="D957" s="426" t="s">
        <v>2362</v>
      </c>
      <c r="E957" s="426" t="s">
        <v>2363</v>
      </c>
      <c r="F957" s="429">
        <v>3</v>
      </c>
      <c r="G957" s="429">
        <v>3126</v>
      </c>
      <c r="H957" s="429">
        <v>1</v>
      </c>
      <c r="I957" s="429">
        <v>1042</v>
      </c>
      <c r="J957" s="429"/>
      <c r="K957" s="429"/>
      <c r="L957" s="429"/>
      <c r="M957" s="429"/>
      <c r="N957" s="429"/>
      <c r="O957" s="429"/>
      <c r="P957" s="442"/>
      <c r="Q957" s="430"/>
    </row>
    <row r="958" spans="1:17" ht="14.4" customHeight="1" x14ac:dyDescent="0.3">
      <c r="A958" s="425" t="s">
        <v>2638</v>
      </c>
      <c r="B958" s="426" t="s">
        <v>2001</v>
      </c>
      <c r="C958" s="426" t="s">
        <v>1976</v>
      </c>
      <c r="D958" s="426" t="s">
        <v>2364</v>
      </c>
      <c r="E958" s="426" t="s">
        <v>2365</v>
      </c>
      <c r="F958" s="429">
        <v>12</v>
      </c>
      <c r="G958" s="429">
        <v>23904</v>
      </c>
      <c r="H958" s="429">
        <v>1</v>
      </c>
      <c r="I958" s="429">
        <v>1992</v>
      </c>
      <c r="J958" s="429">
        <v>8</v>
      </c>
      <c r="K958" s="429">
        <v>15952</v>
      </c>
      <c r="L958" s="429">
        <v>0.66733601070950466</v>
      </c>
      <c r="M958" s="429">
        <v>1994</v>
      </c>
      <c r="N958" s="429">
        <v>5</v>
      </c>
      <c r="O958" s="429">
        <v>9980</v>
      </c>
      <c r="P958" s="442">
        <v>0.41750334672021416</v>
      </c>
      <c r="Q958" s="430">
        <v>1996</v>
      </c>
    </row>
    <row r="959" spans="1:17" ht="14.4" customHeight="1" x14ac:dyDescent="0.3">
      <c r="A959" s="425" t="s">
        <v>2638</v>
      </c>
      <c r="B959" s="426" t="s">
        <v>2001</v>
      </c>
      <c r="C959" s="426" t="s">
        <v>1976</v>
      </c>
      <c r="D959" s="426" t="s">
        <v>2366</v>
      </c>
      <c r="E959" s="426" t="s">
        <v>2367</v>
      </c>
      <c r="F959" s="429">
        <v>10</v>
      </c>
      <c r="G959" s="429">
        <v>12740</v>
      </c>
      <c r="H959" s="429">
        <v>1</v>
      </c>
      <c r="I959" s="429">
        <v>1274</v>
      </c>
      <c r="J959" s="429">
        <v>12</v>
      </c>
      <c r="K959" s="429">
        <v>15312</v>
      </c>
      <c r="L959" s="429">
        <v>1.201883830455259</v>
      </c>
      <c r="M959" s="429">
        <v>1276</v>
      </c>
      <c r="N959" s="429">
        <v>16</v>
      </c>
      <c r="O959" s="429">
        <v>20432</v>
      </c>
      <c r="P959" s="442">
        <v>1.603767660910518</v>
      </c>
      <c r="Q959" s="430">
        <v>1277</v>
      </c>
    </row>
    <row r="960" spans="1:17" ht="14.4" customHeight="1" x14ac:dyDescent="0.3">
      <c r="A960" s="425" t="s">
        <v>2638</v>
      </c>
      <c r="B960" s="426" t="s">
        <v>2001</v>
      </c>
      <c r="C960" s="426" t="s">
        <v>1976</v>
      </c>
      <c r="D960" s="426" t="s">
        <v>2368</v>
      </c>
      <c r="E960" s="426" t="s">
        <v>2369</v>
      </c>
      <c r="F960" s="429">
        <v>9</v>
      </c>
      <c r="G960" s="429">
        <v>10458</v>
      </c>
      <c r="H960" s="429">
        <v>1</v>
      </c>
      <c r="I960" s="429">
        <v>1162</v>
      </c>
      <c r="J960" s="429">
        <v>12</v>
      </c>
      <c r="K960" s="429">
        <v>13956</v>
      </c>
      <c r="L960" s="429">
        <v>1.3344807802639127</v>
      </c>
      <c r="M960" s="429">
        <v>1163</v>
      </c>
      <c r="N960" s="429">
        <v>13</v>
      </c>
      <c r="O960" s="429">
        <v>15132</v>
      </c>
      <c r="P960" s="442">
        <v>1.4469305794606999</v>
      </c>
      <c r="Q960" s="430">
        <v>1164</v>
      </c>
    </row>
    <row r="961" spans="1:17" ht="14.4" customHeight="1" x14ac:dyDescent="0.3">
      <c r="A961" s="425" t="s">
        <v>2638</v>
      </c>
      <c r="B961" s="426" t="s">
        <v>2001</v>
      </c>
      <c r="C961" s="426" t="s">
        <v>1976</v>
      </c>
      <c r="D961" s="426" t="s">
        <v>2372</v>
      </c>
      <c r="E961" s="426" t="s">
        <v>2373</v>
      </c>
      <c r="F961" s="429">
        <v>4</v>
      </c>
      <c r="G961" s="429">
        <v>20252</v>
      </c>
      <c r="H961" s="429">
        <v>1</v>
      </c>
      <c r="I961" s="429">
        <v>5063</v>
      </c>
      <c r="J961" s="429">
        <v>7</v>
      </c>
      <c r="K961" s="429">
        <v>35455</v>
      </c>
      <c r="L961" s="429">
        <v>1.7506912897491607</v>
      </c>
      <c r="M961" s="429">
        <v>5065</v>
      </c>
      <c r="N961" s="429">
        <v>3</v>
      </c>
      <c r="O961" s="429">
        <v>15204</v>
      </c>
      <c r="P961" s="442">
        <v>0.75074066758838631</v>
      </c>
      <c r="Q961" s="430">
        <v>5068</v>
      </c>
    </row>
    <row r="962" spans="1:17" ht="14.4" customHeight="1" x14ac:dyDescent="0.3">
      <c r="A962" s="425" t="s">
        <v>2638</v>
      </c>
      <c r="B962" s="426" t="s">
        <v>2001</v>
      </c>
      <c r="C962" s="426" t="s">
        <v>1976</v>
      </c>
      <c r="D962" s="426" t="s">
        <v>2374</v>
      </c>
      <c r="E962" s="426" t="s">
        <v>2375</v>
      </c>
      <c r="F962" s="429">
        <v>3</v>
      </c>
      <c r="G962" s="429">
        <v>15525</v>
      </c>
      <c r="H962" s="429">
        <v>1</v>
      </c>
      <c r="I962" s="429">
        <v>5175</v>
      </c>
      <c r="J962" s="429">
        <v>2</v>
      </c>
      <c r="K962" s="429">
        <v>10354</v>
      </c>
      <c r="L962" s="429">
        <v>0.66692431561996779</v>
      </c>
      <c r="M962" s="429">
        <v>5177</v>
      </c>
      <c r="N962" s="429">
        <v>1</v>
      </c>
      <c r="O962" s="429">
        <v>5180</v>
      </c>
      <c r="P962" s="442">
        <v>0.33365539452495974</v>
      </c>
      <c r="Q962" s="430">
        <v>5180</v>
      </c>
    </row>
    <row r="963" spans="1:17" ht="14.4" customHeight="1" x14ac:dyDescent="0.3">
      <c r="A963" s="425" t="s">
        <v>2638</v>
      </c>
      <c r="B963" s="426" t="s">
        <v>2001</v>
      </c>
      <c r="C963" s="426" t="s">
        <v>1976</v>
      </c>
      <c r="D963" s="426" t="s">
        <v>2376</v>
      </c>
      <c r="E963" s="426" t="s">
        <v>2377</v>
      </c>
      <c r="F963" s="429"/>
      <c r="G963" s="429"/>
      <c r="H963" s="429"/>
      <c r="I963" s="429"/>
      <c r="J963" s="429"/>
      <c r="K963" s="429"/>
      <c r="L963" s="429"/>
      <c r="M963" s="429"/>
      <c r="N963" s="429">
        <v>1</v>
      </c>
      <c r="O963" s="429">
        <v>7673</v>
      </c>
      <c r="P963" s="442"/>
      <c r="Q963" s="430">
        <v>7673</v>
      </c>
    </row>
    <row r="964" spans="1:17" ht="14.4" customHeight="1" x14ac:dyDescent="0.3">
      <c r="A964" s="425" t="s">
        <v>2638</v>
      </c>
      <c r="B964" s="426" t="s">
        <v>2001</v>
      </c>
      <c r="C964" s="426" t="s">
        <v>1976</v>
      </c>
      <c r="D964" s="426" t="s">
        <v>2378</v>
      </c>
      <c r="E964" s="426" t="s">
        <v>2379</v>
      </c>
      <c r="F964" s="429">
        <v>2</v>
      </c>
      <c r="G964" s="429">
        <v>11006</v>
      </c>
      <c r="H964" s="429">
        <v>1</v>
      </c>
      <c r="I964" s="429">
        <v>5503</v>
      </c>
      <c r="J964" s="429"/>
      <c r="K964" s="429"/>
      <c r="L964" s="429"/>
      <c r="M964" s="429"/>
      <c r="N964" s="429">
        <v>2</v>
      </c>
      <c r="O964" s="429">
        <v>11016</v>
      </c>
      <c r="P964" s="442">
        <v>1.0009085953116481</v>
      </c>
      <c r="Q964" s="430">
        <v>5508</v>
      </c>
    </row>
    <row r="965" spans="1:17" ht="14.4" customHeight="1" x14ac:dyDescent="0.3">
      <c r="A965" s="425" t="s">
        <v>2638</v>
      </c>
      <c r="B965" s="426" t="s">
        <v>2001</v>
      </c>
      <c r="C965" s="426" t="s">
        <v>1976</v>
      </c>
      <c r="D965" s="426" t="s">
        <v>2380</v>
      </c>
      <c r="E965" s="426" t="s">
        <v>2381</v>
      </c>
      <c r="F965" s="429">
        <v>1</v>
      </c>
      <c r="G965" s="429">
        <v>2689</v>
      </c>
      <c r="H965" s="429">
        <v>1</v>
      </c>
      <c r="I965" s="429">
        <v>2689</v>
      </c>
      <c r="J965" s="429"/>
      <c r="K965" s="429"/>
      <c r="L965" s="429"/>
      <c r="M965" s="429"/>
      <c r="N965" s="429"/>
      <c r="O965" s="429"/>
      <c r="P965" s="442"/>
      <c r="Q965" s="430"/>
    </row>
    <row r="966" spans="1:17" ht="14.4" customHeight="1" x14ac:dyDescent="0.3">
      <c r="A966" s="425" t="s">
        <v>2639</v>
      </c>
      <c r="B966" s="426" t="s">
        <v>2001</v>
      </c>
      <c r="C966" s="426" t="s">
        <v>2002</v>
      </c>
      <c r="D966" s="426" t="s">
        <v>2005</v>
      </c>
      <c r="E966" s="426" t="s">
        <v>2004</v>
      </c>
      <c r="F966" s="429"/>
      <c r="G966" s="429"/>
      <c r="H966" s="429"/>
      <c r="I966" s="429"/>
      <c r="J966" s="429"/>
      <c r="K966" s="429"/>
      <c r="L966" s="429"/>
      <c r="M966" s="429"/>
      <c r="N966" s="429">
        <v>1</v>
      </c>
      <c r="O966" s="429">
        <v>489.03</v>
      </c>
      <c r="P966" s="442"/>
      <c r="Q966" s="430">
        <v>489.03</v>
      </c>
    </row>
    <row r="967" spans="1:17" ht="14.4" customHeight="1" x14ac:dyDescent="0.3">
      <c r="A967" s="425" t="s">
        <v>2639</v>
      </c>
      <c r="B967" s="426" t="s">
        <v>2001</v>
      </c>
      <c r="C967" s="426" t="s">
        <v>2002</v>
      </c>
      <c r="D967" s="426" t="s">
        <v>2033</v>
      </c>
      <c r="E967" s="426" t="s">
        <v>2026</v>
      </c>
      <c r="F967" s="429">
        <v>0.05</v>
      </c>
      <c r="G967" s="429">
        <v>810.3</v>
      </c>
      <c r="H967" s="429">
        <v>1</v>
      </c>
      <c r="I967" s="429">
        <v>16205.999999999998</v>
      </c>
      <c r="J967" s="429"/>
      <c r="K967" s="429"/>
      <c r="L967" s="429"/>
      <c r="M967" s="429"/>
      <c r="N967" s="429">
        <v>0.01</v>
      </c>
      <c r="O967" s="429">
        <v>115.23</v>
      </c>
      <c r="P967" s="442">
        <v>0.14220659015179565</v>
      </c>
      <c r="Q967" s="430">
        <v>11523</v>
      </c>
    </row>
    <row r="968" spans="1:17" ht="14.4" customHeight="1" x14ac:dyDescent="0.3">
      <c r="A968" s="425" t="s">
        <v>2639</v>
      </c>
      <c r="B968" s="426" t="s">
        <v>2001</v>
      </c>
      <c r="C968" s="426" t="s">
        <v>2002</v>
      </c>
      <c r="D968" s="426" t="s">
        <v>2036</v>
      </c>
      <c r="E968" s="426" t="s">
        <v>2037</v>
      </c>
      <c r="F968" s="429">
        <v>0.2</v>
      </c>
      <c r="G968" s="429">
        <v>186.38</v>
      </c>
      <c r="H968" s="429">
        <v>1</v>
      </c>
      <c r="I968" s="429">
        <v>931.9</v>
      </c>
      <c r="J968" s="429">
        <v>0.2</v>
      </c>
      <c r="K968" s="429">
        <v>193.34</v>
      </c>
      <c r="L968" s="429">
        <v>1.0373430625603606</v>
      </c>
      <c r="M968" s="429">
        <v>966.69999999999993</v>
      </c>
      <c r="N968" s="429">
        <v>0.1</v>
      </c>
      <c r="O968" s="429">
        <v>97.52</v>
      </c>
      <c r="P968" s="442">
        <v>0.52323210644918983</v>
      </c>
      <c r="Q968" s="430">
        <v>975.19999999999993</v>
      </c>
    </row>
    <row r="969" spans="1:17" ht="14.4" customHeight="1" x14ac:dyDescent="0.3">
      <c r="A969" s="425" t="s">
        <v>2639</v>
      </c>
      <c r="B969" s="426" t="s">
        <v>2001</v>
      </c>
      <c r="C969" s="426" t="s">
        <v>2002</v>
      </c>
      <c r="D969" s="426" t="s">
        <v>2039</v>
      </c>
      <c r="E969" s="426" t="s">
        <v>2040</v>
      </c>
      <c r="F969" s="429"/>
      <c r="G969" s="429"/>
      <c r="H969" s="429"/>
      <c r="I969" s="429"/>
      <c r="J969" s="429">
        <v>1</v>
      </c>
      <c r="K969" s="429">
        <v>5653.55</v>
      </c>
      <c r="L969" s="429"/>
      <c r="M969" s="429">
        <v>5653.55</v>
      </c>
      <c r="N969" s="429"/>
      <c r="O969" s="429"/>
      <c r="P969" s="442"/>
      <c r="Q969" s="430"/>
    </row>
    <row r="970" spans="1:17" ht="14.4" customHeight="1" x14ac:dyDescent="0.3">
      <c r="A970" s="425" t="s">
        <v>2639</v>
      </c>
      <c r="B970" s="426" t="s">
        <v>2001</v>
      </c>
      <c r="C970" s="426" t="s">
        <v>2002</v>
      </c>
      <c r="D970" s="426" t="s">
        <v>2044</v>
      </c>
      <c r="E970" s="426" t="s">
        <v>2045</v>
      </c>
      <c r="F970" s="429">
        <v>0.12000000000000001</v>
      </c>
      <c r="G970" s="429">
        <v>626.70000000000005</v>
      </c>
      <c r="H970" s="429">
        <v>1</v>
      </c>
      <c r="I970" s="429">
        <v>5222.5</v>
      </c>
      <c r="J970" s="429">
        <v>0.09</v>
      </c>
      <c r="K970" s="429">
        <v>487.19</v>
      </c>
      <c r="L970" s="429">
        <v>0.77738950055848088</v>
      </c>
      <c r="M970" s="429">
        <v>5413.2222222222226</v>
      </c>
      <c r="N970" s="429"/>
      <c r="O970" s="429"/>
      <c r="P970" s="442"/>
      <c r="Q970" s="430"/>
    </row>
    <row r="971" spans="1:17" ht="14.4" customHeight="1" x14ac:dyDescent="0.3">
      <c r="A971" s="425" t="s">
        <v>2639</v>
      </c>
      <c r="B971" s="426" t="s">
        <v>2001</v>
      </c>
      <c r="C971" s="426" t="s">
        <v>2002</v>
      </c>
      <c r="D971" s="426" t="s">
        <v>2046</v>
      </c>
      <c r="E971" s="426" t="s">
        <v>2045</v>
      </c>
      <c r="F971" s="429">
        <v>0.06</v>
      </c>
      <c r="G971" s="429">
        <v>646.15</v>
      </c>
      <c r="H971" s="429">
        <v>1</v>
      </c>
      <c r="I971" s="429">
        <v>10769.166666666666</v>
      </c>
      <c r="J971" s="429"/>
      <c r="K971" s="429"/>
      <c r="L971" s="429"/>
      <c r="M971" s="429"/>
      <c r="N971" s="429">
        <v>0.33999999999999997</v>
      </c>
      <c r="O971" s="429">
        <v>3696.2200000000003</v>
      </c>
      <c r="P971" s="442">
        <v>5.7203745260388459</v>
      </c>
      <c r="Q971" s="430">
        <v>10871.235294117649</v>
      </c>
    </row>
    <row r="972" spans="1:17" ht="14.4" customHeight="1" x14ac:dyDescent="0.3">
      <c r="A972" s="425" t="s">
        <v>2639</v>
      </c>
      <c r="B972" s="426" t="s">
        <v>2001</v>
      </c>
      <c r="C972" s="426" t="s">
        <v>2002</v>
      </c>
      <c r="D972" s="426" t="s">
        <v>2047</v>
      </c>
      <c r="E972" s="426" t="s">
        <v>2042</v>
      </c>
      <c r="F972" s="429">
        <v>0.26</v>
      </c>
      <c r="G972" s="429">
        <v>673.75</v>
      </c>
      <c r="H972" s="429">
        <v>1</v>
      </c>
      <c r="I972" s="429">
        <v>2591.3461538461538</v>
      </c>
      <c r="J972" s="429">
        <v>0.31</v>
      </c>
      <c r="K972" s="429">
        <v>601.11</v>
      </c>
      <c r="L972" s="429">
        <v>0.89218552875695734</v>
      </c>
      <c r="M972" s="429">
        <v>1939.0645161290324</v>
      </c>
      <c r="N972" s="429">
        <v>0.30000000000000004</v>
      </c>
      <c r="O972" s="429">
        <v>585.97</v>
      </c>
      <c r="P972" s="442">
        <v>0.86971428571428577</v>
      </c>
      <c r="Q972" s="430">
        <v>1953.2333333333331</v>
      </c>
    </row>
    <row r="973" spans="1:17" ht="14.4" customHeight="1" x14ac:dyDescent="0.3">
      <c r="A973" s="425" t="s">
        <v>2639</v>
      </c>
      <c r="B973" s="426" t="s">
        <v>2001</v>
      </c>
      <c r="C973" s="426" t="s">
        <v>1969</v>
      </c>
      <c r="D973" s="426" t="s">
        <v>2193</v>
      </c>
      <c r="E973" s="426" t="s">
        <v>2194</v>
      </c>
      <c r="F973" s="429">
        <v>0.01</v>
      </c>
      <c r="G973" s="429">
        <v>7.51</v>
      </c>
      <c r="H973" s="429">
        <v>1</v>
      </c>
      <c r="I973" s="429">
        <v>751</v>
      </c>
      <c r="J973" s="429"/>
      <c r="K973" s="429"/>
      <c r="L973" s="429"/>
      <c r="M973" s="429"/>
      <c r="N973" s="429"/>
      <c r="O973" s="429"/>
      <c r="P973" s="442"/>
      <c r="Q973" s="430"/>
    </row>
    <row r="974" spans="1:17" ht="14.4" customHeight="1" x14ac:dyDescent="0.3">
      <c r="A974" s="425" t="s">
        <v>2639</v>
      </c>
      <c r="B974" s="426" t="s">
        <v>2001</v>
      </c>
      <c r="C974" s="426" t="s">
        <v>1976</v>
      </c>
      <c r="D974" s="426" t="s">
        <v>2233</v>
      </c>
      <c r="E974" s="426" t="s">
        <v>2234</v>
      </c>
      <c r="F974" s="429"/>
      <c r="G974" s="429"/>
      <c r="H974" s="429"/>
      <c r="I974" s="429"/>
      <c r="J974" s="429">
        <v>1</v>
      </c>
      <c r="K974" s="429">
        <v>149</v>
      </c>
      <c r="L974" s="429"/>
      <c r="M974" s="429">
        <v>149</v>
      </c>
      <c r="N974" s="429">
        <v>1</v>
      </c>
      <c r="O974" s="429">
        <v>150</v>
      </c>
      <c r="P974" s="442"/>
      <c r="Q974" s="430">
        <v>150</v>
      </c>
    </row>
    <row r="975" spans="1:17" ht="14.4" customHeight="1" x14ac:dyDescent="0.3">
      <c r="A975" s="425" t="s">
        <v>2639</v>
      </c>
      <c r="B975" s="426" t="s">
        <v>2001</v>
      </c>
      <c r="C975" s="426" t="s">
        <v>1976</v>
      </c>
      <c r="D975" s="426" t="s">
        <v>2237</v>
      </c>
      <c r="E975" s="426" t="s">
        <v>2238</v>
      </c>
      <c r="F975" s="429">
        <v>1</v>
      </c>
      <c r="G975" s="429">
        <v>157</v>
      </c>
      <c r="H975" s="429">
        <v>1</v>
      </c>
      <c r="I975" s="429">
        <v>157</v>
      </c>
      <c r="J975" s="429">
        <v>2</v>
      </c>
      <c r="K975" s="429">
        <v>314</v>
      </c>
      <c r="L975" s="429">
        <v>2</v>
      </c>
      <c r="M975" s="429">
        <v>157</v>
      </c>
      <c r="N975" s="429">
        <v>1</v>
      </c>
      <c r="O975" s="429">
        <v>158</v>
      </c>
      <c r="P975" s="442">
        <v>1.0063694267515924</v>
      </c>
      <c r="Q975" s="430">
        <v>158</v>
      </c>
    </row>
    <row r="976" spans="1:17" ht="14.4" customHeight="1" x14ac:dyDescent="0.3">
      <c r="A976" s="425" t="s">
        <v>2639</v>
      </c>
      <c r="B976" s="426" t="s">
        <v>2001</v>
      </c>
      <c r="C976" s="426" t="s">
        <v>1976</v>
      </c>
      <c r="D976" s="426" t="s">
        <v>2241</v>
      </c>
      <c r="E976" s="426" t="s">
        <v>2242</v>
      </c>
      <c r="F976" s="429">
        <v>1</v>
      </c>
      <c r="G976" s="429">
        <v>181</v>
      </c>
      <c r="H976" s="429">
        <v>1</v>
      </c>
      <c r="I976" s="429">
        <v>181</v>
      </c>
      <c r="J976" s="429"/>
      <c r="K976" s="429"/>
      <c r="L976" s="429"/>
      <c r="M976" s="429"/>
      <c r="N976" s="429"/>
      <c r="O976" s="429"/>
      <c r="P976" s="442"/>
      <c r="Q976" s="430"/>
    </row>
    <row r="977" spans="1:17" ht="14.4" customHeight="1" x14ac:dyDescent="0.3">
      <c r="A977" s="425" t="s">
        <v>2639</v>
      </c>
      <c r="B977" s="426" t="s">
        <v>2001</v>
      </c>
      <c r="C977" s="426" t="s">
        <v>1976</v>
      </c>
      <c r="D977" s="426" t="s">
        <v>2247</v>
      </c>
      <c r="E977" s="426" t="s">
        <v>2248</v>
      </c>
      <c r="F977" s="429">
        <v>1</v>
      </c>
      <c r="G977" s="429">
        <v>192</v>
      </c>
      <c r="H977" s="429">
        <v>1</v>
      </c>
      <c r="I977" s="429">
        <v>192</v>
      </c>
      <c r="J977" s="429">
        <v>4</v>
      </c>
      <c r="K977" s="429">
        <v>768</v>
      </c>
      <c r="L977" s="429">
        <v>4</v>
      </c>
      <c r="M977" s="429">
        <v>192</v>
      </c>
      <c r="N977" s="429">
        <v>1</v>
      </c>
      <c r="O977" s="429">
        <v>193</v>
      </c>
      <c r="P977" s="442">
        <v>1.0052083333333333</v>
      </c>
      <c r="Q977" s="430">
        <v>193</v>
      </c>
    </row>
    <row r="978" spans="1:17" ht="14.4" customHeight="1" x14ac:dyDescent="0.3">
      <c r="A978" s="425" t="s">
        <v>2639</v>
      </c>
      <c r="B978" s="426" t="s">
        <v>2001</v>
      </c>
      <c r="C978" s="426" t="s">
        <v>1976</v>
      </c>
      <c r="D978" s="426" t="s">
        <v>2249</v>
      </c>
      <c r="E978" s="426" t="s">
        <v>2250</v>
      </c>
      <c r="F978" s="429">
        <v>39</v>
      </c>
      <c r="G978" s="429">
        <v>8424</v>
      </c>
      <c r="H978" s="429">
        <v>1</v>
      </c>
      <c r="I978" s="429">
        <v>216</v>
      </c>
      <c r="J978" s="429">
        <v>21</v>
      </c>
      <c r="K978" s="429">
        <v>4536</v>
      </c>
      <c r="L978" s="429">
        <v>0.53846153846153844</v>
      </c>
      <c r="M978" s="429">
        <v>216</v>
      </c>
      <c r="N978" s="429">
        <v>38</v>
      </c>
      <c r="O978" s="429">
        <v>8246</v>
      </c>
      <c r="P978" s="442">
        <v>0.97886989553656223</v>
      </c>
      <c r="Q978" s="430">
        <v>217</v>
      </c>
    </row>
    <row r="979" spans="1:17" ht="14.4" customHeight="1" x14ac:dyDescent="0.3">
      <c r="A979" s="425" t="s">
        <v>2639</v>
      </c>
      <c r="B979" s="426" t="s">
        <v>2001</v>
      </c>
      <c r="C979" s="426" t="s">
        <v>1976</v>
      </c>
      <c r="D979" s="426" t="s">
        <v>2251</v>
      </c>
      <c r="E979" s="426" t="s">
        <v>2252</v>
      </c>
      <c r="F979" s="429"/>
      <c r="G979" s="429"/>
      <c r="H979" s="429"/>
      <c r="I979" s="429"/>
      <c r="J979" s="429">
        <v>1</v>
      </c>
      <c r="K979" s="429">
        <v>216</v>
      </c>
      <c r="L979" s="429"/>
      <c r="M979" s="429">
        <v>216</v>
      </c>
      <c r="N979" s="429"/>
      <c r="O979" s="429"/>
      <c r="P979" s="442"/>
      <c r="Q979" s="430"/>
    </row>
    <row r="980" spans="1:17" ht="14.4" customHeight="1" x14ac:dyDescent="0.3">
      <c r="A980" s="425" t="s">
        <v>2639</v>
      </c>
      <c r="B980" s="426" t="s">
        <v>2001</v>
      </c>
      <c r="C980" s="426" t="s">
        <v>1976</v>
      </c>
      <c r="D980" s="426" t="s">
        <v>2253</v>
      </c>
      <c r="E980" s="426" t="s">
        <v>2254</v>
      </c>
      <c r="F980" s="429">
        <v>361</v>
      </c>
      <c r="G980" s="429">
        <v>62092</v>
      </c>
      <c r="H980" s="429">
        <v>1</v>
      </c>
      <c r="I980" s="429">
        <v>172</v>
      </c>
      <c r="J980" s="429">
        <v>281</v>
      </c>
      <c r="K980" s="429">
        <v>48332</v>
      </c>
      <c r="L980" s="429">
        <v>0.77839335180055402</v>
      </c>
      <c r="M980" s="429">
        <v>172</v>
      </c>
      <c r="N980" s="429">
        <v>335</v>
      </c>
      <c r="O980" s="429">
        <v>57955</v>
      </c>
      <c r="P980" s="442">
        <v>0.93337305933131487</v>
      </c>
      <c r="Q980" s="430">
        <v>173</v>
      </c>
    </row>
    <row r="981" spans="1:17" ht="14.4" customHeight="1" x14ac:dyDescent="0.3">
      <c r="A981" s="425" t="s">
        <v>2639</v>
      </c>
      <c r="B981" s="426" t="s">
        <v>2001</v>
      </c>
      <c r="C981" s="426" t="s">
        <v>1976</v>
      </c>
      <c r="D981" s="426" t="s">
        <v>2261</v>
      </c>
      <c r="E981" s="426" t="s">
        <v>2262</v>
      </c>
      <c r="F981" s="429">
        <v>32</v>
      </c>
      <c r="G981" s="429">
        <v>6976</v>
      </c>
      <c r="H981" s="429">
        <v>1</v>
      </c>
      <c r="I981" s="429">
        <v>218</v>
      </c>
      <c r="J981" s="429">
        <v>12</v>
      </c>
      <c r="K981" s="429">
        <v>2616</v>
      </c>
      <c r="L981" s="429">
        <v>0.375</v>
      </c>
      <c r="M981" s="429">
        <v>218</v>
      </c>
      <c r="N981" s="429">
        <v>26</v>
      </c>
      <c r="O981" s="429">
        <v>5694</v>
      </c>
      <c r="P981" s="442">
        <v>0.81622706422018354</v>
      </c>
      <c r="Q981" s="430">
        <v>219</v>
      </c>
    </row>
    <row r="982" spans="1:17" ht="14.4" customHeight="1" x14ac:dyDescent="0.3">
      <c r="A982" s="425" t="s">
        <v>2639</v>
      </c>
      <c r="B982" s="426" t="s">
        <v>2001</v>
      </c>
      <c r="C982" s="426" t="s">
        <v>1976</v>
      </c>
      <c r="D982" s="426" t="s">
        <v>2263</v>
      </c>
      <c r="E982" s="426" t="s">
        <v>2264</v>
      </c>
      <c r="F982" s="429">
        <v>5</v>
      </c>
      <c r="G982" s="429">
        <v>2070</v>
      </c>
      <c r="H982" s="429">
        <v>1</v>
      </c>
      <c r="I982" s="429">
        <v>414</v>
      </c>
      <c r="J982" s="429"/>
      <c r="K982" s="429"/>
      <c r="L982" s="429"/>
      <c r="M982" s="429"/>
      <c r="N982" s="429">
        <v>1</v>
      </c>
      <c r="O982" s="429">
        <v>415</v>
      </c>
      <c r="P982" s="442">
        <v>0.20048309178743962</v>
      </c>
      <c r="Q982" s="430">
        <v>415</v>
      </c>
    </row>
    <row r="983" spans="1:17" ht="14.4" customHeight="1" x14ac:dyDescent="0.3">
      <c r="A983" s="425" t="s">
        <v>2639</v>
      </c>
      <c r="B983" s="426" t="s">
        <v>2001</v>
      </c>
      <c r="C983" s="426" t="s">
        <v>1976</v>
      </c>
      <c r="D983" s="426" t="s">
        <v>2265</v>
      </c>
      <c r="E983" s="426" t="s">
        <v>2266</v>
      </c>
      <c r="F983" s="429">
        <v>1</v>
      </c>
      <c r="G983" s="429">
        <v>606</v>
      </c>
      <c r="H983" s="429">
        <v>1</v>
      </c>
      <c r="I983" s="429">
        <v>606</v>
      </c>
      <c r="J983" s="429"/>
      <c r="K983" s="429"/>
      <c r="L983" s="429"/>
      <c r="M983" s="429"/>
      <c r="N983" s="429"/>
      <c r="O983" s="429"/>
      <c r="P983" s="442"/>
      <c r="Q983" s="430"/>
    </row>
    <row r="984" spans="1:17" ht="14.4" customHeight="1" x14ac:dyDescent="0.3">
      <c r="A984" s="425" t="s">
        <v>2639</v>
      </c>
      <c r="B984" s="426" t="s">
        <v>2001</v>
      </c>
      <c r="C984" s="426" t="s">
        <v>1976</v>
      </c>
      <c r="D984" s="426" t="s">
        <v>2267</v>
      </c>
      <c r="E984" s="426" t="s">
        <v>2268</v>
      </c>
      <c r="F984" s="429">
        <v>5</v>
      </c>
      <c r="G984" s="429">
        <v>3275</v>
      </c>
      <c r="H984" s="429">
        <v>1</v>
      </c>
      <c r="I984" s="429">
        <v>655</v>
      </c>
      <c r="J984" s="429">
        <v>2</v>
      </c>
      <c r="K984" s="429">
        <v>1314</v>
      </c>
      <c r="L984" s="429">
        <v>0.40122137404580155</v>
      </c>
      <c r="M984" s="429">
        <v>657</v>
      </c>
      <c r="N984" s="429">
        <v>6</v>
      </c>
      <c r="O984" s="429">
        <v>3948</v>
      </c>
      <c r="P984" s="442">
        <v>1.2054961832061069</v>
      </c>
      <c r="Q984" s="430">
        <v>658</v>
      </c>
    </row>
    <row r="985" spans="1:17" ht="14.4" customHeight="1" x14ac:dyDescent="0.3">
      <c r="A985" s="425" t="s">
        <v>2639</v>
      </c>
      <c r="B985" s="426" t="s">
        <v>2001</v>
      </c>
      <c r="C985" s="426" t="s">
        <v>1976</v>
      </c>
      <c r="D985" s="426" t="s">
        <v>2271</v>
      </c>
      <c r="E985" s="426" t="s">
        <v>2272</v>
      </c>
      <c r="F985" s="429">
        <v>2</v>
      </c>
      <c r="G985" s="429">
        <v>1816</v>
      </c>
      <c r="H985" s="429">
        <v>1</v>
      </c>
      <c r="I985" s="429">
        <v>908</v>
      </c>
      <c r="J985" s="429">
        <v>3</v>
      </c>
      <c r="K985" s="429">
        <v>2730</v>
      </c>
      <c r="L985" s="429">
        <v>1.5033039647577093</v>
      </c>
      <c r="M985" s="429">
        <v>910</v>
      </c>
      <c r="N985" s="429">
        <v>4</v>
      </c>
      <c r="O985" s="429">
        <v>3648</v>
      </c>
      <c r="P985" s="442">
        <v>2.0088105726872247</v>
      </c>
      <c r="Q985" s="430">
        <v>912</v>
      </c>
    </row>
    <row r="986" spans="1:17" ht="14.4" customHeight="1" x14ac:dyDescent="0.3">
      <c r="A986" s="425" t="s">
        <v>2639</v>
      </c>
      <c r="B986" s="426" t="s">
        <v>2001</v>
      </c>
      <c r="C986" s="426" t="s">
        <v>1976</v>
      </c>
      <c r="D986" s="426" t="s">
        <v>2273</v>
      </c>
      <c r="E986" s="426" t="s">
        <v>2274</v>
      </c>
      <c r="F986" s="429">
        <v>1</v>
      </c>
      <c r="G986" s="429">
        <v>424</v>
      </c>
      <c r="H986" s="429">
        <v>1</v>
      </c>
      <c r="I986" s="429">
        <v>424</v>
      </c>
      <c r="J986" s="429"/>
      <c r="K986" s="429"/>
      <c r="L986" s="429"/>
      <c r="M986" s="429"/>
      <c r="N986" s="429"/>
      <c r="O986" s="429"/>
      <c r="P986" s="442"/>
      <c r="Q986" s="430"/>
    </row>
    <row r="987" spans="1:17" ht="14.4" customHeight="1" x14ac:dyDescent="0.3">
      <c r="A987" s="425" t="s">
        <v>2639</v>
      </c>
      <c r="B987" s="426" t="s">
        <v>2001</v>
      </c>
      <c r="C987" s="426" t="s">
        <v>1976</v>
      </c>
      <c r="D987" s="426" t="s">
        <v>2277</v>
      </c>
      <c r="E987" s="426" t="s">
        <v>2278</v>
      </c>
      <c r="F987" s="429"/>
      <c r="G987" s="429"/>
      <c r="H987" s="429"/>
      <c r="I987" s="429"/>
      <c r="J987" s="429"/>
      <c r="K987" s="429"/>
      <c r="L987" s="429"/>
      <c r="M987" s="429"/>
      <c r="N987" s="429">
        <v>2</v>
      </c>
      <c r="O987" s="429">
        <v>898</v>
      </c>
      <c r="P987" s="442"/>
      <c r="Q987" s="430">
        <v>449</v>
      </c>
    </row>
    <row r="988" spans="1:17" ht="14.4" customHeight="1" x14ac:dyDescent="0.3">
      <c r="A988" s="425" t="s">
        <v>2639</v>
      </c>
      <c r="B988" s="426" t="s">
        <v>2001</v>
      </c>
      <c r="C988" s="426" t="s">
        <v>1976</v>
      </c>
      <c r="D988" s="426" t="s">
        <v>2279</v>
      </c>
      <c r="E988" s="426" t="s">
        <v>2280</v>
      </c>
      <c r="F988" s="429"/>
      <c r="G988" s="429"/>
      <c r="H988" s="429"/>
      <c r="I988" s="429"/>
      <c r="J988" s="429"/>
      <c r="K988" s="429"/>
      <c r="L988" s="429"/>
      <c r="M988" s="429"/>
      <c r="N988" s="429">
        <v>2</v>
      </c>
      <c r="O988" s="429">
        <v>1110</v>
      </c>
      <c r="P988" s="442"/>
      <c r="Q988" s="430">
        <v>555</v>
      </c>
    </row>
    <row r="989" spans="1:17" ht="14.4" customHeight="1" x14ac:dyDescent="0.3">
      <c r="A989" s="425" t="s">
        <v>2639</v>
      </c>
      <c r="B989" s="426" t="s">
        <v>2001</v>
      </c>
      <c r="C989" s="426" t="s">
        <v>1976</v>
      </c>
      <c r="D989" s="426" t="s">
        <v>2297</v>
      </c>
      <c r="E989" s="426" t="s">
        <v>2298</v>
      </c>
      <c r="F989" s="429"/>
      <c r="G989" s="429"/>
      <c r="H989" s="429"/>
      <c r="I989" s="429"/>
      <c r="J989" s="429"/>
      <c r="K989" s="429"/>
      <c r="L989" s="429"/>
      <c r="M989" s="429"/>
      <c r="N989" s="429">
        <v>1</v>
      </c>
      <c r="O989" s="429">
        <v>198</v>
      </c>
      <c r="P989" s="442"/>
      <c r="Q989" s="430">
        <v>198</v>
      </c>
    </row>
    <row r="990" spans="1:17" ht="14.4" customHeight="1" x14ac:dyDescent="0.3">
      <c r="A990" s="425" t="s">
        <v>2639</v>
      </c>
      <c r="B990" s="426" t="s">
        <v>2001</v>
      </c>
      <c r="C990" s="426" t="s">
        <v>1976</v>
      </c>
      <c r="D990" s="426" t="s">
        <v>2362</v>
      </c>
      <c r="E990" s="426" t="s">
        <v>2363</v>
      </c>
      <c r="F990" s="429">
        <v>1</v>
      </c>
      <c r="G990" s="429">
        <v>1042</v>
      </c>
      <c r="H990" s="429">
        <v>1</v>
      </c>
      <c r="I990" s="429">
        <v>1042</v>
      </c>
      <c r="J990" s="429"/>
      <c r="K990" s="429"/>
      <c r="L990" s="429"/>
      <c r="M990" s="429"/>
      <c r="N990" s="429"/>
      <c r="O990" s="429"/>
      <c r="P990" s="442"/>
      <c r="Q990" s="430"/>
    </row>
    <row r="991" spans="1:17" ht="14.4" customHeight="1" x14ac:dyDescent="0.3">
      <c r="A991" s="425" t="s">
        <v>2639</v>
      </c>
      <c r="B991" s="426" t="s">
        <v>2001</v>
      </c>
      <c r="C991" s="426" t="s">
        <v>1976</v>
      </c>
      <c r="D991" s="426" t="s">
        <v>2364</v>
      </c>
      <c r="E991" s="426" t="s">
        <v>2365</v>
      </c>
      <c r="F991" s="429">
        <v>1</v>
      </c>
      <c r="G991" s="429">
        <v>1992</v>
      </c>
      <c r="H991" s="429">
        <v>1</v>
      </c>
      <c r="I991" s="429">
        <v>1992</v>
      </c>
      <c r="J991" s="429">
        <v>2</v>
      </c>
      <c r="K991" s="429">
        <v>3988</v>
      </c>
      <c r="L991" s="429">
        <v>2.0020080321285141</v>
      </c>
      <c r="M991" s="429">
        <v>1994</v>
      </c>
      <c r="N991" s="429">
        <v>1</v>
      </c>
      <c r="O991" s="429">
        <v>1996</v>
      </c>
      <c r="P991" s="442">
        <v>1.0020080321285141</v>
      </c>
      <c r="Q991" s="430">
        <v>1996</v>
      </c>
    </row>
    <row r="992" spans="1:17" ht="14.4" customHeight="1" x14ac:dyDescent="0.3">
      <c r="A992" s="425" t="s">
        <v>2639</v>
      </c>
      <c r="B992" s="426" t="s">
        <v>2001</v>
      </c>
      <c r="C992" s="426" t="s">
        <v>1976</v>
      </c>
      <c r="D992" s="426" t="s">
        <v>2366</v>
      </c>
      <c r="E992" s="426" t="s">
        <v>2367</v>
      </c>
      <c r="F992" s="429"/>
      <c r="G992" s="429"/>
      <c r="H992" s="429"/>
      <c r="I992" s="429"/>
      <c r="J992" s="429"/>
      <c r="K992" s="429"/>
      <c r="L992" s="429"/>
      <c r="M992" s="429"/>
      <c r="N992" s="429">
        <v>1</v>
      </c>
      <c r="O992" s="429">
        <v>1277</v>
      </c>
      <c r="P992" s="442"/>
      <c r="Q992" s="430">
        <v>1277</v>
      </c>
    </row>
    <row r="993" spans="1:17" ht="14.4" customHeight="1" x14ac:dyDescent="0.3">
      <c r="A993" s="425" t="s">
        <v>2639</v>
      </c>
      <c r="B993" s="426" t="s">
        <v>2001</v>
      </c>
      <c r="C993" s="426" t="s">
        <v>1976</v>
      </c>
      <c r="D993" s="426" t="s">
        <v>2368</v>
      </c>
      <c r="E993" s="426" t="s">
        <v>2369</v>
      </c>
      <c r="F993" s="429"/>
      <c r="G993" s="429"/>
      <c r="H993" s="429"/>
      <c r="I993" s="429"/>
      <c r="J993" s="429"/>
      <c r="K993" s="429"/>
      <c r="L993" s="429"/>
      <c r="M993" s="429"/>
      <c r="N993" s="429">
        <v>1</v>
      </c>
      <c r="O993" s="429">
        <v>1164</v>
      </c>
      <c r="P993" s="442"/>
      <c r="Q993" s="430">
        <v>1164</v>
      </c>
    </row>
    <row r="994" spans="1:17" ht="14.4" customHeight="1" x14ac:dyDescent="0.3">
      <c r="A994" s="425" t="s">
        <v>2639</v>
      </c>
      <c r="B994" s="426" t="s">
        <v>2001</v>
      </c>
      <c r="C994" s="426" t="s">
        <v>1976</v>
      </c>
      <c r="D994" s="426" t="s">
        <v>2372</v>
      </c>
      <c r="E994" s="426" t="s">
        <v>2373</v>
      </c>
      <c r="F994" s="429">
        <v>18</v>
      </c>
      <c r="G994" s="429">
        <v>91134</v>
      </c>
      <c r="H994" s="429">
        <v>1</v>
      </c>
      <c r="I994" s="429">
        <v>5063</v>
      </c>
      <c r="J994" s="429">
        <v>16</v>
      </c>
      <c r="K994" s="429">
        <v>81040</v>
      </c>
      <c r="L994" s="429">
        <v>0.88924002019004977</v>
      </c>
      <c r="M994" s="429">
        <v>5065</v>
      </c>
      <c r="N994" s="429">
        <v>20</v>
      </c>
      <c r="O994" s="429">
        <v>101360</v>
      </c>
      <c r="P994" s="442">
        <v>1.1122083964272391</v>
      </c>
      <c r="Q994" s="430">
        <v>5068</v>
      </c>
    </row>
    <row r="995" spans="1:17" ht="14.4" customHeight="1" x14ac:dyDescent="0.3">
      <c r="A995" s="425" t="s">
        <v>2639</v>
      </c>
      <c r="B995" s="426" t="s">
        <v>2001</v>
      </c>
      <c r="C995" s="426" t="s">
        <v>1976</v>
      </c>
      <c r="D995" s="426" t="s">
        <v>2374</v>
      </c>
      <c r="E995" s="426" t="s">
        <v>2375</v>
      </c>
      <c r="F995" s="429">
        <v>1</v>
      </c>
      <c r="G995" s="429">
        <v>5175</v>
      </c>
      <c r="H995" s="429">
        <v>1</v>
      </c>
      <c r="I995" s="429">
        <v>5175</v>
      </c>
      <c r="J995" s="429">
        <v>2</v>
      </c>
      <c r="K995" s="429">
        <v>10354</v>
      </c>
      <c r="L995" s="429">
        <v>2.0007729468599034</v>
      </c>
      <c r="M995" s="429">
        <v>5177</v>
      </c>
      <c r="N995" s="429">
        <v>3</v>
      </c>
      <c r="O995" s="429">
        <v>15540</v>
      </c>
      <c r="P995" s="442">
        <v>3.0028985507246375</v>
      </c>
      <c r="Q995" s="430">
        <v>5180</v>
      </c>
    </row>
    <row r="996" spans="1:17" ht="14.4" customHeight="1" x14ac:dyDescent="0.3">
      <c r="A996" s="425" t="s">
        <v>2639</v>
      </c>
      <c r="B996" s="426" t="s">
        <v>2001</v>
      </c>
      <c r="C996" s="426" t="s">
        <v>1976</v>
      </c>
      <c r="D996" s="426" t="s">
        <v>2378</v>
      </c>
      <c r="E996" s="426" t="s">
        <v>2379</v>
      </c>
      <c r="F996" s="429">
        <v>3</v>
      </c>
      <c r="G996" s="429">
        <v>16509</v>
      </c>
      <c r="H996" s="429">
        <v>1</v>
      </c>
      <c r="I996" s="429">
        <v>5503</v>
      </c>
      <c r="J996" s="429">
        <v>2</v>
      </c>
      <c r="K996" s="429">
        <v>11010</v>
      </c>
      <c r="L996" s="429">
        <v>0.66690895874977285</v>
      </c>
      <c r="M996" s="429">
        <v>5505</v>
      </c>
      <c r="N996" s="429">
        <v>2</v>
      </c>
      <c r="O996" s="429">
        <v>11016</v>
      </c>
      <c r="P996" s="442">
        <v>0.66727239687443218</v>
      </c>
      <c r="Q996" s="430">
        <v>5508</v>
      </c>
    </row>
    <row r="997" spans="1:17" ht="14.4" customHeight="1" x14ac:dyDescent="0.3">
      <c r="A997" s="425" t="s">
        <v>2639</v>
      </c>
      <c r="B997" s="426" t="s">
        <v>2001</v>
      </c>
      <c r="C997" s="426" t="s">
        <v>1976</v>
      </c>
      <c r="D997" s="426" t="s">
        <v>2380</v>
      </c>
      <c r="E997" s="426" t="s">
        <v>2381</v>
      </c>
      <c r="F997" s="429">
        <v>17</v>
      </c>
      <c r="G997" s="429">
        <v>45713</v>
      </c>
      <c r="H997" s="429">
        <v>1</v>
      </c>
      <c r="I997" s="429">
        <v>2689</v>
      </c>
      <c r="J997" s="429">
        <v>13</v>
      </c>
      <c r="K997" s="429">
        <v>34983</v>
      </c>
      <c r="L997" s="429">
        <v>0.76527464834948478</v>
      </c>
      <c r="M997" s="429">
        <v>2691</v>
      </c>
      <c r="N997" s="429">
        <v>17</v>
      </c>
      <c r="O997" s="429">
        <v>45764</v>
      </c>
      <c r="P997" s="442">
        <v>1.0011156563778356</v>
      </c>
      <c r="Q997" s="430">
        <v>2692</v>
      </c>
    </row>
    <row r="998" spans="1:17" ht="14.4" customHeight="1" x14ac:dyDescent="0.3">
      <c r="A998" s="425" t="s">
        <v>2640</v>
      </c>
      <c r="B998" s="426" t="s">
        <v>2001</v>
      </c>
      <c r="C998" s="426" t="s">
        <v>2002</v>
      </c>
      <c r="D998" s="426" t="s">
        <v>2008</v>
      </c>
      <c r="E998" s="426" t="s">
        <v>2007</v>
      </c>
      <c r="F998" s="429"/>
      <c r="G998" s="429"/>
      <c r="H998" s="429"/>
      <c r="I998" s="429"/>
      <c r="J998" s="429">
        <v>0.5</v>
      </c>
      <c r="K998" s="429">
        <v>991.44</v>
      </c>
      <c r="L998" s="429"/>
      <c r="M998" s="429">
        <v>1982.88</v>
      </c>
      <c r="N998" s="429"/>
      <c r="O998" s="429"/>
      <c r="P998" s="442"/>
      <c r="Q998" s="430"/>
    </row>
    <row r="999" spans="1:17" ht="14.4" customHeight="1" x14ac:dyDescent="0.3">
      <c r="A999" s="425" t="s">
        <v>2640</v>
      </c>
      <c r="B999" s="426" t="s">
        <v>2001</v>
      </c>
      <c r="C999" s="426" t="s">
        <v>2002</v>
      </c>
      <c r="D999" s="426" t="s">
        <v>2009</v>
      </c>
      <c r="E999" s="426" t="s">
        <v>2010</v>
      </c>
      <c r="F999" s="429">
        <v>0.83</v>
      </c>
      <c r="G999" s="429">
        <v>2120.2199999999998</v>
      </c>
      <c r="H999" s="429">
        <v>1</v>
      </c>
      <c r="I999" s="429">
        <v>2554.4819277108431</v>
      </c>
      <c r="J999" s="429">
        <v>1</v>
      </c>
      <c r="K999" s="429">
        <v>2648.21</v>
      </c>
      <c r="L999" s="429">
        <v>1.2490260444670838</v>
      </c>
      <c r="M999" s="429">
        <v>2648.21</v>
      </c>
      <c r="N999" s="429">
        <v>1.1399999999999999</v>
      </c>
      <c r="O999" s="429">
        <v>3026.63</v>
      </c>
      <c r="P999" s="442">
        <v>1.4275075228042375</v>
      </c>
      <c r="Q999" s="430">
        <v>2654.9385964912285</v>
      </c>
    </row>
    <row r="1000" spans="1:17" ht="14.4" customHeight="1" x14ac:dyDescent="0.3">
      <c r="A1000" s="425" t="s">
        <v>2640</v>
      </c>
      <c r="B1000" s="426" t="s">
        <v>2001</v>
      </c>
      <c r="C1000" s="426" t="s">
        <v>2002</v>
      </c>
      <c r="D1000" s="426" t="s">
        <v>2011</v>
      </c>
      <c r="E1000" s="426" t="s">
        <v>2010</v>
      </c>
      <c r="F1000" s="429">
        <v>0.4</v>
      </c>
      <c r="G1000" s="429">
        <v>2554.48</v>
      </c>
      <c r="H1000" s="429">
        <v>1</v>
      </c>
      <c r="I1000" s="429">
        <v>6386.2</v>
      </c>
      <c r="J1000" s="429"/>
      <c r="K1000" s="429"/>
      <c r="L1000" s="429"/>
      <c r="M1000" s="429"/>
      <c r="N1000" s="429"/>
      <c r="O1000" s="429"/>
      <c r="P1000" s="442"/>
      <c r="Q1000" s="430"/>
    </row>
    <row r="1001" spans="1:17" ht="14.4" customHeight="1" x14ac:dyDescent="0.3">
      <c r="A1001" s="425" t="s">
        <v>2640</v>
      </c>
      <c r="B1001" s="426" t="s">
        <v>2001</v>
      </c>
      <c r="C1001" s="426" t="s">
        <v>2002</v>
      </c>
      <c r="D1001" s="426" t="s">
        <v>2012</v>
      </c>
      <c r="E1001" s="426" t="s">
        <v>2010</v>
      </c>
      <c r="F1001" s="429">
        <v>0.1</v>
      </c>
      <c r="G1001" s="429">
        <v>851.49</v>
      </c>
      <c r="H1001" s="429">
        <v>1</v>
      </c>
      <c r="I1001" s="429">
        <v>8514.9</v>
      </c>
      <c r="J1001" s="429"/>
      <c r="K1001" s="429"/>
      <c r="L1001" s="429"/>
      <c r="M1001" s="429"/>
      <c r="N1001" s="429"/>
      <c r="O1001" s="429"/>
      <c r="P1001" s="442"/>
      <c r="Q1001" s="430"/>
    </row>
    <row r="1002" spans="1:17" ht="14.4" customHeight="1" x14ac:dyDescent="0.3">
      <c r="A1002" s="425" t="s">
        <v>2640</v>
      </c>
      <c r="B1002" s="426" t="s">
        <v>2001</v>
      </c>
      <c r="C1002" s="426" t="s">
        <v>2002</v>
      </c>
      <c r="D1002" s="426" t="s">
        <v>2021</v>
      </c>
      <c r="E1002" s="426" t="s">
        <v>2022</v>
      </c>
      <c r="F1002" s="429">
        <v>2.5</v>
      </c>
      <c r="G1002" s="429">
        <v>3600.06</v>
      </c>
      <c r="H1002" s="429">
        <v>1</v>
      </c>
      <c r="I1002" s="429">
        <v>1440.0239999999999</v>
      </c>
      <c r="J1002" s="429">
        <v>8.9</v>
      </c>
      <c r="K1002" s="429">
        <v>10320.1</v>
      </c>
      <c r="L1002" s="429">
        <v>2.8666466669999946</v>
      </c>
      <c r="M1002" s="429">
        <v>1159.5617977528091</v>
      </c>
      <c r="N1002" s="429">
        <v>3.7</v>
      </c>
      <c r="O1002" s="429">
        <v>3633.6000000000004</v>
      </c>
      <c r="P1002" s="442">
        <v>1.0093165113914768</v>
      </c>
      <c r="Q1002" s="430">
        <v>982.05405405405406</v>
      </c>
    </row>
    <row r="1003" spans="1:17" ht="14.4" customHeight="1" x14ac:dyDescent="0.3">
      <c r="A1003" s="425" t="s">
        <v>2640</v>
      </c>
      <c r="B1003" s="426" t="s">
        <v>2001</v>
      </c>
      <c r="C1003" s="426" t="s">
        <v>2002</v>
      </c>
      <c r="D1003" s="426" t="s">
        <v>2024</v>
      </c>
      <c r="E1003" s="426" t="s">
        <v>2014</v>
      </c>
      <c r="F1003" s="429">
        <v>9.9999999999999992E-2</v>
      </c>
      <c r="G1003" s="429">
        <v>1370.35</v>
      </c>
      <c r="H1003" s="429">
        <v>1</v>
      </c>
      <c r="I1003" s="429">
        <v>13703.5</v>
      </c>
      <c r="J1003" s="429"/>
      <c r="K1003" s="429"/>
      <c r="L1003" s="429"/>
      <c r="M1003" s="429"/>
      <c r="N1003" s="429"/>
      <c r="O1003" s="429"/>
      <c r="P1003" s="442"/>
      <c r="Q1003" s="430"/>
    </row>
    <row r="1004" spans="1:17" ht="14.4" customHeight="1" x14ac:dyDescent="0.3">
      <c r="A1004" s="425" t="s">
        <v>2640</v>
      </c>
      <c r="B1004" s="426" t="s">
        <v>2001</v>
      </c>
      <c r="C1004" s="426" t="s">
        <v>2002</v>
      </c>
      <c r="D1004" s="426" t="s">
        <v>2025</v>
      </c>
      <c r="E1004" s="426" t="s">
        <v>2026</v>
      </c>
      <c r="F1004" s="429">
        <v>0.38</v>
      </c>
      <c r="G1004" s="429">
        <v>6548.68</v>
      </c>
      <c r="H1004" s="429">
        <v>1</v>
      </c>
      <c r="I1004" s="429">
        <v>17233.368421052633</v>
      </c>
      <c r="J1004" s="429">
        <v>1.76</v>
      </c>
      <c r="K1004" s="429">
        <v>22639.159999999996</v>
      </c>
      <c r="L1004" s="429">
        <v>3.4570569946920595</v>
      </c>
      <c r="M1004" s="429">
        <v>12863.159090909088</v>
      </c>
      <c r="N1004" s="429">
        <v>0.86</v>
      </c>
      <c r="O1004" s="429">
        <v>9505.09</v>
      </c>
      <c r="P1004" s="442">
        <v>1.4514512848390819</v>
      </c>
      <c r="Q1004" s="430">
        <v>11052.430232558139</v>
      </c>
    </row>
    <row r="1005" spans="1:17" ht="14.4" customHeight="1" x14ac:dyDescent="0.3">
      <c r="A1005" s="425" t="s">
        <v>2640</v>
      </c>
      <c r="B1005" s="426" t="s">
        <v>2001</v>
      </c>
      <c r="C1005" s="426" t="s">
        <v>2002</v>
      </c>
      <c r="D1005" s="426" t="s">
        <v>2028</v>
      </c>
      <c r="E1005" s="426" t="s">
        <v>2026</v>
      </c>
      <c r="F1005" s="429">
        <v>0.08</v>
      </c>
      <c r="G1005" s="429">
        <v>204.35</v>
      </c>
      <c r="H1005" s="429">
        <v>1</v>
      </c>
      <c r="I1005" s="429">
        <v>2554.375</v>
      </c>
      <c r="J1005" s="429"/>
      <c r="K1005" s="429"/>
      <c r="L1005" s="429"/>
      <c r="M1005" s="429"/>
      <c r="N1005" s="429"/>
      <c r="O1005" s="429"/>
      <c r="P1005" s="442"/>
      <c r="Q1005" s="430"/>
    </row>
    <row r="1006" spans="1:17" ht="14.4" customHeight="1" x14ac:dyDescent="0.3">
      <c r="A1006" s="425" t="s">
        <v>2640</v>
      </c>
      <c r="B1006" s="426" t="s">
        <v>2001</v>
      </c>
      <c r="C1006" s="426" t="s">
        <v>2002</v>
      </c>
      <c r="D1006" s="426" t="s">
        <v>2031</v>
      </c>
      <c r="E1006" s="426" t="s">
        <v>2014</v>
      </c>
      <c r="F1006" s="429">
        <v>0.02</v>
      </c>
      <c r="G1006" s="429">
        <v>145.07</v>
      </c>
      <c r="H1006" s="429">
        <v>1</v>
      </c>
      <c r="I1006" s="429">
        <v>7253.4999999999991</v>
      </c>
      <c r="J1006" s="429">
        <v>0.24000000000000002</v>
      </c>
      <c r="K1006" s="429">
        <v>1359.42</v>
      </c>
      <c r="L1006" s="429">
        <v>9.3707865168539328</v>
      </c>
      <c r="M1006" s="429">
        <v>5664.25</v>
      </c>
      <c r="N1006" s="429">
        <v>0.38</v>
      </c>
      <c r="O1006" s="429">
        <v>2000.5299999999997</v>
      </c>
      <c r="P1006" s="442">
        <v>13.790101330392224</v>
      </c>
      <c r="Q1006" s="430">
        <v>5264.5526315789466</v>
      </c>
    </row>
    <row r="1007" spans="1:17" ht="14.4" customHeight="1" x14ac:dyDescent="0.3">
      <c r="A1007" s="425" t="s">
        <v>2640</v>
      </c>
      <c r="B1007" s="426" t="s">
        <v>2001</v>
      </c>
      <c r="C1007" s="426" t="s">
        <v>2002</v>
      </c>
      <c r="D1007" s="426" t="s">
        <v>2032</v>
      </c>
      <c r="E1007" s="426" t="s">
        <v>2026</v>
      </c>
      <c r="F1007" s="429">
        <v>0.06</v>
      </c>
      <c r="G1007" s="429">
        <v>454.27</v>
      </c>
      <c r="H1007" s="429">
        <v>1</v>
      </c>
      <c r="I1007" s="429">
        <v>7571.166666666667</v>
      </c>
      <c r="J1007" s="429">
        <v>0.05</v>
      </c>
      <c r="K1007" s="429">
        <v>322.49</v>
      </c>
      <c r="L1007" s="429">
        <v>0.70990820437184943</v>
      </c>
      <c r="M1007" s="429">
        <v>6449.8</v>
      </c>
      <c r="N1007" s="429">
        <v>0.47</v>
      </c>
      <c r="O1007" s="429">
        <v>3011.9399999999996</v>
      </c>
      <c r="P1007" s="442">
        <v>6.6302859532876921</v>
      </c>
      <c r="Q1007" s="430">
        <v>6408.3829787234035</v>
      </c>
    </row>
    <row r="1008" spans="1:17" ht="14.4" customHeight="1" x14ac:dyDescent="0.3">
      <c r="A1008" s="425" t="s">
        <v>2640</v>
      </c>
      <c r="B1008" s="426" t="s">
        <v>2001</v>
      </c>
      <c r="C1008" s="426" t="s">
        <v>2002</v>
      </c>
      <c r="D1008" s="426" t="s">
        <v>2033</v>
      </c>
      <c r="E1008" s="426" t="s">
        <v>2026</v>
      </c>
      <c r="F1008" s="429">
        <v>0.36000000000000004</v>
      </c>
      <c r="G1008" s="429">
        <v>6248.96</v>
      </c>
      <c r="H1008" s="429">
        <v>1</v>
      </c>
      <c r="I1008" s="429">
        <v>17358.222222222219</v>
      </c>
      <c r="J1008" s="429">
        <v>0.13</v>
      </c>
      <c r="K1008" s="429">
        <v>1612.47</v>
      </c>
      <c r="L1008" s="429">
        <v>0.25803813754608768</v>
      </c>
      <c r="M1008" s="429">
        <v>12403.615384615385</v>
      </c>
      <c r="N1008" s="429">
        <v>0.14000000000000001</v>
      </c>
      <c r="O1008" s="429">
        <v>1640.8000000000002</v>
      </c>
      <c r="P1008" s="442">
        <v>0.26257169192953711</v>
      </c>
      <c r="Q1008" s="430">
        <v>11720</v>
      </c>
    </row>
    <row r="1009" spans="1:17" ht="14.4" customHeight="1" x14ac:dyDescent="0.3">
      <c r="A1009" s="425" t="s">
        <v>2640</v>
      </c>
      <c r="B1009" s="426" t="s">
        <v>2001</v>
      </c>
      <c r="C1009" s="426" t="s">
        <v>2002</v>
      </c>
      <c r="D1009" s="426" t="s">
        <v>2034</v>
      </c>
      <c r="E1009" s="426" t="s">
        <v>2035</v>
      </c>
      <c r="F1009" s="429"/>
      <c r="G1009" s="429"/>
      <c r="H1009" s="429"/>
      <c r="I1009" s="429"/>
      <c r="J1009" s="429"/>
      <c r="K1009" s="429"/>
      <c r="L1009" s="429"/>
      <c r="M1009" s="429"/>
      <c r="N1009" s="429">
        <v>0.05</v>
      </c>
      <c r="O1009" s="429">
        <v>13.31</v>
      </c>
      <c r="P1009" s="442"/>
      <c r="Q1009" s="430">
        <v>266.2</v>
      </c>
    </row>
    <row r="1010" spans="1:17" ht="14.4" customHeight="1" x14ac:dyDescent="0.3">
      <c r="A1010" s="425" t="s">
        <v>2640</v>
      </c>
      <c r="B1010" s="426" t="s">
        <v>2001</v>
      </c>
      <c r="C1010" s="426" t="s">
        <v>2002</v>
      </c>
      <c r="D1010" s="426" t="s">
        <v>2036</v>
      </c>
      <c r="E1010" s="426" t="s">
        <v>2037</v>
      </c>
      <c r="F1010" s="429">
        <v>18.829999999999998</v>
      </c>
      <c r="G1010" s="429">
        <v>17737.68</v>
      </c>
      <c r="H1010" s="429">
        <v>1</v>
      </c>
      <c r="I1010" s="429">
        <v>941.9904407859799</v>
      </c>
      <c r="J1010" s="429">
        <v>13</v>
      </c>
      <c r="K1010" s="429">
        <v>12532.86</v>
      </c>
      <c r="L1010" s="429">
        <v>0.70656703695184486</v>
      </c>
      <c r="M1010" s="429">
        <v>964.06615384615384</v>
      </c>
      <c r="N1010" s="429">
        <v>19.599999999999998</v>
      </c>
      <c r="O1010" s="429">
        <v>19020.969999999998</v>
      </c>
      <c r="P1010" s="442">
        <v>1.0723482439642613</v>
      </c>
      <c r="Q1010" s="430">
        <v>970.45765306122451</v>
      </c>
    </row>
    <row r="1011" spans="1:17" ht="14.4" customHeight="1" x14ac:dyDescent="0.3">
      <c r="A1011" s="425" t="s">
        <v>2640</v>
      </c>
      <c r="B1011" s="426" t="s">
        <v>2001</v>
      </c>
      <c r="C1011" s="426" t="s">
        <v>2002</v>
      </c>
      <c r="D1011" s="426" t="s">
        <v>2038</v>
      </c>
      <c r="E1011" s="426" t="s">
        <v>2037</v>
      </c>
      <c r="F1011" s="429"/>
      <c r="G1011" s="429"/>
      <c r="H1011" s="429"/>
      <c r="I1011" s="429"/>
      <c r="J1011" s="429">
        <v>3.9</v>
      </c>
      <c r="K1011" s="429">
        <v>7540.4699999999993</v>
      </c>
      <c r="L1011" s="429"/>
      <c r="M1011" s="429">
        <v>1933.4538461538461</v>
      </c>
      <c r="N1011" s="429">
        <v>0.2</v>
      </c>
      <c r="O1011" s="429">
        <v>386.69</v>
      </c>
      <c r="P1011" s="442"/>
      <c r="Q1011" s="430">
        <v>1933.4499999999998</v>
      </c>
    </row>
    <row r="1012" spans="1:17" ht="14.4" customHeight="1" x14ac:dyDescent="0.3">
      <c r="A1012" s="425" t="s">
        <v>2640</v>
      </c>
      <c r="B1012" s="426" t="s">
        <v>2001</v>
      </c>
      <c r="C1012" s="426" t="s">
        <v>2002</v>
      </c>
      <c r="D1012" s="426" t="s">
        <v>2039</v>
      </c>
      <c r="E1012" s="426" t="s">
        <v>2040</v>
      </c>
      <c r="F1012" s="429"/>
      <c r="G1012" s="429"/>
      <c r="H1012" s="429"/>
      <c r="I1012" s="429"/>
      <c r="J1012" s="429">
        <v>0.1</v>
      </c>
      <c r="K1012" s="429">
        <v>537.06999999999994</v>
      </c>
      <c r="L1012" s="429"/>
      <c r="M1012" s="429">
        <v>5370.6999999999989</v>
      </c>
      <c r="N1012" s="429"/>
      <c r="O1012" s="429"/>
      <c r="P1012" s="442"/>
      <c r="Q1012" s="430"/>
    </row>
    <row r="1013" spans="1:17" ht="14.4" customHeight="1" x14ac:dyDescent="0.3">
      <c r="A1013" s="425" t="s">
        <v>2640</v>
      </c>
      <c r="B1013" s="426" t="s">
        <v>2001</v>
      </c>
      <c r="C1013" s="426" t="s">
        <v>2002</v>
      </c>
      <c r="D1013" s="426" t="s">
        <v>2041</v>
      </c>
      <c r="E1013" s="426" t="s">
        <v>2042</v>
      </c>
      <c r="F1013" s="429">
        <v>0.6</v>
      </c>
      <c r="G1013" s="429">
        <v>3125.91</v>
      </c>
      <c r="H1013" s="429">
        <v>1</v>
      </c>
      <c r="I1013" s="429">
        <v>5209.8500000000004</v>
      </c>
      <c r="J1013" s="429">
        <v>0.1</v>
      </c>
      <c r="K1013" s="429">
        <v>484.77</v>
      </c>
      <c r="L1013" s="429">
        <v>0.15508124034281218</v>
      </c>
      <c r="M1013" s="429">
        <v>4847.7</v>
      </c>
      <c r="N1013" s="429"/>
      <c r="O1013" s="429"/>
      <c r="P1013" s="442"/>
      <c r="Q1013" s="430"/>
    </row>
    <row r="1014" spans="1:17" ht="14.4" customHeight="1" x14ac:dyDescent="0.3">
      <c r="A1014" s="425" t="s">
        <v>2640</v>
      </c>
      <c r="B1014" s="426" t="s">
        <v>2001</v>
      </c>
      <c r="C1014" s="426" t="s">
        <v>2002</v>
      </c>
      <c r="D1014" s="426" t="s">
        <v>2044</v>
      </c>
      <c r="E1014" s="426" t="s">
        <v>2045</v>
      </c>
      <c r="F1014" s="429">
        <v>0.95000000000000007</v>
      </c>
      <c r="G1014" s="429">
        <v>5534.75</v>
      </c>
      <c r="H1014" s="429">
        <v>1</v>
      </c>
      <c r="I1014" s="429">
        <v>5826.0526315789466</v>
      </c>
      <c r="J1014" s="429">
        <v>2</v>
      </c>
      <c r="K1014" s="429">
        <v>10799.519999999999</v>
      </c>
      <c r="L1014" s="429">
        <v>1.9512209223542163</v>
      </c>
      <c r="M1014" s="429">
        <v>5399.7599999999993</v>
      </c>
      <c r="N1014" s="429">
        <v>1.0999999999999999</v>
      </c>
      <c r="O1014" s="429">
        <v>5973.6399999999994</v>
      </c>
      <c r="P1014" s="442">
        <v>1.079297167893762</v>
      </c>
      <c r="Q1014" s="430">
        <v>5430.5818181818186</v>
      </c>
    </row>
    <row r="1015" spans="1:17" ht="14.4" customHeight="1" x14ac:dyDescent="0.3">
      <c r="A1015" s="425" t="s">
        <v>2640</v>
      </c>
      <c r="B1015" s="426" t="s">
        <v>2001</v>
      </c>
      <c r="C1015" s="426" t="s">
        <v>2002</v>
      </c>
      <c r="D1015" s="426" t="s">
        <v>2046</v>
      </c>
      <c r="E1015" s="426" t="s">
        <v>2045</v>
      </c>
      <c r="F1015" s="429">
        <v>3.85</v>
      </c>
      <c r="G1015" s="429">
        <v>45445.390000000007</v>
      </c>
      <c r="H1015" s="429">
        <v>1</v>
      </c>
      <c r="I1015" s="429">
        <v>11803.997402597404</v>
      </c>
      <c r="J1015" s="429">
        <v>3.9499999999999997</v>
      </c>
      <c r="K1015" s="429">
        <v>42496.23</v>
      </c>
      <c r="L1015" s="429">
        <v>0.93510540893146687</v>
      </c>
      <c r="M1015" s="429">
        <v>10758.53924050633</v>
      </c>
      <c r="N1015" s="429">
        <v>6.2200000000000006</v>
      </c>
      <c r="O1015" s="429">
        <v>67372.11</v>
      </c>
      <c r="P1015" s="442">
        <v>1.4824850221331578</v>
      </c>
      <c r="Q1015" s="430">
        <v>10831.528938906751</v>
      </c>
    </row>
    <row r="1016" spans="1:17" ht="14.4" customHeight="1" x14ac:dyDescent="0.3">
      <c r="A1016" s="425" t="s">
        <v>2640</v>
      </c>
      <c r="B1016" s="426" t="s">
        <v>2001</v>
      </c>
      <c r="C1016" s="426" t="s">
        <v>2002</v>
      </c>
      <c r="D1016" s="426" t="s">
        <v>2047</v>
      </c>
      <c r="E1016" s="426" t="s">
        <v>2042</v>
      </c>
      <c r="F1016" s="429">
        <v>3.9899999999999998</v>
      </c>
      <c r="G1016" s="429">
        <v>10845.1</v>
      </c>
      <c r="H1016" s="429">
        <v>1</v>
      </c>
      <c r="I1016" s="429">
        <v>2718.0701754385968</v>
      </c>
      <c r="J1016" s="429">
        <v>4.46</v>
      </c>
      <c r="K1016" s="429">
        <v>8590.14</v>
      </c>
      <c r="L1016" s="429">
        <v>0.79207568394943328</v>
      </c>
      <c r="M1016" s="429">
        <v>1926.0403587443946</v>
      </c>
      <c r="N1016" s="429">
        <v>1.19</v>
      </c>
      <c r="O1016" s="429">
        <v>2302.6200000000003</v>
      </c>
      <c r="P1016" s="442">
        <v>0.21231892744188621</v>
      </c>
      <c r="Q1016" s="430">
        <v>1934.9747899159668</v>
      </c>
    </row>
    <row r="1017" spans="1:17" ht="14.4" customHeight="1" x14ac:dyDescent="0.3">
      <c r="A1017" s="425" t="s">
        <v>2640</v>
      </c>
      <c r="B1017" s="426" t="s">
        <v>2001</v>
      </c>
      <c r="C1017" s="426" t="s">
        <v>2002</v>
      </c>
      <c r="D1017" s="426" t="s">
        <v>2049</v>
      </c>
      <c r="E1017" s="426" t="s">
        <v>2050</v>
      </c>
      <c r="F1017" s="429">
        <v>3.4299999999999997</v>
      </c>
      <c r="G1017" s="429">
        <v>1750.0700000000002</v>
      </c>
      <c r="H1017" s="429">
        <v>1</v>
      </c>
      <c r="I1017" s="429">
        <v>510.22448979591843</v>
      </c>
      <c r="J1017" s="429">
        <v>4.25</v>
      </c>
      <c r="K1017" s="429">
        <v>1596.14</v>
      </c>
      <c r="L1017" s="429">
        <v>0.91204351825926955</v>
      </c>
      <c r="M1017" s="429">
        <v>375.56235294117647</v>
      </c>
      <c r="N1017" s="429">
        <v>5.23</v>
      </c>
      <c r="O1017" s="429">
        <v>1975.5499999999997</v>
      </c>
      <c r="P1017" s="442">
        <v>1.1288405606632874</v>
      </c>
      <c r="Q1017" s="430">
        <v>377.73422562141485</v>
      </c>
    </row>
    <row r="1018" spans="1:17" ht="14.4" customHeight="1" x14ac:dyDescent="0.3">
      <c r="A1018" s="425" t="s">
        <v>2640</v>
      </c>
      <c r="B1018" s="426" t="s">
        <v>2001</v>
      </c>
      <c r="C1018" s="426" t="s">
        <v>2002</v>
      </c>
      <c r="D1018" s="426" t="s">
        <v>2053</v>
      </c>
      <c r="E1018" s="426" t="s">
        <v>2052</v>
      </c>
      <c r="F1018" s="429">
        <v>0.05</v>
      </c>
      <c r="G1018" s="429">
        <v>45.11</v>
      </c>
      <c r="H1018" s="429">
        <v>1</v>
      </c>
      <c r="I1018" s="429">
        <v>902.19999999999993</v>
      </c>
      <c r="J1018" s="429"/>
      <c r="K1018" s="429"/>
      <c r="L1018" s="429"/>
      <c r="M1018" s="429"/>
      <c r="N1018" s="429">
        <v>0.02</v>
      </c>
      <c r="O1018" s="429">
        <v>14.04</v>
      </c>
      <c r="P1018" s="442">
        <v>0.31123919308357345</v>
      </c>
      <c r="Q1018" s="430">
        <v>701.99999999999989</v>
      </c>
    </row>
    <row r="1019" spans="1:17" ht="14.4" customHeight="1" x14ac:dyDescent="0.3">
      <c r="A1019" s="425" t="s">
        <v>2640</v>
      </c>
      <c r="B1019" s="426" t="s">
        <v>2001</v>
      </c>
      <c r="C1019" s="426" t="s">
        <v>2002</v>
      </c>
      <c r="D1019" s="426" t="s">
        <v>2641</v>
      </c>
      <c r="E1019" s="426" t="s">
        <v>2026</v>
      </c>
      <c r="F1019" s="429"/>
      <c r="G1019" s="429"/>
      <c r="H1019" s="429"/>
      <c r="I1019" s="429"/>
      <c r="J1019" s="429"/>
      <c r="K1019" s="429"/>
      <c r="L1019" s="429"/>
      <c r="M1019" s="429"/>
      <c r="N1019" s="429">
        <v>0.2</v>
      </c>
      <c r="O1019" s="429">
        <v>2611.2399999999998</v>
      </c>
      <c r="P1019" s="442"/>
      <c r="Q1019" s="430">
        <v>13056.199999999999</v>
      </c>
    </row>
    <row r="1020" spans="1:17" ht="14.4" customHeight="1" x14ac:dyDescent="0.3">
      <c r="A1020" s="425" t="s">
        <v>2640</v>
      </c>
      <c r="B1020" s="426" t="s">
        <v>2001</v>
      </c>
      <c r="C1020" s="426" t="s">
        <v>1969</v>
      </c>
      <c r="D1020" s="426" t="s">
        <v>2068</v>
      </c>
      <c r="E1020" s="426" t="s">
        <v>2069</v>
      </c>
      <c r="F1020" s="429"/>
      <c r="G1020" s="429"/>
      <c r="H1020" s="429"/>
      <c r="I1020" s="429"/>
      <c r="J1020" s="429">
        <v>1</v>
      </c>
      <c r="K1020" s="429">
        <v>1447.28</v>
      </c>
      <c r="L1020" s="429"/>
      <c r="M1020" s="429">
        <v>1447.28</v>
      </c>
      <c r="N1020" s="429"/>
      <c r="O1020" s="429"/>
      <c r="P1020" s="442"/>
      <c r="Q1020" s="430"/>
    </row>
    <row r="1021" spans="1:17" ht="14.4" customHeight="1" x14ac:dyDescent="0.3">
      <c r="A1021" s="425" t="s">
        <v>2640</v>
      </c>
      <c r="B1021" s="426" t="s">
        <v>2001</v>
      </c>
      <c r="C1021" s="426" t="s">
        <v>1969</v>
      </c>
      <c r="D1021" s="426" t="s">
        <v>2070</v>
      </c>
      <c r="E1021" s="426" t="s">
        <v>2071</v>
      </c>
      <c r="F1021" s="429"/>
      <c r="G1021" s="429"/>
      <c r="H1021" s="429"/>
      <c r="I1021" s="429"/>
      <c r="J1021" s="429"/>
      <c r="K1021" s="429"/>
      <c r="L1021" s="429"/>
      <c r="M1021" s="429"/>
      <c r="N1021" s="429">
        <v>1</v>
      </c>
      <c r="O1021" s="429">
        <v>972.32</v>
      </c>
      <c r="P1021" s="442"/>
      <c r="Q1021" s="430">
        <v>972.32</v>
      </c>
    </row>
    <row r="1022" spans="1:17" ht="14.4" customHeight="1" x14ac:dyDescent="0.3">
      <c r="A1022" s="425" t="s">
        <v>2640</v>
      </c>
      <c r="B1022" s="426" t="s">
        <v>2001</v>
      </c>
      <c r="C1022" s="426" t="s">
        <v>1969</v>
      </c>
      <c r="D1022" s="426" t="s">
        <v>2072</v>
      </c>
      <c r="E1022" s="426" t="s">
        <v>2071</v>
      </c>
      <c r="F1022" s="429">
        <v>2</v>
      </c>
      <c r="G1022" s="429">
        <v>3294.8</v>
      </c>
      <c r="H1022" s="429">
        <v>1</v>
      </c>
      <c r="I1022" s="429">
        <v>1647.4</v>
      </c>
      <c r="J1022" s="429">
        <v>10</v>
      </c>
      <c r="K1022" s="429">
        <v>16833.46</v>
      </c>
      <c r="L1022" s="429">
        <v>5.1090991865970619</v>
      </c>
      <c r="M1022" s="429">
        <v>1683.346</v>
      </c>
      <c r="N1022" s="429">
        <v>8</v>
      </c>
      <c r="O1022" s="429">
        <v>13658.48</v>
      </c>
      <c r="P1022" s="442">
        <v>4.1454655821294155</v>
      </c>
      <c r="Q1022" s="430">
        <v>1707.31</v>
      </c>
    </row>
    <row r="1023" spans="1:17" ht="14.4" customHeight="1" x14ac:dyDescent="0.3">
      <c r="A1023" s="425" t="s">
        <v>2640</v>
      </c>
      <c r="B1023" s="426" t="s">
        <v>2001</v>
      </c>
      <c r="C1023" s="426" t="s">
        <v>1969</v>
      </c>
      <c r="D1023" s="426" t="s">
        <v>2073</v>
      </c>
      <c r="E1023" s="426" t="s">
        <v>2071</v>
      </c>
      <c r="F1023" s="429"/>
      <c r="G1023" s="429"/>
      <c r="H1023" s="429"/>
      <c r="I1023" s="429"/>
      <c r="J1023" s="429">
        <v>3</v>
      </c>
      <c r="K1023" s="429">
        <v>6126.4000000000005</v>
      </c>
      <c r="L1023" s="429"/>
      <c r="M1023" s="429">
        <v>2042.1333333333334</v>
      </c>
      <c r="N1023" s="429"/>
      <c r="O1023" s="429"/>
      <c r="P1023" s="442"/>
      <c r="Q1023" s="430"/>
    </row>
    <row r="1024" spans="1:17" ht="14.4" customHeight="1" x14ac:dyDescent="0.3">
      <c r="A1024" s="425" t="s">
        <v>2640</v>
      </c>
      <c r="B1024" s="426" t="s">
        <v>2001</v>
      </c>
      <c r="C1024" s="426" t="s">
        <v>1969</v>
      </c>
      <c r="D1024" s="426" t="s">
        <v>2076</v>
      </c>
      <c r="E1024" s="426" t="s">
        <v>2077</v>
      </c>
      <c r="F1024" s="429">
        <v>1</v>
      </c>
      <c r="G1024" s="429">
        <v>991.7</v>
      </c>
      <c r="H1024" s="429">
        <v>1</v>
      </c>
      <c r="I1024" s="429">
        <v>991.7</v>
      </c>
      <c r="J1024" s="429">
        <v>1</v>
      </c>
      <c r="K1024" s="429">
        <v>1027.76</v>
      </c>
      <c r="L1024" s="429">
        <v>1.0363618029646062</v>
      </c>
      <c r="M1024" s="429">
        <v>1027.76</v>
      </c>
      <c r="N1024" s="429">
        <v>1</v>
      </c>
      <c r="O1024" s="429">
        <v>1027.76</v>
      </c>
      <c r="P1024" s="442">
        <v>1.0363618029646062</v>
      </c>
      <c r="Q1024" s="430">
        <v>1027.76</v>
      </c>
    </row>
    <row r="1025" spans="1:17" ht="14.4" customHeight="1" x14ac:dyDescent="0.3">
      <c r="A1025" s="425" t="s">
        <v>2640</v>
      </c>
      <c r="B1025" s="426" t="s">
        <v>2001</v>
      </c>
      <c r="C1025" s="426" t="s">
        <v>1969</v>
      </c>
      <c r="D1025" s="426" t="s">
        <v>2489</v>
      </c>
      <c r="E1025" s="426" t="s">
        <v>2490</v>
      </c>
      <c r="F1025" s="429"/>
      <c r="G1025" s="429"/>
      <c r="H1025" s="429"/>
      <c r="I1025" s="429"/>
      <c r="J1025" s="429">
        <v>2</v>
      </c>
      <c r="K1025" s="429">
        <v>41922.619999999995</v>
      </c>
      <c r="L1025" s="429"/>
      <c r="M1025" s="429">
        <v>20961.309999999998</v>
      </c>
      <c r="N1025" s="429"/>
      <c r="O1025" s="429"/>
      <c r="P1025" s="442"/>
      <c r="Q1025" s="430"/>
    </row>
    <row r="1026" spans="1:17" ht="14.4" customHeight="1" x14ac:dyDescent="0.3">
      <c r="A1026" s="425" t="s">
        <v>2640</v>
      </c>
      <c r="B1026" s="426" t="s">
        <v>2001</v>
      </c>
      <c r="C1026" s="426" t="s">
        <v>1969</v>
      </c>
      <c r="D1026" s="426" t="s">
        <v>2617</v>
      </c>
      <c r="E1026" s="426" t="s">
        <v>2618</v>
      </c>
      <c r="F1026" s="429"/>
      <c r="G1026" s="429"/>
      <c r="H1026" s="429"/>
      <c r="I1026" s="429"/>
      <c r="J1026" s="429">
        <v>1</v>
      </c>
      <c r="K1026" s="429">
        <v>17350</v>
      </c>
      <c r="L1026" s="429"/>
      <c r="M1026" s="429">
        <v>17350</v>
      </c>
      <c r="N1026" s="429"/>
      <c r="O1026" s="429"/>
      <c r="P1026" s="442"/>
      <c r="Q1026" s="430"/>
    </row>
    <row r="1027" spans="1:17" ht="14.4" customHeight="1" x14ac:dyDescent="0.3">
      <c r="A1027" s="425" t="s">
        <v>2640</v>
      </c>
      <c r="B1027" s="426" t="s">
        <v>2001</v>
      </c>
      <c r="C1027" s="426" t="s">
        <v>1969</v>
      </c>
      <c r="D1027" s="426" t="s">
        <v>2521</v>
      </c>
      <c r="E1027" s="426" t="s">
        <v>2522</v>
      </c>
      <c r="F1027" s="429">
        <v>1</v>
      </c>
      <c r="G1027" s="429">
        <v>2583</v>
      </c>
      <c r="H1027" s="429">
        <v>1</v>
      </c>
      <c r="I1027" s="429">
        <v>2583</v>
      </c>
      <c r="J1027" s="429"/>
      <c r="K1027" s="429"/>
      <c r="L1027" s="429"/>
      <c r="M1027" s="429"/>
      <c r="N1027" s="429"/>
      <c r="O1027" s="429"/>
      <c r="P1027" s="442"/>
      <c r="Q1027" s="430"/>
    </row>
    <row r="1028" spans="1:17" ht="14.4" customHeight="1" x14ac:dyDescent="0.3">
      <c r="A1028" s="425" t="s">
        <v>2640</v>
      </c>
      <c r="B1028" s="426" t="s">
        <v>2001</v>
      </c>
      <c r="C1028" s="426" t="s">
        <v>1969</v>
      </c>
      <c r="D1028" s="426" t="s">
        <v>2089</v>
      </c>
      <c r="E1028" s="426" t="s">
        <v>2090</v>
      </c>
      <c r="F1028" s="429"/>
      <c r="G1028" s="429"/>
      <c r="H1028" s="429"/>
      <c r="I1028" s="429"/>
      <c r="J1028" s="429"/>
      <c r="K1028" s="429"/>
      <c r="L1028" s="429"/>
      <c r="M1028" s="429"/>
      <c r="N1028" s="429">
        <v>1</v>
      </c>
      <c r="O1028" s="429">
        <v>2236.5</v>
      </c>
      <c r="P1028" s="442"/>
      <c r="Q1028" s="430">
        <v>2236.5</v>
      </c>
    </row>
    <row r="1029" spans="1:17" ht="14.4" customHeight="1" x14ac:dyDescent="0.3">
      <c r="A1029" s="425" t="s">
        <v>2640</v>
      </c>
      <c r="B1029" s="426" t="s">
        <v>2001</v>
      </c>
      <c r="C1029" s="426" t="s">
        <v>1969</v>
      </c>
      <c r="D1029" s="426" t="s">
        <v>2102</v>
      </c>
      <c r="E1029" s="426" t="s">
        <v>2103</v>
      </c>
      <c r="F1029" s="429">
        <v>2</v>
      </c>
      <c r="G1029" s="429">
        <v>13298</v>
      </c>
      <c r="H1029" s="429">
        <v>1</v>
      </c>
      <c r="I1029" s="429">
        <v>6649</v>
      </c>
      <c r="J1029" s="429">
        <v>16</v>
      </c>
      <c r="K1029" s="429">
        <v>108076.45999999999</v>
      </c>
      <c r="L1029" s="429">
        <v>8.1272717701910064</v>
      </c>
      <c r="M1029" s="429">
        <v>6754.7787499999995</v>
      </c>
      <c r="N1029" s="429"/>
      <c r="O1029" s="429"/>
      <c r="P1029" s="442"/>
      <c r="Q1029" s="430"/>
    </row>
    <row r="1030" spans="1:17" ht="14.4" customHeight="1" x14ac:dyDescent="0.3">
      <c r="A1030" s="425" t="s">
        <v>2640</v>
      </c>
      <c r="B1030" s="426" t="s">
        <v>2001</v>
      </c>
      <c r="C1030" s="426" t="s">
        <v>1969</v>
      </c>
      <c r="D1030" s="426" t="s">
        <v>2538</v>
      </c>
      <c r="E1030" s="426" t="s">
        <v>2539</v>
      </c>
      <c r="F1030" s="429"/>
      <c r="G1030" s="429"/>
      <c r="H1030" s="429"/>
      <c r="I1030" s="429"/>
      <c r="J1030" s="429"/>
      <c r="K1030" s="429"/>
      <c r="L1030" s="429"/>
      <c r="M1030" s="429"/>
      <c r="N1030" s="429">
        <v>1</v>
      </c>
      <c r="O1030" s="429">
        <v>19196.8</v>
      </c>
      <c r="P1030" s="442"/>
      <c r="Q1030" s="430">
        <v>19196.8</v>
      </c>
    </row>
    <row r="1031" spans="1:17" ht="14.4" customHeight="1" x14ac:dyDescent="0.3">
      <c r="A1031" s="425" t="s">
        <v>2640</v>
      </c>
      <c r="B1031" s="426" t="s">
        <v>2001</v>
      </c>
      <c r="C1031" s="426" t="s">
        <v>1969</v>
      </c>
      <c r="D1031" s="426" t="s">
        <v>2112</v>
      </c>
      <c r="E1031" s="426" t="s">
        <v>2113</v>
      </c>
      <c r="F1031" s="429">
        <v>1</v>
      </c>
      <c r="G1031" s="429">
        <v>1002.8</v>
      </c>
      <c r="H1031" s="429">
        <v>1</v>
      </c>
      <c r="I1031" s="429">
        <v>1002.8</v>
      </c>
      <c r="J1031" s="429">
        <v>7</v>
      </c>
      <c r="K1031" s="429">
        <v>7019.5999999999995</v>
      </c>
      <c r="L1031" s="429">
        <v>7</v>
      </c>
      <c r="M1031" s="429">
        <v>1002.8</v>
      </c>
      <c r="N1031" s="429">
        <v>8</v>
      </c>
      <c r="O1031" s="429">
        <v>8022.4</v>
      </c>
      <c r="P1031" s="442">
        <v>8</v>
      </c>
      <c r="Q1031" s="430">
        <v>1002.8</v>
      </c>
    </row>
    <row r="1032" spans="1:17" ht="14.4" customHeight="1" x14ac:dyDescent="0.3">
      <c r="A1032" s="425" t="s">
        <v>2640</v>
      </c>
      <c r="B1032" s="426" t="s">
        <v>2001</v>
      </c>
      <c r="C1032" s="426" t="s">
        <v>1969</v>
      </c>
      <c r="D1032" s="426" t="s">
        <v>2114</v>
      </c>
      <c r="E1032" s="426" t="s">
        <v>2115</v>
      </c>
      <c r="F1032" s="429"/>
      <c r="G1032" s="429"/>
      <c r="H1032" s="429"/>
      <c r="I1032" s="429"/>
      <c r="J1032" s="429">
        <v>1</v>
      </c>
      <c r="K1032" s="429">
        <v>7650</v>
      </c>
      <c r="L1032" s="429"/>
      <c r="M1032" s="429">
        <v>7650</v>
      </c>
      <c r="N1032" s="429"/>
      <c r="O1032" s="429"/>
      <c r="P1032" s="442"/>
      <c r="Q1032" s="430"/>
    </row>
    <row r="1033" spans="1:17" ht="14.4" customHeight="1" x14ac:dyDescent="0.3">
      <c r="A1033" s="425" t="s">
        <v>2640</v>
      </c>
      <c r="B1033" s="426" t="s">
        <v>2001</v>
      </c>
      <c r="C1033" s="426" t="s">
        <v>1969</v>
      </c>
      <c r="D1033" s="426" t="s">
        <v>2116</v>
      </c>
      <c r="E1033" s="426" t="s">
        <v>2117</v>
      </c>
      <c r="F1033" s="429"/>
      <c r="G1033" s="429"/>
      <c r="H1033" s="429"/>
      <c r="I1033" s="429"/>
      <c r="J1033" s="429">
        <v>2</v>
      </c>
      <c r="K1033" s="429">
        <v>18411.989999999998</v>
      </c>
      <c r="L1033" s="429"/>
      <c r="M1033" s="429">
        <v>9205.994999999999</v>
      </c>
      <c r="N1033" s="429">
        <v>6</v>
      </c>
      <c r="O1033" s="429">
        <v>56222.34</v>
      </c>
      <c r="P1033" s="442"/>
      <c r="Q1033" s="430">
        <v>9370.39</v>
      </c>
    </row>
    <row r="1034" spans="1:17" ht="14.4" customHeight="1" x14ac:dyDescent="0.3">
      <c r="A1034" s="425" t="s">
        <v>2640</v>
      </c>
      <c r="B1034" s="426" t="s">
        <v>2001</v>
      </c>
      <c r="C1034" s="426" t="s">
        <v>1969</v>
      </c>
      <c r="D1034" s="426" t="s">
        <v>2120</v>
      </c>
      <c r="E1034" s="426" t="s">
        <v>2121</v>
      </c>
      <c r="F1034" s="429"/>
      <c r="G1034" s="429"/>
      <c r="H1034" s="429"/>
      <c r="I1034" s="429"/>
      <c r="J1034" s="429"/>
      <c r="K1034" s="429"/>
      <c r="L1034" s="429"/>
      <c r="M1034" s="429"/>
      <c r="N1034" s="429">
        <v>7</v>
      </c>
      <c r="O1034" s="429">
        <v>92991.64</v>
      </c>
      <c r="P1034" s="442"/>
      <c r="Q1034" s="430">
        <v>13284.52</v>
      </c>
    </row>
    <row r="1035" spans="1:17" ht="14.4" customHeight="1" x14ac:dyDescent="0.3">
      <c r="A1035" s="425" t="s">
        <v>2640</v>
      </c>
      <c r="B1035" s="426" t="s">
        <v>2001</v>
      </c>
      <c r="C1035" s="426" t="s">
        <v>1969</v>
      </c>
      <c r="D1035" s="426" t="s">
        <v>2128</v>
      </c>
      <c r="E1035" s="426" t="s">
        <v>2129</v>
      </c>
      <c r="F1035" s="429"/>
      <c r="G1035" s="429"/>
      <c r="H1035" s="429"/>
      <c r="I1035" s="429"/>
      <c r="J1035" s="429">
        <v>1</v>
      </c>
      <c r="K1035" s="429">
        <v>797</v>
      </c>
      <c r="L1035" s="429"/>
      <c r="M1035" s="429">
        <v>797</v>
      </c>
      <c r="N1035" s="429"/>
      <c r="O1035" s="429"/>
      <c r="P1035" s="442"/>
      <c r="Q1035" s="430"/>
    </row>
    <row r="1036" spans="1:17" ht="14.4" customHeight="1" x14ac:dyDescent="0.3">
      <c r="A1036" s="425" t="s">
        <v>2640</v>
      </c>
      <c r="B1036" s="426" t="s">
        <v>2001</v>
      </c>
      <c r="C1036" s="426" t="s">
        <v>1969</v>
      </c>
      <c r="D1036" s="426" t="s">
        <v>2149</v>
      </c>
      <c r="E1036" s="426" t="s">
        <v>2150</v>
      </c>
      <c r="F1036" s="429"/>
      <c r="G1036" s="429"/>
      <c r="H1036" s="429"/>
      <c r="I1036" s="429"/>
      <c r="J1036" s="429"/>
      <c r="K1036" s="429"/>
      <c r="L1036" s="429"/>
      <c r="M1036" s="429"/>
      <c r="N1036" s="429">
        <v>2</v>
      </c>
      <c r="O1036" s="429">
        <v>2994.88</v>
      </c>
      <c r="P1036" s="442"/>
      <c r="Q1036" s="430">
        <v>1497.44</v>
      </c>
    </row>
    <row r="1037" spans="1:17" ht="14.4" customHeight="1" x14ac:dyDescent="0.3">
      <c r="A1037" s="425" t="s">
        <v>2640</v>
      </c>
      <c r="B1037" s="426" t="s">
        <v>2001</v>
      </c>
      <c r="C1037" s="426" t="s">
        <v>1969</v>
      </c>
      <c r="D1037" s="426" t="s">
        <v>2153</v>
      </c>
      <c r="E1037" s="426" t="s">
        <v>2154</v>
      </c>
      <c r="F1037" s="429">
        <v>1</v>
      </c>
      <c r="G1037" s="429">
        <v>584.4</v>
      </c>
      <c r="H1037" s="429">
        <v>1</v>
      </c>
      <c r="I1037" s="429">
        <v>584.4</v>
      </c>
      <c r="J1037" s="429"/>
      <c r="K1037" s="429"/>
      <c r="L1037" s="429"/>
      <c r="M1037" s="429"/>
      <c r="N1037" s="429"/>
      <c r="O1037" s="429"/>
      <c r="P1037" s="442"/>
      <c r="Q1037" s="430"/>
    </row>
    <row r="1038" spans="1:17" ht="14.4" customHeight="1" x14ac:dyDescent="0.3">
      <c r="A1038" s="425" t="s">
        <v>2640</v>
      </c>
      <c r="B1038" s="426" t="s">
        <v>2001</v>
      </c>
      <c r="C1038" s="426" t="s">
        <v>1969</v>
      </c>
      <c r="D1038" s="426" t="s">
        <v>2159</v>
      </c>
      <c r="E1038" s="426" t="s">
        <v>2160</v>
      </c>
      <c r="F1038" s="429"/>
      <c r="G1038" s="429"/>
      <c r="H1038" s="429"/>
      <c r="I1038" s="429"/>
      <c r="J1038" s="429">
        <v>2</v>
      </c>
      <c r="K1038" s="429">
        <v>1662.32</v>
      </c>
      <c r="L1038" s="429"/>
      <c r="M1038" s="429">
        <v>831.16</v>
      </c>
      <c r="N1038" s="429">
        <v>1</v>
      </c>
      <c r="O1038" s="429">
        <v>831.16</v>
      </c>
      <c r="P1038" s="442"/>
      <c r="Q1038" s="430">
        <v>831.16</v>
      </c>
    </row>
    <row r="1039" spans="1:17" ht="14.4" customHeight="1" x14ac:dyDescent="0.3">
      <c r="A1039" s="425" t="s">
        <v>2640</v>
      </c>
      <c r="B1039" s="426" t="s">
        <v>2001</v>
      </c>
      <c r="C1039" s="426" t="s">
        <v>1969</v>
      </c>
      <c r="D1039" s="426" t="s">
        <v>2161</v>
      </c>
      <c r="E1039" s="426" t="s">
        <v>2160</v>
      </c>
      <c r="F1039" s="429"/>
      <c r="G1039" s="429"/>
      <c r="H1039" s="429"/>
      <c r="I1039" s="429"/>
      <c r="J1039" s="429"/>
      <c r="K1039" s="429"/>
      <c r="L1039" s="429"/>
      <c r="M1039" s="429"/>
      <c r="N1039" s="429">
        <v>1</v>
      </c>
      <c r="O1039" s="429">
        <v>888.06</v>
      </c>
      <c r="P1039" s="442"/>
      <c r="Q1039" s="430">
        <v>888.06</v>
      </c>
    </row>
    <row r="1040" spans="1:17" ht="14.4" customHeight="1" x14ac:dyDescent="0.3">
      <c r="A1040" s="425" t="s">
        <v>2640</v>
      </c>
      <c r="B1040" s="426" t="s">
        <v>2001</v>
      </c>
      <c r="C1040" s="426" t="s">
        <v>1969</v>
      </c>
      <c r="D1040" s="426" t="s">
        <v>2171</v>
      </c>
      <c r="E1040" s="426" t="s">
        <v>2172</v>
      </c>
      <c r="F1040" s="429"/>
      <c r="G1040" s="429"/>
      <c r="H1040" s="429"/>
      <c r="I1040" s="429"/>
      <c r="J1040" s="429"/>
      <c r="K1040" s="429"/>
      <c r="L1040" s="429"/>
      <c r="M1040" s="429"/>
      <c r="N1040" s="429">
        <v>3</v>
      </c>
      <c r="O1040" s="429">
        <v>4418.6400000000003</v>
      </c>
      <c r="P1040" s="442"/>
      <c r="Q1040" s="430">
        <v>1472.88</v>
      </c>
    </row>
    <row r="1041" spans="1:17" ht="14.4" customHeight="1" x14ac:dyDescent="0.3">
      <c r="A1041" s="425" t="s">
        <v>2640</v>
      </c>
      <c r="B1041" s="426" t="s">
        <v>2001</v>
      </c>
      <c r="C1041" s="426" t="s">
        <v>1969</v>
      </c>
      <c r="D1041" s="426" t="s">
        <v>2177</v>
      </c>
      <c r="E1041" s="426" t="s">
        <v>2178</v>
      </c>
      <c r="F1041" s="429">
        <v>2</v>
      </c>
      <c r="G1041" s="429">
        <v>2520</v>
      </c>
      <c r="H1041" s="429">
        <v>1</v>
      </c>
      <c r="I1041" s="429">
        <v>1260</v>
      </c>
      <c r="J1041" s="429">
        <v>9</v>
      </c>
      <c r="K1041" s="429">
        <v>11752.38</v>
      </c>
      <c r="L1041" s="429">
        <v>4.6636428571428565</v>
      </c>
      <c r="M1041" s="429">
        <v>1305.82</v>
      </c>
      <c r="N1041" s="429">
        <v>7</v>
      </c>
      <c r="O1041" s="429">
        <v>9140.74</v>
      </c>
      <c r="P1041" s="442">
        <v>3.6272777777777776</v>
      </c>
      <c r="Q1041" s="430">
        <v>1305.82</v>
      </c>
    </row>
    <row r="1042" spans="1:17" ht="14.4" customHeight="1" x14ac:dyDescent="0.3">
      <c r="A1042" s="425" t="s">
        <v>2640</v>
      </c>
      <c r="B1042" s="426" t="s">
        <v>2001</v>
      </c>
      <c r="C1042" s="426" t="s">
        <v>1969</v>
      </c>
      <c r="D1042" s="426" t="s">
        <v>2624</v>
      </c>
      <c r="E1042" s="426" t="s">
        <v>2625</v>
      </c>
      <c r="F1042" s="429"/>
      <c r="G1042" s="429"/>
      <c r="H1042" s="429"/>
      <c r="I1042" s="429"/>
      <c r="J1042" s="429">
        <v>1</v>
      </c>
      <c r="K1042" s="429">
        <v>24750</v>
      </c>
      <c r="L1042" s="429"/>
      <c r="M1042" s="429">
        <v>24750</v>
      </c>
      <c r="N1042" s="429"/>
      <c r="O1042" s="429"/>
      <c r="P1042" s="442"/>
      <c r="Q1042" s="430"/>
    </row>
    <row r="1043" spans="1:17" ht="14.4" customHeight="1" x14ac:dyDescent="0.3">
      <c r="A1043" s="425" t="s">
        <v>2640</v>
      </c>
      <c r="B1043" s="426" t="s">
        <v>2001</v>
      </c>
      <c r="C1043" s="426" t="s">
        <v>1969</v>
      </c>
      <c r="D1043" s="426" t="s">
        <v>2179</v>
      </c>
      <c r="E1043" s="426" t="s">
        <v>2180</v>
      </c>
      <c r="F1043" s="429">
        <v>1</v>
      </c>
      <c r="G1043" s="429">
        <v>346.5</v>
      </c>
      <c r="H1043" s="429">
        <v>1</v>
      </c>
      <c r="I1043" s="429">
        <v>346.5</v>
      </c>
      <c r="J1043" s="429">
        <v>2</v>
      </c>
      <c r="K1043" s="429">
        <v>718.2</v>
      </c>
      <c r="L1043" s="429">
        <v>2.0727272727272728</v>
      </c>
      <c r="M1043" s="429">
        <v>359.1</v>
      </c>
      <c r="N1043" s="429">
        <v>1</v>
      </c>
      <c r="O1043" s="429">
        <v>359.1</v>
      </c>
      <c r="P1043" s="442">
        <v>1.0363636363636364</v>
      </c>
      <c r="Q1043" s="430">
        <v>359.1</v>
      </c>
    </row>
    <row r="1044" spans="1:17" ht="14.4" customHeight="1" x14ac:dyDescent="0.3">
      <c r="A1044" s="425" t="s">
        <v>2640</v>
      </c>
      <c r="B1044" s="426" t="s">
        <v>2001</v>
      </c>
      <c r="C1044" s="426" t="s">
        <v>1969</v>
      </c>
      <c r="D1044" s="426" t="s">
        <v>2435</v>
      </c>
      <c r="E1044" s="426" t="s">
        <v>2436</v>
      </c>
      <c r="F1044" s="429"/>
      <c r="G1044" s="429"/>
      <c r="H1044" s="429"/>
      <c r="I1044" s="429"/>
      <c r="J1044" s="429">
        <v>1</v>
      </c>
      <c r="K1044" s="429">
        <v>13078</v>
      </c>
      <c r="L1044" s="429"/>
      <c r="M1044" s="429">
        <v>13078</v>
      </c>
      <c r="N1044" s="429"/>
      <c r="O1044" s="429"/>
      <c r="P1044" s="442"/>
      <c r="Q1044" s="430"/>
    </row>
    <row r="1045" spans="1:17" ht="14.4" customHeight="1" x14ac:dyDescent="0.3">
      <c r="A1045" s="425" t="s">
        <v>2640</v>
      </c>
      <c r="B1045" s="426" t="s">
        <v>2001</v>
      </c>
      <c r="C1045" s="426" t="s">
        <v>1969</v>
      </c>
      <c r="D1045" s="426" t="s">
        <v>2207</v>
      </c>
      <c r="E1045" s="426" t="s">
        <v>2208</v>
      </c>
      <c r="F1045" s="429">
        <v>1</v>
      </c>
      <c r="G1045" s="429">
        <v>1777</v>
      </c>
      <c r="H1045" s="429">
        <v>1</v>
      </c>
      <c r="I1045" s="429">
        <v>1777</v>
      </c>
      <c r="J1045" s="429">
        <v>1</v>
      </c>
      <c r="K1045" s="429">
        <v>1841.62</v>
      </c>
      <c r="L1045" s="429">
        <v>1.0363646595385481</v>
      </c>
      <c r="M1045" s="429">
        <v>1841.62</v>
      </c>
      <c r="N1045" s="429">
        <v>1</v>
      </c>
      <c r="O1045" s="429">
        <v>1841.62</v>
      </c>
      <c r="P1045" s="442">
        <v>1.0363646595385481</v>
      </c>
      <c r="Q1045" s="430">
        <v>1841.62</v>
      </c>
    </row>
    <row r="1046" spans="1:17" ht="14.4" customHeight="1" x14ac:dyDescent="0.3">
      <c r="A1046" s="425" t="s">
        <v>2640</v>
      </c>
      <c r="B1046" s="426" t="s">
        <v>2001</v>
      </c>
      <c r="C1046" s="426" t="s">
        <v>1969</v>
      </c>
      <c r="D1046" s="426" t="s">
        <v>2501</v>
      </c>
      <c r="E1046" s="426" t="s">
        <v>2502</v>
      </c>
      <c r="F1046" s="429"/>
      <c r="G1046" s="429"/>
      <c r="H1046" s="429"/>
      <c r="I1046" s="429"/>
      <c r="J1046" s="429"/>
      <c r="K1046" s="429"/>
      <c r="L1046" s="429"/>
      <c r="M1046" s="429"/>
      <c r="N1046" s="429">
        <v>3</v>
      </c>
      <c r="O1046" s="429">
        <v>79499.459999999992</v>
      </c>
      <c r="P1046" s="442"/>
      <c r="Q1046" s="430">
        <v>26499.819999999996</v>
      </c>
    </row>
    <row r="1047" spans="1:17" ht="14.4" customHeight="1" x14ac:dyDescent="0.3">
      <c r="A1047" s="425" t="s">
        <v>2640</v>
      </c>
      <c r="B1047" s="426" t="s">
        <v>2001</v>
      </c>
      <c r="C1047" s="426" t="s">
        <v>1976</v>
      </c>
      <c r="D1047" s="426" t="s">
        <v>2233</v>
      </c>
      <c r="E1047" s="426" t="s">
        <v>2234</v>
      </c>
      <c r="F1047" s="429">
        <v>42</v>
      </c>
      <c r="G1047" s="429">
        <v>6258</v>
      </c>
      <c r="H1047" s="429">
        <v>1</v>
      </c>
      <c r="I1047" s="429">
        <v>149</v>
      </c>
      <c r="J1047" s="429">
        <v>60</v>
      </c>
      <c r="K1047" s="429">
        <v>8940</v>
      </c>
      <c r="L1047" s="429">
        <v>1.4285714285714286</v>
      </c>
      <c r="M1047" s="429">
        <v>149</v>
      </c>
      <c r="N1047" s="429">
        <v>57</v>
      </c>
      <c r="O1047" s="429">
        <v>8550</v>
      </c>
      <c r="P1047" s="442">
        <v>1.3662511984659635</v>
      </c>
      <c r="Q1047" s="430">
        <v>150</v>
      </c>
    </row>
    <row r="1048" spans="1:17" ht="14.4" customHeight="1" x14ac:dyDescent="0.3">
      <c r="A1048" s="425" t="s">
        <v>2640</v>
      </c>
      <c r="B1048" s="426" t="s">
        <v>2001</v>
      </c>
      <c r="C1048" s="426" t="s">
        <v>1976</v>
      </c>
      <c r="D1048" s="426" t="s">
        <v>2235</v>
      </c>
      <c r="E1048" s="426" t="s">
        <v>2236</v>
      </c>
      <c r="F1048" s="429">
        <v>65</v>
      </c>
      <c r="G1048" s="429">
        <v>13260</v>
      </c>
      <c r="H1048" s="429">
        <v>1</v>
      </c>
      <c r="I1048" s="429">
        <v>204</v>
      </c>
      <c r="J1048" s="429">
        <v>47</v>
      </c>
      <c r="K1048" s="429">
        <v>9588</v>
      </c>
      <c r="L1048" s="429">
        <v>0.72307692307692306</v>
      </c>
      <c r="M1048" s="429">
        <v>204</v>
      </c>
      <c r="N1048" s="429">
        <v>67</v>
      </c>
      <c r="O1048" s="429">
        <v>13735</v>
      </c>
      <c r="P1048" s="442">
        <v>1.0358220211161389</v>
      </c>
      <c r="Q1048" s="430">
        <v>205</v>
      </c>
    </row>
    <row r="1049" spans="1:17" ht="14.4" customHeight="1" x14ac:dyDescent="0.3">
      <c r="A1049" s="425" t="s">
        <v>2640</v>
      </c>
      <c r="B1049" s="426" t="s">
        <v>2001</v>
      </c>
      <c r="C1049" s="426" t="s">
        <v>1976</v>
      </c>
      <c r="D1049" s="426" t="s">
        <v>2237</v>
      </c>
      <c r="E1049" s="426" t="s">
        <v>2238</v>
      </c>
      <c r="F1049" s="429">
        <v>81</v>
      </c>
      <c r="G1049" s="429">
        <v>12717</v>
      </c>
      <c r="H1049" s="429">
        <v>1</v>
      </c>
      <c r="I1049" s="429">
        <v>157</v>
      </c>
      <c r="J1049" s="429">
        <v>97</v>
      </c>
      <c r="K1049" s="429">
        <v>15229</v>
      </c>
      <c r="L1049" s="429">
        <v>1.1975308641975309</v>
      </c>
      <c r="M1049" s="429">
        <v>157</v>
      </c>
      <c r="N1049" s="429">
        <v>119</v>
      </c>
      <c r="O1049" s="429">
        <v>18802</v>
      </c>
      <c r="P1049" s="442">
        <v>1.4784933553511048</v>
      </c>
      <c r="Q1049" s="430">
        <v>158</v>
      </c>
    </row>
    <row r="1050" spans="1:17" ht="14.4" customHeight="1" x14ac:dyDescent="0.3">
      <c r="A1050" s="425" t="s">
        <v>2640</v>
      </c>
      <c r="B1050" s="426" t="s">
        <v>2001</v>
      </c>
      <c r="C1050" s="426" t="s">
        <v>1976</v>
      </c>
      <c r="D1050" s="426" t="s">
        <v>2239</v>
      </c>
      <c r="E1050" s="426" t="s">
        <v>2240</v>
      </c>
      <c r="F1050" s="429">
        <v>54</v>
      </c>
      <c r="G1050" s="429">
        <v>8046</v>
      </c>
      <c r="H1050" s="429">
        <v>1</v>
      </c>
      <c r="I1050" s="429">
        <v>149</v>
      </c>
      <c r="J1050" s="429">
        <v>65</v>
      </c>
      <c r="K1050" s="429">
        <v>9685</v>
      </c>
      <c r="L1050" s="429">
        <v>1.2037037037037037</v>
      </c>
      <c r="M1050" s="429">
        <v>149</v>
      </c>
      <c r="N1050" s="429">
        <v>55</v>
      </c>
      <c r="O1050" s="429">
        <v>8250</v>
      </c>
      <c r="P1050" s="442">
        <v>1.0253542132736764</v>
      </c>
      <c r="Q1050" s="430">
        <v>150</v>
      </c>
    </row>
    <row r="1051" spans="1:17" ht="14.4" customHeight="1" x14ac:dyDescent="0.3">
      <c r="A1051" s="425" t="s">
        <v>2640</v>
      </c>
      <c r="B1051" s="426" t="s">
        <v>2001</v>
      </c>
      <c r="C1051" s="426" t="s">
        <v>1976</v>
      </c>
      <c r="D1051" s="426" t="s">
        <v>2241</v>
      </c>
      <c r="E1051" s="426" t="s">
        <v>2242</v>
      </c>
      <c r="F1051" s="429">
        <v>27</v>
      </c>
      <c r="G1051" s="429">
        <v>4887</v>
      </c>
      <c r="H1051" s="429">
        <v>1</v>
      </c>
      <c r="I1051" s="429">
        <v>181</v>
      </c>
      <c r="J1051" s="429">
        <v>31</v>
      </c>
      <c r="K1051" s="429">
        <v>5611</v>
      </c>
      <c r="L1051" s="429">
        <v>1.1481481481481481</v>
      </c>
      <c r="M1051" s="429">
        <v>181</v>
      </c>
      <c r="N1051" s="429">
        <v>24</v>
      </c>
      <c r="O1051" s="429">
        <v>4368</v>
      </c>
      <c r="P1051" s="442">
        <v>0.89379987722529164</v>
      </c>
      <c r="Q1051" s="430">
        <v>182</v>
      </c>
    </row>
    <row r="1052" spans="1:17" ht="14.4" customHeight="1" x14ac:dyDescent="0.3">
      <c r="A1052" s="425" t="s">
        <v>2640</v>
      </c>
      <c r="B1052" s="426" t="s">
        <v>2001</v>
      </c>
      <c r="C1052" s="426" t="s">
        <v>1976</v>
      </c>
      <c r="D1052" s="426" t="s">
        <v>2243</v>
      </c>
      <c r="E1052" s="426" t="s">
        <v>2244</v>
      </c>
      <c r="F1052" s="429">
        <v>1</v>
      </c>
      <c r="G1052" s="429">
        <v>157</v>
      </c>
      <c r="H1052" s="429">
        <v>1</v>
      </c>
      <c r="I1052" s="429">
        <v>157</v>
      </c>
      <c r="J1052" s="429"/>
      <c r="K1052" s="429"/>
      <c r="L1052" s="429"/>
      <c r="M1052" s="429"/>
      <c r="N1052" s="429">
        <v>2</v>
      </c>
      <c r="O1052" s="429">
        <v>316</v>
      </c>
      <c r="P1052" s="442">
        <v>2.0127388535031847</v>
      </c>
      <c r="Q1052" s="430">
        <v>158</v>
      </c>
    </row>
    <row r="1053" spans="1:17" ht="14.4" customHeight="1" x14ac:dyDescent="0.3">
      <c r="A1053" s="425" t="s">
        <v>2640</v>
      </c>
      <c r="B1053" s="426" t="s">
        <v>2001</v>
      </c>
      <c r="C1053" s="426" t="s">
        <v>1976</v>
      </c>
      <c r="D1053" s="426" t="s">
        <v>2245</v>
      </c>
      <c r="E1053" s="426" t="s">
        <v>2246</v>
      </c>
      <c r="F1053" s="429">
        <v>26</v>
      </c>
      <c r="G1053" s="429">
        <v>3198</v>
      </c>
      <c r="H1053" s="429">
        <v>1</v>
      </c>
      <c r="I1053" s="429">
        <v>123</v>
      </c>
      <c r="J1053" s="429">
        <v>14</v>
      </c>
      <c r="K1053" s="429">
        <v>1736</v>
      </c>
      <c r="L1053" s="429">
        <v>0.54283927454659164</v>
      </c>
      <c r="M1053" s="429">
        <v>124</v>
      </c>
      <c r="N1053" s="429">
        <v>34</v>
      </c>
      <c r="O1053" s="429">
        <v>4216</v>
      </c>
      <c r="P1053" s="442">
        <v>1.3183239524702939</v>
      </c>
      <c r="Q1053" s="430">
        <v>124</v>
      </c>
    </row>
    <row r="1054" spans="1:17" ht="14.4" customHeight="1" x14ac:dyDescent="0.3">
      <c r="A1054" s="425" t="s">
        <v>2640</v>
      </c>
      <c r="B1054" s="426" t="s">
        <v>2001</v>
      </c>
      <c r="C1054" s="426" t="s">
        <v>1976</v>
      </c>
      <c r="D1054" s="426" t="s">
        <v>2247</v>
      </c>
      <c r="E1054" s="426" t="s">
        <v>2248</v>
      </c>
      <c r="F1054" s="429">
        <v>18</v>
      </c>
      <c r="G1054" s="429">
        <v>3456</v>
      </c>
      <c r="H1054" s="429">
        <v>1</v>
      </c>
      <c r="I1054" s="429">
        <v>192</v>
      </c>
      <c r="J1054" s="429">
        <v>13</v>
      </c>
      <c r="K1054" s="429">
        <v>2496</v>
      </c>
      <c r="L1054" s="429">
        <v>0.72222222222222221</v>
      </c>
      <c r="M1054" s="429">
        <v>192</v>
      </c>
      <c r="N1054" s="429">
        <v>14</v>
      </c>
      <c r="O1054" s="429">
        <v>2702</v>
      </c>
      <c r="P1054" s="442">
        <v>0.78182870370370372</v>
      </c>
      <c r="Q1054" s="430">
        <v>193</v>
      </c>
    </row>
    <row r="1055" spans="1:17" ht="14.4" customHeight="1" x14ac:dyDescent="0.3">
      <c r="A1055" s="425" t="s">
        <v>2640</v>
      </c>
      <c r="B1055" s="426" t="s">
        <v>2001</v>
      </c>
      <c r="C1055" s="426" t="s">
        <v>1976</v>
      </c>
      <c r="D1055" s="426" t="s">
        <v>2249</v>
      </c>
      <c r="E1055" s="426" t="s">
        <v>2250</v>
      </c>
      <c r="F1055" s="429">
        <v>249</v>
      </c>
      <c r="G1055" s="429">
        <v>53784</v>
      </c>
      <c r="H1055" s="429">
        <v>1</v>
      </c>
      <c r="I1055" s="429">
        <v>216</v>
      </c>
      <c r="J1055" s="429">
        <v>338</v>
      </c>
      <c r="K1055" s="429">
        <v>73008</v>
      </c>
      <c r="L1055" s="429">
        <v>1.357429718875502</v>
      </c>
      <c r="M1055" s="429">
        <v>216</v>
      </c>
      <c r="N1055" s="429">
        <v>247</v>
      </c>
      <c r="O1055" s="429">
        <v>53599</v>
      </c>
      <c r="P1055" s="442">
        <v>0.99656031533541578</v>
      </c>
      <c r="Q1055" s="430">
        <v>217</v>
      </c>
    </row>
    <row r="1056" spans="1:17" ht="14.4" customHeight="1" x14ac:dyDescent="0.3">
      <c r="A1056" s="425" t="s">
        <v>2640</v>
      </c>
      <c r="B1056" s="426" t="s">
        <v>2001</v>
      </c>
      <c r="C1056" s="426" t="s">
        <v>1976</v>
      </c>
      <c r="D1056" s="426" t="s">
        <v>2251</v>
      </c>
      <c r="E1056" s="426" t="s">
        <v>2252</v>
      </c>
      <c r="F1056" s="429">
        <v>17</v>
      </c>
      <c r="G1056" s="429">
        <v>3672</v>
      </c>
      <c r="H1056" s="429">
        <v>1</v>
      </c>
      <c r="I1056" s="429">
        <v>216</v>
      </c>
      <c r="J1056" s="429">
        <v>22</v>
      </c>
      <c r="K1056" s="429">
        <v>4752</v>
      </c>
      <c r="L1056" s="429">
        <v>1.2941176470588236</v>
      </c>
      <c r="M1056" s="429">
        <v>216</v>
      </c>
      <c r="N1056" s="429">
        <v>13</v>
      </c>
      <c r="O1056" s="429">
        <v>2821</v>
      </c>
      <c r="P1056" s="442">
        <v>0.76824618736383443</v>
      </c>
      <c r="Q1056" s="430">
        <v>217</v>
      </c>
    </row>
    <row r="1057" spans="1:17" ht="14.4" customHeight="1" x14ac:dyDescent="0.3">
      <c r="A1057" s="425" t="s">
        <v>2640</v>
      </c>
      <c r="B1057" s="426" t="s">
        <v>2001</v>
      </c>
      <c r="C1057" s="426" t="s">
        <v>1976</v>
      </c>
      <c r="D1057" s="426" t="s">
        <v>2253</v>
      </c>
      <c r="E1057" s="426" t="s">
        <v>2254</v>
      </c>
      <c r="F1057" s="429">
        <v>552</v>
      </c>
      <c r="G1057" s="429">
        <v>94944</v>
      </c>
      <c r="H1057" s="429">
        <v>1</v>
      </c>
      <c r="I1057" s="429">
        <v>172</v>
      </c>
      <c r="J1057" s="429">
        <v>453</v>
      </c>
      <c r="K1057" s="429">
        <v>77916</v>
      </c>
      <c r="L1057" s="429">
        <v>0.82065217391304346</v>
      </c>
      <c r="M1057" s="429">
        <v>172</v>
      </c>
      <c r="N1057" s="429">
        <v>571</v>
      </c>
      <c r="O1057" s="429">
        <v>98783</v>
      </c>
      <c r="P1057" s="442">
        <v>1.0404343613077183</v>
      </c>
      <c r="Q1057" s="430">
        <v>173</v>
      </c>
    </row>
    <row r="1058" spans="1:17" ht="14.4" customHeight="1" x14ac:dyDescent="0.3">
      <c r="A1058" s="425" t="s">
        <v>2640</v>
      </c>
      <c r="B1058" s="426" t="s">
        <v>2001</v>
      </c>
      <c r="C1058" s="426" t="s">
        <v>1976</v>
      </c>
      <c r="D1058" s="426" t="s">
        <v>2261</v>
      </c>
      <c r="E1058" s="426" t="s">
        <v>2262</v>
      </c>
      <c r="F1058" s="429">
        <v>90</v>
      </c>
      <c r="G1058" s="429">
        <v>19620</v>
      </c>
      <c r="H1058" s="429">
        <v>1</v>
      </c>
      <c r="I1058" s="429">
        <v>218</v>
      </c>
      <c r="J1058" s="429">
        <v>119</v>
      </c>
      <c r="K1058" s="429">
        <v>25942</v>
      </c>
      <c r="L1058" s="429">
        <v>1.3222222222222222</v>
      </c>
      <c r="M1058" s="429">
        <v>218</v>
      </c>
      <c r="N1058" s="429">
        <v>115</v>
      </c>
      <c r="O1058" s="429">
        <v>25185</v>
      </c>
      <c r="P1058" s="442">
        <v>1.2836391437308869</v>
      </c>
      <c r="Q1058" s="430">
        <v>219</v>
      </c>
    </row>
    <row r="1059" spans="1:17" ht="14.4" customHeight="1" x14ac:dyDescent="0.3">
      <c r="A1059" s="425" t="s">
        <v>2640</v>
      </c>
      <c r="B1059" s="426" t="s">
        <v>2001</v>
      </c>
      <c r="C1059" s="426" t="s">
        <v>1976</v>
      </c>
      <c r="D1059" s="426" t="s">
        <v>2263</v>
      </c>
      <c r="E1059" s="426" t="s">
        <v>2264</v>
      </c>
      <c r="F1059" s="429">
        <v>10</v>
      </c>
      <c r="G1059" s="429">
        <v>4140</v>
      </c>
      <c r="H1059" s="429">
        <v>1</v>
      </c>
      <c r="I1059" s="429">
        <v>414</v>
      </c>
      <c r="J1059" s="429">
        <v>29</v>
      </c>
      <c r="K1059" s="429">
        <v>12006</v>
      </c>
      <c r="L1059" s="429">
        <v>2.9</v>
      </c>
      <c r="M1059" s="429">
        <v>414</v>
      </c>
      <c r="N1059" s="429">
        <v>18</v>
      </c>
      <c r="O1059" s="429">
        <v>7470</v>
      </c>
      <c r="P1059" s="442">
        <v>1.8043478260869565</v>
      </c>
      <c r="Q1059" s="430">
        <v>415</v>
      </c>
    </row>
    <row r="1060" spans="1:17" ht="14.4" customHeight="1" x14ac:dyDescent="0.3">
      <c r="A1060" s="425" t="s">
        <v>2640</v>
      </c>
      <c r="B1060" s="426" t="s">
        <v>2001</v>
      </c>
      <c r="C1060" s="426" t="s">
        <v>1976</v>
      </c>
      <c r="D1060" s="426" t="s">
        <v>2265</v>
      </c>
      <c r="E1060" s="426" t="s">
        <v>2266</v>
      </c>
      <c r="F1060" s="429">
        <v>3</v>
      </c>
      <c r="G1060" s="429">
        <v>1818</v>
      </c>
      <c r="H1060" s="429">
        <v>1</v>
      </c>
      <c r="I1060" s="429">
        <v>606</v>
      </c>
      <c r="J1060" s="429">
        <v>1</v>
      </c>
      <c r="K1060" s="429">
        <v>608</v>
      </c>
      <c r="L1060" s="429">
        <v>0.33443344334433445</v>
      </c>
      <c r="M1060" s="429">
        <v>608</v>
      </c>
      <c r="N1060" s="429">
        <v>5</v>
      </c>
      <c r="O1060" s="429">
        <v>3045</v>
      </c>
      <c r="P1060" s="442">
        <v>1.6749174917491749</v>
      </c>
      <c r="Q1060" s="430">
        <v>609</v>
      </c>
    </row>
    <row r="1061" spans="1:17" ht="14.4" customHeight="1" x14ac:dyDescent="0.3">
      <c r="A1061" s="425" t="s">
        <v>2640</v>
      </c>
      <c r="B1061" s="426" t="s">
        <v>2001</v>
      </c>
      <c r="C1061" s="426" t="s">
        <v>1976</v>
      </c>
      <c r="D1061" s="426" t="s">
        <v>2267</v>
      </c>
      <c r="E1061" s="426" t="s">
        <v>2268</v>
      </c>
      <c r="F1061" s="429">
        <v>21</v>
      </c>
      <c r="G1061" s="429">
        <v>13755</v>
      </c>
      <c r="H1061" s="429">
        <v>1</v>
      </c>
      <c r="I1061" s="429">
        <v>655</v>
      </c>
      <c r="J1061" s="429">
        <v>24</v>
      </c>
      <c r="K1061" s="429">
        <v>15768</v>
      </c>
      <c r="L1061" s="429">
        <v>1.1463467829880043</v>
      </c>
      <c r="M1061" s="429">
        <v>657</v>
      </c>
      <c r="N1061" s="429">
        <v>22</v>
      </c>
      <c r="O1061" s="429">
        <v>14476</v>
      </c>
      <c r="P1061" s="442">
        <v>1.0524173027989823</v>
      </c>
      <c r="Q1061" s="430">
        <v>658</v>
      </c>
    </row>
    <row r="1062" spans="1:17" ht="14.4" customHeight="1" x14ac:dyDescent="0.3">
      <c r="A1062" s="425" t="s">
        <v>2640</v>
      </c>
      <c r="B1062" s="426" t="s">
        <v>2001</v>
      </c>
      <c r="C1062" s="426" t="s">
        <v>1976</v>
      </c>
      <c r="D1062" s="426" t="s">
        <v>2271</v>
      </c>
      <c r="E1062" s="426" t="s">
        <v>2272</v>
      </c>
      <c r="F1062" s="429">
        <v>29</v>
      </c>
      <c r="G1062" s="429">
        <v>26332</v>
      </c>
      <c r="H1062" s="429">
        <v>1</v>
      </c>
      <c r="I1062" s="429">
        <v>908</v>
      </c>
      <c r="J1062" s="429">
        <v>48</v>
      </c>
      <c r="K1062" s="429">
        <v>43680</v>
      </c>
      <c r="L1062" s="429">
        <v>1.6588181680085068</v>
      </c>
      <c r="M1062" s="429">
        <v>910</v>
      </c>
      <c r="N1062" s="429">
        <v>47</v>
      </c>
      <c r="O1062" s="429">
        <v>42864</v>
      </c>
      <c r="P1062" s="442">
        <v>1.6278292571775785</v>
      </c>
      <c r="Q1062" s="430">
        <v>912</v>
      </c>
    </row>
    <row r="1063" spans="1:17" ht="14.4" customHeight="1" x14ac:dyDescent="0.3">
      <c r="A1063" s="425" t="s">
        <v>2640</v>
      </c>
      <c r="B1063" s="426" t="s">
        <v>2001</v>
      </c>
      <c r="C1063" s="426" t="s">
        <v>1976</v>
      </c>
      <c r="D1063" s="426" t="s">
        <v>2273</v>
      </c>
      <c r="E1063" s="426" t="s">
        <v>2274</v>
      </c>
      <c r="F1063" s="429">
        <v>1</v>
      </c>
      <c r="G1063" s="429">
        <v>424</v>
      </c>
      <c r="H1063" s="429">
        <v>1</v>
      </c>
      <c r="I1063" s="429">
        <v>424</v>
      </c>
      <c r="J1063" s="429">
        <v>4</v>
      </c>
      <c r="K1063" s="429">
        <v>1696</v>
      </c>
      <c r="L1063" s="429">
        <v>4</v>
      </c>
      <c r="M1063" s="429">
        <v>424</v>
      </c>
      <c r="N1063" s="429">
        <v>2</v>
      </c>
      <c r="O1063" s="429">
        <v>850</v>
      </c>
      <c r="P1063" s="442">
        <v>2.0047169811320753</v>
      </c>
      <c r="Q1063" s="430">
        <v>425</v>
      </c>
    </row>
    <row r="1064" spans="1:17" ht="14.4" customHeight="1" x14ac:dyDescent="0.3">
      <c r="A1064" s="425" t="s">
        <v>2640</v>
      </c>
      <c r="B1064" s="426" t="s">
        <v>2001</v>
      </c>
      <c r="C1064" s="426" t="s">
        <v>1976</v>
      </c>
      <c r="D1064" s="426" t="s">
        <v>2275</v>
      </c>
      <c r="E1064" s="426" t="s">
        <v>2276</v>
      </c>
      <c r="F1064" s="429">
        <v>4</v>
      </c>
      <c r="G1064" s="429">
        <v>4024</v>
      </c>
      <c r="H1064" s="429">
        <v>1</v>
      </c>
      <c r="I1064" s="429">
        <v>1006</v>
      </c>
      <c r="J1064" s="429">
        <v>3</v>
      </c>
      <c r="K1064" s="429">
        <v>3030</v>
      </c>
      <c r="L1064" s="429">
        <v>0.75298210735586479</v>
      </c>
      <c r="M1064" s="429">
        <v>1010</v>
      </c>
      <c r="N1064" s="429">
        <v>2</v>
      </c>
      <c r="O1064" s="429">
        <v>2028</v>
      </c>
      <c r="P1064" s="442">
        <v>0.50397614314115313</v>
      </c>
      <c r="Q1064" s="430">
        <v>1014</v>
      </c>
    </row>
    <row r="1065" spans="1:17" ht="14.4" customHeight="1" x14ac:dyDescent="0.3">
      <c r="A1065" s="425" t="s">
        <v>2640</v>
      </c>
      <c r="B1065" s="426" t="s">
        <v>2001</v>
      </c>
      <c r="C1065" s="426" t="s">
        <v>1976</v>
      </c>
      <c r="D1065" s="426" t="s">
        <v>2277</v>
      </c>
      <c r="E1065" s="426" t="s">
        <v>2278</v>
      </c>
      <c r="F1065" s="429">
        <v>39</v>
      </c>
      <c r="G1065" s="429">
        <v>17472</v>
      </c>
      <c r="H1065" s="429">
        <v>1</v>
      </c>
      <c r="I1065" s="429">
        <v>448</v>
      </c>
      <c r="J1065" s="429">
        <v>18</v>
      </c>
      <c r="K1065" s="429">
        <v>8064</v>
      </c>
      <c r="L1065" s="429">
        <v>0.46153846153846156</v>
      </c>
      <c r="M1065" s="429">
        <v>448</v>
      </c>
      <c r="N1065" s="429">
        <v>18</v>
      </c>
      <c r="O1065" s="429">
        <v>8082</v>
      </c>
      <c r="P1065" s="442">
        <v>0.46256868131868134</v>
      </c>
      <c r="Q1065" s="430">
        <v>449</v>
      </c>
    </row>
    <row r="1066" spans="1:17" ht="14.4" customHeight="1" x14ac:dyDescent="0.3">
      <c r="A1066" s="425" t="s">
        <v>2640</v>
      </c>
      <c r="B1066" s="426" t="s">
        <v>2001</v>
      </c>
      <c r="C1066" s="426" t="s">
        <v>1976</v>
      </c>
      <c r="D1066" s="426" t="s">
        <v>2279</v>
      </c>
      <c r="E1066" s="426" t="s">
        <v>2280</v>
      </c>
      <c r="F1066" s="429">
        <v>39</v>
      </c>
      <c r="G1066" s="429">
        <v>21567</v>
      </c>
      <c r="H1066" s="429">
        <v>1</v>
      </c>
      <c r="I1066" s="429">
        <v>553</v>
      </c>
      <c r="J1066" s="429">
        <v>19</v>
      </c>
      <c r="K1066" s="429">
        <v>10526</v>
      </c>
      <c r="L1066" s="429">
        <v>0.48806046274400705</v>
      </c>
      <c r="M1066" s="429">
        <v>554</v>
      </c>
      <c r="N1066" s="429">
        <v>18</v>
      </c>
      <c r="O1066" s="429">
        <v>9990</v>
      </c>
      <c r="P1066" s="442">
        <v>0.46320767839755184</v>
      </c>
      <c r="Q1066" s="430">
        <v>555</v>
      </c>
    </row>
    <row r="1067" spans="1:17" ht="14.4" customHeight="1" x14ac:dyDescent="0.3">
      <c r="A1067" s="425" t="s">
        <v>2640</v>
      </c>
      <c r="B1067" s="426" t="s">
        <v>2001</v>
      </c>
      <c r="C1067" s="426" t="s">
        <v>1976</v>
      </c>
      <c r="D1067" s="426" t="s">
        <v>2642</v>
      </c>
      <c r="E1067" s="426" t="s">
        <v>2643</v>
      </c>
      <c r="F1067" s="429"/>
      <c r="G1067" s="429"/>
      <c r="H1067" s="429"/>
      <c r="I1067" s="429"/>
      <c r="J1067" s="429">
        <v>2</v>
      </c>
      <c r="K1067" s="429">
        <v>2222</v>
      </c>
      <c r="L1067" s="429"/>
      <c r="M1067" s="429">
        <v>1111</v>
      </c>
      <c r="N1067" s="429"/>
      <c r="O1067" s="429"/>
      <c r="P1067" s="442"/>
      <c r="Q1067" s="430"/>
    </row>
    <row r="1068" spans="1:17" ht="14.4" customHeight="1" x14ac:dyDescent="0.3">
      <c r="A1068" s="425" t="s">
        <v>2640</v>
      </c>
      <c r="B1068" s="426" t="s">
        <v>2001</v>
      </c>
      <c r="C1068" s="426" t="s">
        <v>1976</v>
      </c>
      <c r="D1068" s="426" t="s">
        <v>2644</v>
      </c>
      <c r="E1068" s="426" t="s">
        <v>2645</v>
      </c>
      <c r="F1068" s="429">
        <v>1</v>
      </c>
      <c r="G1068" s="429">
        <v>574</v>
      </c>
      <c r="H1068" s="429">
        <v>1</v>
      </c>
      <c r="I1068" s="429">
        <v>574</v>
      </c>
      <c r="J1068" s="429">
        <v>2</v>
      </c>
      <c r="K1068" s="429">
        <v>1152</v>
      </c>
      <c r="L1068" s="429">
        <v>2.0069686411149825</v>
      </c>
      <c r="M1068" s="429">
        <v>576</v>
      </c>
      <c r="N1068" s="429">
        <v>1</v>
      </c>
      <c r="O1068" s="429">
        <v>577</v>
      </c>
      <c r="P1068" s="442">
        <v>1.005226480836237</v>
      </c>
      <c r="Q1068" s="430">
        <v>577</v>
      </c>
    </row>
    <row r="1069" spans="1:17" ht="14.4" customHeight="1" x14ac:dyDescent="0.3">
      <c r="A1069" s="425" t="s">
        <v>2640</v>
      </c>
      <c r="B1069" s="426" t="s">
        <v>2001</v>
      </c>
      <c r="C1069" s="426" t="s">
        <v>1976</v>
      </c>
      <c r="D1069" s="426" t="s">
        <v>2287</v>
      </c>
      <c r="E1069" s="426" t="s">
        <v>2288</v>
      </c>
      <c r="F1069" s="429"/>
      <c r="G1069" s="429"/>
      <c r="H1069" s="429"/>
      <c r="I1069" s="429"/>
      <c r="J1069" s="429">
        <v>2</v>
      </c>
      <c r="K1069" s="429">
        <v>728</v>
      </c>
      <c r="L1069" s="429"/>
      <c r="M1069" s="429">
        <v>364</v>
      </c>
      <c r="N1069" s="429">
        <v>2</v>
      </c>
      <c r="O1069" s="429">
        <v>730</v>
      </c>
      <c r="P1069" s="442"/>
      <c r="Q1069" s="430">
        <v>365</v>
      </c>
    </row>
    <row r="1070" spans="1:17" ht="14.4" customHeight="1" x14ac:dyDescent="0.3">
      <c r="A1070" s="425" t="s">
        <v>2640</v>
      </c>
      <c r="B1070" s="426" t="s">
        <v>2001</v>
      </c>
      <c r="C1070" s="426" t="s">
        <v>1976</v>
      </c>
      <c r="D1070" s="426" t="s">
        <v>2293</v>
      </c>
      <c r="E1070" s="426" t="s">
        <v>2294</v>
      </c>
      <c r="F1070" s="429">
        <v>18</v>
      </c>
      <c r="G1070" s="429">
        <v>4608</v>
      </c>
      <c r="H1070" s="429">
        <v>1</v>
      </c>
      <c r="I1070" s="429">
        <v>256</v>
      </c>
      <c r="J1070" s="429">
        <v>26</v>
      </c>
      <c r="K1070" s="429">
        <v>6656</v>
      </c>
      <c r="L1070" s="429">
        <v>1.4444444444444444</v>
      </c>
      <c r="M1070" s="429">
        <v>256</v>
      </c>
      <c r="N1070" s="429">
        <v>49</v>
      </c>
      <c r="O1070" s="429">
        <v>12593</v>
      </c>
      <c r="P1070" s="442">
        <v>2.7328559027777777</v>
      </c>
      <c r="Q1070" s="430">
        <v>257</v>
      </c>
    </row>
    <row r="1071" spans="1:17" ht="14.4" customHeight="1" x14ac:dyDescent="0.3">
      <c r="A1071" s="425" t="s">
        <v>2640</v>
      </c>
      <c r="B1071" s="426" t="s">
        <v>2001</v>
      </c>
      <c r="C1071" s="426" t="s">
        <v>1976</v>
      </c>
      <c r="D1071" s="426" t="s">
        <v>2297</v>
      </c>
      <c r="E1071" s="426" t="s">
        <v>2298</v>
      </c>
      <c r="F1071" s="429">
        <v>261</v>
      </c>
      <c r="G1071" s="429">
        <v>51417</v>
      </c>
      <c r="H1071" s="429">
        <v>1</v>
      </c>
      <c r="I1071" s="429">
        <v>197</v>
      </c>
      <c r="J1071" s="429">
        <v>311</v>
      </c>
      <c r="K1071" s="429">
        <v>61267</v>
      </c>
      <c r="L1071" s="429">
        <v>1.1915708812260537</v>
      </c>
      <c r="M1071" s="429">
        <v>197</v>
      </c>
      <c r="N1071" s="429">
        <v>265</v>
      </c>
      <c r="O1071" s="429">
        <v>52470</v>
      </c>
      <c r="P1071" s="442">
        <v>1.0204796079117802</v>
      </c>
      <c r="Q1071" s="430">
        <v>198</v>
      </c>
    </row>
    <row r="1072" spans="1:17" ht="14.4" customHeight="1" x14ac:dyDescent="0.3">
      <c r="A1072" s="425" t="s">
        <v>2640</v>
      </c>
      <c r="B1072" s="426" t="s">
        <v>2001</v>
      </c>
      <c r="C1072" s="426" t="s">
        <v>1976</v>
      </c>
      <c r="D1072" s="426" t="s">
        <v>2299</v>
      </c>
      <c r="E1072" s="426" t="s">
        <v>2300</v>
      </c>
      <c r="F1072" s="429">
        <v>1</v>
      </c>
      <c r="G1072" s="429">
        <v>734</v>
      </c>
      <c r="H1072" s="429">
        <v>1</v>
      </c>
      <c r="I1072" s="429">
        <v>734</v>
      </c>
      <c r="J1072" s="429"/>
      <c r="K1072" s="429"/>
      <c r="L1072" s="429"/>
      <c r="M1072" s="429"/>
      <c r="N1072" s="429">
        <v>1</v>
      </c>
      <c r="O1072" s="429">
        <v>742</v>
      </c>
      <c r="P1072" s="442">
        <v>1.0108991825613078</v>
      </c>
      <c r="Q1072" s="430">
        <v>742</v>
      </c>
    </row>
    <row r="1073" spans="1:17" ht="14.4" customHeight="1" x14ac:dyDescent="0.3">
      <c r="A1073" s="425" t="s">
        <v>2640</v>
      </c>
      <c r="B1073" s="426" t="s">
        <v>2001</v>
      </c>
      <c r="C1073" s="426" t="s">
        <v>1976</v>
      </c>
      <c r="D1073" s="426" t="s">
        <v>2301</v>
      </c>
      <c r="E1073" s="426" t="s">
        <v>2302</v>
      </c>
      <c r="F1073" s="429">
        <v>1</v>
      </c>
      <c r="G1073" s="429">
        <v>323</v>
      </c>
      <c r="H1073" s="429">
        <v>1</v>
      </c>
      <c r="I1073" s="429">
        <v>323</v>
      </c>
      <c r="J1073" s="429"/>
      <c r="K1073" s="429"/>
      <c r="L1073" s="429"/>
      <c r="M1073" s="429"/>
      <c r="N1073" s="429">
        <v>2</v>
      </c>
      <c r="O1073" s="429">
        <v>652</v>
      </c>
      <c r="P1073" s="442">
        <v>2.0185758513931891</v>
      </c>
      <c r="Q1073" s="430">
        <v>326</v>
      </c>
    </row>
    <row r="1074" spans="1:17" ht="14.4" customHeight="1" x14ac:dyDescent="0.3">
      <c r="A1074" s="425" t="s">
        <v>2640</v>
      </c>
      <c r="B1074" s="426" t="s">
        <v>2001</v>
      </c>
      <c r="C1074" s="426" t="s">
        <v>1976</v>
      </c>
      <c r="D1074" s="426" t="s">
        <v>2303</v>
      </c>
      <c r="E1074" s="426" t="s">
        <v>2304</v>
      </c>
      <c r="F1074" s="429">
        <v>1</v>
      </c>
      <c r="G1074" s="429">
        <v>13683</v>
      </c>
      <c r="H1074" s="429">
        <v>1</v>
      </c>
      <c r="I1074" s="429">
        <v>13683</v>
      </c>
      <c r="J1074" s="429"/>
      <c r="K1074" s="429"/>
      <c r="L1074" s="429"/>
      <c r="M1074" s="429"/>
      <c r="N1074" s="429"/>
      <c r="O1074" s="429"/>
      <c r="P1074" s="442"/>
      <c r="Q1074" s="430"/>
    </row>
    <row r="1075" spans="1:17" ht="14.4" customHeight="1" x14ac:dyDescent="0.3">
      <c r="A1075" s="425" t="s">
        <v>2640</v>
      </c>
      <c r="B1075" s="426" t="s">
        <v>2001</v>
      </c>
      <c r="C1075" s="426" t="s">
        <v>1976</v>
      </c>
      <c r="D1075" s="426" t="s">
        <v>2307</v>
      </c>
      <c r="E1075" s="426" t="s">
        <v>2308</v>
      </c>
      <c r="F1075" s="429"/>
      <c r="G1075" s="429"/>
      <c r="H1075" s="429"/>
      <c r="I1075" s="429"/>
      <c r="J1075" s="429"/>
      <c r="K1075" s="429"/>
      <c r="L1075" s="429"/>
      <c r="M1075" s="429"/>
      <c r="N1075" s="429">
        <v>2</v>
      </c>
      <c r="O1075" s="429">
        <v>19422</v>
      </c>
      <c r="P1075" s="442"/>
      <c r="Q1075" s="430">
        <v>9711</v>
      </c>
    </row>
    <row r="1076" spans="1:17" ht="14.4" customHeight="1" x14ac:dyDescent="0.3">
      <c r="A1076" s="425" t="s">
        <v>2640</v>
      </c>
      <c r="B1076" s="426" t="s">
        <v>2001</v>
      </c>
      <c r="C1076" s="426" t="s">
        <v>1976</v>
      </c>
      <c r="D1076" s="426" t="s">
        <v>2309</v>
      </c>
      <c r="E1076" s="426" t="s">
        <v>2310</v>
      </c>
      <c r="F1076" s="429">
        <v>3</v>
      </c>
      <c r="G1076" s="429">
        <v>12354</v>
      </c>
      <c r="H1076" s="429">
        <v>1</v>
      </c>
      <c r="I1076" s="429">
        <v>4118</v>
      </c>
      <c r="J1076" s="429">
        <v>5</v>
      </c>
      <c r="K1076" s="429">
        <v>20610</v>
      </c>
      <c r="L1076" s="429">
        <v>1.668285575522098</v>
      </c>
      <c r="M1076" s="429">
        <v>4122</v>
      </c>
      <c r="N1076" s="429">
        <v>6</v>
      </c>
      <c r="O1076" s="429">
        <v>24762</v>
      </c>
      <c r="P1076" s="442">
        <v>2.0043710539096651</v>
      </c>
      <c r="Q1076" s="430">
        <v>4127</v>
      </c>
    </row>
    <row r="1077" spans="1:17" ht="14.4" customHeight="1" x14ac:dyDescent="0.3">
      <c r="A1077" s="425" t="s">
        <v>2640</v>
      </c>
      <c r="B1077" s="426" t="s">
        <v>2001</v>
      </c>
      <c r="C1077" s="426" t="s">
        <v>1976</v>
      </c>
      <c r="D1077" s="426" t="s">
        <v>2311</v>
      </c>
      <c r="E1077" s="426" t="s">
        <v>2312</v>
      </c>
      <c r="F1077" s="429">
        <v>1</v>
      </c>
      <c r="G1077" s="429">
        <v>1984</v>
      </c>
      <c r="H1077" s="429">
        <v>1</v>
      </c>
      <c r="I1077" s="429">
        <v>1984</v>
      </c>
      <c r="J1077" s="429">
        <v>3</v>
      </c>
      <c r="K1077" s="429">
        <v>5964</v>
      </c>
      <c r="L1077" s="429">
        <v>3.006048387096774</v>
      </c>
      <c r="M1077" s="429">
        <v>1988</v>
      </c>
      <c r="N1077" s="429">
        <v>2</v>
      </c>
      <c r="O1077" s="429">
        <v>3986</v>
      </c>
      <c r="P1077" s="442">
        <v>2.0090725806451615</v>
      </c>
      <c r="Q1077" s="430">
        <v>1993</v>
      </c>
    </row>
    <row r="1078" spans="1:17" ht="14.4" customHeight="1" x14ac:dyDescent="0.3">
      <c r="A1078" s="425" t="s">
        <v>2640</v>
      </c>
      <c r="B1078" s="426" t="s">
        <v>2001</v>
      </c>
      <c r="C1078" s="426" t="s">
        <v>1976</v>
      </c>
      <c r="D1078" s="426" t="s">
        <v>2321</v>
      </c>
      <c r="E1078" s="426" t="s">
        <v>2322</v>
      </c>
      <c r="F1078" s="429">
        <v>1</v>
      </c>
      <c r="G1078" s="429">
        <v>1506</v>
      </c>
      <c r="H1078" s="429">
        <v>1</v>
      </c>
      <c r="I1078" s="429">
        <v>1506</v>
      </c>
      <c r="J1078" s="429">
        <v>12</v>
      </c>
      <c r="K1078" s="429">
        <v>18120</v>
      </c>
      <c r="L1078" s="429">
        <v>12.031872509960159</v>
      </c>
      <c r="M1078" s="429">
        <v>1510</v>
      </c>
      <c r="N1078" s="429">
        <v>7</v>
      </c>
      <c r="O1078" s="429">
        <v>10605</v>
      </c>
      <c r="P1078" s="442">
        <v>7.0418326693227096</v>
      </c>
      <c r="Q1078" s="430">
        <v>1515</v>
      </c>
    </row>
    <row r="1079" spans="1:17" ht="14.4" customHeight="1" x14ac:dyDescent="0.3">
      <c r="A1079" s="425" t="s">
        <v>2640</v>
      </c>
      <c r="B1079" s="426" t="s">
        <v>2001</v>
      </c>
      <c r="C1079" s="426" t="s">
        <v>1976</v>
      </c>
      <c r="D1079" s="426" t="s">
        <v>2327</v>
      </c>
      <c r="E1079" s="426" t="s">
        <v>2328</v>
      </c>
      <c r="F1079" s="429">
        <v>2</v>
      </c>
      <c r="G1079" s="429">
        <v>16748</v>
      </c>
      <c r="H1079" s="429">
        <v>1</v>
      </c>
      <c r="I1079" s="429">
        <v>8374</v>
      </c>
      <c r="J1079" s="429">
        <v>3</v>
      </c>
      <c r="K1079" s="429">
        <v>25134</v>
      </c>
      <c r="L1079" s="429">
        <v>1.5007165034631</v>
      </c>
      <c r="M1079" s="429">
        <v>8378</v>
      </c>
      <c r="N1079" s="429">
        <v>4</v>
      </c>
      <c r="O1079" s="429">
        <v>33536</v>
      </c>
      <c r="P1079" s="442">
        <v>2.0023883448770001</v>
      </c>
      <c r="Q1079" s="430">
        <v>8384</v>
      </c>
    </row>
    <row r="1080" spans="1:17" ht="14.4" customHeight="1" x14ac:dyDescent="0.3">
      <c r="A1080" s="425" t="s">
        <v>2640</v>
      </c>
      <c r="B1080" s="426" t="s">
        <v>2001</v>
      </c>
      <c r="C1080" s="426" t="s">
        <v>1976</v>
      </c>
      <c r="D1080" s="426" t="s">
        <v>2329</v>
      </c>
      <c r="E1080" s="426" t="s">
        <v>2330</v>
      </c>
      <c r="F1080" s="429">
        <v>2</v>
      </c>
      <c r="G1080" s="429">
        <v>3720</v>
      </c>
      <c r="H1080" s="429">
        <v>1</v>
      </c>
      <c r="I1080" s="429">
        <v>1860</v>
      </c>
      <c r="J1080" s="429">
        <v>3</v>
      </c>
      <c r="K1080" s="429">
        <v>5586</v>
      </c>
      <c r="L1080" s="429">
        <v>1.5016129032258065</v>
      </c>
      <c r="M1080" s="429">
        <v>1862</v>
      </c>
      <c r="N1080" s="429">
        <v>8</v>
      </c>
      <c r="O1080" s="429">
        <v>14912</v>
      </c>
      <c r="P1080" s="442">
        <v>4.0086021505376346</v>
      </c>
      <c r="Q1080" s="430">
        <v>1864</v>
      </c>
    </row>
    <row r="1081" spans="1:17" ht="14.4" customHeight="1" x14ac:dyDescent="0.3">
      <c r="A1081" s="425" t="s">
        <v>2640</v>
      </c>
      <c r="B1081" s="426" t="s">
        <v>2001</v>
      </c>
      <c r="C1081" s="426" t="s">
        <v>1976</v>
      </c>
      <c r="D1081" s="426" t="s">
        <v>2331</v>
      </c>
      <c r="E1081" s="426" t="s">
        <v>2330</v>
      </c>
      <c r="F1081" s="429"/>
      <c r="G1081" s="429"/>
      <c r="H1081" s="429"/>
      <c r="I1081" s="429"/>
      <c r="J1081" s="429">
        <v>2</v>
      </c>
      <c r="K1081" s="429">
        <v>7622</v>
      </c>
      <c r="L1081" s="429"/>
      <c r="M1081" s="429">
        <v>3811</v>
      </c>
      <c r="N1081" s="429">
        <v>6</v>
      </c>
      <c r="O1081" s="429">
        <v>22890</v>
      </c>
      <c r="P1081" s="442"/>
      <c r="Q1081" s="430">
        <v>3815</v>
      </c>
    </row>
    <row r="1082" spans="1:17" ht="14.4" customHeight="1" x14ac:dyDescent="0.3">
      <c r="A1082" s="425" t="s">
        <v>2640</v>
      </c>
      <c r="B1082" s="426" t="s">
        <v>2001</v>
      </c>
      <c r="C1082" s="426" t="s">
        <v>1976</v>
      </c>
      <c r="D1082" s="426" t="s">
        <v>2332</v>
      </c>
      <c r="E1082" s="426" t="s">
        <v>2333</v>
      </c>
      <c r="F1082" s="429">
        <v>4</v>
      </c>
      <c r="G1082" s="429">
        <v>20564</v>
      </c>
      <c r="H1082" s="429">
        <v>1</v>
      </c>
      <c r="I1082" s="429">
        <v>5141</v>
      </c>
      <c r="J1082" s="429">
        <v>4</v>
      </c>
      <c r="K1082" s="429">
        <v>20580</v>
      </c>
      <c r="L1082" s="429">
        <v>1.0007780587434352</v>
      </c>
      <c r="M1082" s="429">
        <v>5145</v>
      </c>
      <c r="N1082" s="429">
        <v>6</v>
      </c>
      <c r="O1082" s="429">
        <v>30900</v>
      </c>
      <c r="P1082" s="442">
        <v>1.5026259482590936</v>
      </c>
      <c r="Q1082" s="430">
        <v>5150</v>
      </c>
    </row>
    <row r="1083" spans="1:17" ht="14.4" customHeight="1" x14ac:dyDescent="0.3">
      <c r="A1083" s="425" t="s">
        <v>2640</v>
      </c>
      <c r="B1083" s="426" t="s">
        <v>2001</v>
      </c>
      <c r="C1083" s="426" t="s">
        <v>1976</v>
      </c>
      <c r="D1083" s="426" t="s">
        <v>2336</v>
      </c>
      <c r="E1083" s="426" t="s">
        <v>2337</v>
      </c>
      <c r="F1083" s="429">
        <v>1</v>
      </c>
      <c r="G1083" s="429">
        <v>7822</v>
      </c>
      <c r="H1083" s="429">
        <v>1</v>
      </c>
      <c r="I1083" s="429">
        <v>7822</v>
      </c>
      <c r="J1083" s="429"/>
      <c r="K1083" s="429"/>
      <c r="L1083" s="429"/>
      <c r="M1083" s="429"/>
      <c r="N1083" s="429"/>
      <c r="O1083" s="429"/>
      <c r="P1083" s="442"/>
      <c r="Q1083" s="430"/>
    </row>
    <row r="1084" spans="1:17" ht="14.4" customHeight="1" x14ac:dyDescent="0.3">
      <c r="A1084" s="425" t="s">
        <v>2640</v>
      </c>
      <c r="B1084" s="426" t="s">
        <v>2001</v>
      </c>
      <c r="C1084" s="426" t="s">
        <v>1976</v>
      </c>
      <c r="D1084" s="426" t="s">
        <v>2340</v>
      </c>
      <c r="E1084" s="426" t="s">
        <v>2341</v>
      </c>
      <c r="F1084" s="429">
        <v>1</v>
      </c>
      <c r="G1084" s="429">
        <v>911</v>
      </c>
      <c r="H1084" s="429">
        <v>1</v>
      </c>
      <c r="I1084" s="429">
        <v>911</v>
      </c>
      <c r="J1084" s="429"/>
      <c r="K1084" s="429"/>
      <c r="L1084" s="429"/>
      <c r="M1084" s="429"/>
      <c r="N1084" s="429">
        <v>1</v>
      </c>
      <c r="O1084" s="429">
        <v>914</v>
      </c>
      <c r="P1084" s="442">
        <v>1.0032930845225028</v>
      </c>
      <c r="Q1084" s="430">
        <v>914</v>
      </c>
    </row>
    <row r="1085" spans="1:17" ht="14.4" customHeight="1" x14ac:dyDescent="0.3">
      <c r="A1085" s="425" t="s">
        <v>2640</v>
      </c>
      <c r="B1085" s="426" t="s">
        <v>2001</v>
      </c>
      <c r="C1085" s="426" t="s">
        <v>1976</v>
      </c>
      <c r="D1085" s="426" t="s">
        <v>2342</v>
      </c>
      <c r="E1085" s="426" t="s">
        <v>2343</v>
      </c>
      <c r="F1085" s="429"/>
      <c r="G1085" s="429"/>
      <c r="H1085" s="429"/>
      <c r="I1085" s="429"/>
      <c r="J1085" s="429"/>
      <c r="K1085" s="429"/>
      <c r="L1085" s="429"/>
      <c r="M1085" s="429"/>
      <c r="N1085" s="429">
        <v>1</v>
      </c>
      <c r="O1085" s="429">
        <v>914</v>
      </c>
      <c r="P1085" s="442"/>
      <c r="Q1085" s="430">
        <v>914</v>
      </c>
    </row>
    <row r="1086" spans="1:17" ht="14.4" customHeight="1" x14ac:dyDescent="0.3">
      <c r="A1086" s="425" t="s">
        <v>2640</v>
      </c>
      <c r="B1086" s="426" t="s">
        <v>2001</v>
      </c>
      <c r="C1086" s="426" t="s">
        <v>1976</v>
      </c>
      <c r="D1086" s="426" t="s">
        <v>2358</v>
      </c>
      <c r="E1086" s="426" t="s">
        <v>2359</v>
      </c>
      <c r="F1086" s="429">
        <v>1</v>
      </c>
      <c r="G1086" s="429">
        <v>655</v>
      </c>
      <c r="H1086" s="429">
        <v>1</v>
      </c>
      <c r="I1086" s="429">
        <v>655</v>
      </c>
      <c r="J1086" s="429"/>
      <c r="K1086" s="429"/>
      <c r="L1086" s="429"/>
      <c r="M1086" s="429"/>
      <c r="N1086" s="429">
        <v>1</v>
      </c>
      <c r="O1086" s="429">
        <v>660</v>
      </c>
      <c r="P1086" s="442">
        <v>1.0076335877862594</v>
      </c>
      <c r="Q1086" s="430">
        <v>660</v>
      </c>
    </row>
    <row r="1087" spans="1:17" ht="14.4" customHeight="1" x14ac:dyDescent="0.3">
      <c r="A1087" s="425" t="s">
        <v>2640</v>
      </c>
      <c r="B1087" s="426" t="s">
        <v>2001</v>
      </c>
      <c r="C1087" s="426" t="s">
        <v>1976</v>
      </c>
      <c r="D1087" s="426" t="s">
        <v>2360</v>
      </c>
      <c r="E1087" s="426" t="s">
        <v>2361</v>
      </c>
      <c r="F1087" s="429">
        <v>15</v>
      </c>
      <c r="G1087" s="429">
        <v>31710</v>
      </c>
      <c r="H1087" s="429">
        <v>1</v>
      </c>
      <c r="I1087" s="429">
        <v>2114</v>
      </c>
      <c r="J1087" s="429">
        <v>35</v>
      </c>
      <c r="K1087" s="429">
        <v>74060</v>
      </c>
      <c r="L1087" s="429">
        <v>2.3355408388520971</v>
      </c>
      <c r="M1087" s="429">
        <v>2116</v>
      </c>
      <c r="N1087" s="429">
        <v>36</v>
      </c>
      <c r="O1087" s="429">
        <v>76248</v>
      </c>
      <c r="P1087" s="442">
        <v>2.4045411542100283</v>
      </c>
      <c r="Q1087" s="430">
        <v>2118</v>
      </c>
    </row>
    <row r="1088" spans="1:17" ht="14.4" customHeight="1" x14ac:dyDescent="0.3">
      <c r="A1088" s="425" t="s">
        <v>2640</v>
      </c>
      <c r="B1088" s="426" t="s">
        <v>2001</v>
      </c>
      <c r="C1088" s="426" t="s">
        <v>1976</v>
      </c>
      <c r="D1088" s="426" t="s">
        <v>2362</v>
      </c>
      <c r="E1088" s="426" t="s">
        <v>2363</v>
      </c>
      <c r="F1088" s="429">
        <v>46</v>
      </c>
      <c r="G1088" s="429">
        <v>47932</v>
      </c>
      <c r="H1088" s="429">
        <v>1</v>
      </c>
      <c r="I1088" s="429">
        <v>1042</v>
      </c>
      <c r="J1088" s="429"/>
      <c r="K1088" s="429"/>
      <c r="L1088" s="429"/>
      <c r="M1088" s="429"/>
      <c r="N1088" s="429">
        <v>1</v>
      </c>
      <c r="O1088" s="429">
        <v>1043</v>
      </c>
      <c r="P1088" s="442">
        <v>2.1759993323875491E-2</v>
      </c>
      <c r="Q1088" s="430">
        <v>1043</v>
      </c>
    </row>
    <row r="1089" spans="1:17" ht="14.4" customHeight="1" x14ac:dyDescent="0.3">
      <c r="A1089" s="425" t="s">
        <v>2640</v>
      </c>
      <c r="B1089" s="426" t="s">
        <v>2001</v>
      </c>
      <c r="C1089" s="426" t="s">
        <v>1976</v>
      </c>
      <c r="D1089" s="426" t="s">
        <v>2364</v>
      </c>
      <c r="E1089" s="426" t="s">
        <v>2365</v>
      </c>
      <c r="F1089" s="429">
        <v>60</v>
      </c>
      <c r="G1089" s="429">
        <v>119520</v>
      </c>
      <c r="H1089" s="429">
        <v>1</v>
      </c>
      <c r="I1089" s="429">
        <v>1992</v>
      </c>
      <c r="J1089" s="429">
        <v>111</v>
      </c>
      <c r="K1089" s="429">
        <v>221334</v>
      </c>
      <c r="L1089" s="429">
        <v>1.8518574297188755</v>
      </c>
      <c r="M1089" s="429">
        <v>1994</v>
      </c>
      <c r="N1089" s="429">
        <v>97</v>
      </c>
      <c r="O1089" s="429">
        <v>193612</v>
      </c>
      <c r="P1089" s="442">
        <v>1.6199129852744309</v>
      </c>
      <c r="Q1089" s="430">
        <v>1996</v>
      </c>
    </row>
    <row r="1090" spans="1:17" ht="14.4" customHeight="1" x14ac:dyDescent="0.3">
      <c r="A1090" s="425" t="s">
        <v>2640</v>
      </c>
      <c r="B1090" s="426" t="s">
        <v>2001</v>
      </c>
      <c r="C1090" s="426" t="s">
        <v>1976</v>
      </c>
      <c r="D1090" s="426" t="s">
        <v>2366</v>
      </c>
      <c r="E1090" s="426" t="s">
        <v>2367</v>
      </c>
      <c r="F1090" s="429">
        <v>14</v>
      </c>
      <c r="G1090" s="429">
        <v>17836</v>
      </c>
      <c r="H1090" s="429">
        <v>1</v>
      </c>
      <c r="I1090" s="429">
        <v>1274</v>
      </c>
      <c r="J1090" s="429">
        <v>31</v>
      </c>
      <c r="K1090" s="429">
        <v>39556</v>
      </c>
      <c r="L1090" s="429">
        <v>2.2177618300067281</v>
      </c>
      <c r="M1090" s="429">
        <v>1276</v>
      </c>
      <c r="N1090" s="429">
        <v>20</v>
      </c>
      <c r="O1090" s="429">
        <v>25540</v>
      </c>
      <c r="P1090" s="442">
        <v>1.4319354115272482</v>
      </c>
      <c r="Q1090" s="430">
        <v>1277</v>
      </c>
    </row>
    <row r="1091" spans="1:17" ht="14.4" customHeight="1" x14ac:dyDescent="0.3">
      <c r="A1091" s="425" t="s">
        <v>2640</v>
      </c>
      <c r="B1091" s="426" t="s">
        <v>2001</v>
      </c>
      <c r="C1091" s="426" t="s">
        <v>1976</v>
      </c>
      <c r="D1091" s="426" t="s">
        <v>2368</v>
      </c>
      <c r="E1091" s="426" t="s">
        <v>2369</v>
      </c>
      <c r="F1091" s="429">
        <v>15</v>
      </c>
      <c r="G1091" s="429">
        <v>17430</v>
      </c>
      <c r="H1091" s="429">
        <v>1</v>
      </c>
      <c r="I1091" s="429">
        <v>1162</v>
      </c>
      <c r="J1091" s="429">
        <v>29</v>
      </c>
      <c r="K1091" s="429">
        <v>33727</v>
      </c>
      <c r="L1091" s="429">
        <v>1.9349971313826735</v>
      </c>
      <c r="M1091" s="429">
        <v>1163</v>
      </c>
      <c r="N1091" s="429">
        <v>15</v>
      </c>
      <c r="O1091" s="429">
        <v>17460</v>
      </c>
      <c r="P1091" s="442">
        <v>1.0017211703958693</v>
      </c>
      <c r="Q1091" s="430">
        <v>1164</v>
      </c>
    </row>
    <row r="1092" spans="1:17" ht="14.4" customHeight="1" x14ac:dyDescent="0.3">
      <c r="A1092" s="425" t="s">
        <v>2640</v>
      </c>
      <c r="B1092" s="426" t="s">
        <v>2001</v>
      </c>
      <c r="C1092" s="426" t="s">
        <v>1976</v>
      </c>
      <c r="D1092" s="426" t="s">
        <v>2372</v>
      </c>
      <c r="E1092" s="426" t="s">
        <v>2373</v>
      </c>
      <c r="F1092" s="429">
        <v>74</v>
      </c>
      <c r="G1092" s="429">
        <v>374662</v>
      </c>
      <c r="H1092" s="429">
        <v>1</v>
      </c>
      <c r="I1092" s="429">
        <v>5063</v>
      </c>
      <c r="J1092" s="429">
        <v>120</v>
      </c>
      <c r="K1092" s="429">
        <v>607800</v>
      </c>
      <c r="L1092" s="429">
        <v>1.6222621989953612</v>
      </c>
      <c r="M1092" s="429">
        <v>5065</v>
      </c>
      <c r="N1092" s="429">
        <v>130</v>
      </c>
      <c r="O1092" s="429">
        <v>658840</v>
      </c>
      <c r="P1092" s="442">
        <v>1.7584916538106345</v>
      </c>
      <c r="Q1092" s="430">
        <v>5068</v>
      </c>
    </row>
    <row r="1093" spans="1:17" ht="14.4" customHeight="1" x14ac:dyDescent="0.3">
      <c r="A1093" s="425" t="s">
        <v>2640</v>
      </c>
      <c r="B1093" s="426" t="s">
        <v>2001</v>
      </c>
      <c r="C1093" s="426" t="s">
        <v>1976</v>
      </c>
      <c r="D1093" s="426" t="s">
        <v>2374</v>
      </c>
      <c r="E1093" s="426" t="s">
        <v>2375</v>
      </c>
      <c r="F1093" s="429">
        <v>15</v>
      </c>
      <c r="G1093" s="429">
        <v>77625</v>
      </c>
      <c r="H1093" s="429">
        <v>1</v>
      </c>
      <c r="I1093" s="429">
        <v>5175</v>
      </c>
      <c r="J1093" s="429">
        <v>16</v>
      </c>
      <c r="K1093" s="429">
        <v>82832</v>
      </c>
      <c r="L1093" s="429">
        <v>1.0670789049919485</v>
      </c>
      <c r="M1093" s="429">
        <v>5177</v>
      </c>
      <c r="N1093" s="429">
        <v>22</v>
      </c>
      <c r="O1093" s="429">
        <v>113960</v>
      </c>
      <c r="P1093" s="442">
        <v>1.4680837359098229</v>
      </c>
      <c r="Q1093" s="430">
        <v>5180</v>
      </c>
    </row>
    <row r="1094" spans="1:17" ht="14.4" customHeight="1" x14ac:dyDescent="0.3">
      <c r="A1094" s="425" t="s">
        <v>2640</v>
      </c>
      <c r="B1094" s="426" t="s">
        <v>2001</v>
      </c>
      <c r="C1094" s="426" t="s">
        <v>1976</v>
      </c>
      <c r="D1094" s="426" t="s">
        <v>2376</v>
      </c>
      <c r="E1094" s="426" t="s">
        <v>2377</v>
      </c>
      <c r="F1094" s="429">
        <v>1</v>
      </c>
      <c r="G1094" s="429">
        <v>7665</v>
      </c>
      <c r="H1094" s="429">
        <v>1</v>
      </c>
      <c r="I1094" s="429">
        <v>7665</v>
      </c>
      <c r="J1094" s="429"/>
      <c r="K1094" s="429"/>
      <c r="L1094" s="429"/>
      <c r="M1094" s="429"/>
      <c r="N1094" s="429">
        <v>1</v>
      </c>
      <c r="O1094" s="429">
        <v>7673</v>
      </c>
      <c r="P1094" s="442">
        <v>1.0010437051532941</v>
      </c>
      <c r="Q1094" s="430">
        <v>7673</v>
      </c>
    </row>
    <row r="1095" spans="1:17" ht="14.4" customHeight="1" x14ac:dyDescent="0.3">
      <c r="A1095" s="425" t="s">
        <v>2640</v>
      </c>
      <c r="B1095" s="426" t="s">
        <v>2001</v>
      </c>
      <c r="C1095" s="426" t="s">
        <v>1976</v>
      </c>
      <c r="D1095" s="426" t="s">
        <v>2378</v>
      </c>
      <c r="E1095" s="426" t="s">
        <v>2379</v>
      </c>
      <c r="F1095" s="429">
        <v>3</v>
      </c>
      <c r="G1095" s="429">
        <v>16509</v>
      </c>
      <c r="H1095" s="429">
        <v>1</v>
      </c>
      <c r="I1095" s="429">
        <v>5503</v>
      </c>
      <c r="J1095" s="429">
        <v>3</v>
      </c>
      <c r="K1095" s="429">
        <v>16515</v>
      </c>
      <c r="L1095" s="429">
        <v>1.0003634381246593</v>
      </c>
      <c r="M1095" s="429">
        <v>5505</v>
      </c>
      <c r="N1095" s="429">
        <v>8</v>
      </c>
      <c r="O1095" s="429">
        <v>44064</v>
      </c>
      <c r="P1095" s="442">
        <v>2.6690895874977287</v>
      </c>
      <c r="Q1095" s="430">
        <v>5508</v>
      </c>
    </row>
    <row r="1096" spans="1:17" ht="14.4" customHeight="1" x14ac:dyDescent="0.3">
      <c r="A1096" s="425" t="s">
        <v>2640</v>
      </c>
      <c r="B1096" s="426" t="s">
        <v>2001</v>
      </c>
      <c r="C1096" s="426" t="s">
        <v>1976</v>
      </c>
      <c r="D1096" s="426" t="s">
        <v>2380</v>
      </c>
      <c r="E1096" s="426" t="s">
        <v>2381</v>
      </c>
      <c r="F1096" s="429">
        <v>56</v>
      </c>
      <c r="G1096" s="429">
        <v>150584</v>
      </c>
      <c r="H1096" s="429">
        <v>1</v>
      </c>
      <c r="I1096" s="429">
        <v>2689</v>
      </c>
      <c r="J1096" s="429">
        <v>62</v>
      </c>
      <c r="K1096" s="429">
        <v>166842</v>
      </c>
      <c r="L1096" s="429">
        <v>1.1079663178026882</v>
      </c>
      <c r="M1096" s="429">
        <v>2691</v>
      </c>
      <c r="N1096" s="429">
        <v>58</v>
      </c>
      <c r="O1096" s="429">
        <v>156136</v>
      </c>
      <c r="P1096" s="442">
        <v>1.0368697869627583</v>
      </c>
      <c r="Q1096" s="430">
        <v>2692</v>
      </c>
    </row>
    <row r="1097" spans="1:17" ht="14.4" customHeight="1" x14ac:dyDescent="0.3">
      <c r="A1097" s="425" t="s">
        <v>2646</v>
      </c>
      <c r="B1097" s="426" t="s">
        <v>1968</v>
      </c>
      <c r="C1097" s="426" t="s">
        <v>1976</v>
      </c>
      <c r="D1097" s="426" t="s">
        <v>1989</v>
      </c>
      <c r="E1097" s="426" t="s">
        <v>1990</v>
      </c>
      <c r="F1097" s="429"/>
      <c r="G1097" s="429"/>
      <c r="H1097" s="429"/>
      <c r="I1097" s="429"/>
      <c r="J1097" s="429">
        <v>1</v>
      </c>
      <c r="K1097" s="429">
        <v>648</v>
      </c>
      <c r="L1097" s="429"/>
      <c r="M1097" s="429">
        <v>648</v>
      </c>
      <c r="N1097" s="429"/>
      <c r="O1097" s="429"/>
      <c r="P1097" s="442"/>
      <c r="Q1097" s="430"/>
    </row>
    <row r="1098" spans="1:17" ht="14.4" customHeight="1" x14ac:dyDescent="0.3">
      <c r="A1098" s="425" t="s">
        <v>2646</v>
      </c>
      <c r="B1098" s="426" t="s">
        <v>1968</v>
      </c>
      <c r="C1098" s="426" t="s">
        <v>1976</v>
      </c>
      <c r="D1098" s="426" t="s">
        <v>1999</v>
      </c>
      <c r="E1098" s="426" t="s">
        <v>2000</v>
      </c>
      <c r="F1098" s="429"/>
      <c r="G1098" s="429"/>
      <c r="H1098" s="429"/>
      <c r="I1098" s="429"/>
      <c r="J1098" s="429">
        <v>1</v>
      </c>
      <c r="K1098" s="429">
        <v>120</v>
      </c>
      <c r="L1098" s="429"/>
      <c r="M1098" s="429">
        <v>120</v>
      </c>
      <c r="N1098" s="429"/>
      <c r="O1098" s="429"/>
      <c r="P1098" s="442"/>
      <c r="Q1098" s="430"/>
    </row>
    <row r="1099" spans="1:17" ht="14.4" customHeight="1" x14ac:dyDescent="0.3">
      <c r="A1099" s="425" t="s">
        <v>2646</v>
      </c>
      <c r="B1099" s="426" t="s">
        <v>2001</v>
      </c>
      <c r="C1099" s="426" t="s">
        <v>2002</v>
      </c>
      <c r="D1099" s="426" t="s">
        <v>2009</v>
      </c>
      <c r="E1099" s="426" t="s">
        <v>2010</v>
      </c>
      <c r="F1099" s="429">
        <v>0.67</v>
      </c>
      <c r="G1099" s="429">
        <v>1711.5</v>
      </c>
      <c r="H1099" s="429">
        <v>1</v>
      </c>
      <c r="I1099" s="429">
        <v>2554.4776119402982</v>
      </c>
      <c r="J1099" s="429">
        <v>0.67</v>
      </c>
      <c r="K1099" s="429">
        <v>1774.31</v>
      </c>
      <c r="L1099" s="429">
        <v>1.0366988022202746</v>
      </c>
      <c r="M1099" s="429">
        <v>2648.2238805970146</v>
      </c>
      <c r="N1099" s="429">
        <v>0.66</v>
      </c>
      <c r="O1099" s="429">
        <v>1763.16</v>
      </c>
      <c r="P1099" s="442">
        <v>1.0301840490797547</v>
      </c>
      <c r="Q1099" s="430">
        <v>2671.4545454545455</v>
      </c>
    </row>
    <row r="1100" spans="1:17" ht="14.4" customHeight="1" x14ac:dyDescent="0.3">
      <c r="A1100" s="425" t="s">
        <v>2646</v>
      </c>
      <c r="B1100" s="426" t="s">
        <v>2001</v>
      </c>
      <c r="C1100" s="426" t="s">
        <v>2002</v>
      </c>
      <c r="D1100" s="426" t="s">
        <v>2011</v>
      </c>
      <c r="E1100" s="426" t="s">
        <v>2010</v>
      </c>
      <c r="F1100" s="429"/>
      <c r="G1100" s="429"/>
      <c r="H1100" s="429"/>
      <c r="I1100" s="429"/>
      <c r="J1100" s="429"/>
      <c r="K1100" s="429"/>
      <c r="L1100" s="429"/>
      <c r="M1100" s="429"/>
      <c r="N1100" s="429">
        <v>0.2</v>
      </c>
      <c r="O1100" s="429">
        <v>1335.72</v>
      </c>
      <c r="P1100" s="442"/>
      <c r="Q1100" s="430">
        <v>6678.5999999999995</v>
      </c>
    </row>
    <row r="1101" spans="1:17" ht="14.4" customHeight="1" x14ac:dyDescent="0.3">
      <c r="A1101" s="425" t="s">
        <v>2646</v>
      </c>
      <c r="B1101" s="426" t="s">
        <v>2001</v>
      </c>
      <c r="C1101" s="426" t="s">
        <v>2002</v>
      </c>
      <c r="D1101" s="426" t="s">
        <v>2021</v>
      </c>
      <c r="E1101" s="426" t="s">
        <v>2022</v>
      </c>
      <c r="F1101" s="429">
        <v>0.6</v>
      </c>
      <c r="G1101" s="429">
        <v>894.06</v>
      </c>
      <c r="H1101" s="429">
        <v>1</v>
      </c>
      <c r="I1101" s="429">
        <v>1490.1</v>
      </c>
      <c r="J1101" s="429"/>
      <c r="K1101" s="429"/>
      <c r="L1101" s="429"/>
      <c r="M1101" s="429"/>
      <c r="N1101" s="429">
        <v>1.5</v>
      </c>
      <c r="O1101" s="429">
        <v>1477.52</v>
      </c>
      <c r="P1101" s="442">
        <v>1.6525960226383019</v>
      </c>
      <c r="Q1101" s="430">
        <v>985.01333333333332</v>
      </c>
    </row>
    <row r="1102" spans="1:17" ht="14.4" customHeight="1" x14ac:dyDescent="0.3">
      <c r="A1102" s="425" t="s">
        <v>2646</v>
      </c>
      <c r="B1102" s="426" t="s">
        <v>2001</v>
      </c>
      <c r="C1102" s="426" t="s">
        <v>2002</v>
      </c>
      <c r="D1102" s="426" t="s">
        <v>2025</v>
      </c>
      <c r="E1102" s="426" t="s">
        <v>2026</v>
      </c>
      <c r="F1102" s="429"/>
      <c r="G1102" s="429"/>
      <c r="H1102" s="429"/>
      <c r="I1102" s="429"/>
      <c r="J1102" s="429">
        <v>0.05</v>
      </c>
      <c r="K1102" s="429">
        <v>644.99</v>
      </c>
      <c r="L1102" s="429"/>
      <c r="M1102" s="429">
        <v>12899.8</v>
      </c>
      <c r="N1102" s="429"/>
      <c r="O1102" s="429"/>
      <c r="P1102" s="442"/>
      <c r="Q1102" s="430"/>
    </row>
    <row r="1103" spans="1:17" ht="14.4" customHeight="1" x14ac:dyDescent="0.3">
      <c r="A1103" s="425" t="s">
        <v>2646</v>
      </c>
      <c r="B1103" s="426" t="s">
        <v>2001</v>
      </c>
      <c r="C1103" s="426" t="s">
        <v>2002</v>
      </c>
      <c r="D1103" s="426" t="s">
        <v>2028</v>
      </c>
      <c r="E1103" s="426" t="s">
        <v>2026</v>
      </c>
      <c r="F1103" s="429"/>
      <c r="G1103" s="429"/>
      <c r="H1103" s="429"/>
      <c r="I1103" s="429"/>
      <c r="J1103" s="429">
        <v>0.08</v>
      </c>
      <c r="K1103" s="429">
        <v>103.19</v>
      </c>
      <c r="L1103" s="429"/>
      <c r="M1103" s="429">
        <v>1289.875</v>
      </c>
      <c r="N1103" s="429"/>
      <c r="O1103" s="429"/>
      <c r="P1103" s="442"/>
      <c r="Q1103" s="430"/>
    </row>
    <row r="1104" spans="1:17" ht="14.4" customHeight="1" x14ac:dyDescent="0.3">
      <c r="A1104" s="425" t="s">
        <v>2646</v>
      </c>
      <c r="B1104" s="426" t="s">
        <v>2001</v>
      </c>
      <c r="C1104" s="426" t="s">
        <v>2002</v>
      </c>
      <c r="D1104" s="426" t="s">
        <v>2032</v>
      </c>
      <c r="E1104" s="426" t="s">
        <v>2026</v>
      </c>
      <c r="F1104" s="429"/>
      <c r="G1104" s="429"/>
      <c r="H1104" s="429"/>
      <c r="I1104" s="429"/>
      <c r="J1104" s="429"/>
      <c r="K1104" s="429"/>
      <c r="L1104" s="429"/>
      <c r="M1104" s="429"/>
      <c r="N1104" s="429">
        <v>0.05</v>
      </c>
      <c r="O1104" s="429">
        <v>322.49</v>
      </c>
      <c r="P1104" s="442"/>
      <c r="Q1104" s="430">
        <v>6449.8</v>
      </c>
    </row>
    <row r="1105" spans="1:17" ht="14.4" customHeight="1" x14ac:dyDescent="0.3">
      <c r="A1105" s="425" t="s">
        <v>2646</v>
      </c>
      <c r="B1105" s="426" t="s">
        <v>2001</v>
      </c>
      <c r="C1105" s="426" t="s">
        <v>2002</v>
      </c>
      <c r="D1105" s="426" t="s">
        <v>2036</v>
      </c>
      <c r="E1105" s="426" t="s">
        <v>2037</v>
      </c>
      <c r="F1105" s="429">
        <v>1</v>
      </c>
      <c r="G1105" s="429">
        <v>931.99</v>
      </c>
      <c r="H1105" s="429">
        <v>1</v>
      </c>
      <c r="I1105" s="429">
        <v>931.99</v>
      </c>
      <c r="J1105" s="429"/>
      <c r="K1105" s="429"/>
      <c r="L1105" s="429"/>
      <c r="M1105" s="429"/>
      <c r="N1105" s="429"/>
      <c r="O1105" s="429"/>
      <c r="P1105" s="442"/>
      <c r="Q1105" s="430"/>
    </row>
    <row r="1106" spans="1:17" ht="14.4" customHeight="1" x14ac:dyDescent="0.3">
      <c r="A1106" s="425" t="s">
        <v>2646</v>
      </c>
      <c r="B1106" s="426" t="s">
        <v>2001</v>
      </c>
      <c r="C1106" s="426" t="s">
        <v>2002</v>
      </c>
      <c r="D1106" s="426" t="s">
        <v>2046</v>
      </c>
      <c r="E1106" s="426" t="s">
        <v>2045</v>
      </c>
      <c r="F1106" s="429">
        <v>0.29000000000000004</v>
      </c>
      <c r="G1106" s="429">
        <v>3172.3900000000003</v>
      </c>
      <c r="H1106" s="429">
        <v>1</v>
      </c>
      <c r="I1106" s="429">
        <v>10939.275862068966</v>
      </c>
      <c r="J1106" s="429">
        <v>0.2</v>
      </c>
      <c r="K1106" s="429">
        <v>2165.3200000000002</v>
      </c>
      <c r="L1106" s="429">
        <v>0.68255164087643694</v>
      </c>
      <c r="M1106" s="429">
        <v>10826.6</v>
      </c>
      <c r="N1106" s="429">
        <v>0.33</v>
      </c>
      <c r="O1106" s="429">
        <v>3597.4600000000005</v>
      </c>
      <c r="P1106" s="442">
        <v>1.1339904614502001</v>
      </c>
      <c r="Q1106" s="430">
        <v>10901.39393939394</v>
      </c>
    </row>
    <row r="1107" spans="1:17" ht="14.4" customHeight="1" x14ac:dyDescent="0.3">
      <c r="A1107" s="425" t="s">
        <v>2646</v>
      </c>
      <c r="B1107" s="426" t="s">
        <v>2001</v>
      </c>
      <c r="C1107" s="426" t="s">
        <v>2002</v>
      </c>
      <c r="D1107" s="426" t="s">
        <v>2047</v>
      </c>
      <c r="E1107" s="426" t="s">
        <v>2042</v>
      </c>
      <c r="F1107" s="429"/>
      <c r="G1107" s="429"/>
      <c r="H1107" s="429"/>
      <c r="I1107" s="429"/>
      <c r="J1107" s="429"/>
      <c r="K1107" s="429"/>
      <c r="L1107" s="429"/>
      <c r="M1107" s="429"/>
      <c r="N1107" s="429">
        <v>0.1</v>
      </c>
      <c r="O1107" s="429">
        <v>193.91</v>
      </c>
      <c r="P1107" s="442"/>
      <c r="Q1107" s="430">
        <v>1939.1</v>
      </c>
    </row>
    <row r="1108" spans="1:17" ht="14.4" customHeight="1" x14ac:dyDescent="0.3">
      <c r="A1108" s="425" t="s">
        <v>2646</v>
      </c>
      <c r="B1108" s="426" t="s">
        <v>2001</v>
      </c>
      <c r="C1108" s="426" t="s">
        <v>2002</v>
      </c>
      <c r="D1108" s="426" t="s">
        <v>2049</v>
      </c>
      <c r="E1108" s="426" t="s">
        <v>2050</v>
      </c>
      <c r="F1108" s="429"/>
      <c r="G1108" s="429"/>
      <c r="H1108" s="429"/>
      <c r="I1108" s="429"/>
      <c r="J1108" s="429"/>
      <c r="K1108" s="429"/>
      <c r="L1108" s="429"/>
      <c r="M1108" s="429"/>
      <c r="N1108" s="429">
        <v>0.15</v>
      </c>
      <c r="O1108" s="429">
        <v>56.4</v>
      </c>
      <c r="P1108" s="442"/>
      <c r="Q1108" s="430">
        <v>376</v>
      </c>
    </row>
    <row r="1109" spans="1:17" ht="14.4" customHeight="1" x14ac:dyDescent="0.3">
      <c r="A1109" s="425" t="s">
        <v>2646</v>
      </c>
      <c r="B1109" s="426" t="s">
        <v>2001</v>
      </c>
      <c r="C1109" s="426" t="s">
        <v>1969</v>
      </c>
      <c r="D1109" s="426" t="s">
        <v>2189</v>
      </c>
      <c r="E1109" s="426" t="s">
        <v>2190</v>
      </c>
      <c r="F1109" s="429"/>
      <c r="G1109" s="429"/>
      <c r="H1109" s="429"/>
      <c r="I1109" s="429"/>
      <c r="J1109" s="429"/>
      <c r="K1109" s="429"/>
      <c r="L1109" s="429"/>
      <c r="M1109" s="429"/>
      <c r="N1109" s="429">
        <v>1</v>
      </c>
      <c r="O1109" s="429">
        <v>893.9</v>
      </c>
      <c r="P1109" s="442"/>
      <c r="Q1109" s="430">
        <v>893.9</v>
      </c>
    </row>
    <row r="1110" spans="1:17" ht="14.4" customHeight="1" x14ac:dyDescent="0.3">
      <c r="A1110" s="425" t="s">
        <v>2646</v>
      </c>
      <c r="B1110" s="426" t="s">
        <v>2001</v>
      </c>
      <c r="C1110" s="426" t="s">
        <v>1976</v>
      </c>
      <c r="D1110" s="426" t="s">
        <v>2233</v>
      </c>
      <c r="E1110" s="426" t="s">
        <v>2234</v>
      </c>
      <c r="F1110" s="429">
        <v>151</v>
      </c>
      <c r="G1110" s="429">
        <v>22499</v>
      </c>
      <c r="H1110" s="429">
        <v>1</v>
      </c>
      <c r="I1110" s="429">
        <v>149</v>
      </c>
      <c r="J1110" s="429">
        <v>126</v>
      </c>
      <c r="K1110" s="429">
        <v>18774</v>
      </c>
      <c r="L1110" s="429">
        <v>0.83443708609271527</v>
      </c>
      <c r="M1110" s="429">
        <v>149</v>
      </c>
      <c r="N1110" s="429">
        <v>196</v>
      </c>
      <c r="O1110" s="429">
        <v>29400</v>
      </c>
      <c r="P1110" s="442">
        <v>1.3067247433219253</v>
      </c>
      <c r="Q1110" s="430">
        <v>150</v>
      </c>
    </row>
    <row r="1111" spans="1:17" ht="14.4" customHeight="1" x14ac:dyDescent="0.3">
      <c r="A1111" s="425" t="s">
        <v>2646</v>
      </c>
      <c r="B1111" s="426" t="s">
        <v>2001</v>
      </c>
      <c r="C1111" s="426" t="s">
        <v>1976</v>
      </c>
      <c r="D1111" s="426" t="s">
        <v>2235</v>
      </c>
      <c r="E1111" s="426" t="s">
        <v>2236</v>
      </c>
      <c r="F1111" s="429">
        <v>1</v>
      </c>
      <c r="G1111" s="429">
        <v>204</v>
      </c>
      <c r="H1111" s="429">
        <v>1</v>
      </c>
      <c r="I1111" s="429">
        <v>204</v>
      </c>
      <c r="J1111" s="429">
        <v>2</v>
      </c>
      <c r="K1111" s="429">
        <v>408</v>
      </c>
      <c r="L1111" s="429">
        <v>2</v>
      </c>
      <c r="M1111" s="429">
        <v>204</v>
      </c>
      <c r="N1111" s="429">
        <v>6</v>
      </c>
      <c r="O1111" s="429">
        <v>1230</v>
      </c>
      <c r="P1111" s="442">
        <v>6.0294117647058822</v>
      </c>
      <c r="Q1111" s="430">
        <v>205</v>
      </c>
    </row>
    <row r="1112" spans="1:17" ht="14.4" customHeight="1" x14ac:dyDescent="0.3">
      <c r="A1112" s="425" t="s">
        <v>2646</v>
      </c>
      <c r="B1112" s="426" t="s">
        <v>2001</v>
      </c>
      <c r="C1112" s="426" t="s">
        <v>1976</v>
      </c>
      <c r="D1112" s="426" t="s">
        <v>2237</v>
      </c>
      <c r="E1112" s="426" t="s">
        <v>2238</v>
      </c>
      <c r="F1112" s="429">
        <v>5</v>
      </c>
      <c r="G1112" s="429">
        <v>785</v>
      </c>
      <c r="H1112" s="429">
        <v>1</v>
      </c>
      <c r="I1112" s="429">
        <v>157</v>
      </c>
      <c r="J1112" s="429">
        <v>6</v>
      </c>
      <c r="K1112" s="429">
        <v>942</v>
      </c>
      <c r="L1112" s="429">
        <v>1.2</v>
      </c>
      <c r="M1112" s="429">
        <v>157</v>
      </c>
      <c r="N1112" s="429">
        <v>7</v>
      </c>
      <c r="O1112" s="429">
        <v>1106</v>
      </c>
      <c r="P1112" s="442">
        <v>1.4089171974522292</v>
      </c>
      <c r="Q1112" s="430">
        <v>158</v>
      </c>
    </row>
    <row r="1113" spans="1:17" ht="14.4" customHeight="1" x14ac:dyDescent="0.3">
      <c r="A1113" s="425" t="s">
        <v>2646</v>
      </c>
      <c r="B1113" s="426" t="s">
        <v>2001</v>
      </c>
      <c r="C1113" s="426" t="s">
        <v>1976</v>
      </c>
      <c r="D1113" s="426" t="s">
        <v>2239</v>
      </c>
      <c r="E1113" s="426" t="s">
        <v>2240</v>
      </c>
      <c r="F1113" s="429">
        <v>6</v>
      </c>
      <c r="G1113" s="429">
        <v>894</v>
      </c>
      <c r="H1113" s="429">
        <v>1</v>
      </c>
      <c r="I1113" s="429">
        <v>149</v>
      </c>
      <c r="J1113" s="429">
        <v>10</v>
      </c>
      <c r="K1113" s="429">
        <v>1490</v>
      </c>
      <c r="L1113" s="429">
        <v>1.6666666666666667</v>
      </c>
      <c r="M1113" s="429">
        <v>149</v>
      </c>
      <c r="N1113" s="429">
        <v>9</v>
      </c>
      <c r="O1113" s="429">
        <v>1350</v>
      </c>
      <c r="P1113" s="442">
        <v>1.5100671140939597</v>
      </c>
      <c r="Q1113" s="430">
        <v>150</v>
      </c>
    </row>
    <row r="1114" spans="1:17" ht="14.4" customHeight="1" x14ac:dyDescent="0.3">
      <c r="A1114" s="425" t="s">
        <v>2646</v>
      </c>
      <c r="B1114" s="426" t="s">
        <v>2001</v>
      </c>
      <c r="C1114" s="426" t="s">
        <v>1976</v>
      </c>
      <c r="D1114" s="426" t="s">
        <v>2241</v>
      </c>
      <c r="E1114" s="426" t="s">
        <v>2242</v>
      </c>
      <c r="F1114" s="429">
        <v>8</v>
      </c>
      <c r="G1114" s="429">
        <v>1448</v>
      </c>
      <c r="H1114" s="429">
        <v>1</v>
      </c>
      <c r="I1114" s="429">
        <v>181</v>
      </c>
      <c r="J1114" s="429">
        <v>9</v>
      </c>
      <c r="K1114" s="429">
        <v>1629</v>
      </c>
      <c r="L1114" s="429">
        <v>1.125</v>
      </c>
      <c r="M1114" s="429">
        <v>181</v>
      </c>
      <c r="N1114" s="429">
        <v>7</v>
      </c>
      <c r="O1114" s="429">
        <v>1274</v>
      </c>
      <c r="P1114" s="442">
        <v>0.87983425414364635</v>
      </c>
      <c r="Q1114" s="430">
        <v>182</v>
      </c>
    </row>
    <row r="1115" spans="1:17" ht="14.4" customHeight="1" x14ac:dyDescent="0.3">
      <c r="A1115" s="425" t="s">
        <v>2646</v>
      </c>
      <c r="B1115" s="426" t="s">
        <v>2001</v>
      </c>
      <c r="C1115" s="426" t="s">
        <v>1976</v>
      </c>
      <c r="D1115" s="426" t="s">
        <v>2245</v>
      </c>
      <c r="E1115" s="426" t="s">
        <v>2246</v>
      </c>
      <c r="F1115" s="429">
        <v>471</v>
      </c>
      <c r="G1115" s="429">
        <v>57933</v>
      </c>
      <c r="H1115" s="429">
        <v>1</v>
      </c>
      <c r="I1115" s="429">
        <v>123</v>
      </c>
      <c r="J1115" s="429">
        <v>450</v>
      </c>
      <c r="K1115" s="429">
        <v>55800</v>
      </c>
      <c r="L1115" s="429">
        <v>0.96318160633835637</v>
      </c>
      <c r="M1115" s="429">
        <v>124</v>
      </c>
      <c r="N1115" s="429">
        <v>481</v>
      </c>
      <c r="O1115" s="429">
        <v>59644</v>
      </c>
      <c r="P1115" s="442">
        <v>1.029534116997221</v>
      </c>
      <c r="Q1115" s="430">
        <v>124</v>
      </c>
    </row>
    <row r="1116" spans="1:17" ht="14.4" customHeight="1" x14ac:dyDescent="0.3">
      <c r="A1116" s="425" t="s">
        <v>2646</v>
      </c>
      <c r="B1116" s="426" t="s">
        <v>2001</v>
      </c>
      <c r="C1116" s="426" t="s">
        <v>1976</v>
      </c>
      <c r="D1116" s="426" t="s">
        <v>2247</v>
      </c>
      <c r="E1116" s="426" t="s">
        <v>2248</v>
      </c>
      <c r="F1116" s="429">
        <v>139</v>
      </c>
      <c r="G1116" s="429">
        <v>26688</v>
      </c>
      <c r="H1116" s="429">
        <v>1</v>
      </c>
      <c r="I1116" s="429">
        <v>192</v>
      </c>
      <c r="J1116" s="429">
        <v>111</v>
      </c>
      <c r="K1116" s="429">
        <v>21312</v>
      </c>
      <c r="L1116" s="429">
        <v>0.79856115107913672</v>
      </c>
      <c r="M1116" s="429">
        <v>192</v>
      </c>
      <c r="N1116" s="429">
        <v>143</v>
      </c>
      <c r="O1116" s="429">
        <v>27599</v>
      </c>
      <c r="P1116" s="442">
        <v>1.0341351918465227</v>
      </c>
      <c r="Q1116" s="430">
        <v>193</v>
      </c>
    </row>
    <row r="1117" spans="1:17" ht="14.4" customHeight="1" x14ac:dyDescent="0.3">
      <c r="A1117" s="425" t="s">
        <v>2646</v>
      </c>
      <c r="B1117" s="426" t="s">
        <v>2001</v>
      </c>
      <c r="C1117" s="426" t="s">
        <v>1976</v>
      </c>
      <c r="D1117" s="426" t="s">
        <v>2249</v>
      </c>
      <c r="E1117" s="426" t="s">
        <v>2250</v>
      </c>
      <c r="F1117" s="429">
        <v>733</v>
      </c>
      <c r="G1117" s="429">
        <v>158328</v>
      </c>
      <c r="H1117" s="429">
        <v>1</v>
      </c>
      <c r="I1117" s="429">
        <v>216</v>
      </c>
      <c r="J1117" s="429">
        <v>646</v>
      </c>
      <c r="K1117" s="429">
        <v>139536</v>
      </c>
      <c r="L1117" s="429">
        <v>0.88130968622100958</v>
      </c>
      <c r="M1117" s="429">
        <v>216</v>
      </c>
      <c r="N1117" s="429">
        <v>608</v>
      </c>
      <c r="O1117" s="429">
        <v>131936</v>
      </c>
      <c r="P1117" s="442">
        <v>0.83330806932444035</v>
      </c>
      <c r="Q1117" s="430">
        <v>217</v>
      </c>
    </row>
    <row r="1118" spans="1:17" ht="14.4" customHeight="1" x14ac:dyDescent="0.3">
      <c r="A1118" s="425" t="s">
        <v>2646</v>
      </c>
      <c r="B1118" s="426" t="s">
        <v>2001</v>
      </c>
      <c r="C1118" s="426" t="s">
        <v>1976</v>
      </c>
      <c r="D1118" s="426" t="s">
        <v>2251</v>
      </c>
      <c r="E1118" s="426" t="s">
        <v>2252</v>
      </c>
      <c r="F1118" s="429">
        <v>1</v>
      </c>
      <c r="G1118" s="429">
        <v>216</v>
      </c>
      <c r="H1118" s="429">
        <v>1</v>
      </c>
      <c r="I1118" s="429">
        <v>216</v>
      </c>
      <c r="J1118" s="429">
        <v>5</v>
      </c>
      <c r="K1118" s="429">
        <v>1080</v>
      </c>
      <c r="L1118" s="429">
        <v>5</v>
      </c>
      <c r="M1118" s="429">
        <v>216</v>
      </c>
      <c r="N1118" s="429">
        <v>2</v>
      </c>
      <c r="O1118" s="429">
        <v>434</v>
      </c>
      <c r="P1118" s="442">
        <v>2.0092592592592591</v>
      </c>
      <c r="Q1118" s="430">
        <v>217</v>
      </c>
    </row>
    <row r="1119" spans="1:17" ht="14.4" customHeight="1" x14ac:dyDescent="0.3">
      <c r="A1119" s="425" t="s">
        <v>2646</v>
      </c>
      <c r="B1119" s="426" t="s">
        <v>2001</v>
      </c>
      <c r="C1119" s="426" t="s">
        <v>1976</v>
      </c>
      <c r="D1119" s="426" t="s">
        <v>2253</v>
      </c>
      <c r="E1119" s="426" t="s">
        <v>2254</v>
      </c>
      <c r="F1119" s="429">
        <v>145</v>
      </c>
      <c r="G1119" s="429">
        <v>24940</v>
      </c>
      <c r="H1119" s="429">
        <v>1</v>
      </c>
      <c r="I1119" s="429">
        <v>172</v>
      </c>
      <c r="J1119" s="429">
        <v>134</v>
      </c>
      <c r="K1119" s="429">
        <v>23048</v>
      </c>
      <c r="L1119" s="429">
        <v>0.92413793103448272</v>
      </c>
      <c r="M1119" s="429">
        <v>172</v>
      </c>
      <c r="N1119" s="429">
        <v>123</v>
      </c>
      <c r="O1119" s="429">
        <v>21279</v>
      </c>
      <c r="P1119" s="442">
        <v>0.85320769847634326</v>
      </c>
      <c r="Q1119" s="430">
        <v>173</v>
      </c>
    </row>
    <row r="1120" spans="1:17" ht="14.4" customHeight="1" x14ac:dyDescent="0.3">
      <c r="A1120" s="425" t="s">
        <v>2646</v>
      </c>
      <c r="B1120" s="426" t="s">
        <v>2001</v>
      </c>
      <c r="C1120" s="426" t="s">
        <v>1976</v>
      </c>
      <c r="D1120" s="426" t="s">
        <v>2259</v>
      </c>
      <c r="E1120" s="426" t="s">
        <v>2260</v>
      </c>
      <c r="F1120" s="429"/>
      <c r="G1120" s="429"/>
      <c r="H1120" s="429"/>
      <c r="I1120" s="429"/>
      <c r="J1120" s="429">
        <v>2</v>
      </c>
      <c r="K1120" s="429">
        <v>550</v>
      </c>
      <c r="L1120" s="429"/>
      <c r="M1120" s="429">
        <v>275</v>
      </c>
      <c r="N1120" s="429">
        <v>7</v>
      </c>
      <c r="O1120" s="429">
        <v>1932</v>
      </c>
      <c r="P1120" s="442"/>
      <c r="Q1120" s="430">
        <v>276</v>
      </c>
    </row>
    <row r="1121" spans="1:17" ht="14.4" customHeight="1" x14ac:dyDescent="0.3">
      <c r="A1121" s="425" t="s">
        <v>2646</v>
      </c>
      <c r="B1121" s="426" t="s">
        <v>2001</v>
      </c>
      <c r="C1121" s="426" t="s">
        <v>1976</v>
      </c>
      <c r="D1121" s="426" t="s">
        <v>2261</v>
      </c>
      <c r="E1121" s="426" t="s">
        <v>2262</v>
      </c>
      <c r="F1121" s="429">
        <v>6</v>
      </c>
      <c r="G1121" s="429">
        <v>1308</v>
      </c>
      <c r="H1121" s="429">
        <v>1</v>
      </c>
      <c r="I1121" s="429">
        <v>218</v>
      </c>
      <c r="J1121" s="429">
        <v>5</v>
      </c>
      <c r="K1121" s="429">
        <v>1090</v>
      </c>
      <c r="L1121" s="429">
        <v>0.83333333333333337</v>
      </c>
      <c r="M1121" s="429">
        <v>218</v>
      </c>
      <c r="N1121" s="429">
        <v>7</v>
      </c>
      <c r="O1121" s="429">
        <v>1533</v>
      </c>
      <c r="P1121" s="442">
        <v>1.1720183486238531</v>
      </c>
      <c r="Q1121" s="430">
        <v>219</v>
      </c>
    </row>
    <row r="1122" spans="1:17" ht="14.4" customHeight="1" x14ac:dyDescent="0.3">
      <c r="A1122" s="425" t="s">
        <v>2646</v>
      </c>
      <c r="B1122" s="426" t="s">
        <v>2001</v>
      </c>
      <c r="C1122" s="426" t="s">
        <v>1976</v>
      </c>
      <c r="D1122" s="426" t="s">
        <v>2263</v>
      </c>
      <c r="E1122" s="426" t="s">
        <v>2264</v>
      </c>
      <c r="F1122" s="429"/>
      <c r="G1122" s="429"/>
      <c r="H1122" s="429"/>
      <c r="I1122" s="429"/>
      <c r="J1122" s="429"/>
      <c r="K1122" s="429"/>
      <c r="L1122" s="429"/>
      <c r="M1122" s="429"/>
      <c r="N1122" s="429">
        <v>1</v>
      </c>
      <c r="O1122" s="429">
        <v>415</v>
      </c>
      <c r="P1122" s="442"/>
      <c r="Q1122" s="430">
        <v>415</v>
      </c>
    </row>
    <row r="1123" spans="1:17" ht="14.4" customHeight="1" x14ac:dyDescent="0.3">
      <c r="A1123" s="425" t="s">
        <v>2646</v>
      </c>
      <c r="B1123" s="426" t="s">
        <v>2001</v>
      </c>
      <c r="C1123" s="426" t="s">
        <v>1976</v>
      </c>
      <c r="D1123" s="426" t="s">
        <v>2265</v>
      </c>
      <c r="E1123" s="426" t="s">
        <v>2266</v>
      </c>
      <c r="F1123" s="429"/>
      <c r="G1123" s="429"/>
      <c r="H1123" s="429"/>
      <c r="I1123" s="429"/>
      <c r="J1123" s="429"/>
      <c r="K1123" s="429"/>
      <c r="L1123" s="429"/>
      <c r="M1123" s="429"/>
      <c r="N1123" s="429">
        <v>1</v>
      </c>
      <c r="O1123" s="429">
        <v>609</v>
      </c>
      <c r="P1123" s="442"/>
      <c r="Q1123" s="430">
        <v>609</v>
      </c>
    </row>
    <row r="1124" spans="1:17" ht="14.4" customHeight="1" x14ac:dyDescent="0.3">
      <c r="A1124" s="425" t="s">
        <v>2646</v>
      </c>
      <c r="B1124" s="426" t="s">
        <v>2001</v>
      </c>
      <c r="C1124" s="426" t="s">
        <v>1976</v>
      </c>
      <c r="D1124" s="426" t="s">
        <v>2285</v>
      </c>
      <c r="E1124" s="426" t="s">
        <v>2286</v>
      </c>
      <c r="F1124" s="429">
        <v>1</v>
      </c>
      <c r="G1124" s="429">
        <v>297</v>
      </c>
      <c r="H1124" s="429">
        <v>1</v>
      </c>
      <c r="I1124" s="429">
        <v>297</v>
      </c>
      <c r="J1124" s="429"/>
      <c r="K1124" s="429"/>
      <c r="L1124" s="429"/>
      <c r="M1124" s="429"/>
      <c r="N1124" s="429"/>
      <c r="O1124" s="429"/>
      <c r="P1124" s="442"/>
      <c r="Q1124" s="430"/>
    </row>
    <row r="1125" spans="1:17" ht="14.4" customHeight="1" x14ac:dyDescent="0.3">
      <c r="A1125" s="425" t="s">
        <v>2646</v>
      </c>
      <c r="B1125" s="426" t="s">
        <v>2001</v>
      </c>
      <c r="C1125" s="426" t="s">
        <v>1976</v>
      </c>
      <c r="D1125" s="426" t="s">
        <v>2297</v>
      </c>
      <c r="E1125" s="426" t="s">
        <v>2298</v>
      </c>
      <c r="F1125" s="429">
        <v>140</v>
      </c>
      <c r="G1125" s="429">
        <v>27580</v>
      </c>
      <c r="H1125" s="429">
        <v>1</v>
      </c>
      <c r="I1125" s="429">
        <v>197</v>
      </c>
      <c r="J1125" s="429">
        <v>135</v>
      </c>
      <c r="K1125" s="429">
        <v>26595</v>
      </c>
      <c r="L1125" s="429">
        <v>0.9642857142857143</v>
      </c>
      <c r="M1125" s="429">
        <v>197</v>
      </c>
      <c r="N1125" s="429">
        <v>337</v>
      </c>
      <c r="O1125" s="429">
        <v>66726</v>
      </c>
      <c r="P1125" s="442">
        <v>2.419361856417694</v>
      </c>
      <c r="Q1125" s="430">
        <v>198</v>
      </c>
    </row>
    <row r="1126" spans="1:17" ht="14.4" customHeight="1" x14ac:dyDescent="0.3">
      <c r="A1126" s="425" t="s">
        <v>2646</v>
      </c>
      <c r="B1126" s="426" t="s">
        <v>2001</v>
      </c>
      <c r="C1126" s="426" t="s">
        <v>1976</v>
      </c>
      <c r="D1126" s="426" t="s">
        <v>2301</v>
      </c>
      <c r="E1126" s="426" t="s">
        <v>2302</v>
      </c>
      <c r="F1126" s="429">
        <v>1</v>
      </c>
      <c r="G1126" s="429">
        <v>323</v>
      </c>
      <c r="H1126" s="429">
        <v>1</v>
      </c>
      <c r="I1126" s="429">
        <v>323</v>
      </c>
      <c r="J1126" s="429"/>
      <c r="K1126" s="429"/>
      <c r="L1126" s="429"/>
      <c r="M1126" s="429"/>
      <c r="N1126" s="429">
        <v>2</v>
      </c>
      <c r="O1126" s="429">
        <v>652</v>
      </c>
      <c r="P1126" s="442">
        <v>2.0185758513931891</v>
      </c>
      <c r="Q1126" s="430">
        <v>326</v>
      </c>
    </row>
    <row r="1127" spans="1:17" ht="14.4" customHeight="1" x14ac:dyDescent="0.3">
      <c r="A1127" s="425" t="s">
        <v>2646</v>
      </c>
      <c r="B1127" s="426" t="s">
        <v>2001</v>
      </c>
      <c r="C1127" s="426" t="s">
        <v>1976</v>
      </c>
      <c r="D1127" s="426" t="s">
        <v>2327</v>
      </c>
      <c r="E1127" s="426" t="s">
        <v>2328</v>
      </c>
      <c r="F1127" s="429"/>
      <c r="G1127" s="429"/>
      <c r="H1127" s="429"/>
      <c r="I1127" s="429"/>
      <c r="J1127" s="429"/>
      <c r="K1127" s="429"/>
      <c r="L1127" s="429"/>
      <c r="M1127" s="429"/>
      <c r="N1127" s="429">
        <v>1</v>
      </c>
      <c r="O1127" s="429">
        <v>8384</v>
      </c>
      <c r="P1127" s="442"/>
      <c r="Q1127" s="430">
        <v>8384</v>
      </c>
    </row>
    <row r="1128" spans="1:17" ht="14.4" customHeight="1" x14ac:dyDescent="0.3">
      <c r="A1128" s="425" t="s">
        <v>2646</v>
      </c>
      <c r="B1128" s="426" t="s">
        <v>2001</v>
      </c>
      <c r="C1128" s="426" t="s">
        <v>1976</v>
      </c>
      <c r="D1128" s="426" t="s">
        <v>2360</v>
      </c>
      <c r="E1128" s="426" t="s">
        <v>2361</v>
      </c>
      <c r="F1128" s="429">
        <v>6</v>
      </c>
      <c r="G1128" s="429">
        <v>12684</v>
      </c>
      <c r="H1128" s="429">
        <v>1</v>
      </c>
      <c r="I1128" s="429">
        <v>2114</v>
      </c>
      <c r="J1128" s="429">
        <v>4</v>
      </c>
      <c r="K1128" s="429">
        <v>8464</v>
      </c>
      <c r="L1128" s="429">
        <v>0.66729738252917059</v>
      </c>
      <c r="M1128" s="429">
        <v>2116</v>
      </c>
      <c r="N1128" s="429">
        <v>12</v>
      </c>
      <c r="O1128" s="429">
        <v>25416</v>
      </c>
      <c r="P1128" s="442">
        <v>2.0037842951750235</v>
      </c>
      <c r="Q1128" s="430">
        <v>2118</v>
      </c>
    </row>
    <row r="1129" spans="1:17" ht="14.4" customHeight="1" x14ac:dyDescent="0.3">
      <c r="A1129" s="425" t="s">
        <v>2646</v>
      </c>
      <c r="B1129" s="426" t="s">
        <v>2001</v>
      </c>
      <c r="C1129" s="426" t="s">
        <v>1976</v>
      </c>
      <c r="D1129" s="426" t="s">
        <v>2362</v>
      </c>
      <c r="E1129" s="426" t="s">
        <v>2363</v>
      </c>
      <c r="F1129" s="429">
        <v>6</v>
      </c>
      <c r="G1129" s="429">
        <v>6252</v>
      </c>
      <c r="H1129" s="429">
        <v>1</v>
      </c>
      <c r="I1129" s="429">
        <v>1042</v>
      </c>
      <c r="J1129" s="429"/>
      <c r="K1129" s="429"/>
      <c r="L1129" s="429"/>
      <c r="M1129" s="429"/>
      <c r="N1129" s="429"/>
      <c r="O1129" s="429"/>
      <c r="P1129" s="442"/>
      <c r="Q1129" s="430"/>
    </row>
    <row r="1130" spans="1:17" ht="14.4" customHeight="1" x14ac:dyDescent="0.3">
      <c r="A1130" s="425" t="s">
        <v>2646</v>
      </c>
      <c r="B1130" s="426" t="s">
        <v>2001</v>
      </c>
      <c r="C1130" s="426" t="s">
        <v>1976</v>
      </c>
      <c r="D1130" s="426" t="s">
        <v>2364</v>
      </c>
      <c r="E1130" s="426" t="s">
        <v>2365</v>
      </c>
      <c r="F1130" s="429">
        <v>11</v>
      </c>
      <c r="G1130" s="429">
        <v>21912</v>
      </c>
      <c r="H1130" s="429">
        <v>1</v>
      </c>
      <c r="I1130" s="429">
        <v>1992</v>
      </c>
      <c r="J1130" s="429">
        <v>20</v>
      </c>
      <c r="K1130" s="429">
        <v>39880</v>
      </c>
      <c r="L1130" s="429">
        <v>1.8200073019350127</v>
      </c>
      <c r="M1130" s="429">
        <v>1994</v>
      </c>
      <c r="N1130" s="429">
        <v>15</v>
      </c>
      <c r="O1130" s="429">
        <v>29940</v>
      </c>
      <c r="P1130" s="442">
        <v>1.3663745892661556</v>
      </c>
      <c r="Q1130" s="430">
        <v>1996</v>
      </c>
    </row>
    <row r="1131" spans="1:17" ht="14.4" customHeight="1" x14ac:dyDescent="0.3">
      <c r="A1131" s="425" t="s">
        <v>2646</v>
      </c>
      <c r="B1131" s="426" t="s">
        <v>2001</v>
      </c>
      <c r="C1131" s="426" t="s">
        <v>1976</v>
      </c>
      <c r="D1131" s="426" t="s">
        <v>2366</v>
      </c>
      <c r="E1131" s="426" t="s">
        <v>2367</v>
      </c>
      <c r="F1131" s="429"/>
      <c r="G1131" s="429"/>
      <c r="H1131" s="429"/>
      <c r="I1131" s="429"/>
      <c r="J1131" s="429">
        <v>1</v>
      </c>
      <c r="K1131" s="429">
        <v>1276</v>
      </c>
      <c r="L1131" s="429"/>
      <c r="M1131" s="429">
        <v>1276</v>
      </c>
      <c r="N1131" s="429">
        <v>1</v>
      </c>
      <c r="O1131" s="429">
        <v>1277</v>
      </c>
      <c r="P1131" s="442"/>
      <c r="Q1131" s="430">
        <v>1277</v>
      </c>
    </row>
    <row r="1132" spans="1:17" ht="14.4" customHeight="1" x14ac:dyDescent="0.3">
      <c r="A1132" s="425" t="s">
        <v>2646</v>
      </c>
      <c r="B1132" s="426" t="s">
        <v>2001</v>
      </c>
      <c r="C1132" s="426" t="s">
        <v>1976</v>
      </c>
      <c r="D1132" s="426" t="s">
        <v>2368</v>
      </c>
      <c r="E1132" s="426" t="s">
        <v>2369</v>
      </c>
      <c r="F1132" s="429"/>
      <c r="G1132" s="429"/>
      <c r="H1132" s="429"/>
      <c r="I1132" s="429"/>
      <c r="J1132" s="429"/>
      <c r="K1132" s="429"/>
      <c r="L1132" s="429"/>
      <c r="M1132" s="429"/>
      <c r="N1132" s="429">
        <v>1</v>
      </c>
      <c r="O1132" s="429">
        <v>1164</v>
      </c>
      <c r="P1132" s="442"/>
      <c r="Q1132" s="430">
        <v>1164</v>
      </c>
    </row>
    <row r="1133" spans="1:17" ht="14.4" customHeight="1" x14ac:dyDescent="0.3">
      <c r="A1133" s="425" t="s">
        <v>2646</v>
      </c>
      <c r="B1133" s="426" t="s">
        <v>2001</v>
      </c>
      <c r="C1133" s="426" t="s">
        <v>1976</v>
      </c>
      <c r="D1133" s="426" t="s">
        <v>2372</v>
      </c>
      <c r="E1133" s="426" t="s">
        <v>2373</v>
      </c>
      <c r="F1133" s="429">
        <v>6</v>
      </c>
      <c r="G1133" s="429">
        <v>30378</v>
      </c>
      <c r="H1133" s="429">
        <v>1</v>
      </c>
      <c r="I1133" s="429">
        <v>5063</v>
      </c>
      <c r="J1133" s="429">
        <v>4</v>
      </c>
      <c r="K1133" s="429">
        <v>20260</v>
      </c>
      <c r="L1133" s="429">
        <v>0.66693001514253736</v>
      </c>
      <c r="M1133" s="429">
        <v>5065</v>
      </c>
      <c r="N1133" s="429">
        <v>5</v>
      </c>
      <c r="O1133" s="429">
        <v>25340</v>
      </c>
      <c r="P1133" s="442">
        <v>0.83415629732042929</v>
      </c>
      <c r="Q1133" s="430">
        <v>5068</v>
      </c>
    </row>
    <row r="1134" spans="1:17" ht="14.4" customHeight="1" x14ac:dyDescent="0.3">
      <c r="A1134" s="425" t="s">
        <v>2646</v>
      </c>
      <c r="B1134" s="426" t="s">
        <v>2001</v>
      </c>
      <c r="C1134" s="426" t="s">
        <v>1976</v>
      </c>
      <c r="D1134" s="426" t="s">
        <v>2374</v>
      </c>
      <c r="E1134" s="426" t="s">
        <v>2375</v>
      </c>
      <c r="F1134" s="429">
        <v>1</v>
      </c>
      <c r="G1134" s="429">
        <v>5175</v>
      </c>
      <c r="H1134" s="429">
        <v>1</v>
      </c>
      <c r="I1134" s="429">
        <v>5175</v>
      </c>
      <c r="J1134" s="429">
        <v>1</v>
      </c>
      <c r="K1134" s="429">
        <v>5177</v>
      </c>
      <c r="L1134" s="429">
        <v>1.0003864734299517</v>
      </c>
      <c r="M1134" s="429">
        <v>5177</v>
      </c>
      <c r="N1134" s="429">
        <v>1</v>
      </c>
      <c r="O1134" s="429">
        <v>5180</v>
      </c>
      <c r="P1134" s="442">
        <v>1.0009661835748793</v>
      </c>
      <c r="Q1134" s="430">
        <v>5180</v>
      </c>
    </row>
    <row r="1135" spans="1:17" ht="14.4" customHeight="1" x14ac:dyDescent="0.3">
      <c r="A1135" s="425" t="s">
        <v>2646</v>
      </c>
      <c r="B1135" s="426" t="s">
        <v>2001</v>
      </c>
      <c r="C1135" s="426" t="s">
        <v>1976</v>
      </c>
      <c r="D1135" s="426" t="s">
        <v>2380</v>
      </c>
      <c r="E1135" s="426" t="s">
        <v>2381</v>
      </c>
      <c r="F1135" s="429">
        <v>1</v>
      </c>
      <c r="G1135" s="429">
        <v>2689</v>
      </c>
      <c r="H1135" s="429">
        <v>1</v>
      </c>
      <c r="I1135" s="429">
        <v>2689</v>
      </c>
      <c r="J1135" s="429">
        <v>1</v>
      </c>
      <c r="K1135" s="429">
        <v>2691</v>
      </c>
      <c r="L1135" s="429">
        <v>1.0007437709185572</v>
      </c>
      <c r="M1135" s="429">
        <v>2691</v>
      </c>
      <c r="N1135" s="429">
        <v>1</v>
      </c>
      <c r="O1135" s="429">
        <v>2692</v>
      </c>
      <c r="P1135" s="442">
        <v>1.0011156563778356</v>
      </c>
      <c r="Q1135" s="430">
        <v>2692</v>
      </c>
    </row>
    <row r="1136" spans="1:17" ht="14.4" customHeight="1" x14ac:dyDescent="0.3">
      <c r="A1136" s="425" t="s">
        <v>2647</v>
      </c>
      <c r="B1136" s="426" t="s">
        <v>1968</v>
      </c>
      <c r="C1136" s="426" t="s">
        <v>1976</v>
      </c>
      <c r="D1136" s="426" t="s">
        <v>1989</v>
      </c>
      <c r="E1136" s="426" t="s">
        <v>1990</v>
      </c>
      <c r="F1136" s="429">
        <v>1</v>
      </c>
      <c r="G1136" s="429">
        <v>604</v>
      </c>
      <c r="H1136" s="429">
        <v>1</v>
      </c>
      <c r="I1136" s="429">
        <v>604</v>
      </c>
      <c r="J1136" s="429"/>
      <c r="K1136" s="429"/>
      <c r="L1136" s="429"/>
      <c r="M1136" s="429"/>
      <c r="N1136" s="429"/>
      <c r="O1136" s="429"/>
      <c r="P1136" s="442"/>
      <c r="Q1136" s="430"/>
    </row>
    <row r="1137" spans="1:17" ht="14.4" customHeight="1" x14ac:dyDescent="0.3">
      <c r="A1137" s="425" t="s">
        <v>2647</v>
      </c>
      <c r="B1137" s="426" t="s">
        <v>2001</v>
      </c>
      <c r="C1137" s="426" t="s">
        <v>2002</v>
      </c>
      <c r="D1137" s="426" t="s">
        <v>2011</v>
      </c>
      <c r="E1137" s="426" t="s">
        <v>2010</v>
      </c>
      <c r="F1137" s="429"/>
      <c r="G1137" s="429"/>
      <c r="H1137" s="429"/>
      <c r="I1137" s="429"/>
      <c r="J1137" s="429"/>
      <c r="K1137" s="429"/>
      <c r="L1137" s="429"/>
      <c r="M1137" s="429"/>
      <c r="N1137" s="429">
        <v>0.2</v>
      </c>
      <c r="O1137" s="429">
        <v>1324.11</v>
      </c>
      <c r="P1137" s="442"/>
      <c r="Q1137" s="430">
        <v>6620.5499999999993</v>
      </c>
    </row>
    <row r="1138" spans="1:17" ht="14.4" customHeight="1" x14ac:dyDescent="0.3">
      <c r="A1138" s="425" t="s">
        <v>2647</v>
      </c>
      <c r="B1138" s="426" t="s">
        <v>2001</v>
      </c>
      <c r="C1138" s="426" t="s">
        <v>2002</v>
      </c>
      <c r="D1138" s="426" t="s">
        <v>2021</v>
      </c>
      <c r="E1138" s="426" t="s">
        <v>2022</v>
      </c>
      <c r="F1138" s="429">
        <v>4</v>
      </c>
      <c r="G1138" s="429">
        <v>5960.4</v>
      </c>
      <c r="H1138" s="429">
        <v>1</v>
      </c>
      <c r="I1138" s="429">
        <v>1490.1</v>
      </c>
      <c r="J1138" s="429">
        <v>7.1999999999999993</v>
      </c>
      <c r="K1138" s="429">
        <v>8596.4399999999987</v>
      </c>
      <c r="L1138" s="429">
        <v>1.4422589087980671</v>
      </c>
      <c r="M1138" s="429">
        <v>1193.95</v>
      </c>
      <c r="N1138" s="429">
        <v>2.5999999999999996</v>
      </c>
      <c r="O1138" s="429">
        <v>2555.13</v>
      </c>
      <c r="P1138" s="442">
        <v>0.42868431648882632</v>
      </c>
      <c r="Q1138" s="430">
        <v>982.74230769230792</v>
      </c>
    </row>
    <row r="1139" spans="1:17" ht="14.4" customHeight="1" x14ac:dyDescent="0.3">
      <c r="A1139" s="425" t="s">
        <v>2647</v>
      </c>
      <c r="B1139" s="426" t="s">
        <v>2001</v>
      </c>
      <c r="C1139" s="426" t="s">
        <v>2002</v>
      </c>
      <c r="D1139" s="426" t="s">
        <v>2024</v>
      </c>
      <c r="E1139" s="426" t="s">
        <v>2014</v>
      </c>
      <c r="F1139" s="429">
        <v>0.22999999999999998</v>
      </c>
      <c r="G1139" s="429">
        <v>3151.8</v>
      </c>
      <c r="H1139" s="429">
        <v>1</v>
      </c>
      <c r="I1139" s="429">
        <v>13703.478260869568</v>
      </c>
      <c r="J1139" s="429"/>
      <c r="K1139" s="429"/>
      <c r="L1139" s="429"/>
      <c r="M1139" s="429"/>
      <c r="N1139" s="429"/>
      <c r="O1139" s="429"/>
      <c r="P1139" s="442"/>
      <c r="Q1139" s="430"/>
    </row>
    <row r="1140" spans="1:17" ht="14.4" customHeight="1" x14ac:dyDescent="0.3">
      <c r="A1140" s="425" t="s">
        <v>2647</v>
      </c>
      <c r="B1140" s="426" t="s">
        <v>2001</v>
      </c>
      <c r="C1140" s="426" t="s">
        <v>2002</v>
      </c>
      <c r="D1140" s="426" t="s">
        <v>2025</v>
      </c>
      <c r="E1140" s="426" t="s">
        <v>2026</v>
      </c>
      <c r="F1140" s="429">
        <v>0.21000000000000002</v>
      </c>
      <c r="G1140" s="429">
        <v>3561.87</v>
      </c>
      <c r="H1140" s="429">
        <v>1</v>
      </c>
      <c r="I1140" s="429">
        <v>16961.285714285714</v>
      </c>
      <c r="J1140" s="429">
        <v>0.13</v>
      </c>
      <c r="K1140" s="429">
        <v>1676.98</v>
      </c>
      <c r="L1140" s="429">
        <v>0.47081448789540326</v>
      </c>
      <c r="M1140" s="429">
        <v>12899.846153846154</v>
      </c>
      <c r="N1140" s="429">
        <v>0.39</v>
      </c>
      <c r="O1140" s="429">
        <v>4031.58</v>
      </c>
      <c r="P1140" s="442">
        <v>1.1318717415290283</v>
      </c>
      <c r="Q1140" s="430">
        <v>10337.384615384615</v>
      </c>
    </row>
    <row r="1141" spans="1:17" ht="14.4" customHeight="1" x14ac:dyDescent="0.3">
      <c r="A1141" s="425" t="s">
        <v>2647</v>
      </c>
      <c r="B1141" s="426" t="s">
        <v>2001</v>
      </c>
      <c r="C1141" s="426" t="s">
        <v>2002</v>
      </c>
      <c r="D1141" s="426" t="s">
        <v>2031</v>
      </c>
      <c r="E1141" s="426" t="s">
        <v>2014</v>
      </c>
      <c r="F1141" s="429">
        <v>0.1</v>
      </c>
      <c r="G1141" s="429">
        <v>678.88</v>
      </c>
      <c r="H1141" s="429">
        <v>1</v>
      </c>
      <c r="I1141" s="429">
        <v>6788.7999999999993</v>
      </c>
      <c r="J1141" s="429"/>
      <c r="K1141" s="429"/>
      <c r="L1141" s="429"/>
      <c r="M1141" s="429"/>
      <c r="N1141" s="429"/>
      <c r="O1141" s="429"/>
      <c r="P1141" s="442"/>
      <c r="Q1141" s="430"/>
    </row>
    <row r="1142" spans="1:17" ht="14.4" customHeight="1" x14ac:dyDescent="0.3">
      <c r="A1142" s="425" t="s">
        <v>2647</v>
      </c>
      <c r="B1142" s="426" t="s">
        <v>2001</v>
      </c>
      <c r="C1142" s="426" t="s">
        <v>2002</v>
      </c>
      <c r="D1142" s="426" t="s">
        <v>2032</v>
      </c>
      <c r="E1142" s="426" t="s">
        <v>2026</v>
      </c>
      <c r="F1142" s="429">
        <v>0.16</v>
      </c>
      <c r="G1142" s="429">
        <v>1133.46</v>
      </c>
      <c r="H1142" s="429">
        <v>1</v>
      </c>
      <c r="I1142" s="429">
        <v>7084.125</v>
      </c>
      <c r="J1142" s="429">
        <v>0.2</v>
      </c>
      <c r="K1142" s="429">
        <v>1289.99</v>
      </c>
      <c r="L1142" s="429">
        <v>1.1380992712579181</v>
      </c>
      <c r="M1142" s="429">
        <v>6449.95</v>
      </c>
      <c r="N1142" s="429"/>
      <c r="O1142" s="429"/>
      <c r="P1142" s="442"/>
      <c r="Q1142" s="430"/>
    </row>
    <row r="1143" spans="1:17" ht="14.4" customHeight="1" x14ac:dyDescent="0.3">
      <c r="A1143" s="425" t="s">
        <v>2647</v>
      </c>
      <c r="B1143" s="426" t="s">
        <v>2001</v>
      </c>
      <c r="C1143" s="426" t="s">
        <v>2002</v>
      </c>
      <c r="D1143" s="426" t="s">
        <v>2033</v>
      </c>
      <c r="E1143" s="426" t="s">
        <v>2026</v>
      </c>
      <c r="F1143" s="429">
        <v>0.11</v>
      </c>
      <c r="G1143" s="429">
        <v>1916.86</v>
      </c>
      <c r="H1143" s="429">
        <v>1</v>
      </c>
      <c r="I1143" s="429">
        <v>17426</v>
      </c>
      <c r="J1143" s="429"/>
      <c r="K1143" s="429"/>
      <c r="L1143" s="429"/>
      <c r="M1143" s="429"/>
      <c r="N1143" s="429"/>
      <c r="O1143" s="429"/>
      <c r="P1143" s="442"/>
      <c r="Q1143" s="430"/>
    </row>
    <row r="1144" spans="1:17" ht="14.4" customHeight="1" x14ac:dyDescent="0.3">
      <c r="A1144" s="425" t="s">
        <v>2647</v>
      </c>
      <c r="B1144" s="426" t="s">
        <v>2001</v>
      </c>
      <c r="C1144" s="426" t="s">
        <v>2002</v>
      </c>
      <c r="D1144" s="426" t="s">
        <v>2452</v>
      </c>
      <c r="E1144" s="426" t="s">
        <v>2453</v>
      </c>
      <c r="F1144" s="429">
        <v>1</v>
      </c>
      <c r="G1144" s="429">
        <v>396.55</v>
      </c>
      <c r="H1144" s="429">
        <v>1</v>
      </c>
      <c r="I1144" s="429">
        <v>396.55</v>
      </c>
      <c r="J1144" s="429"/>
      <c r="K1144" s="429"/>
      <c r="L1144" s="429"/>
      <c r="M1144" s="429"/>
      <c r="N1144" s="429"/>
      <c r="O1144" s="429"/>
      <c r="P1144" s="442"/>
      <c r="Q1144" s="430"/>
    </row>
    <row r="1145" spans="1:17" ht="14.4" customHeight="1" x14ac:dyDescent="0.3">
      <c r="A1145" s="425" t="s">
        <v>2647</v>
      </c>
      <c r="B1145" s="426" t="s">
        <v>2001</v>
      </c>
      <c r="C1145" s="426" t="s">
        <v>2002</v>
      </c>
      <c r="D1145" s="426" t="s">
        <v>2034</v>
      </c>
      <c r="E1145" s="426" t="s">
        <v>2035</v>
      </c>
      <c r="F1145" s="429">
        <v>0.95000000000000007</v>
      </c>
      <c r="G1145" s="429">
        <v>263.27</v>
      </c>
      <c r="H1145" s="429">
        <v>1</v>
      </c>
      <c r="I1145" s="429">
        <v>277.12631578947367</v>
      </c>
      <c r="J1145" s="429"/>
      <c r="K1145" s="429"/>
      <c r="L1145" s="429"/>
      <c r="M1145" s="429"/>
      <c r="N1145" s="429">
        <v>0.15</v>
      </c>
      <c r="O1145" s="429">
        <v>39.950000000000003</v>
      </c>
      <c r="P1145" s="442">
        <v>0.15174535647814033</v>
      </c>
      <c r="Q1145" s="430">
        <v>266.33333333333337</v>
      </c>
    </row>
    <row r="1146" spans="1:17" ht="14.4" customHeight="1" x14ac:dyDescent="0.3">
      <c r="A1146" s="425" t="s">
        <v>2647</v>
      </c>
      <c r="B1146" s="426" t="s">
        <v>2001</v>
      </c>
      <c r="C1146" s="426" t="s">
        <v>2002</v>
      </c>
      <c r="D1146" s="426" t="s">
        <v>2039</v>
      </c>
      <c r="E1146" s="426" t="s">
        <v>2040</v>
      </c>
      <c r="F1146" s="429">
        <v>0.08</v>
      </c>
      <c r="G1146" s="429">
        <v>378.32</v>
      </c>
      <c r="H1146" s="429">
        <v>1</v>
      </c>
      <c r="I1146" s="429">
        <v>4729</v>
      </c>
      <c r="J1146" s="429"/>
      <c r="K1146" s="429"/>
      <c r="L1146" s="429"/>
      <c r="M1146" s="429"/>
      <c r="N1146" s="429"/>
      <c r="O1146" s="429"/>
      <c r="P1146" s="442"/>
      <c r="Q1146" s="430"/>
    </row>
    <row r="1147" spans="1:17" ht="14.4" customHeight="1" x14ac:dyDescent="0.3">
      <c r="A1147" s="425" t="s">
        <v>2647</v>
      </c>
      <c r="B1147" s="426" t="s">
        <v>2001</v>
      </c>
      <c r="C1147" s="426" t="s">
        <v>2002</v>
      </c>
      <c r="D1147" s="426" t="s">
        <v>2044</v>
      </c>
      <c r="E1147" s="426" t="s">
        <v>2045</v>
      </c>
      <c r="F1147" s="429">
        <v>0.38</v>
      </c>
      <c r="G1147" s="429">
        <v>2199.5699999999997</v>
      </c>
      <c r="H1147" s="429">
        <v>1</v>
      </c>
      <c r="I1147" s="429">
        <v>5788.3421052631575</v>
      </c>
      <c r="J1147" s="429">
        <v>0.61</v>
      </c>
      <c r="K1147" s="429">
        <v>3302.12</v>
      </c>
      <c r="L1147" s="429">
        <v>1.5012570638806677</v>
      </c>
      <c r="M1147" s="429">
        <v>5413.311475409836</v>
      </c>
      <c r="N1147" s="429"/>
      <c r="O1147" s="429"/>
      <c r="P1147" s="442"/>
      <c r="Q1147" s="430"/>
    </row>
    <row r="1148" spans="1:17" ht="14.4" customHeight="1" x14ac:dyDescent="0.3">
      <c r="A1148" s="425" t="s">
        <v>2647</v>
      </c>
      <c r="B1148" s="426" t="s">
        <v>2001</v>
      </c>
      <c r="C1148" s="426" t="s">
        <v>2002</v>
      </c>
      <c r="D1148" s="426" t="s">
        <v>2046</v>
      </c>
      <c r="E1148" s="426" t="s">
        <v>2045</v>
      </c>
      <c r="F1148" s="429">
        <v>2.44</v>
      </c>
      <c r="G1148" s="429">
        <v>28687.09</v>
      </c>
      <c r="H1148" s="429">
        <v>1</v>
      </c>
      <c r="I1148" s="429">
        <v>11757.004098360656</v>
      </c>
      <c r="J1148" s="429">
        <v>3.13</v>
      </c>
      <c r="K1148" s="429">
        <v>33887.31</v>
      </c>
      <c r="L1148" s="429">
        <v>1.18127387615823</v>
      </c>
      <c r="M1148" s="429">
        <v>10826.61661341853</v>
      </c>
      <c r="N1148" s="429">
        <v>2.2200000000000002</v>
      </c>
      <c r="O1148" s="429">
        <v>24135.690000000002</v>
      </c>
      <c r="P1148" s="442">
        <v>0.84134326625670297</v>
      </c>
      <c r="Q1148" s="430">
        <v>10871.932432432433</v>
      </c>
    </row>
    <row r="1149" spans="1:17" ht="14.4" customHeight="1" x14ac:dyDescent="0.3">
      <c r="A1149" s="425" t="s">
        <v>2647</v>
      </c>
      <c r="B1149" s="426" t="s">
        <v>2001</v>
      </c>
      <c r="C1149" s="426" t="s">
        <v>2002</v>
      </c>
      <c r="D1149" s="426" t="s">
        <v>2047</v>
      </c>
      <c r="E1149" s="426" t="s">
        <v>2042</v>
      </c>
      <c r="F1149" s="429">
        <v>0.70000000000000007</v>
      </c>
      <c r="G1149" s="429">
        <v>1923.3200000000002</v>
      </c>
      <c r="H1149" s="429">
        <v>1</v>
      </c>
      <c r="I1149" s="429">
        <v>2747.6</v>
      </c>
      <c r="J1149" s="429">
        <v>2</v>
      </c>
      <c r="K1149" s="429">
        <v>3878.21</v>
      </c>
      <c r="L1149" s="429">
        <v>2.0164143252292908</v>
      </c>
      <c r="M1149" s="429">
        <v>1939.105</v>
      </c>
      <c r="N1149" s="429">
        <v>0.2</v>
      </c>
      <c r="O1149" s="429">
        <v>389.52</v>
      </c>
      <c r="P1149" s="442">
        <v>0.20252480086517061</v>
      </c>
      <c r="Q1149" s="430">
        <v>1947.6</v>
      </c>
    </row>
    <row r="1150" spans="1:17" ht="14.4" customHeight="1" x14ac:dyDescent="0.3">
      <c r="A1150" s="425" t="s">
        <v>2647</v>
      </c>
      <c r="B1150" s="426" t="s">
        <v>2001</v>
      </c>
      <c r="C1150" s="426" t="s">
        <v>2002</v>
      </c>
      <c r="D1150" s="426" t="s">
        <v>2053</v>
      </c>
      <c r="E1150" s="426" t="s">
        <v>2052</v>
      </c>
      <c r="F1150" s="429">
        <v>0.15000000000000002</v>
      </c>
      <c r="G1150" s="429">
        <v>203.25</v>
      </c>
      <c r="H1150" s="429">
        <v>1</v>
      </c>
      <c r="I1150" s="429">
        <v>1354.9999999999998</v>
      </c>
      <c r="J1150" s="429">
        <v>0.2</v>
      </c>
      <c r="K1150" s="429">
        <v>187.32</v>
      </c>
      <c r="L1150" s="429">
        <v>0.92162361623616229</v>
      </c>
      <c r="M1150" s="429">
        <v>936.59999999999991</v>
      </c>
      <c r="N1150" s="429">
        <v>0.25</v>
      </c>
      <c r="O1150" s="429">
        <v>235.38</v>
      </c>
      <c r="P1150" s="442">
        <v>1.1580811808118081</v>
      </c>
      <c r="Q1150" s="430">
        <v>941.52</v>
      </c>
    </row>
    <row r="1151" spans="1:17" ht="14.4" customHeight="1" x14ac:dyDescent="0.3">
      <c r="A1151" s="425" t="s">
        <v>2647</v>
      </c>
      <c r="B1151" s="426" t="s">
        <v>2001</v>
      </c>
      <c r="C1151" s="426" t="s">
        <v>1969</v>
      </c>
      <c r="D1151" s="426" t="s">
        <v>2070</v>
      </c>
      <c r="E1151" s="426" t="s">
        <v>2071</v>
      </c>
      <c r="F1151" s="429">
        <v>3</v>
      </c>
      <c r="G1151" s="429">
        <v>2814.6000000000004</v>
      </c>
      <c r="H1151" s="429">
        <v>1</v>
      </c>
      <c r="I1151" s="429">
        <v>938.20000000000016</v>
      </c>
      <c r="J1151" s="429">
        <v>2</v>
      </c>
      <c r="K1151" s="429">
        <v>1944.64</v>
      </c>
      <c r="L1151" s="429">
        <v>0.69091167483834293</v>
      </c>
      <c r="M1151" s="429">
        <v>972.32</v>
      </c>
      <c r="N1151" s="429">
        <v>2</v>
      </c>
      <c r="O1151" s="429">
        <v>1944.64</v>
      </c>
      <c r="P1151" s="442">
        <v>0.69091167483834293</v>
      </c>
      <c r="Q1151" s="430">
        <v>972.32</v>
      </c>
    </row>
    <row r="1152" spans="1:17" ht="14.4" customHeight="1" x14ac:dyDescent="0.3">
      <c r="A1152" s="425" t="s">
        <v>2647</v>
      </c>
      <c r="B1152" s="426" t="s">
        <v>2001</v>
      </c>
      <c r="C1152" s="426" t="s">
        <v>1969</v>
      </c>
      <c r="D1152" s="426" t="s">
        <v>2072</v>
      </c>
      <c r="E1152" s="426" t="s">
        <v>2071</v>
      </c>
      <c r="F1152" s="429"/>
      <c r="G1152" s="429"/>
      <c r="H1152" s="429"/>
      <c r="I1152" s="429"/>
      <c r="J1152" s="429">
        <v>1</v>
      </c>
      <c r="K1152" s="429">
        <v>1707.31</v>
      </c>
      <c r="L1152" s="429"/>
      <c r="M1152" s="429">
        <v>1707.31</v>
      </c>
      <c r="N1152" s="429"/>
      <c r="O1152" s="429"/>
      <c r="P1152" s="442"/>
      <c r="Q1152" s="430"/>
    </row>
    <row r="1153" spans="1:17" ht="14.4" customHeight="1" x14ac:dyDescent="0.3">
      <c r="A1153" s="425" t="s">
        <v>2647</v>
      </c>
      <c r="B1153" s="426" t="s">
        <v>2001</v>
      </c>
      <c r="C1153" s="426" t="s">
        <v>1969</v>
      </c>
      <c r="D1153" s="426" t="s">
        <v>2074</v>
      </c>
      <c r="E1153" s="426" t="s">
        <v>2075</v>
      </c>
      <c r="F1153" s="429">
        <v>1</v>
      </c>
      <c r="G1153" s="429">
        <v>1864.3</v>
      </c>
      <c r="H1153" s="429">
        <v>1</v>
      </c>
      <c r="I1153" s="429">
        <v>1864.3</v>
      </c>
      <c r="J1153" s="429">
        <v>2</v>
      </c>
      <c r="K1153" s="429">
        <v>3864.18</v>
      </c>
      <c r="L1153" s="429">
        <v>2.0727243469398702</v>
      </c>
      <c r="M1153" s="429">
        <v>1932.09</v>
      </c>
      <c r="N1153" s="429">
        <v>1</v>
      </c>
      <c r="O1153" s="429">
        <v>1932.09</v>
      </c>
      <c r="P1153" s="442">
        <v>1.0363621734699351</v>
      </c>
      <c r="Q1153" s="430">
        <v>1932.09</v>
      </c>
    </row>
    <row r="1154" spans="1:17" ht="14.4" customHeight="1" x14ac:dyDescent="0.3">
      <c r="A1154" s="425" t="s">
        <v>2647</v>
      </c>
      <c r="B1154" s="426" t="s">
        <v>2001</v>
      </c>
      <c r="C1154" s="426" t="s">
        <v>1969</v>
      </c>
      <c r="D1154" s="426" t="s">
        <v>2076</v>
      </c>
      <c r="E1154" s="426" t="s">
        <v>2077</v>
      </c>
      <c r="F1154" s="429">
        <v>2</v>
      </c>
      <c r="G1154" s="429">
        <v>1983.4</v>
      </c>
      <c r="H1154" s="429">
        <v>1</v>
      </c>
      <c r="I1154" s="429">
        <v>991.7</v>
      </c>
      <c r="J1154" s="429"/>
      <c r="K1154" s="429"/>
      <c r="L1154" s="429"/>
      <c r="M1154" s="429"/>
      <c r="N1154" s="429">
        <v>2</v>
      </c>
      <c r="O1154" s="429">
        <v>2055.52</v>
      </c>
      <c r="P1154" s="442">
        <v>1.0363618029646062</v>
      </c>
      <c r="Q1154" s="430">
        <v>1027.76</v>
      </c>
    </row>
    <row r="1155" spans="1:17" ht="14.4" customHeight="1" x14ac:dyDescent="0.3">
      <c r="A1155" s="425" t="s">
        <v>2647</v>
      </c>
      <c r="B1155" s="426" t="s">
        <v>2001</v>
      </c>
      <c r="C1155" s="426" t="s">
        <v>1969</v>
      </c>
      <c r="D1155" s="426" t="s">
        <v>2146</v>
      </c>
      <c r="E1155" s="426" t="s">
        <v>2145</v>
      </c>
      <c r="F1155" s="429">
        <v>1</v>
      </c>
      <c r="G1155" s="429">
        <v>5074.7</v>
      </c>
      <c r="H1155" s="429">
        <v>1</v>
      </c>
      <c r="I1155" s="429">
        <v>5074.7</v>
      </c>
      <c r="J1155" s="429">
        <v>1</v>
      </c>
      <c r="K1155" s="429">
        <v>5259.23</v>
      </c>
      <c r="L1155" s="429">
        <v>1.0363627406546199</v>
      </c>
      <c r="M1155" s="429">
        <v>5259.23</v>
      </c>
      <c r="N1155" s="429"/>
      <c r="O1155" s="429"/>
      <c r="P1155" s="442"/>
      <c r="Q1155" s="430"/>
    </row>
    <row r="1156" spans="1:17" ht="14.4" customHeight="1" x14ac:dyDescent="0.3">
      <c r="A1156" s="425" t="s">
        <v>2647</v>
      </c>
      <c r="B1156" s="426" t="s">
        <v>2001</v>
      </c>
      <c r="C1156" s="426" t="s">
        <v>1969</v>
      </c>
      <c r="D1156" s="426" t="s">
        <v>2161</v>
      </c>
      <c r="E1156" s="426" t="s">
        <v>2160</v>
      </c>
      <c r="F1156" s="429">
        <v>5</v>
      </c>
      <c r="G1156" s="429">
        <v>4284.5</v>
      </c>
      <c r="H1156" s="429">
        <v>1</v>
      </c>
      <c r="I1156" s="429">
        <v>856.9</v>
      </c>
      <c r="J1156" s="429">
        <v>2</v>
      </c>
      <c r="K1156" s="429">
        <v>1776.12</v>
      </c>
      <c r="L1156" s="429">
        <v>0.41454545454545449</v>
      </c>
      <c r="M1156" s="429">
        <v>888.06</v>
      </c>
      <c r="N1156" s="429">
        <v>3</v>
      </c>
      <c r="O1156" s="429">
        <v>2664.18</v>
      </c>
      <c r="P1156" s="442">
        <v>0.62181818181818183</v>
      </c>
      <c r="Q1156" s="430">
        <v>888.06</v>
      </c>
    </row>
    <row r="1157" spans="1:17" ht="14.4" customHeight="1" x14ac:dyDescent="0.3">
      <c r="A1157" s="425" t="s">
        <v>2647</v>
      </c>
      <c r="B1157" s="426" t="s">
        <v>2001</v>
      </c>
      <c r="C1157" s="426" t="s">
        <v>1969</v>
      </c>
      <c r="D1157" s="426" t="s">
        <v>2162</v>
      </c>
      <c r="E1157" s="426" t="s">
        <v>2163</v>
      </c>
      <c r="F1157" s="429">
        <v>1</v>
      </c>
      <c r="G1157" s="429">
        <v>856.9</v>
      </c>
      <c r="H1157" s="429">
        <v>1</v>
      </c>
      <c r="I1157" s="429">
        <v>856.9</v>
      </c>
      <c r="J1157" s="429"/>
      <c r="K1157" s="429"/>
      <c r="L1157" s="429"/>
      <c r="M1157" s="429"/>
      <c r="N1157" s="429">
        <v>2</v>
      </c>
      <c r="O1157" s="429">
        <v>1776.12</v>
      </c>
      <c r="P1157" s="442">
        <v>2.0727272727272728</v>
      </c>
      <c r="Q1157" s="430">
        <v>888.06</v>
      </c>
    </row>
    <row r="1158" spans="1:17" ht="14.4" customHeight="1" x14ac:dyDescent="0.3">
      <c r="A1158" s="425" t="s">
        <v>2647</v>
      </c>
      <c r="B1158" s="426" t="s">
        <v>2001</v>
      </c>
      <c r="C1158" s="426" t="s">
        <v>1969</v>
      </c>
      <c r="D1158" s="426" t="s">
        <v>2565</v>
      </c>
      <c r="E1158" s="426" t="s">
        <v>2566</v>
      </c>
      <c r="F1158" s="429">
        <v>4</v>
      </c>
      <c r="G1158" s="429">
        <v>4222</v>
      </c>
      <c r="H1158" s="429">
        <v>1</v>
      </c>
      <c r="I1158" s="429">
        <v>1055.5</v>
      </c>
      <c r="J1158" s="429"/>
      <c r="K1158" s="429"/>
      <c r="L1158" s="429"/>
      <c r="M1158" s="429"/>
      <c r="N1158" s="429"/>
      <c r="O1158" s="429"/>
      <c r="P1158" s="442"/>
      <c r="Q1158" s="430"/>
    </row>
    <row r="1159" spans="1:17" ht="14.4" customHeight="1" x14ac:dyDescent="0.3">
      <c r="A1159" s="425" t="s">
        <v>2647</v>
      </c>
      <c r="B1159" s="426" t="s">
        <v>2001</v>
      </c>
      <c r="C1159" s="426" t="s">
        <v>1969</v>
      </c>
      <c r="D1159" s="426" t="s">
        <v>2166</v>
      </c>
      <c r="E1159" s="426" t="s">
        <v>2167</v>
      </c>
      <c r="F1159" s="429">
        <v>3</v>
      </c>
      <c r="G1159" s="429">
        <v>11286</v>
      </c>
      <c r="H1159" s="429">
        <v>1</v>
      </c>
      <c r="I1159" s="429">
        <v>3762</v>
      </c>
      <c r="J1159" s="429">
        <v>8</v>
      </c>
      <c r="K1159" s="429">
        <v>31190.399999999998</v>
      </c>
      <c r="L1159" s="429">
        <v>2.7636363636363632</v>
      </c>
      <c r="M1159" s="429">
        <v>3898.7999999999997</v>
      </c>
      <c r="N1159" s="429">
        <v>2</v>
      </c>
      <c r="O1159" s="429">
        <v>7797.6</v>
      </c>
      <c r="P1159" s="442">
        <v>0.69090909090909092</v>
      </c>
      <c r="Q1159" s="430">
        <v>3898.8</v>
      </c>
    </row>
    <row r="1160" spans="1:17" ht="14.4" customHeight="1" x14ac:dyDescent="0.3">
      <c r="A1160" s="425" t="s">
        <v>2647</v>
      </c>
      <c r="B1160" s="426" t="s">
        <v>2001</v>
      </c>
      <c r="C1160" s="426" t="s">
        <v>1969</v>
      </c>
      <c r="D1160" s="426" t="s">
        <v>2567</v>
      </c>
      <c r="E1160" s="426" t="s">
        <v>2568</v>
      </c>
      <c r="F1160" s="429"/>
      <c r="G1160" s="429"/>
      <c r="H1160" s="429"/>
      <c r="I1160" s="429"/>
      <c r="J1160" s="429">
        <v>1</v>
      </c>
      <c r="K1160" s="429">
        <v>3178.63</v>
      </c>
      <c r="L1160" s="429"/>
      <c r="M1160" s="429">
        <v>3178.63</v>
      </c>
      <c r="N1160" s="429">
        <v>2</v>
      </c>
      <c r="O1160" s="429">
        <v>6357.26</v>
      </c>
      <c r="P1160" s="442"/>
      <c r="Q1160" s="430">
        <v>3178.63</v>
      </c>
    </row>
    <row r="1161" spans="1:17" ht="14.4" customHeight="1" x14ac:dyDescent="0.3">
      <c r="A1161" s="425" t="s">
        <v>2647</v>
      </c>
      <c r="B1161" s="426" t="s">
        <v>2001</v>
      </c>
      <c r="C1161" s="426" t="s">
        <v>1969</v>
      </c>
      <c r="D1161" s="426" t="s">
        <v>2179</v>
      </c>
      <c r="E1161" s="426" t="s">
        <v>2180</v>
      </c>
      <c r="F1161" s="429">
        <v>3</v>
      </c>
      <c r="G1161" s="429">
        <v>1039.5</v>
      </c>
      <c r="H1161" s="429">
        <v>1</v>
      </c>
      <c r="I1161" s="429">
        <v>346.5</v>
      </c>
      <c r="J1161" s="429">
        <v>2</v>
      </c>
      <c r="K1161" s="429">
        <v>718.2</v>
      </c>
      <c r="L1161" s="429">
        <v>0.69090909090909092</v>
      </c>
      <c r="M1161" s="429">
        <v>359.1</v>
      </c>
      <c r="N1161" s="429">
        <v>1</v>
      </c>
      <c r="O1161" s="429">
        <v>359.1</v>
      </c>
      <c r="P1161" s="442">
        <v>0.34545454545454546</v>
      </c>
      <c r="Q1161" s="430">
        <v>359.1</v>
      </c>
    </row>
    <row r="1162" spans="1:17" ht="14.4" customHeight="1" x14ac:dyDescent="0.3">
      <c r="A1162" s="425" t="s">
        <v>2647</v>
      </c>
      <c r="B1162" s="426" t="s">
        <v>2001</v>
      </c>
      <c r="C1162" s="426" t="s">
        <v>1969</v>
      </c>
      <c r="D1162" s="426" t="s">
        <v>2187</v>
      </c>
      <c r="E1162" s="426" t="s">
        <v>2188</v>
      </c>
      <c r="F1162" s="429"/>
      <c r="G1162" s="429"/>
      <c r="H1162" s="429"/>
      <c r="I1162" s="429"/>
      <c r="J1162" s="429">
        <v>1</v>
      </c>
      <c r="K1162" s="429">
        <v>893.9</v>
      </c>
      <c r="L1162" s="429"/>
      <c r="M1162" s="429">
        <v>893.9</v>
      </c>
      <c r="N1162" s="429">
        <v>6</v>
      </c>
      <c r="O1162" s="429">
        <v>5363.4</v>
      </c>
      <c r="P1162" s="442"/>
      <c r="Q1162" s="430">
        <v>893.9</v>
      </c>
    </row>
    <row r="1163" spans="1:17" ht="14.4" customHeight="1" x14ac:dyDescent="0.3">
      <c r="A1163" s="425" t="s">
        <v>2647</v>
      </c>
      <c r="B1163" s="426" t="s">
        <v>2001</v>
      </c>
      <c r="C1163" s="426" t="s">
        <v>1969</v>
      </c>
      <c r="D1163" s="426" t="s">
        <v>2197</v>
      </c>
      <c r="E1163" s="426" t="s">
        <v>2198</v>
      </c>
      <c r="F1163" s="429">
        <v>1</v>
      </c>
      <c r="G1163" s="429">
        <v>16241.1</v>
      </c>
      <c r="H1163" s="429">
        <v>1</v>
      </c>
      <c r="I1163" s="429">
        <v>16241.1</v>
      </c>
      <c r="J1163" s="429">
        <v>2</v>
      </c>
      <c r="K1163" s="429">
        <v>33663.379999999997</v>
      </c>
      <c r="L1163" s="429">
        <v>2.072727832474401</v>
      </c>
      <c r="M1163" s="429">
        <v>16831.689999999999</v>
      </c>
      <c r="N1163" s="429">
        <v>1</v>
      </c>
      <c r="O1163" s="429">
        <v>16831.689999999999</v>
      </c>
      <c r="P1163" s="442">
        <v>1.0363639162372005</v>
      </c>
      <c r="Q1163" s="430">
        <v>16831.689999999999</v>
      </c>
    </row>
    <row r="1164" spans="1:17" ht="14.4" customHeight="1" x14ac:dyDescent="0.3">
      <c r="A1164" s="425" t="s">
        <v>2647</v>
      </c>
      <c r="B1164" s="426" t="s">
        <v>2001</v>
      </c>
      <c r="C1164" s="426" t="s">
        <v>1969</v>
      </c>
      <c r="D1164" s="426" t="s">
        <v>2201</v>
      </c>
      <c r="E1164" s="426" t="s">
        <v>2202</v>
      </c>
      <c r="F1164" s="429">
        <v>2</v>
      </c>
      <c r="G1164" s="429">
        <v>10036.4</v>
      </c>
      <c r="H1164" s="429">
        <v>1</v>
      </c>
      <c r="I1164" s="429">
        <v>5018.2</v>
      </c>
      <c r="J1164" s="429"/>
      <c r="K1164" s="429"/>
      <c r="L1164" s="429"/>
      <c r="M1164" s="429"/>
      <c r="N1164" s="429"/>
      <c r="O1164" s="429"/>
      <c r="P1164" s="442"/>
      <c r="Q1164" s="430"/>
    </row>
    <row r="1165" spans="1:17" ht="14.4" customHeight="1" x14ac:dyDescent="0.3">
      <c r="A1165" s="425" t="s">
        <v>2647</v>
      </c>
      <c r="B1165" s="426" t="s">
        <v>2001</v>
      </c>
      <c r="C1165" s="426" t="s">
        <v>1969</v>
      </c>
      <c r="D1165" s="426" t="s">
        <v>2205</v>
      </c>
      <c r="E1165" s="426" t="s">
        <v>2206</v>
      </c>
      <c r="F1165" s="429">
        <v>2</v>
      </c>
      <c r="G1165" s="429">
        <v>12712</v>
      </c>
      <c r="H1165" s="429">
        <v>1</v>
      </c>
      <c r="I1165" s="429">
        <v>6356</v>
      </c>
      <c r="J1165" s="429">
        <v>2</v>
      </c>
      <c r="K1165" s="429">
        <v>13174.26</v>
      </c>
      <c r="L1165" s="429">
        <v>1.0363640654499686</v>
      </c>
      <c r="M1165" s="429">
        <v>6587.13</v>
      </c>
      <c r="N1165" s="429"/>
      <c r="O1165" s="429"/>
      <c r="P1165" s="442"/>
      <c r="Q1165" s="430"/>
    </row>
    <row r="1166" spans="1:17" ht="14.4" customHeight="1" x14ac:dyDescent="0.3">
      <c r="A1166" s="425" t="s">
        <v>2647</v>
      </c>
      <c r="B1166" s="426" t="s">
        <v>2001</v>
      </c>
      <c r="C1166" s="426" t="s">
        <v>1969</v>
      </c>
      <c r="D1166" s="426" t="s">
        <v>2207</v>
      </c>
      <c r="E1166" s="426" t="s">
        <v>2208</v>
      </c>
      <c r="F1166" s="429"/>
      <c r="G1166" s="429"/>
      <c r="H1166" s="429"/>
      <c r="I1166" s="429"/>
      <c r="J1166" s="429">
        <v>2</v>
      </c>
      <c r="K1166" s="429">
        <v>3683.24</v>
      </c>
      <c r="L1166" s="429"/>
      <c r="M1166" s="429">
        <v>1841.62</v>
      </c>
      <c r="N1166" s="429"/>
      <c r="O1166" s="429"/>
      <c r="P1166" s="442"/>
      <c r="Q1166" s="430"/>
    </row>
    <row r="1167" spans="1:17" ht="14.4" customHeight="1" x14ac:dyDescent="0.3">
      <c r="A1167" s="425" t="s">
        <v>2647</v>
      </c>
      <c r="B1167" s="426" t="s">
        <v>2001</v>
      </c>
      <c r="C1167" s="426" t="s">
        <v>1976</v>
      </c>
      <c r="D1167" s="426" t="s">
        <v>2233</v>
      </c>
      <c r="E1167" s="426" t="s">
        <v>2234</v>
      </c>
      <c r="F1167" s="429">
        <v>1</v>
      </c>
      <c r="G1167" s="429">
        <v>149</v>
      </c>
      <c r="H1167" s="429">
        <v>1</v>
      </c>
      <c r="I1167" s="429">
        <v>149</v>
      </c>
      <c r="J1167" s="429"/>
      <c r="K1167" s="429"/>
      <c r="L1167" s="429"/>
      <c r="M1167" s="429"/>
      <c r="N1167" s="429"/>
      <c r="O1167" s="429"/>
      <c r="P1167" s="442"/>
      <c r="Q1167" s="430"/>
    </row>
    <row r="1168" spans="1:17" ht="14.4" customHeight="1" x14ac:dyDescent="0.3">
      <c r="A1168" s="425" t="s">
        <v>2647</v>
      </c>
      <c r="B1168" s="426" t="s">
        <v>2001</v>
      </c>
      <c r="C1168" s="426" t="s">
        <v>1976</v>
      </c>
      <c r="D1168" s="426" t="s">
        <v>2235</v>
      </c>
      <c r="E1168" s="426" t="s">
        <v>2236</v>
      </c>
      <c r="F1168" s="429">
        <v>2</v>
      </c>
      <c r="G1168" s="429">
        <v>408</v>
      </c>
      <c r="H1168" s="429">
        <v>1</v>
      </c>
      <c r="I1168" s="429">
        <v>204</v>
      </c>
      <c r="J1168" s="429">
        <v>5</v>
      </c>
      <c r="K1168" s="429">
        <v>1020</v>
      </c>
      <c r="L1168" s="429">
        <v>2.5</v>
      </c>
      <c r="M1168" s="429">
        <v>204</v>
      </c>
      <c r="N1168" s="429">
        <v>2</v>
      </c>
      <c r="O1168" s="429">
        <v>410</v>
      </c>
      <c r="P1168" s="442">
        <v>1.0049019607843137</v>
      </c>
      <c r="Q1168" s="430">
        <v>205</v>
      </c>
    </row>
    <row r="1169" spans="1:17" ht="14.4" customHeight="1" x14ac:dyDescent="0.3">
      <c r="A1169" s="425" t="s">
        <v>2647</v>
      </c>
      <c r="B1169" s="426" t="s">
        <v>2001</v>
      </c>
      <c r="C1169" s="426" t="s">
        <v>1976</v>
      </c>
      <c r="D1169" s="426" t="s">
        <v>2237</v>
      </c>
      <c r="E1169" s="426" t="s">
        <v>2238</v>
      </c>
      <c r="F1169" s="429">
        <v>3</v>
      </c>
      <c r="G1169" s="429">
        <v>471</v>
      </c>
      <c r="H1169" s="429">
        <v>1</v>
      </c>
      <c r="I1169" s="429">
        <v>157</v>
      </c>
      <c r="J1169" s="429">
        <v>1</v>
      </c>
      <c r="K1169" s="429">
        <v>157</v>
      </c>
      <c r="L1169" s="429">
        <v>0.33333333333333331</v>
      </c>
      <c r="M1169" s="429">
        <v>157</v>
      </c>
      <c r="N1169" s="429">
        <v>1</v>
      </c>
      <c r="O1169" s="429">
        <v>158</v>
      </c>
      <c r="P1169" s="442">
        <v>0.3354564755838641</v>
      </c>
      <c r="Q1169" s="430">
        <v>158</v>
      </c>
    </row>
    <row r="1170" spans="1:17" ht="14.4" customHeight="1" x14ac:dyDescent="0.3">
      <c r="A1170" s="425" t="s">
        <v>2647</v>
      </c>
      <c r="B1170" s="426" t="s">
        <v>2001</v>
      </c>
      <c r="C1170" s="426" t="s">
        <v>1976</v>
      </c>
      <c r="D1170" s="426" t="s">
        <v>2239</v>
      </c>
      <c r="E1170" s="426" t="s">
        <v>2240</v>
      </c>
      <c r="F1170" s="429">
        <v>2</v>
      </c>
      <c r="G1170" s="429">
        <v>298</v>
      </c>
      <c r="H1170" s="429">
        <v>1</v>
      </c>
      <c r="I1170" s="429">
        <v>149</v>
      </c>
      <c r="J1170" s="429"/>
      <c r="K1170" s="429"/>
      <c r="L1170" s="429"/>
      <c r="M1170" s="429"/>
      <c r="N1170" s="429">
        <v>1</v>
      </c>
      <c r="O1170" s="429">
        <v>150</v>
      </c>
      <c r="P1170" s="442">
        <v>0.50335570469798663</v>
      </c>
      <c r="Q1170" s="430">
        <v>150</v>
      </c>
    </row>
    <row r="1171" spans="1:17" ht="14.4" customHeight="1" x14ac:dyDescent="0.3">
      <c r="A1171" s="425" t="s">
        <v>2647</v>
      </c>
      <c r="B1171" s="426" t="s">
        <v>2001</v>
      </c>
      <c r="C1171" s="426" t="s">
        <v>1976</v>
      </c>
      <c r="D1171" s="426" t="s">
        <v>2241</v>
      </c>
      <c r="E1171" s="426" t="s">
        <v>2242</v>
      </c>
      <c r="F1171" s="429">
        <v>4</v>
      </c>
      <c r="G1171" s="429">
        <v>724</v>
      </c>
      <c r="H1171" s="429">
        <v>1</v>
      </c>
      <c r="I1171" s="429">
        <v>181</v>
      </c>
      <c r="J1171" s="429"/>
      <c r="K1171" s="429"/>
      <c r="L1171" s="429"/>
      <c r="M1171" s="429"/>
      <c r="N1171" s="429">
        <v>2</v>
      </c>
      <c r="O1171" s="429">
        <v>364</v>
      </c>
      <c r="P1171" s="442">
        <v>0.50276243093922657</v>
      </c>
      <c r="Q1171" s="430">
        <v>182</v>
      </c>
    </row>
    <row r="1172" spans="1:17" ht="14.4" customHeight="1" x14ac:dyDescent="0.3">
      <c r="A1172" s="425" t="s">
        <v>2647</v>
      </c>
      <c r="B1172" s="426" t="s">
        <v>2001</v>
      </c>
      <c r="C1172" s="426" t="s">
        <v>1976</v>
      </c>
      <c r="D1172" s="426" t="s">
        <v>2245</v>
      </c>
      <c r="E1172" s="426" t="s">
        <v>2246</v>
      </c>
      <c r="F1172" s="429">
        <v>5</v>
      </c>
      <c r="G1172" s="429">
        <v>615</v>
      </c>
      <c r="H1172" s="429">
        <v>1</v>
      </c>
      <c r="I1172" s="429">
        <v>123</v>
      </c>
      <c r="J1172" s="429"/>
      <c r="K1172" s="429"/>
      <c r="L1172" s="429"/>
      <c r="M1172" s="429"/>
      <c r="N1172" s="429">
        <v>4</v>
      </c>
      <c r="O1172" s="429">
        <v>496</v>
      </c>
      <c r="P1172" s="442">
        <v>0.80650406504065042</v>
      </c>
      <c r="Q1172" s="430">
        <v>124</v>
      </c>
    </row>
    <row r="1173" spans="1:17" ht="14.4" customHeight="1" x14ac:dyDescent="0.3">
      <c r="A1173" s="425" t="s">
        <v>2647</v>
      </c>
      <c r="B1173" s="426" t="s">
        <v>2001</v>
      </c>
      <c r="C1173" s="426" t="s">
        <v>1976</v>
      </c>
      <c r="D1173" s="426" t="s">
        <v>2247</v>
      </c>
      <c r="E1173" s="426" t="s">
        <v>2248</v>
      </c>
      <c r="F1173" s="429"/>
      <c r="G1173" s="429"/>
      <c r="H1173" s="429"/>
      <c r="I1173" s="429"/>
      <c r="J1173" s="429">
        <v>2</v>
      </c>
      <c r="K1173" s="429">
        <v>384</v>
      </c>
      <c r="L1173" s="429"/>
      <c r="M1173" s="429">
        <v>192</v>
      </c>
      <c r="N1173" s="429">
        <v>3</v>
      </c>
      <c r="O1173" s="429">
        <v>579</v>
      </c>
      <c r="P1173" s="442"/>
      <c r="Q1173" s="430">
        <v>193</v>
      </c>
    </row>
    <row r="1174" spans="1:17" ht="14.4" customHeight="1" x14ac:dyDescent="0.3">
      <c r="A1174" s="425" t="s">
        <v>2647</v>
      </c>
      <c r="B1174" s="426" t="s">
        <v>2001</v>
      </c>
      <c r="C1174" s="426" t="s">
        <v>1976</v>
      </c>
      <c r="D1174" s="426" t="s">
        <v>2249</v>
      </c>
      <c r="E1174" s="426" t="s">
        <v>2250</v>
      </c>
      <c r="F1174" s="429">
        <v>2</v>
      </c>
      <c r="G1174" s="429">
        <v>432</v>
      </c>
      <c r="H1174" s="429">
        <v>1</v>
      </c>
      <c r="I1174" s="429">
        <v>216</v>
      </c>
      <c r="J1174" s="429">
        <v>4</v>
      </c>
      <c r="K1174" s="429">
        <v>864</v>
      </c>
      <c r="L1174" s="429">
        <v>2</v>
      </c>
      <c r="M1174" s="429">
        <v>216</v>
      </c>
      <c r="N1174" s="429">
        <v>3</v>
      </c>
      <c r="O1174" s="429">
        <v>651</v>
      </c>
      <c r="P1174" s="442">
        <v>1.5069444444444444</v>
      </c>
      <c r="Q1174" s="430">
        <v>217</v>
      </c>
    </row>
    <row r="1175" spans="1:17" ht="14.4" customHeight="1" x14ac:dyDescent="0.3">
      <c r="A1175" s="425" t="s">
        <v>2647</v>
      </c>
      <c r="B1175" s="426" t="s">
        <v>2001</v>
      </c>
      <c r="C1175" s="426" t="s">
        <v>1976</v>
      </c>
      <c r="D1175" s="426" t="s">
        <v>2251</v>
      </c>
      <c r="E1175" s="426" t="s">
        <v>2252</v>
      </c>
      <c r="F1175" s="429"/>
      <c r="G1175" s="429"/>
      <c r="H1175" s="429"/>
      <c r="I1175" s="429"/>
      <c r="J1175" s="429">
        <v>2</v>
      </c>
      <c r="K1175" s="429">
        <v>432</v>
      </c>
      <c r="L1175" s="429"/>
      <c r="M1175" s="429">
        <v>216</v>
      </c>
      <c r="N1175" s="429"/>
      <c r="O1175" s="429"/>
      <c r="P1175" s="442"/>
      <c r="Q1175" s="430"/>
    </row>
    <row r="1176" spans="1:17" ht="14.4" customHeight="1" x14ac:dyDescent="0.3">
      <c r="A1176" s="425" t="s">
        <v>2647</v>
      </c>
      <c r="B1176" s="426" t="s">
        <v>2001</v>
      </c>
      <c r="C1176" s="426" t="s">
        <v>1976</v>
      </c>
      <c r="D1176" s="426" t="s">
        <v>2253</v>
      </c>
      <c r="E1176" s="426" t="s">
        <v>2254</v>
      </c>
      <c r="F1176" s="429">
        <v>130</v>
      </c>
      <c r="G1176" s="429">
        <v>22360</v>
      </c>
      <c r="H1176" s="429">
        <v>1</v>
      </c>
      <c r="I1176" s="429">
        <v>172</v>
      </c>
      <c r="J1176" s="429">
        <v>164</v>
      </c>
      <c r="K1176" s="429">
        <v>28208</v>
      </c>
      <c r="L1176" s="429">
        <v>1.2615384615384615</v>
      </c>
      <c r="M1176" s="429">
        <v>172</v>
      </c>
      <c r="N1176" s="429">
        <v>126</v>
      </c>
      <c r="O1176" s="429">
        <v>21798</v>
      </c>
      <c r="P1176" s="442">
        <v>0.97486583184257602</v>
      </c>
      <c r="Q1176" s="430">
        <v>173</v>
      </c>
    </row>
    <row r="1177" spans="1:17" ht="14.4" customHeight="1" x14ac:dyDescent="0.3">
      <c r="A1177" s="425" t="s">
        <v>2647</v>
      </c>
      <c r="B1177" s="426" t="s">
        <v>2001</v>
      </c>
      <c r="C1177" s="426" t="s">
        <v>1976</v>
      </c>
      <c r="D1177" s="426" t="s">
        <v>2261</v>
      </c>
      <c r="E1177" s="426" t="s">
        <v>2262</v>
      </c>
      <c r="F1177" s="429">
        <v>45</v>
      </c>
      <c r="G1177" s="429">
        <v>9810</v>
      </c>
      <c r="H1177" s="429">
        <v>1</v>
      </c>
      <c r="I1177" s="429">
        <v>218</v>
      </c>
      <c r="J1177" s="429">
        <v>53</v>
      </c>
      <c r="K1177" s="429">
        <v>11554</v>
      </c>
      <c r="L1177" s="429">
        <v>1.1777777777777778</v>
      </c>
      <c r="M1177" s="429">
        <v>218</v>
      </c>
      <c r="N1177" s="429">
        <v>131</v>
      </c>
      <c r="O1177" s="429">
        <v>28689</v>
      </c>
      <c r="P1177" s="442">
        <v>2.9244648318042814</v>
      </c>
      <c r="Q1177" s="430">
        <v>219</v>
      </c>
    </row>
    <row r="1178" spans="1:17" ht="14.4" customHeight="1" x14ac:dyDescent="0.3">
      <c r="A1178" s="425" t="s">
        <v>2647</v>
      </c>
      <c r="B1178" s="426" t="s">
        <v>2001</v>
      </c>
      <c r="C1178" s="426" t="s">
        <v>1976</v>
      </c>
      <c r="D1178" s="426" t="s">
        <v>2263</v>
      </c>
      <c r="E1178" s="426" t="s">
        <v>2264</v>
      </c>
      <c r="F1178" s="429">
        <v>1</v>
      </c>
      <c r="G1178" s="429">
        <v>414</v>
      </c>
      <c r="H1178" s="429">
        <v>1</v>
      </c>
      <c r="I1178" s="429">
        <v>414</v>
      </c>
      <c r="J1178" s="429">
        <v>1</v>
      </c>
      <c r="K1178" s="429">
        <v>414</v>
      </c>
      <c r="L1178" s="429">
        <v>1</v>
      </c>
      <c r="M1178" s="429">
        <v>414</v>
      </c>
      <c r="N1178" s="429"/>
      <c r="O1178" s="429"/>
      <c r="P1178" s="442"/>
      <c r="Q1178" s="430"/>
    </row>
    <row r="1179" spans="1:17" ht="14.4" customHeight="1" x14ac:dyDescent="0.3">
      <c r="A1179" s="425" t="s">
        <v>2647</v>
      </c>
      <c r="B1179" s="426" t="s">
        <v>2001</v>
      </c>
      <c r="C1179" s="426" t="s">
        <v>1976</v>
      </c>
      <c r="D1179" s="426" t="s">
        <v>2265</v>
      </c>
      <c r="E1179" s="426" t="s">
        <v>2266</v>
      </c>
      <c r="F1179" s="429">
        <v>1</v>
      </c>
      <c r="G1179" s="429">
        <v>606</v>
      </c>
      <c r="H1179" s="429">
        <v>1</v>
      </c>
      <c r="I1179" s="429">
        <v>606</v>
      </c>
      <c r="J1179" s="429">
        <v>1</v>
      </c>
      <c r="K1179" s="429">
        <v>608</v>
      </c>
      <c r="L1179" s="429">
        <v>1.0033003300330032</v>
      </c>
      <c r="M1179" s="429">
        <v>608</v>
      </c>
      <c r="N1179" s="429"/>
      <c r="O1179" s="429"/>
      <c r="P1179" s="442"/>
      <c r="Q1179" s="430"/>
    </row>
    <row r="1180" spans="1:17" ht="14.4" customHeight="1" x14ac:dyDescent="0.3">
      <c r="A1180" s="425" t="s">
        <v>2647</v>
      </c>
      <c r="B1180" s="426" t="s">
        <v>2001</v>
      </c>
      <c r="C1180" s="426" t="s">
        <v>1976</v>
      </c>
      <c r="D1180" s="426" t="s">
        <v>2267</v>
      </c>
      <c r="E1180" s="426" t="s">
        <v>2268</v>
      </c>
      <c r="F1180" s="429">
        <v>1</v>
      </c>
      <c r="G1180" s="429">
        <v>655</v>
      </c>
      <c r="H1180" s="429">
        <v>1</v>
      </c>
      <c r="I1180" s="429">
        <v>655</v>
      </c>
      <c r="J1180" s="429">
        <v>1</v>
      </c>
      <c r="K1180" s="429">
        <v>657</v>
      </c>
      <c r="L1180" s="429">
        <v>1.0030534351145037</v>
      </c>
      <c r="M1180" s="429">
        <v>657</v>
      </c>
      <c r="N1180" s="429"/>
      <c r="O1180" s="429"/>
      <c r="P1180" s="442"/>
      <c r="Q1180" s="430"/>
    </row>
    <row r="1181" spans="1:17" ht="14.4" customHeight="1" x14ac:dyDescent="0.3">
      <c r="A1181" s="425" t="s">
        <v>2647</v>
      </c>
      <c r="B1181" s="426" t="s">
        <v>2001</v>
      </c>
      <c r="C1181" s="426" t="s">
        <v>1976</v>
      </c>
      <c r="D1181" s="426" t="s">
        <v>2271</v>
      </c>
      <c r="E1181" s="426" t="s">
        <v>2272</v>
      </c>
      <c r="F1181" s="429"/>
      <c r="G1181" s="429"/>
      <c r="H1181" s="429"/>
      <c r="I1181" s="429"/>
      <c r="J1181" s="429">
        <v>1</v>
      </c>
      <c r="K1181" s="429">
        <v>910</v>
      </c>
      <c r="L1181" s="429"/>
      <c r="M1181" s="429">
        <v>910</v>
      </c>
      <c r="N1181" s="429"/>
      <c r="O1181" s="429"/>
      <c r="P1181" s="442"/>
      <c r="Q1181" s="430"/>
    </row>
    <row r="1182" spans="1:17" ht="14.4" customHeight="1" x14ac:dyDescent="0.3">
      <c r="A1182" s="425" t="s">
        <v>2647</v>
      </c>
      <c r="B1182" s="426" t="s">
        <v>2001</v>
      </c>
      <c r="C1182" s="426" t="s">
        <v>1976</v>
      </c>
      <c r="D1182" s="426" t="s">
        <v>2273</v>
      </c>
      <c r="E1182" s="426" t="s">
        <v>2274</v>
      </c>
      <c r="F1182" s="429">
        <v>1</v>
      </c>
      <c r="G1182" s="429">
        <v>424</v>
      </c>
      <c r="H1182" s="429">
        <v>1</v>
      </c>
      <c r="I1182" s="429">
        <v>424</v>
      </c>
      <c r="J1182" s="429"/>
      <c r="K1182" s="429"/>
      <c r="L1182" s="429"/>
      <c r="M1182" s="429"/>
      <c r="N1182" s="429"/>
      <c r="O1182" s="429"/>
      <c r="P1182" s="442"/>
      <c r="Q1182" s="430"/>
    </row>
    <row r="1183" spans="1:17" ht="14.4" customHeight="1" x14ac:dyDescent="0.3">
      <c r="A1183" s="425" t="s">
        <v>2647</v>
      </c>
      <c r="B1183" s="426" t="s">
        <v>2001</v>
      </c>
      <c r="C1183" s="426" t="s">
        <v>1976</v>
      </c>
      <c r="D1183" s="426" t="s">
        <v>2275</v>
      </c>
      <c r="E1183" s="426" t="s">
        <v>2276</v>
      </c>
      <c r="F1183" s="429"/>
      <c r="G1183" s="429"/>
      <c r="H1183" s="429"/>
      <c r="I1183" s="429"/>
      <c r="J1183" s="429"/>
      <c r="K1183" s="429"/>
      <c r="L1183" s="429"/>
      <c r="M1183" s="429"/>
      <c r="N1183" s="429">
        <v>2</v>
      </c>
      <c r="O1183" s="429">
        <v>2028</v>
      </c>
      <c r="P1183" s="442"/>
      <c r="Q1183" s="430">
        <v>1014</v>
      </c>
    </row>
    <row r="1184" spans="1:17" ht="14.4" customHeight="1" x14ac:dyDescent="0.3">
      <c r="A1184" s="425" t="s">
        <v>2647</v>
      </c>
      <c r="B1184" s="426" t="s">
        <v>2001</v>
      </c>
      <c r="C1184" s="426" t="s">
        <v>1976</v>
      </c>
      <c r="D1184" s="426" t="s">
        <v>2279</v>
      </c>
      <c r="E1184" s="426" t="s">
        <v>2280</v>
      </c>
      <c r="F1184" s="429">
        <v>1</v>
      </c>
      <c r="G1184" s="429">
        <v>553</v>
      </c>
      <c r="H1184" s="429">
        <v>1</v>
      </c>
      <c r="I1184" s="429">
        <v>553</v>
      </c>
      <c r="J1184" s="429"/>
      <c r="K1184" s="429"/>
      <c r="L1184" s="429"/>
      <c r="M1184" s="429"/>
      <c r="N1184" s="429"/>
      <c r="O1184" s="429"/>
      <c r="P1184" s="442"/>
      <c r="Q1184" s="430"/>
    </row>
    <row r="1185" spans="1:17" ht="14.4" customHeight="1" x14ac:dyDescent="0.3">
      <c r="A1185" s="425" t="s">
        <v>2647</v>
      </c>
      <c r="B1185" s="426" t="s">
        <v>2001</v>
      </c>
      <c r="C1185" s="426" t="s">
        <v>1976</v>
      </c>
      <c r="D1185" s="426" t="s">
        <v>2293</v>
      </c>
      <c r="E1185" s="426" t="s">
        <v>2294</v>
      </c>
      <c r="F1185" s="429"/>
      <c r="G1185" s="429"/>
      <c r="H1185" s="429"/>
      <c r="I1185" s="429"/>
      <c r="J1185" s="429">
        <v>1</v>
      </c>
      <c r="K1185" s="429">
        <v>256</v>
      </c>
      <c r="L1185" s="429"/>
      <c r="M1185" s="429">
        <v>256</v>
      </c>
      <c r="N1185" s="429">
        <v>68</v>
      </c>
      <c r="O1185" s="429">
        <v>17476</v>
      </c>
      <c r="P1185" s="442"/>
      <c r="Q1185" s="430">
        <v>257</v>
      </c>
    </row>
    <row r="1186" spans="1:17" ht="14.4" customHeight="1" x14ac:dyDescent="0.3">
      <c r="A1186" s="425" t="s">
        <v>2647</v>
      </c>
      <c r="B1186" s="426" t="s">
        <v>2001</v>
      </c>
      <c r="C1186" s="426" t="s">
        <v>1976</v>
      </c>
      <c r="D1186" s="426" t="s">
        <v>2297</v>
      </c>
      <c r="E1186" s="426" t="s">
        <v>2298</v>
      </c>
      <c r="F1186" s="429">
        <v>328</v>
      </c>
      <c r="G1186" s="429">
        <v>64616</v>
      </c>
      <c r="H1186" s="429">
        <v>1</v>
      </c>
      <c r="I1186" s="429">
        <v>197</v>
      </c>
      <c r="J1186" s="429">
        <v>351</v>
      </c>
      <c r="K1186" s="429">
        <v>69147</v>
      </c>
      <c r="L1186" s="429">
        <v>1.0701219512195121</v>
      </c>
      <c r="M1186" s="429">
        <v>197</v>
      </c>
      <c r="N1186" s="429">
        <v>207</v>
      </c>
      <c r="O1186" s="429">
        <v>40986</v>
      </c>
      <c r="P1186" s="442">
        <v>0.63430110189426769</v>
      </c>
      <c r="Q1186" s="430">
        <v>198</v>
      </c>
    </row>
    <row r="1187" spans="1:17" ht="14.4" customHeight="1" x14ac:dyDescent="0.3">
      <c r="A1187" s="425" t="s">
        <v>2647</v>
      </c>
      <c r="B1187" s="426" t="s">
        <v>2001</v>
      </c>
      <c r="C1187" s="426" t="s">
        <v>1976</v>
      </c>
      <c r="D1187" s="426" t="s">
        <v>2301</v>
      </c>
      <c r="E1187" s="426" t="s">
        <v>2302</v>
      </c>
      <c r="F1187" s="429">
        <v>1</v>
      </c>
      <c r="G1187" s="429">
        <v>323</v>
      </c>
      <c r="H1187" s="429">
        <v>1</v>
      </c>
      <c r="I1187" s="429">
        <v>323</v>
      </c>
      <c r="J1187" s="429">
        <v>5</v>
      </c>
      <c r="K1187" s="429">
        <v>1625</v>
      </c>
      <c r="L1187" s="429">
        <v>5.0309597523219818</v>
      </c>
      <c r="M1187" s="429">
        <v>325</v>
      </c>
      <c r="N1187" s="429">
        <v>6</v>
      </c>
      <c r="O1187" s="429">
        <v>1956</v>
      </c>
      <c r="P1187" s="442">
        <v>6.0557275541795663</v>
      </c>
      <c r="Q1187" s="430">
        <v>326</v>
      </c>
    </row>
    <row r="1188" spans="1:17" ht="14.4" customHeight="1" x14ac:dyDescent="0.3">
      <c r="A1188" s="425" t="s">
        <v>2647</v>
      </c>
      <c r="B1188" s="426" t="s">
        <v>2001</v>
      </c>
      <c r="C1188" s="426" t="s">
        <v>1976</v>
      </c>
      <c r="D1188" s="426" t="s">
        <v>2309</v>
      </c>
      <c r="E1188" s="426" t="s">
        <v>2310</v>
      </c>
      <c r="F1188" s="429">
        <v>4</v>
      </c>
      <c r="G1188" s="429">
        <v>16472</v>
      </c>
      <c r="H1188" s="429">
        <v>1</v>
      </c>
      <c r="I1188" s="429">
        <v>4118</v>
      </c>
      <c r="J1188" s="429">
        <v>2</v>
      </c>
      <c r="K1188" s="429">
        <v>8244</v>
      </c>
      <c r="L1188" s="429">
        <v>0.50048567265662947</v>
      </c>
      <c r="M1188" s="429">
        <v>4122</v>
      </c>
      <c r="N1188" s="429">
        <v>2</v>
      </c>
      <c r="O1188" s="429">
        <v>8254</v>
      </c>
      <c r="P1188" s="442">
        <v>0.50109276347741627</v>
      </c>
      <c r="Q1188" s="430">
        <v>4127</v>
      </c>
    </row>
    <row r="1189" spans="1:17" ht="14.4" customHeight="1" x14ac:dyDescent="0.3">
      <c r="A1189" s="425" t="s">
        <v>2647</v>
      </c>
      <c r="B1189" s="426" t="s">
        <v>2001</v>
      </c>
      <c r="C1189" s="426" t="s">
        <v>1976</v>
      </c>
      <c r="D1189" s="426" t="s">
        <v>2311</v>
      </c>
      <c r="E1189" s="426" t="s">
        <v>2312</v>
      </c>
      <c r="F1189" s="429"/>
      <c r="G1189" s="429"/>
      <c r="H1189" s="429"/>
      <c r="I1189" s="429"/>
      <c r="J1189" s="429">
        <v>2</v>
      </c>
      <c r="K1189" s="429">
        <v>3976</v>
      </c>
      <c r="L1189" s="429"/>
      <c r="M1189" s="429">
        <v>1988</v>
      </c>
      <c r="N1189" s="429"/>
      <c r="O1189" s="429"/>
      <c r="P1189" s="442"/>
      <c r="Q1189" s="430"/>
    </row>
    <row r="1190" spans="1:17" ht="14.4" customHeight="1" x14ac:dyDescent="0.3">
      <c r="A1190" s="425" t="s">
        <v>2647</v>
      </c>
      <c r="B1190" s="426" t="s">
        <v>2001</v>
      </c>
      <c r="C1190" s="426" t="s">
        <v>1976</v>
      </c>
      <c r="D1190" s="426" t="s">
        <v>2313</v>
      </c>
      <c r="E1190" s="426" t="s">
        <v>2314</v>
      </c>
      <c r="F1190" s="429"/>
      <c r="G1190" s="429"/>
      <c r="H1190" s="429"/>
      <c r="I1190" s="429"/>
      <c r="J1190" s="429">
        <v>1</v>
      </c>
      <c r="K1190" s="429">
        <v>277</v>
      </c>
      <c r="L1190" s="429"/>
      <c r="M1190" s="429">
        <v>277</v>
      </c>
      <c r="N1190" s="429"/>
      <c r="O1190" s="429"/>
      <c r="P1190" s="442"/>
      <c r="Q1190" s="430"/>
    </row>
    <row r="1191" spans="1:17" ht="14.4" customHeight="1" x14ac:dyDescent="0.3">
      <c r="A1191" s="425" t="s">
        <v>2647</v>
      </c>
      <c r="B1191" s="426" t="s">
        <v>2001</v>
      </c>
      <c r="C1191" s="426" t="s">
        <v>1976</v>
      </c>
      <c r="D1191" s="426" t="s">
        <v>2327</v>
      </c>
      <c r="E1191" s="426" t="s">
        <v>2328</v>
      </c>
      <c r="F1191" s="429">
        <v>4</v>
      </c>
      <c r="G1191" s="429">
        <v>33496</v>
      </c>
      <c r="H1191" s="429">
        <v>1</v>
      </c>
      <c r="I1191" s="429">
        <v>8374</v>
      </c>
      <c r="J1191" s="429">
        <v>2</v>
      </c>
      <c r="K1191" s="429">
        <v>16756</v>
      </c>
      <c r="L1191" s="429">
        <v>0.50023883448770001</v>
      </c>
      <c r="M1191" s="429">
        <v>8378</v>
      </c>
      <c r="N1191" s="429">
        <v>2</v>
      </c>
      <c r="O1191" s="429">
        <v>16768</v>
      </c>
      <c r="P1191" s="442">
        <v>0.50059708621925003</v>
      </c>
      <c r="Q1191" s="430">
        <v>8384</v>
      </c>
    </row>
    <row r="1192" spans="1:17" ht="14.4" customHeight="1" x14ac:dyDescent="0.3">
      <c r="A1192" s="425" t="s">
        <v>2647</v>
      </c>
      <c r="B1192" s="426" t="s">
        <v>2001</v>
      </c>
      <c r="C1192" s="426" t="s">
        <v>1976</v>
      </c>
      <c r="D1192" s="426" t="s">
        <v>2329</v>
      </c>
      <c r="E1192" s="426" t="s">
        <v>2330</v>
      </c>
      <c r="F1192" s="429">
        <v>8</v>
      </c>
      <c r="G1192" s="429">
        <v>14880</v>
      </c>
      <c r="H1192" s="429">
        <v>1</v>
      </c>
      <c r="I1192" s="429">
        <v>1860</v>
      </c>
      <c r="J1192" s="429">
        <v>4</v>
      </c>
      <c r="K1192" s="429">
        <v>7448</v>
      </c>
      <c r="L1192" s="429">
        <v>0.50053763440860211</v>
      </c>
      <c r="M1192" s="429">
        <v>1862</v>
      </c>
      <c r="N1192" s="429">
        <v>4</v>
      </c>
      <c r="O1192" s="429">
        <v>7456</v>
      </c>
      <c r="P1192" s="442">
        <v>0.50107526881720432</v>
      </c>
      <c r="Q1192" s="430">
        <v>1864</v>
      </c>
    </row>
    <row r="1193" spans="1:17" ht="14.4" customHeight="1" x14ac:dyDescent="0.3">
      <c r="A1193" s="425" t="s">
        <v>2647</v>
      </c>
      <c r="B1193" s="426" t="s">
        <v>2001</v>
      </c>
      <c r="C1193" s="426" t="s">
        <v>1976</v>
      </c>
      <c r="D1193" s="426" t="s">
        <v>2331</v>
      </c>
      <c r="E1193" s="426" t="s">
        <v>2330</v>
      </c>
      <c r="F1193" s="429">
        <v>8</v>
      </c>
      <c r="G1193" s="429">
        <v>30472</v>
      </c>
      <c r="H1193" s="429">
        <v>1</v>
      </c>
      <c r="I1193" s="429">
        <v>3809</v>
      </c>
      <c r="J1193" s="429">
        <v>4</v>
      </c>
      <c r="K1193" s="429">
        <v>15244</v>
      </c>
      <c r="L1193" s="429">
        <v>0.50026253609871363</v>
      </c>
      <c r="M1193" s="429">
        <v>3811</v>
      </c>
      <c r="N1193" s="429">
        <v>4</v>
      </c>
      <c r="O1193" s="429">
        <v>15260</v>
      </c>
      <c r="P1193" s="442">
        <v>0.50078760829614077</v>
      </c>
      <c r="Q1193" s="430">
        <v>3815</v>
      </c>
    </row>
    <row r="1194" spans="1:17" ht="14.4" customHeight="1" x14ac:dyDescent="0.3">
      <c r="A1194" s="425" t="s">
        <v>2647</v>
      </c>
      <c r="B1194" s="426" t="s">
        <v>2001</v>
      </c>
      <c r="C1194" s="426" t="s">
        <v>1976</v>
      </c>
      <c r="D1194" s="426" t="s">
        <v>2360</v>
      </c>
      <c r="E1194" s="426" t="s">
        <v>2361</v>
      </c>
      <c r="F1194" s="429">
        <v>6</v>
      </c>
      <c r="G1194" s="429">
        <v>12684</v>
      </c>
      <c r="H1194" s="429">
        <v>1</v>
      </c>
      <c r="I1194" s="429">
        <v>2114</v>
      </c>
      <c r="J1194" s="429">
        <v>11</v>
      </c>
      <c r="K1194" s="429">
        <v>23276</v>
      </c>
      <c r="L1194" s="429">
        <v>1.8350678019552191</v>
      </c>
      <c r="M1194" s="429">
        <v>2116</v>
      </c>
      <c r="N1194" s="429">
        <v>7</v>
      </c>
      <c r="O1194" s="429">
        <v>14826</v>
      </c>
      <c r="P1194" s="442">
        <v>1.1688741721854305</v>
      </c>
      <c r="Q1194" s="430">
        <v>2118</v>
      </c>
    </row>
    <row r="1195" spans="1:17" ht="14.4" customHeight="1" x14ac:dyDescent="0.3">
      <c r="A1195" s="425" t="s">
        <v>2647</v>
      </c>
      <c r="B1195" s="426" t="s">
        <v>2001</v>
      </c>
      <c r="C1195" s="426" t="s">
        <v>1976</v>
      </c>
      <c r="D1195" s="426" t="s">
        <v>2362</v>
      </c>
      <c r="E1195" s="426" t="s">
        <v>2363</v>
      </c>
      <c r="F1195" s="429">
        <v>7</v>
      </c>
      <c r="G1195" s="429">
        <v>7294</v>
      </c>
      <c r="H1195" s="429">
        <v>1</v>
      </c>
      <c r="I1195" s="429">
        <v>1042</v>
      </c>
      <c r="J1195" s="429"/>
      <c r="K1195" s="429"/>
      <c r="L1195" s="429"/>
      <c r="M1195" s="429"/>
      <c r="N1195" s="429"/>
      <c r="O1195" s="429"/>
      <c r="P1195" s="442"/>
      <c r="Q1195" s="430"/>
    </row>
    <row r="1196" spans="1:17" ht="14.4" customHeight="1" x14ac:dyDescent="0.3">
      <c r="A1196" s="425" t="s">
        <v>2647</v>
      </c>
      <c r="B1196" s="426" t="s">
        <v>2001</v>
      </c>
      <c r="C1196" s="426" t="s">
        <v>1976</v>
      </c>
      <c r="D1196" s="426" t="s">
        <v>2364</v>
      </c>
      <c r="E1196" s="426" t="s">
        <v>2365</v>
      </c>
      <c r="F1196" s="429">
        <v>66</v>
      </c>
      <c r="G1196" s="429">
        <v>131472</v>
      </c>
      <c r="H1196" s="429">
        <v>1</v>
      </c>
      <c r="I1196" s="429">
        <v>1992</v>
      </c>
      <c r="J1196" s="429">
        <v>85</v>
      </c>
      <c r="K1196" s="429">
        <v>169490</v>
      </c>
      <c r="L1196" s="429">
        <v>1.2891718388706341</v>
      </c>
      <c r="M1196" s="429">
        <v>1994</v>
      </c>
      <c r="N1196" s="429">
        <v>60</v>
      </c>
      <c r="O1196" s="429">
        <v>119760</v>
      </c>
      <c r="P1196" s="442">
        <v>0.91091639284410364</v>
      </c>
      <c r="Q1196" s="430">
        <v>1996</v>
      </c>
    </row>
    <row r="1197" spans="1:17" ht="14.4" customHeight="1" x14ac:dyDescent="0.3">
      <c r="A1197" s="425" t="s">
        <v>2647</v>
      </c>
      <c r="B1197" s="426" t="s">
        <v>2001</v>
      </c>
      <c r="C1197" s="426" t="s">
        <v>1976</v>
      </c>
      <c r="D1197" s="426" t="s">
        <v>2366</v>
      </c>
      <c r="E1197" s="426" t="s">
        <v>2367</v>
      </c>
      <c r="F1197" s="429">
        <v>26</v>
      </c>
      <c r="G1197" s="429">
        <v>33124</v>
      </c>
      <c r="H1197" s="429">
        <v>1</v>
      </c>
      <c r="I1197" s="429">
        <v>1274</v>
      </c>
      <c r="J1197" s="429">
        <v>40</v>
      </c>
      <c r="K1197" s="429">
        <v>51040</v>
      </c>
      <c r="L1197" s="429">
        <v>1.5408767057118706</v>
      </c>
      <c r="M1197" s="429">
        <v>1276</v>
      </c>
      <c r="N1197" s="429">
        <v>34</v>
      </c>
      <c r="O1197" s="429">
        <v>43418</v>
      </c>
      <c r="P1197" s="442">
        <v>1.3107716459364811</v>
      </c>
      <c r="Q1197" s="430">
        <v>1277</v>
      </c>
    </row>
    <row r="1198" spans="1:17" ht="14.4" customHeight="1" x14ac:dyDescent="0.3">
      <c r="A1198" s="425" t="s">
        <v>2647</v>
      </c>
      <c r="B1198" s="426" t="s">
        <v>2001</v>
      </c>
      <c r="C1198" s="426" t="s">
        <v>1976</v>
      </c>
      <c r="D1198" s="426" t="s">
        <v>2368</v>
      </c>
      <c r="E1198" s="426" t="s">
        <v>2369</v>
      </c>
      <c r="F1198" s="429">
        <v>26</v>
      </c>
      <c r="G1198" s="429">
        <v>30212</v>
      </c>
      <c r="H1198" s="429">
        <v>1</v>
      </c>
      <c r="I1198" s="429">
        <v>1162</v>
      </c>
      <c r="J1198" s="429">
        <v>35</v>
      </c>
      <c r="K1198" s="429">
        <v>40705</v>
      </c>
      <c r="L1198" s="429">
        <v>1.3473123262279889</v>
      </c>
      <c r="M1198" s="429">
        <v>1163</v>
      </c>
      <c r="N1198" s="429">
        <v>31</v>
      </c>
      <c r="O1198" s="429">
        <v>36084</v>
      </c>
      <c r="P1198" s="442">
        <v>1.1943598570104594</v>
      </c>
      <c r="Q1198" s="430">
        <v>1164</v>
      </c>
    </row>
    <row r="1199" spans="1:17" ht="14.4" customHeight="1" x14ac:dyDescent="0.3">
      <c r="A1199" s="425" t="s">
        <v>2647</v>
      </c>
      <c r="B1199" s="426" t="s">
        <v>2001</v>
      </c>
      <c r="C1199" s="426" t="s">
        <v>1976</v>
      </c>
      <c r="D1199" s="426" t="s">
        <v>2372</v>
      </c>
      <c r="E1199" s="426" t="s">
        <v>2373</v>
      </c>
      <c r="F1199" s="429"/>
      <c r="G1199" s="429"/>
      <c r="H1199" s="429"/>
      <c r="I1199" s="429"/>
      <c r="J1199" s="429"/>
      <c r="K1199" s="429"/>
      <c r="L1199" s="429"/>
      <c r="M1199" s="429"/>
      <c r="N1199" s="429">
        <v>3</v>
      </c>
      <c r="O1199" s="429">
        <v>15204</v>
      </c>
      <c r="P1199" s="442"/>
      <c r="Q1199" s="430">
        <v>5068</v>
      </c>
    </row>
    <row r="1200" spans="1:17" ht="14.4" customHeight="1" x14ac:dyDescent="0.3">
      <c r="A1200" s="425" t="s">
        <v>2647</v>
      </c>
      <c r="B1200" s="426" t="s">
        <v>2001</v>
      </c>
      <c r="C1200" s="426" t="s">
        <v>1976</v>
      </c>
      <c r="D1200" s="426" t="s">
        <v>2374</v>
      </c>
      <c r="E1200" s="426" t="s">
        <v>2375</v>
      </c>
      <c r="F1200" s="429"/>
      <c r="G1200" s="429"/>
      <c r="H1200" s="429"/>
      <c r="I1200" s="429"/>
      <c r="J1200" s="429">
        <v>2</v>
      </c>
      <c r="K1200" s="429">
        <v>10354</v>
      </c>
      <c r="L1200" s="429"/>
      <c r="M1200" s="429">
        <v>5177</v>
      </c>
      <c r="N1200" s="429">
        <v>2</v>
      </c>
      <c r="O1200" s="429">
        <v>10360</v>
      </c>
      <c r="P1200" s="442"/>
      <c r="Q1200" s="430">
        <v>5180</v>
      </c>
    </row>
    <row r="1201" spans="1:17" ht="14.4" customHeight="1" x14ac:dyDescent="0.3">
      <c r="A1201" s="425" t="s">
        <v>2647</v>
      </c>
      <c r="B1201" s="426" t="s">
        <v>2001</v>
      </c>
      <c r="C1201" s="426" t="s">
        <v>1976</v>
      </c>
      <c r="D1201" s="426" t="s">
        <v>2380</v>
      </c>
      <c r="E1201" s="426" t="s">
        <v>2381</v>
      </c>
      <c r="F1201" s="429"/>
      <c r="G1201" s="429"/>
      <c r="H1201" s="429"/>
      <c r="I1201" s="429"/>
      <c r="J1201" s="429"/>
      <c r="K1201" s="429"/>
      <c r="L1201" s="429"/>
      <c r="M1201" s="429"/>
      <c r="N1201" s="429">
        <v>1</v>
      </c>
      <c r="O1201" s="429">
        <v>2692</v>
      </c>
      <c r="P1201" s="442"/>
      <c r="Q1201" s="430">
        <v>2692</v>
      </c>
    </row>
    <row r="1202" spans="1:17" ht="14.4" customHeight="1" x14ac:dyDescent="0.3">
      <c r="A1202" s="425" t="s">
        <v>2648</v>
      </c>
      <c r="B1202" s="426" t="s">
        <v>2001</v>
      </c>
      <c r="C1202" s="426" t="s">
        <v>2002</v>
      </c>
      <c r="D1202" s="426" t="s">
        <v>2008</v>
      </c>
      <c r="E1202" s="426" t="s">
        <v>2007</v>
      </c>
      <c r="F1202" s="429"/>
      <c r="G1202" s="429"/>
      <c r="H1202" s="429"/>
      <c r="I1202" s="429"/>
      <c r="J1202" s="429">
        <v>0.5</v>
      </c>
      <c r="K1202" s="429">
        <v>991.44</v>
      </c>
      <c r="L1202" s="429"/>
      <c r="M1202" s="429">
        <v>1982.88</v>
      </c>
      <c r="N1202" s="429"/>
      <c r="O1202" s="429"/>
      <c r="P1202" s="442"/>
      <c r="Q1202" s="430"/>
    </row>
    <row r="1203" spans="1:17" ht="14.4" customHeight="1" x14ac:dyDescent="0.3">
      <c r="A1203" s="425" t="s">
        <v>2648</v>
      </c>
      <c r="B1203" s="426" t="s">
        <v>2001</v>
      </c>
      <c r="C1203" s="426" t="s">
        <v>2002</v>
      </c>
      <c r="D1203" s="426" t="s">
        <v>2009</v>
      </c>
      <c r="E1203" s="426" t="s">
        <v>2010</v>
      </c>
      <c r="F1203" s="429"/>
      <c r="G1203" s="429"/>
      <c r="H1203" s="429"/>
      <c r="I1203" s="429"/>
      <c r="J1203" s="429"/>
      <c r="K1203" s="429"/>
      <c r="L1203" s="429"/>
      <c r="M1203" s="429"/>
      <c r="N1203" s="429">
        <v>0.66</v>
      </c>
      <c r="O1203" s="429">
        <v>1747.82</v>
      </c>
      <c r="P1203" s="442"/>
      <c r="Q1203" s="430">
        <v>2648.212121212121</v>
      </c>
    </row>
    <row r="1204" spans="1:17" ht="14.4" customHeight="1" x14ac:dyDescent="0.3">
      <c r="A1204" s="425" t="s">
        <v>2648</v>
      </c>
      <c r="B1204" s="426" t="s">
        <v>2001</v>
      </c>
      <c r="C1204" s="426" t="s">
        <v>2002</v>
      </c>
      <c r="D1204" s="426" t="s">
        <v>2021</v>
      </c>
      <c r="E1204" s="426" t="s">
        <v>2022</v>
      </c>
      <c r="F1204" s="429">
        <v>4.3499999999999996</v>
      </c>
      <c r="G1204" s="429">
        <v>6236.78</v>
      </c>
      <c r="H1204" s="429">
        <v>1</v>
      </c>
      <c r="I1204" s="429">
        <v>1433.7425287356323</v>
      </c>
      <c r="J1204" s="429">
        <v>3.5999999999999996</v>
      </c>
      <c r="K1204" s="429">
        <v>3871.15</v>
      </c>
      <c r="L1204" s="429">
        <v>0.62069689807881634</v>
      </c>
      <c r="M1204" s="429">
        <v>1075.3194444444446</v>
      </c>
      <c r="N1204" s="429">
        <v>0.6</v>
      </c>
      <c r="O1204" s="429">
        <v>593.41</v>
      </c>
      <c r="P1204" s="442">
        <v>9.5146854626906835E-2</v>
      </c>
      <c r="Q1204" s="430">
        <v>989.01666666666665</v>
      </c>
    </row>
    <row r="1205" spans="1:17" ht="14.4" customHeight="1" x14ac:dyDescent="0.3">
      <c r="A1205" s="425" t="s">
        <v>2648</v>
      </c>
      <c r="B1205" s="426" t="s">
        <v>2001</v>
      </c>
      <c r="C1205" s="426" t="s">
        <v>2002</v>
      </c>
      <c r="D1205" s="426" t="s">
        <v>2025</v>
      </c>
      <c r="E1205" s="426" t="s">
        <v>2026</v>
      </c>
      <c r="F1205" s="429">
        <v>0.02</v>
      </c>
      <c r="G1205" s="429">
        <v>324.12</v>
      </c>
      <c r="H1205" s="429">
        <v>1</v>
      </c>
      <c r="I1205" s="429">
        <v>16206</v>
      </c>
      <c r="J1205" s="429">
        <v>0.37</v>
      </c>
      <c r="K1205" s="429">
        <v>4772.9399999999996</v>
      </c>
      <c r="L1205" s="429">
        <v>14.725842280636799</v>
      </c>
      <c r="M1205" s="429">
        <v>12899.837837837837</v>
      </c>
      <c r="N1205" s="429">
        <v>0.51</v>
      </c>
      <c r="O1205" s="429">
        <v>5272.0599999999995</v>
      </c>
      <c r="P1205" s="442">
        <v>16.265765765765764</v>
      </c>
      <c r="Q1205" s="430">
        <v>10337.372549019607</v>
      </c>
    </row>
    <row r="1206" spans="1:17" ht="14.4" customHeight="1" x14ac:dyDescent="0.3">
      <c r="A1206" s="425" t="s">
        <v>2648</v>
      </c>
      <c r="B1206" s="426" t="s">
        <v>2001</v>
      </c>
      <c r="C1206" s="426" t="s">
        <v>2002</v>
      </c>
      <c r="D1206" s="426" t="s">
        <v>2032</v>
      </c>
      <c r="E1206" s="426" t="s">
        <v>2026</v>
      </c>
      <c r="F1206" s="429">
        <v>0.16</v>
      </c>
      <c r="G1206" s="429">
        <v>1133.46</v>
      </c>
      <c r="H1206" s="429">
        <v>1</v>
      </c>
      <c r="I1206" s="429">
        <v>7084.125</v>
      </c>
      <c r="J1206" s="429"/>
      <c r="K1206" s="429"/>
      <c r="L1206" s="429"/>
      <c r="M1206" s="429"/>
      <c r="N1206" s="429"/>
      <c r="O1206" s="429"/>
      <c r="P1206" s="442"/>
      <c r="Q1206" s="430"/>
    </row>
    <row r="1207" spans="1:17" ht="14.4" customHeight="1" x14ac:dyDescent="0.3">
      <c r="A1207" s="425" t="s">
        <v>2648</v>
      </c>
      <c r="B1207" s="426" t="s">
        <v>2001</v>
      </c>
      <c r="C1207" s="426" t="s">
        <v>2002</v>
      </c>
      <c r="D1207" s="426" t="s">
        <v>2033</v>
      </c>
      <c r="E1207" s="426" t="s">
        <v>2026</v>
      </c>
      <c r="F1207" s="429">
        <v>7.0000000000000007E-2</v>
      </c>
      <c r="G1207" s="429">
        <v>1219.82</v>
      </c>
      <c r="H1207" s="429">
        <v>1</v>
      </c>
      <c r="I1207" s="429">
        <v>17425.999999999996</v>
      </c>
      <c r="J1207" s="429"/>
      <c r="K1207" s="429"/>
      <c r="L1207" s="429"/>
      <c r="M1207" s="429"/>
      <c r="N1207" s="429"/>
      <c r="O1207" s="429"/>
      <c r="P1207" s="442"/>
      <c r="Q1207" s="430"/>
    </row>
    <row r="1208" spans="1:17" ht="14.4" customHeight="1" x14ac:dyDescent="0.3">
      <c r="A1208" s="425" t="s">
        <v>2648</v>
      </c>
      <c r="B1208" s="426" t="s">
        <v>2001</v>
      </c>
      <c r="C1208" s="426" t="s">
        <v>2002</v>
      </c>
      <c r="D1208" s="426" t="s">
        <v>2036</v>
      </c>
      <c r="E1208" s="426" t="s">
        <v>2037</v>
      </c>
      <c r="F1208" s="429">
        <v>4</v>
      </c>
      <c r="G1208" s="429">
        <v>3820.75</v>
      </c>
      <c r="H1208" s="429">
        <v>1</v>
      </c>
      <c r="I1208" s="429">
        <v>955.1875</v>
      </c>
      <c r="J1208" s="429"/>
      <c r="K1208" s="429"/>
      <c r="L1208" s="429"/>
      <c r="M1208" s="429"/>
      <c r="N1208" s="429"/>
      <c r="O1208" s="429"/>
      <c r="P1208" s="442"/>
      <c r="Q1208" s="430"/>
    </row>
    <row r="1209" spans="1:17" ht="14.4" customHeight="1" x14ac:dyDescent="0.3">
      <c r="A1209" s="425" t="s">
        <v>2648</v>
      </c>
      <c r="B1209" s="426" t="s">
        <v>2001</v>
      </c>
      <c r="C1209" s="426" t="s">
        <v>2002</v>
      </c>
      <c r="D1209" s="426" t="s">
        <v>2044</v>
      </c>
      <c r="E1209" s="426" t="s">
        <v>2045</v>
      </c>
      <c r="F1209" s="429">
        <v>0.2</v>
      </c>
      <c r="G1209" s="429">
        <v>1283.4000000000001</v>
      </c>
      <c r="H1209" s="429">
        <v>1</v>
      </c>
      <c r="I1209" s="429">
        <v>6417</v>
      </c>
      <c r="J1209" s="429">
        <v>0.30000000000000004</v>
      </c>
      <c r="K1209" s="429">
        <v>1623.9900000000002</v>
      </c>
      <c r="L1209" s="429">
        <v>1.2653810191678356</v>
      </c>
      <c r="M1209" s="429">
        <v>5413.3</v>
      </c>
      <c r="N1209" s="429">
        <v>0.2</v>
      </c>
      <c r="O1209" s="429">
        <v>1092.1600000000001</v>
      </c>
      <c r="P1209" s="442">
        <v>0.8509895589839489</v>
      </c>
      <c r="Q1209" s="430">
        <v>5460.8</v>
      </c>
    </row>
    <row r="1210" spans="1:17" ht="14.4" customHeight="1" x14ac:dyDescent="0.3">
      <c r="A1210" s="425" t="s">
        <v>2648</v>
      </c>
      <c r="B1210" s="426" t="s">
        <v>2001</v>
      </c>
      <c r="C1210" s="426" t="s">
        <v>2002</v>
      </c>
      <c r="D1210" s="426" t="s">
        <v>2046</v>
      </c>
      <c r="E1210" s="426" t="s">
        <v>2045</v>
      </c>
      <c r="F1210" s="429">
        <v>2.37</v>
      </c>
      <c r="G1210" s="429">
        <v>27048.120000000003</v>
      </c>
      <c r="H1210" s="429">
        <v>1</v>
      </c>
      <c r="I1210" s="429">
        <v>11412.708860759494</v>
      </c>
      <c r="J1210" s="429">
        <v>1.2200000000000002</v>
      </c>
      <c r="K1210" s="429">
        <v>13208.390000000001</v>
      </c>
      <c r="L1210" s="429">
        <v>0.48832931826685183</v>
      </c>
      <c r="M1210" s="429">
        <v>10826.549180327867</v>
      </c>
      <c r="N1210" s="429">
        <v>1.4100000000000001</v>
      </c>
      <c r="O1210" s="429">
        <v>15320.510000000002</v>
      </c>
      <c r="P1210" s="442">
        <v>0.56641681566038604</v>
      </c>
      <c r="Q1210" s="430">
        <v>10865.609929078015</v>
      </c>
    </row>
    <row r="1211" spans="1:17" ht="14.4" customHeight="1" x14ac:dyDescent="0.3">
      <c r="A1211" s="425" t="s">
        <v>2648</v>
      </c>
      <c r="B1211" s="426" t="s">
        <v>2001</v>
      </c>
      <c r="C1211" s="426" t="s">
        <v>2002</v>
      </c>
      <c r="D1211" s="426" t="s">
        <v>2049</v>
      </c>
      <c r="E1211" s="426" t="s">
        <v>2050</v>
      </c>
      <c r="F1211" s="429">
        <v>0.1</v>
      </c>
      <c r="G1211" s="429">
        <v>51.59</v>
      </c>
      <c r="H1211" s="429">
        <v>1</v>
      </c>
      <c r="I1211" s="429">
        <v>515.9</v>
      </c>
      <c r="J1211" s="429"/>
      <c r="K1211" s="429"/>
      <c r="L1211" s="429"/>
      <c r="M1211" s="429"/>
      <c r="N1211" s="429">
        <v>0.35</v>
      </c>
      <c r="O1211" s="429">
        <v>131.76</v>
      </c>
      <c r="P1211" s="442">
        <v>2.5539833301027328</v>
      </c>
      <c r="Q1211" s="430">
        <v>376.45714285714286</v>
      </c>
    </row>
    <row r="1212" spans="1:17" ht="14.4" customHeight="1" x14ac:dyDescent="0.3">
      <c r="A1212" s="425" t="s">
        <v>2648</v>
      </c>
      <c r="B1212" s="426" t="s">
        <v>2001</v>
      </c>
      <c r="C1212" s="426" t="s">
        <v>1969</v>
      </c>
      <c r="D1212" s="426" t="s">
        <v>2511</v>
      </c>
      <c r="E1212" s="426" t="s">
        <v>2071</v>
      </c>
      <c r="F1212" s="429"/>
      <c r="G1212" s="429"/>
      <c r="H1212" s="429"/>
      <c r="I1212" s="429"/>
      <c r="J1212" s="429">
        <v>1</v>
      </c>
      <c r="K1212" s="429">
        <v>1408.42</v>
      </c>
      <c r="L1212" s="429"/>
      <c r="M1212" s="429">
        <v>1408.42</v>
      </c>
      <c r="N1212" s="429"/>
      <c r="O1212" s="429"/>
      <c r="P1212" s="442"/>
      <c r="Q1212" s="430"/>
    </row>
    <row r="1213" spans="1:17" ht="14.4" customHeight="1" x14ac:dyDescent="0.3">
      <c r="A1213" s="425" t="s">
        <v>2648</v>
      </c>
      <c r="B1213" s="426" t="s">
        <v>2001</v>
      </c>
      <c r="C1213" s="426" t="s">
        <v>1969</v>
      </c>
      <c r="D1213" s="426" t="s">
        <v>2073</v>
      </c>
      <c r="E1213" s="426" t="s">
        <v>2071</v>
      </c>
      <c r="F1213" s="429"/>
      <c r="G1213" s="429"/>
      <c r="H1213" s="429"/>
      <c r="I1213" s="429"/>
      <c r="J1213" s="429">
        <v>1</v>
      </c>
      <c r="K1213" s="429">
        <v>2066.3000000000002</v>
      </c>
      <c r="L1213" s="429"/>
      <c r="M1213" s="429">
        <v>2066.3000000000002</v>
      </c>
      <c r="N1213" s="429">
        <v>2</v>
      </c>
      <c r="O1213" s="429">
        <v>4132.6000000000004</v>
      </c>
      <c r="P1213" s="442"/>
      <c r="Q1213" s="430">
        <v>2066.3000000000002</v>
      </c>
    </row>
    <row r="1214" spans="1:17" ht="14.4" customHeight="1" x14ac:dyDescent="0.3">
      <c r="A1214" s="425" t="s">
        <v>2648</v>
      </c>
      <c r="B1214" s="426" t="s">
        <v>2001</v>
      </c>
      <c r="C1214" s="426" t="s">
        <v>1969</v>
      </c>
      <c r="D1214" s="426" t="s">
        <v>2074</v>
      </c>
      <c r="E1214" s="426" t="s">
        <v>2075</v>
      </c>
      <c r="F1214" s="429"/>
      <c r="G1214" s="429"/>
      <c r="H1214" s="429"/>
      <c r="I1214" s="429"/>
      <c r="J1214" s="429"/>
      <c r="K1214" s="429"/>
      <c r="L1214" s="429"/>
      <c r="M1214" s="429"/>
      <c r="N1214" s="429">
        <v>1</v>
      </c>
      <c r="O1214" s="429">
        <v>1932.09</v>
      </c>
      <c r="P1214" s="442"/>
      <c r="Q1214" s="430">
        <v>1932.09</v>
      </c>
    </row>
    <row r="1215" spans="1:17" ht="14.4" customHeight="1" x14ac:dyDescent="0.3">
      <c r="A1215" s="425" t="s">
        <v>2648</v>
      </c>
      <c r="B1215" s="426" t="s">
        <v>2001</v>
      </c>
      <c r="C1215" s="426" t="s">
        <v>1969</v>
      </c>
      <c r="D1215" s="426" t="s">
        <v>2076</v>
      </c>
      <c r="E1215" s="426" t="s">
        <v>2077</v>
      </c>
      <c r="F1215" s="429">
        <v>2</v>
      </c>
      <c r="G1215" s="429">
        <v>1983.4</v>
      </c>
      <c r="H1215" s="429">
        <v>1</v>
      </c>
      <c r="I1215" s="429">
        <v>991.7</v>
      </c>
      <c r="J1215" s="429">
        <v>1</v>
      </c>
      <c r="K1215" s="429">
        <v>1027.76</v>
      </c>
      <c r="L1215" s="429">
        <v>0.51818090148230311</v>
      </c>
      <c r="M1215" s="429">
        <v>1027.76</v>
      </c>
      <c r="N1215" s="429">
        <v>3</v>
      </c>
      <c r="O1215" s="429">
        <v>3083.2799999999997</v>
      </c>
      <c r="P1215" s="442">
        <v>1.5545427044469091</v>
      </c>
      <c r="Q1215" s="430">
        <v>1027.76</v>
      </c>
    </row>
    <row r="1216" spans="1:17" ht="14.4" customHeight="1" x14ac:dyDescent="0.3">
      <c r="A1216" s="425" t="s">
        <v>2648</v>
      </c>
      <c r="B1216" s="426" t="s">
        <v>2001</v>
      </c>
      <c r="C1216" s="426" t="s">
        <v>1969</v>
      </c>
      <c r="D1216" s="426" t="s">
        <v>2078</v>
      </c>
      <c r="E1216" s="426" t="s">
        <v>2077</v>
      </c>
      <c r="F1216" s="429"/>
      <c r="G1216" s="429"/>
      <c r="H1216" s="429"/>
      <c r="I1216" s="429"/>
      <c r="J1216" s="429">
        <v>2</v>
      </c>
      <c r="K1216" s="429">
        <v>4283.7</v>
      </c>
      <c r="L1216" s="429"/>
      <c r="M1216" s="429">
        <v>2141.85</v>
      </c>
      <c r="N1216" s="429"/>
      <c r="O1216" s="429"/>
      <c r="P1216" s="442"/>
      <c r="Q1216" s="430"/>
    </row>
    <row r="1217" spans="1:17" ht="14.4" customHeight="1" x14ac:dyDescent="0.3">
      <c r="A1217" s="425" t="s">
        <v>2648</v>
      </c>
      <c r="B1217" s="426" t="s">
        <v>2001</v>
      </c>
      <c r="C1217" s="426" t="s">
        <v>1969</v>
      </c>
      <c r="D1217" s="426" t="s">
        <v>2159</v>
      </c>
      <c r="E1217" s="426" t="s">
        <v>2160</v>
      </c>
      <c r="F1217" s="429"/>
      <c r="G1217" s="429"/>
      <c r="H1217" s="429"/>
      <c r="I1217" s="429"/>
      <c r="J1217" s="429">
        <v>2</v>
      </c>
      <c r="K1217" s="429">
        <v>1662.32</v>
      </c>
      <c r="L1217" s="429"/>
      <c r="M1217" s="429">
        <v>831.16</v>
      </c>
      <c r="N1217" s="429">
        <v>2</v>
      </c>
      <c r="O1217" s="429">
        <v>1662.32</v>
      </c>
      <c r="P1217" s="442"/>
      <c r="Q1217" s="430">
        <v>831.16</v>
      </c>
    </row>
    <row r="1218" spans="1:17" ht="14.4" customHeight="1" x14ac:dyDescent="0.3">
      <c r="A1218" s="425" t="s">
        <v>2648</v>
      </c>
      <c r="B1218" s="426" t="s">
        <v>2001</v>
      </c>
      <c r="C1218" s="426" t="s">
        <v>1969</v>
      </c>
      <c r="D1218" s="426" t="s">
        <v>2161</v>
      </c>
      <c r="E1218" s="426" t="s">
        <v>2160</v>
      </c>
      <c r="F1218" s="429">
        <v>1</v>
      </c>
      <c r="G1218" s="429">
        <v>856.9</v>
      </c>
      <c r="H1218" s="429">
        <v>1</v>
      </c>
      <c r="I1218" s="429">
        <v>856.9</v>
      </c>
      <c r="J1218" s="429"/>
      <c r="K1218" s="429"/>
      <c r="L1218" s="429"/>
      <c r="M1218" s="429"/>
      <c r="N1218" s="429"/>
      <c r="O1218" s="429"/>
      <c r="P1218" s="442"/>
      <c r="Q1218" s="430"/>
    </row>
    <row r="1219" spans="1:17" ht="14.4" customHeight="1" x14ac:dyDescent="0.3">
      <c r="A1219" s="425" t="s">
        <v>2648</v>
      </c>
      <c r="B1219" s="426" t="s">
        <v>2001</v>
      </c>
      <c r="C1219" s="426" t="s">
        <v>1969</v>
      </c>
      <c r="D1219" s="426" t="s">
        <v>2177</v>
      </c>
      <c r="E1219" s="426" t="s">
        <v>2178</v>
      </c>
      <c r="F1219" s="429">
        <v>1</v>
      </c>
      <c r="G1219" s="429">
        <v>1260</v>
      </c>
      <c r="H1219" s="429">
        <v>1</v>
      </c>
      <c r="I1219" s="429">
        <v>1260</v>
      </c>
      <c r="J1219" s="429"/>
      <c r="K1219" s="429"/>
      <c r="L1219" s="429"/>
      <c r="M1219" s="429"/>
      <c r="N1219" s="429"/>
      <c r="O1219" s="429"/>
      <c r="P1219" s="442"/>
      <c r="Q1219" s="430"/>
    </row>
    <row r="1220" spans="1:17" ht="14.4" customHeight="1" x14ac:dyDescent="0.3">
      <c r="A1220" s="425" t="s">
        <v>2648</v>
      </c>
      <c r="B1220" s="426" t="s">
        <v>2001</v>
      </c>
      <c r="C1220" s="426" t="s">
        <v>1969</v>
      </c>
      <c r="D1220" s="426" t="s">
        <v>2433</v>
      </c>
      <c r="E1220" s="426" t="s">
        <v>2434</v>
      </c>
      <c r="F1220" s="429">
        <v>1</v>
      </c>
      <c r="G1220" s="429">
        <v>546</v>
      </c>
      <c r="H1220" s="429">
        <v>1</v>
      </c>
      <c r="I1220" s="429">
        <v>546</v>
      </c>
      <c r="J1220" s="429"/>
      <c r="K1220" s="429"/>
      <c r="L1220" s="429"/>
      <c r="M1220" s="429"/>
      <c r="N1220" s="429"/>
      <c r="O1220" s="429"/>
      <c r="P1220" s="442"/>
      <c r="Q1220" s="430"/>
    </row>
    <row r="1221" spans="1:17" ht="14.4" customHeight="1" x14ac:dyDescent="0.3">
      <c r="A1221" s="425" t="s">
        <v>2648</v>
      </c>
      <c r="B1221" s="426" t="s">
        <v>2001</v>
      </c>
      <c r="C1221" s="426" t="s">
        <v>1969</v>
      </c>
      <c r="D1221" s="426" t="s">
        <v>2649</v>
      </c>
      <c r="E1221" s="426" t="s">
        <v>2650</v>
      </c>
      <c r="F1221" s="429">
        <v>1</v>
      </c>
      <c r="G1221" s="429">
        <v>33448</v>
      </c>
      <c r="H1221" s="429">
        <v>1</v>
      </c>
      <c r="I1221" s="429">
        <v>33448</v>
      </c>
      <c r="J1221" s="429"/>
      <c r="K1221" s="429"/>
      <c r="L1221" s="429"/>
      <c r="M1221" s="429"/>
      <c r="N1221" s="429"/>
      <c r="O1221" s="429"/>
      <c r="P1221" s="442"/>
      <c r="Q1221" s="430"/>
    </row>
    <row r="1222" spans="1:17" ht="14.4" customHeight="1" x14ac:dyDescent="0.3">
      <c r="A1222" s="425" t="s">
        <v>2648</v>
      </c>
      <c r="B1222" s="426" t="s">
        <v>2001</v>
      </c>
      <c r="C1222" s="426" t="s">
        <v>1969</v>
      </c>
      <c r="D1222" s="426" t="s">
        <v>2197</v>
      </c>
      <c r="E1222" s="426" t="s">
        <v>2198</v>
      </c>
      <c r="F1222" s="429"/>
      <c r="G1222" s="429"/>
      <c r="H1222" s="429"/>
      <c r="I1222" s="429"/>
      <c r="J1222" s="429">
        <v>1</v>
      </c>
      <c r="K1222" s="429">
        <v>16831.689999999999</v>
      </c>
      <c r="L1222" s="429"/>
      <c r="M1222" s="429">
        <v>16831.689999999999</v>
      </c>
      <c r="N1222" s="429">
        <v>2</v>
      </c>
      <c r="O1222" s="429">
        <v>33663.379999999997</v>
      </c>
      <c r="P1222" s="442"/>
      <c r="Q1222" s="430">
        <v>16831.689999999999</v>
      </c>
    </row>
    <row r="1223" spans="1:17" ht="14.4" customHeight="1" x14ac:dyDescent="0.3">
      <c r="A1223" s="425" t="s">
        <v>2648</v>
      </c>
      <c r="B1223" s="426" t="s">
        <v>2001</v>
      </c>
      <c r="C1223" s="426" t="s">
        <v>1969</v>
      </c>
      <c r="D1223" s="426" t="s">
        <v>2199</v>
      </c>
      <c r="E1223" s="426" t="s">
        <v>2200</v>
      </c>
      <c r="F1223" s="429"/>
      <c r="G1223" s="429"/>
      <c r="H1223" s="429"/>
      <c r="I1223" s="429"/>
      <c r="J1223" s="429">
        <v>1</v>
      </c>
      <c r="K1223" s="429">
        <v>10645.01</v>
      </c>
      <c r="L1223" s="429"/>
      <c r="M1223" s="429">
        <v>10645.01</v>
      </c>
      <c r="N1223" s="429"/>
      <c r="O1223" s="429"/>
      <c r="P1223" s="442"/>
      <c r="Q1223" s="430"/>
    </row>
    <row r="1224" spans="1:17" ht="14.4" customHeight="1" x14ac:dyDescent="0.3">
      <c r="A1224" s="425" t="s">
        <v>2648</v>
      </c>
      <c r="B1224" s="426" t="s">
        <v>2001</v>
      </c>
      <c r="C1224" s="426" t="s">
        <v>1969</v>
      </c>
      <c r="D1224" s="426" t="s">
        <v>2205</v>
      </c>
      <c r="E1224" s="426" t="s">
        <v>2206</v>
      </c>
      <c r="F1224" s="429"/>
      <c r="G1224" s="429"/>
      <c r="H1224" s="429"/>
      <c r="I1224" s="429"/>
      <c r="J1224" s="429">
        <v>1</v>
      </c>
      <c r="K1224" s="429">
        <v>6587.13</v>
      </c>
      <c r="L1224" s="429"/>
      <c r="M1224" s="429">
        <v>6587.13</v>
      </c>
      <c r="N1224" s="429"/>
      <c r="O1224" s="429"/>
      <c r="P1224" s="442"/>
      <c r="Q1224" s="430"/>
    </row>
    <row r="1225" spans="1:17" ht="14.4" customHeight="1" x14ac:dyDescent="0.3">
      <c r="A1225" s="425" t="s">
        <v>2648</v>
      </c>
      <c r="B1225" s="426" t="s">
        <v>2001</v>
      </c>
      <c r="C1225" s="426" t="s">
        <v>1969</v>
      </c>
      <c r="D1225" s="426" t="s">
        <v>2614</v>
      </c>
      <c r="E1225" s="426" t="s">
        <v>2615</v>
      </c>
      <c r="F1225" s="429"/>
      <c r="G1225" s="429"/>
      <c r="H1225" s="429"/>
      <c r="I1225" s="429"/>
      <c r="J1225" s="429"/>
      <c r="K1225" s="429"/>
      <c r="L1225" s="429"/>
      <c r="M1225" s="429"/>
      <c r="N1225" s="429">
        <v>1</v>
      </c>
      <c r="O1225" s="429">
        <v>4360</v>
      </c>
      <c r="P1225" s="442"/>
      <c r="Q1225" s="430">
        <v>4360</v>
      </c>
    </row>
    <row r="1226" spans="1:17" ht="14.4" customHeight="1" x14ac:dyDescent="0.3">
      <c r="A1226" s="425" t="s">
        <v>2648</v>
      </c>
      <c r="B1226" s="426" t="s">
        <v>2001</v>
      </c>
      <c r="C1226" s="426" t="s">
        <v>1976</v>
      </c>
      <c r="D1226" s="426" t="s">
        <v>2233</v>
      </c>
      <c r="E1226" s="426" t="s">
        <v>2234</v>
      </c>
      <c r="F1226" s="429">
        <v>1</v>
      </c>
      <c r="G1226" s="429">
        <v>149</v>
      </c>
      <c r="H1226" s="429">
        <v>1</v>
      </c>
      <c r="I1226" s="429">
        <v>149</v>
      </c>
      <c r="J1226" s="429">
        <v>1</v>
      </c>
      <c r="K1226" s="429">
        <v>149</v>
      </c>
      <c r="L1226" s="429">
        <v>1</v>
      </c>
      <c r="M1226" s="429">
        <v>149</v>
      </c>
      <c r="N1226" s="429">
        <v>2</v>
      </c>
      <c r="O1226" s="429">
        <v>300</v>
      </c>
      <c r="P1226" s="442">
        <v>2.0134228187919465</v>
      </c>
      <c r="Q1226" s="430">
        <v>150</v>
      </c>
    </row>
    <row r="1227" spans="1:17" ht="14.4" customHeight="1" x14ac:dyDescent="0.3">
      <c r="A1227" s="425" t="s">
        <v>2648</v>
      </c>
      <c r="B1227" s="426" t="s">
        <v>2001</v>
      </c>
      <c r="C1227" s="426" t="s">
        <v>1976</v>
      </c>
      <c r="D1227" s="426" t="s">
        <v>2235</v>
      </c>
      <c r="E1227" s="426" t="s">
        <v>2236</v>
      </c>
      <c r="F1227" s="429">
        <v>5</v>
      </c>
      <c r="G1227" s="429">
        <v>1020</v>
      </c>
      <c r="H1227" s="429">
        <v>1</v>
      </c>
      <c r="I1227" s="429">
        <v>204</v>
      </c>
      <c r="J1227" s="429">
        <v>9</v>
      </c>
      <c r="K1227" s="429">
        <v>1836</v>
      </c>
      <c r="L1227" s="429">
        <v>1.8</v>
      </c>
      <c r="M1227" s="429">
        <v>204</v>
      </c>
      <c r="N1227" s="429">
        <v>8</v>
      </c>
      <c r="O1227" s="429">
        <v>1640</v>
      </c>
      <c r="P1227" s="442">
        <v>1.607843137254902</v>
      </c>
      <c r="Q1227" s="430">
        <v>205</v>
      </c>
    </row>
    <row r="1228" spans="1:17" ht="14.4" customHeight="1" x14ac:dyDescent="0.3">
      <c r="A1228" s="425" t="s">
        <v>2648</v>
      </c>
      <c r="B1228" s="426" t="s">
        <v>2001</v>
      </c>
      <c r="C1228" s="426" t="s">
        <v>1976</v>
      </c>
      <c r="D1228" s="426" t="s">
        <v>2237</v>
      </c>
      <c r="E1228" s="426" t="s">
        <v>2238</v>
      </c>
      <c r="F1228" s="429">
        <v>3</v>
      </c>
      <c r="G1228" s="429">
        <v>471</v>
      </c>
      <c r="H1228" s="429">
        <v>1</v>
      </c>
      <c r="I1228" s="429">
        <v>157</v>
      </c>
      <c r="J1228" s="429"/>
      <c r="K1228" s="429"/>
      <c r="L1228" s="429"/>
      <c r="M1228" s="429"/>
      <c r="N1228" s="429">
        <v>1</v>
      </c>
      <c r="O1228" s="429">
        <v>158</v>
      </c>
      <c r="P1228" s="442">
        <v>0.3354564755838641</v>
      </c>
      <c r="Q1228" s="430">
        <v>158</v>
      </c>
    </row>
    <row r="1229" spans="1:17" ht="14.4" customHeight="1" x14ac:dyDescent="0.3">
      <c r="A1229" s="425" t="s">
        <v>2648</v>
      </c>
      <c r="B1229" s="426" t="s">
        <v>2001</v>
      </c>
      <c r="C1229" s="426" t="s">
        <v>1976</v>
      </c>
      <c r="D1229" s="426" t="s">
        <v>2239</v>
      </c>
      <c r="E1229" s="426" t="s">
        <v>2240</v>
      </c>
      <c r="F1229" s="429">
        <v>15</v>
      </c>
      <c r="G1229" s="429">
        <v>2235</v>
      </c>
      <c r="H1229" s="429">
        <v>1</v>
      </c>
      <c r="I1229" s="429">
        <v>149</v>
      </c>
      <c r="J1229" s="429">
        <v>13</v>
      </c>
      <c r="K1229" s="429">
        <v>1937</v>
      </c>
      <c r="L1229" s="429">
        <v>0.8666666666666667</v>
      </c>
      <c r="M1229" s="429">
        <v>149</v>
      </c>
      <c r="N1229" s="429">
        <v>12</v>
      </c>
      <c r="O1229" s="429">
        <v>1800</v>
      </c>
      <c r="P1229" s="442">
        <v>0.80536912751677847</v>
      </c>
      <c r="Q1229" s="430">
        <v>150</v>
      </c>
    </row>
    <row r="1230" spans="1:17" ht="14.4" customHeight="1" x14ac:dyDescent="0.3">
      <c r="A1230" s="425" t="s">
        <v>2648</v>
      </c>
      <c r="B1230" s="426" t="s">
        <v>2001</v>
      </c>
      <c r="C1230" s="426" t="s">
        <v>1976</v>
      </c>
      <c r="D1230" s="426" t="s">
        <v>2241</v>
      </c>
      <c r="E1230" s="426" t="s">
        <v>2242</v>
      </c>
      <c r="F1230" s="429">
        <v>3</v>
      </c>
      <c r="G1230" s="429">
        <v>543</v>
      </c>
      <c r="H1230" s="429">
        <v>1</v>
      </c>
      <c r="I1230" s="429">
        <v>181</v>
      </c>
      <c r="J1230" s="429">
        <v>3</v>
      </c>
      <c r="K1230" s="429">
        <v>543</v>
      </c>
      <c r="L1230" s="429">
        <v>1</v>
      </c>
      <c r="M1230" s="429">
        <v>181</v>
      </c>
      <c r="N1230" s="429">
        <v>1</v>
      </c>
      <c r="O1230" s="429">
        <v>182</v>
      </c>
      <c r="P1230" s="442">
        <v>0.33517495395948432</v>
      </c>
      <c r="Q1230" s="430">
        <v>182</v>
      </c>
    </row>
    <row r="1231" spans="1:17" ht="14.4" customHeight="1" x14ac:dyDescent="0.3">
      <c r="A1231" s="425" t="s">
        <v>2648</v>
      </c>
      <c r="B1231" s="426" t="s">
        <v>2001</v>
      </c>
      <c r="C1231" s="426" t="s">
        <v>1976</v>
      </c>
      <c r="D1231" s="426" t="s">
        <v>2243</v>
      </c>
      <c r="E1231" s="426" t="s">
        <v>2244</v>
      </c>
      <c r="F1231" s="429">
        <v>1</v>
      </c>
      <c r="G1231" s="429">
        <v>157</v>
      </c>
      <c r="H1231" s="429">
        <v>1</v>
      </c>
      <c r="I1231" s="429">
        <v>157</v>
      </c>
      <c r="J1231" s="429"/>
      <c r="K1231" s="429"/>
      <c r="L1231" s="429"/>
      <c r="M1231" s="429"/>
      <c r="N1231" s="429"/>
      <c r="O1231" s="429"/>
      <c r="P1231" s="442"/>
      <c r="Q1231" s="430"/>
    </row>
    <row r="1232" spans="1:17" ht="14.4" customHeight="1" x14ac:dyDescent="0.3">
      <c r="A1232" s="425" t="s">
        <v>2648</v>
      </c>
      <c r="B1232" s="426" t="s">
        <v>2001</v>
      </c>
      <c r="C1232" s="426" t="s">
        <v>1976</v>
      </c>
      <c r="D1232" s="426" t="s">
        <v>2245</v>
      </c>
      <c r="E1232" s="426" t="s">
        <v>2246</v>
      </c>
      <c r="F1232" s="429">
        <v>3</v>
      </c>
      <c r="G1232" s="429">
        <v>369</v>
      </c>
      <c r="H1232" s="429">
        <v>1</v>
      </c>
      <c r="I1232" s="429">
        <v>123</v>
      </c>
      <c r="J1232" s="429"/>
      <c r="K1232" s="429"/>
      <c r="L1232" s="429"/>
      <c r="M1232" s="429"/>
      <c r="N1232" s="429"/>
      <c r="O1232" s="429"/>
      <c r="P1232" s="442"/>
      <c r="Q1232" s="430"/>
    </row>
    <row r="1233" spans="1:17" ht="14.4" customHeight="1" x14ac:dyDescent="0.3">
      <c r="A1233" s="425" t="s">
        <v>2648</v>
      </c>
      <c r="B1233" s="426" t="s">
        <v>2001</v>
      </c>
      <c r="C1233" s="426" t="s">
        <v>1976</v>
      </c>
      <c r="D1233" s="426" t="s">
        <v>2247</v>
      </c>
      <c r="E1233" s="426" t="s">
        <v>2248</v>
      </c>
      <c r="F1233" s="429"/>
      <c r="G1233" s="429"/>
      <c r="H1233" s="429"/>
      <c r="I1233" s="429"/>
      <c r="J1233" s="429">
        <v>1</v>
      </c>
      <c r="K1233" s="429">
        <v>192</v>
      </c>
      <c r="L1233" s="429"/>
      <c r="M1233" s="429">
        <v>192</v>
      </c>
      <c r="N1233" s="429"/>
      <c r="O1233" s="429"/>
      <c r="P1233" s="442"/>
      <c r="Q1233" s="430"/>
    </row>
    <row r="1234" spans="1:17" ht="14.4" customHeight="1" x14ac:dyDescent="0.3">
      <c r="A1234" s="425" t="s">
        <v>2648</v>
      </c>
      <c r="B1234" s="426" t="s">
        <v>2001</v>
      </c>
      <c r="C1234" s="426" t="s">
        <v>1976</v>
      </c>
      <c r="D1234" s="426" t="s">
        <v>2249</v>
      </c>
      <c r="E1234" s="426" t="s">
        <v>2250</v>
      </c>
      <c r="F1234" s="429">
        <v>1</v>
      </c>
      <c r="G1234" s="429">
        <v>216</v>
      </c>
      <c r="H1234" s="429">
        <v>1</v>
      </c>
      <c r="I1234" s="429">
        <v>216</v>
      </c>
      <c r="J1234" s="429">
        <v>3</v>
      </c>
      <c r="K1234" s="429">
        <v>648</v>
      </c>
      <c r="L1234" s="429">
        <v>3</v>
      </c>
      <c r="M1234" s="429">
        <v>216</v>
      </c>
      <c r="N1234" s="429">
        <v>4</v>
      </c>
      <c r="O1234" s="429">
        <v>868</v>
      </c>
      <c r="P1234" s="442">
        <v>4.0185185185185182</v>
      </c>
      <c r="Q1234" s="430">
        <v>217</v>
      </c>
    </row>
    <row r="1235" spans="1:17" ht="14.4" customHeight="1" x14ac:dyDescent="0.3">
      <c r="A1235" s="425" t="s">
        <v>2648</v>
      </c>
      <c r="B1235" s="426" t="s">
        <v>2001</v>
      </c>
      <c r="C1235" s="426" t="s">
        <v>1976</v>
      </c>
      <c r="D1235" s="426" t="s">
        <v>2251</v>
      </c>
      <c r="E1235" s="426" t="s">
        <v>2252</v>
      </c>
      <c r="F1235" s="429">
        <v>1</v>
      </c>
      <c r="G1235" s="429">
        <v>216</v>
      </c>
      <c r="H1235" s="429">
        <v>1</v>
      </c>
      <c r="I1235" s="429">
        <v>216</v>
      </c>
      <c r="J1235" s="429">
        <v>3</v>
      </c>
      <c r="K1235" s="429">
        <v>648</v>
      </c>
      <c r="L1235" s="429">
        <v>3</v>
      </c>
      <c r="M1235" s="429">
        <v>216</v>
      </c>
      <c r="N1235" s="429"/>
      <c r="O1235" s="429"/>
      <c r="P1235" s="442"/>
      <c r="Q1235" s="430"/>
    </row>
    <row r="1236" spans="1:17" ht="14.4" customHeight="1" x14ac:dyDescent="0.3">
      <c r="A1236" s="425" t="s">
        <v>2648</v>
      </c>
      <c r="B1236" s="426" t="s">
        <v>2001</v>
      </c>
      <c r="C1236" s="426" t="s">
        <v>1976</v>
      </c>
      <c r="D1236" s="426" t="s">
        <v>2253</v>
      </c>
      <c r="E1236" s="426" t="s">
        <v>2254</v>
      </c>
      <c r="F1236" s="429">
        <v>64</v>
      </c>
      <c r="G1236" s="429">
        <v>11008</v>
      </c>
      <c r="H1236" s="429">
        <v>1</v>
      </c>
      <c r="I1236" s="429">
        <v>172</v>
      </c>
      <c r="J1236" s="429">
        <v>78</v>
      </c>
      <c r="K1236" s="429">
        <v>13416</v>
      </c>
      <c r="L1236" s="429">
        <v>1.21875</v>
      </c>
      <c r="M1236" s="429">
        <v>172</v>
      </c>
      <c r="N1236" s="429">
        <v>56</v>
      </c>
      <c r="O1236" s="429">
        <v>9688</v>
      </c>
      <c r="P1236" s="442">
        <v>0.88008720930232553</v>
      </c>
      <c r="Q1236" s="430">
        <v>173</v>
      </c>
    </row>
    <row r="1237" spans="1:17" ht="14.4" customHeight="1" x14ac:dyDescent="0.3">
      <c r="A1237" s="425" t="s">
        <v>2648</v>
      </c>
      <c r="B1237" s="426" t="s">
        <v>2001</v>
      </c>
      <c r="C1237" s="426" t="s">
        <v>1976</v>
      </c>
      <c r="D1237" s="426" t="s">
        <v>2261</v>
      </c>
      <c r="E1237" s="426" t="s">
        <v>2262</v>
      </c>
      <c r="F1237" s="429">
        <v>7</v>
      </c>
      <c r="G1237" s="429">
        <v>1526</v>
      </c>
      <c r="H1237" s="429">
        <v>1</v>
      </c>
      <c r="I1237" s="429">
        <v>218</v>
      </c>
      <c r="J1237" s="429">
        <v>6</v>
      </c>
      <c r="K1237" s="429">
        <v>1308</v>
      </c>
      <c r="L1237" s="429">
        <v>0.8571428571428571</v>
      </c>
      <c r="M1237" s="429">
        <v>218</v>
      </c>
      <c r="N1237" s="429">
        <v>6</v>
      </c>
      <c r="O1237" s="429">
        <v>1314</v>
      </c>
      <c r="P1237" s="442">
        <v>0.86107470511140238</v>
      </c>
      <c r="Q1237" s="430">
        <v>219</v>
      </c>
    </row>
    <row r="1238" spans="1:17" ht="14.4" customHeight="1" x14ac:dyDescent="0.3">
      <c r="A1238" s="425" t="s">
        <v>2648</v>
      </c>
      <c r="B1238" s="426" t="s">
        <v>2001</v>
      </c>
      <c r="C1238" s="426" t="s">
        <v>1976</v>
      </c>
      <c r="D1238" s="426" t="s">
        <v>2263</v>
      </c>
      <c r="E1238" s="426" t="s">
        <v>2264</v>
      </c>
      <c r="F1238" s="429">
        <v>1</v>
      </c>
      <c r="G1238" s="429">
        <v>414</v>
      </c>
      <c r="H1238" s="429">
        <v>1</v>
      </c>
      <c r="I1238" s="429">
        <v>414</v>
      </c>
      <c r="J1238" s="429">
        <v>5</v>
      </c>
      <c r="K1238" s="429">
        <v>2070</v>
      </c>
      <c r="L1238" s="429">
        <v>5</v>
      </c>
      <c r="M1238" s="429">
        <v>414</v>
      </c>
      <c r="N1238" s="429">
        <v>6</v>
      </c>
      <c r="O1238" s="429">
        <v>2490</v>
      </c>
      <c r="P1238" s="442">
        <v>6.0144927536231885</v>
      </c>
      <c r="Q1238" s="430">
        <v>415</v>
      </c>
    </row>
    <row r="1239" spans="1:17" ht="14.4" customHeight="1" x14ac:dyDescent="0.3">
      <c r="A1239" s="425" t="s">
        <v>2648</v>
      </c>
      <c r="B1239" s="426" t="s">
        <v>2001</v>
      </c>
      <c r="C1239" s="426" t="s">
        <v>1976</v>
      </c>
      <c r="D1239" s="426" t="s">
        <v>2273</v>
      </c>
      <c r="E1239" s="426" t="s">
        <v>2274</v>
      </c>
      <c r="F1239" s="429"/>
      <c r="G1239" s="429"/>
      <c r="H1239" s="429"/>
      <c r="I1239" s="429"/>
      <c r="J1239" s="429">
        <v>1</v>
      </c>
      <c r="K1239" s="429">
        <v>424</v>
      </c>
      <c r="L1239" s="429"/>
      <c r="M1239" s="429">
        <v>424</v>
      </c>
      <c r="N1239" s="429"/>
      <c r="O1239" s="429"/>
      <c r="P1239" s="442"/>
      <c r="Q1239" s="430"/>
    </row>
    <row r="1240" spans="1:17" ht="14.4" customHeight="1" x14ac:dyDescent="0.3">
      <c r="A1240" s="425" t="s">
        <v>2648</v>
      </c>
      <c r="B1240" s="426" t="s">
        <v>2001</v>
      </c>
      <c r="C1240" s="426" t="s">
        <v>1976</v>
      </c>
      <c r="D1240" s="426" t="s">
        <v>2293</v>
      </c>
      <c r="E1240" s="426" t="s">
        <v>2294</v>
      </c>
      <c r="F1240" s="429"/>
      <c r="G1240" s="429"/>
      <c r="H1240" s="429"/>
      <c r="I1240" s="429"/>
      <c r="J1240" s="429"/>
      <c r="K1240" s="429"/>
      <c r="L1240" s="429"/>
      <c r="M1240" s="429"/>
      <c r="N1240" s="429">
        <v>1</v>
      </c>
      <c r="O1240" s="429">
        <v>257</v>
      </c>
      <c r="P1240" s="442"/>
      <c r="Q1240" s="430">
        <v>257</v>
      </c>
    </row>
    <row r="1241" spans="1:17" ht="14.4" customHeight="1" x14ac:dyDescent="0.3">
      <c r="A1241" s="425" t="s">
        <v>2648</v>
      </c>
      <c r="B1241" s="426" t="s">
        <v>2001</v>
      </c>
      <c r="C1241" s="426" t="s">
        <v>1976</v>
      </c>
      <c r="D1241" s="426" t="s">
        <v>2297</v>
      </c>
      <c r="E1241" s="426" t="s">
        <v>2298</v>
      </c>
      <c r="F1241" s="429">
        <v>1</v>
      </c>
      <c r="G1241" s="429">
        <v>197</v>
      </c>
      <c r="H1241" s="429">
        <v>1</v>
      </c>
      <c r="I1241" s="429">
        <v>197</v>
      </c>
      <c r="J1241" s="429"/>
      <c r="K1241" s="429"/>
      <c r="L1241" s="429"/>
      <c r="M1241" s="429"/>
      <c r="N1241" s="429"/>
      <c r="O1241" s="429"/>
      <c r="P1241" s="442"/>
      <c r="Q1241" s="430"/>
    </row>
    <row r="1242" spans="1:17" ht="14.4" customHeight="1" x14ac:dyDescent="0.3">
      <c r="A1242" s="425" t="s">
        <v>2648</v>
      </c>
      <c r="B1242" s="426" t="s">
        <v>2001</v>
      </c>
      <c r="C1242" s="426" t="s">
        <v>1976</v>
      </c>
      <c r="D1242" s="426" t="s">
        <v>2301</v>
      </c>
      <c r="E1242" s="426" t="s">
        <v>2302</v>
      </c>
      <c r="F1242" s="429">
        <v>1</v>
      </c>
      <c r="G1242" s="429">
        <v>323</v>
      </c>
      <c r="H1242" s="429">
        <v>1</v>
      </c>
      <c r="I1242" s="429">
        <v>323</v>
      </c>
      <c r="J1242" s="429">
        <v>1</v>
      </c>
      <c r="K1242" s="429">
        <v>325</v>
      </c>
      <c r="L1242" s="429">
        <v>1.0061919504643964</v>
      </c>
      <c r="M1242" s="429">
        <v>325</v>
      </c>
      <c r="N1242" s="429"/>
      <c r="O1242" s="429"/>
      <c r="P1242" s="442"/>
      <c r="Q1242" s="430"/>
    </row>
    <row r="1243" spans="1:17" ht="14.4" customHeight="1" x14ac:dyDescent="0.3">
      <c r="A1243" s="425" t="s">
        <v>2648</v>
      </c>
      <c r="B1243" s="426" t="s">
        <v>2001</v>
      </c>
      <c r="C1243" s="426" t="s">
        <v>1976</v>
      </c>
      <c r="D1243" s="426" t="s">
        <v>2309</v>
      </c>
      <c r="E1243" s="426" t="s">
        <v>2310</v>
      </c>
      <c r="F1243" s="429"/>
      <c r="G1243" s="429"/>
      <c r="H1243" s="429"/>
      <c r="I1243" s="429"/>
      <c r="J1243" s="429">
        <v>1</v>
      </c>
      <c r="K1243" s="429">
        <v>4122</v>
      </c>
      <c r="L1243" s="429"/>
      <c r="M1243" s="429">
        <v>4122</v>
      </c>
      <c r="N1243" s="429">
        <v>2</v>
      </c>
      <c r="O1243" s="429">
        <v>8254</v>
      </c>
      <c r="P1243" s="442"/>
      <c r="Q1243" s="430">
        <v>4127</v>
      </c>
    </row>
    <row r="1244" spans="1:17" ht="14.4" customHeight="1" x14ac:dyDescent="0.3">
      <c r="A1244" s="425" t="s">
        <v>2648</v>
      </c>
      <c r="B1244" s="426" t="s">
        <v>2001</v>
      </c>
      <c r="C1244" s="426" t="s">
        <v>1976</v>
      </c>
      <c r="D1244" s="426" t="s">
        <v>2313</v>
      </c>
      <c r="E1244" s="426" t="s">
        <v>2314</v>
      </c>
      <c r="F1244" s="429">
        <v>1</v>
      </c>
      <c r="G1244" s="429">
        <v>277</v>
      </c>
      <c r="H1244" s="429">
        <v>1</v>
      </c>
      <c r="I1244" s="429">
        <v>277</v>
      </c>
      <c r="J1244" s="429"/>
      <c r="K1244" s="429"/>
      <c r="L1244" s="429"/>
      <c r="M1244" s="429"/>
      <c r="N1244" s="429"/>
      <c r="O1244" s="429"/>
      <c r="P1244" s="442"/>
      <c r="Q1244" s="430"/>
    </row>
    <row r="1245" spans="1:17" ht="14.4" customHeight="1" x14ac:dyDescent="0.3">
      <c r="A1245" s="425" t="s">
        <v>2648</v>
      </c>
      <c r="B1245" s="426" t="s">
        <v>2001</v>
      </c>
      <c r="C1245" s="426" t="s">
        <v>1976</v>
      </c>
      <c r="D1245" s="426" t="s">
        <v>2327</v>
      </c>
      <c r="E1245" s="426" t="s">
        <v>2328</v>
      </c>
      <c r="F1245" s="429">
        <v>2</v>
      </c>
      <c r="G1245" s="429">
        <v>16748</v>
      </c>
      <c r="H1245" s="429">
        <v>1</v>
      </c>
      <c r="I1245" s="429">
        <v>8374</v>
      </c>
      <c r="J1245" s="429">
        <v>1</v>
      </c>
      <c r="K1245" s="429">
        <v>8378</v>
      </c>
      <c r="L1245" s="429">
        <v>0.50023883448770001</v>
      </c>
      <c r="M1245" s="429">
        <v>8378</v>
      </c>
      <c r="N1245" s="429">
        <v>4</v>
      </c>
      <c r="O1245" s="429">
        <v>33536</v>
      </c>
      <c r="P1245" s="442">
        <v>2.0023883448770001</v>
      </c>
      <c r="Q1245" s="430">
        <v>8384</v>
      </c>
    </row>
    <row r="1246" spans="1:17" ht="14.4" customHeight="1" x14ac:dyDescent="0.3">
      <c r="A1246" s="425" t="s">
        <v>2648</v>
      </c>
      <c r="B1246" s="426" t="s">
        <v>2001</v>
      </c>
      <c r="C1246" s="426" t="s">
        <v>1976</v>
      </c>
      <c r="D1246" s="426" t="s">
        <v>2329</v>
      </c>
      <c r="E1246" s="426" t="s">
        <v>2330</v>
      </c>
      <c r="F1246" s="429">
        <v>2</v>
      </c>
      <c r="G1246" s="429">
        <v>3720</v>
      </c>
      <c r="H1246" s="429">
        <v>1</v>
      </c>
      <c r="I1246" s="429">
        <v>1860</v>
      </c>
      <c r="J1246" s="429">
        <v>2</v>
      </c>
      <c r="K1246" s="429">
        <v>3724</v>
      </c>
      <c r="L1246" s="429">
        <v>1.0010752688172042</v>
      </c>
      <c r="M1246" s="429">
        <v>1862</v>
      </c>
      <c r="N1246" s="429">
        <v>6</v>
      </c>
      <c r="O1246" s="429">
        <v>11184</v>
      </c>
      <c r="P1246" s="442">
        <v>3.0064516129032257</v>
      </c>
      <c r="Q1246" s="430">
        <v>1864</v>
      </c>
    </row>
    <row r="1247" spans="1:17" ht="14.4" customHeight="1" x14ac:dyDescent="0.3">
      <c r="A1247" s="425" t="s">
        <v>2648</v>
      </c>
      <c r="B1247" s="426" t="s">
        <v>2001</v>
      </c>
      <c r="C1247" s="426" t="s">
        <v>1976</v>
      </c>
      <c r="D1247" s="426" t="s">
        <v>2331</v>
      </c>
      <c r="E1247" s="426" t="s">
        <v>2330</v>
      </c>
      <c r="F1247" s="429">
        <v>2</v>
      </c>
      <c r="G1247" s="429">
        <v>7618</v>
      </c>
      <c r="H1247" s="429">
        <v>1</v>
      </c>
      <c r="I1247" s="429">
        <v>3809</v>
      </c>
      <c r="J1247" s="429">
        <v>2</v>
      </c>
      <c r="K1247" s="429">
        <v>7622</v>
      </c>
      <c r="L1247" s="429">
        <v>1.0005250721974273</v>
      </c>
      <c r="M1247" s="429">
        <v>3811</v>
      </c>
      <c r="N1247" s="429">
        <v>5</v>
      </c>
      <c r="O1247" s="429">
        <v>19075</v>
      </c>
      <c r="P1247" s="442">
        <v>2.5039380414807035</v>
      </c>
      <c r="Q1247" s="430">
        <v>3815</v>
      </c>
    </row>
    <row r="1248" spans="1:17" ht="14.4" customHeight="1" x14ac:dyDescent="0.3">
      <c r="A1248" s="425" t="s">
        <v>2648</v>
      </c>
      <c r="B1248" s="426" t="s">
        <v>2001</v>
      </c>
      <c r="C1248" s="426" t="s">
        <v>1976</v>
      </c>
      <c r="D1248" s="426" t="s">
        <v>2336</v>
      </c>
      <c r="E1248" s="426" t="s">
        <v>2337</v>
      </c>
      <c r="F1248" s="429">
        <v>1</v>
      </c>
      <c r="G1248" s="429">
        <v>7822</v>
      </c>
      <c r="H1248" s="429">
        <v>1</v>
      </c>
      <c r="I1248" s="429">
        <v>7822</v>
      </c>
      <c r="J1248" s="429"/>
      <c r="K1248" s="429"/>
      <c r="L1248" s="429"/>
      <c r="M1248" s="429"/>
      <c r="N1248" s="429"/>
      <c r="O1248" s="429"/>
      <c r="P1248" s="442"/>
      <c r="Q1248" s="430"/>
    </row>
    <row r="1249" spans="1:17" ht="14.4" customHeight="1" x14ac:dyDescent="0.3">
      <c r="A1249" s="425" t="s">
        <v>2648</v>
      </c>
      <c r="B1249" s="426" t="s">
        <v>2001</v>
      </c>
      <c r="C1249" s="426" t="s">
        <v>1976</v>
      </c>
      <c r="D1249" s="426" t="s">
        <v>2360</v>
      </c>
      <c r="E1249" s="426" t="s">
        <v>2361</v>
      </c>
      <c r="F1249" s="429">
        <v>52</v>
      </c>
      <c r="G1249" s="429">
        <v>109928</v>
      </c>
      <c r="H1249" s="429">
        <v>1</v>
      </c>
      <c r="I1249" s="429">
        <v>2114</v>
      </c>
      <c r="J1249" s="429">
        <v>27</v>
      </c>
      <c r="K1249" s="429">
        <v>57132</v>
      </c>
      <c r="L1249" s="429">
        <v>0.51972199985445022</v>
      </c>
      <c r="M1249" s="429">
        <v>2116</v>
      </c>
      <c r="N1249" s="429">
        <v>27</v>
      </c>
      <c r="O1249" s="429">
        <v>57186</v>
      </c>
      <c r="P1249" s="442">
        <v>0.52021323047813117</v>
      </c>
      <c r="Q1249" s="430">
        <v>2118</v>
      </c>
    </row>
    <row r="1250" spans="1:17" ht="14.4" customHeight="1" x14ac:dyDescent="0.3">
      <c r="A1250" s="425" t="s">
        <v>2648</v>
      </c>
      <c r="B1250" s="426" t="s">
        <v>2001</v>
      </c>
      <c r="C1250" s="426" t="s">
        <v>1976</v>
      </c>
      <c r="D1250" s="426" t="s">
        <v>2362</v>
      </c>
      <c r="E1250" s="426" t="s">
        <v>2363</v>
      </c>
      <c r="F1250" s="429">
        <v>23</v>
      </c>
      <c r="G1250" s="429">
        <v>23966</v>
      </c>
      <c r="H1250" s="429">
        <v>1</v>
      </c>
      <c r="I1250" s="429">
        <v>1042</v>
      </c>
      <c r="J1250" s="429"/>
      <c r="K1250" s="429"/>
      <c r="L1250" s="429"/>
      <c r="M1250" s="429"/>
      <c r="N1250" s="429"/>
      <c r="O1250" s="429"/>
      <c r="P1250" s="442"/>
      <c r="Q1250" s="430"/>
    </row>
    <row r="1251" spans="1:17" ht="14.4" customHeight="1" x14ac:dyDescent="0.3">
      <c r="A1251" s="425" t="s">
        <v>2648</v>
      </c>
      <c r="B1251" s="426" t="s">
        <v>2001</v>
      </c>
      <c r="C1251" s="426" t="s">
        <v>1976</v>
      </c>
      <c r="D1251" s="426" t="s">
        <v>2364</v>
      </c>
      <c r="E1251" s="426" t="s">
        <v>2365</v>
      </c>
      <c r="F1251" s="429">
        <v>7</v>
      </c>
      <c r="G1251" s="429">
        <v>13944</v>
      </c>
      <c r="H1251" s="429">
        <v>1</v>
      </c>
      <c r="I1251" s="429">
        <v>1992</v>
      </c>
      <c r="J1251" s="429">
        <v>35</v>
      </c>
      <c r="K1251" s="429">
        <v>69790</v>
      </c>
      <c r="L1251" s="429">
        <v>5.0050200803212848</v>
      </c>
      <c r="M1251" s="429">
        <v>1994</v>
      </c>
      <c r="N1251" s="429">
        <v>31</v>
      </c>
      <c r="O1251" s="429">
        <v>61876</v>
      </c>
      <c r="P1251" s="442">
        <v>4.4374641422834191</v>
      </c>
      <c r="Q1251" s="430">
        <v>1996</v>
      </c>
    </row>
    <row r="1252" spans="1:17" ht="14.4" customHeight="1" x14ac:dyDescent="0.3">
      <c r="A1252" s="425" t="s">
        <v>2648</v>
      </c>
      <c r="B1252" s="426" t="s">
        <v>2001</v>
      </c>
      <c r="C1252" s="426" t="s">
        <v>1976</v>
      </c>
      <c r="D1252" s="426" t="s">
        <v>2366</v>
      </c>
      <c r="E1252" s="426" t="s">
        <v>2367</v>
      </c>
      <c r="F1252" s="429">
        <v>1</v>
      </c>
      <c r="G1252" s="429">
        <v>1274</v>
      </c>
      <c r="H1252" s="429">
        <v>1</v>
      </c>
      <c r="I1252" s="429">
        <v>1274</v>
      </c>
      <c r="J1252" s="429">
        <v>2</v>
      </c>
      <c r="K1252" s="429">
        <v>2552</v>
      </c>
      <c r="L1252" s="429">
        <v>2.0031397174254315</v>
      </c>
      <c r="M1252" s="429">
        <v>1276</v>
      </c>
      <c r="N1252" s="429"/>
      <c r="O1252" s="429"/>
      <c r="P1252" s="442"/>
      <c r="Q1252" s="430"/>
    </row>
    <row r="1253" spans="1:17" ht="14.4" customHeight="1" x14ac:dyDescent="0.3">
      <c r="A1253" s="425" t="s">
        <v>2648</v>
      </c>
      <c r="B1253" s="426" t="s">
        <v>2001</v>
      </c>
      <c r="C1253" s="426" t="s">
        <v>1976</v>
      </c>
      <c r="D1253" s="426" t="s">
        <v>2368</v>
      </c>
      <c r="E1253" s="426" t="s">
        <v>2369</v>
      </c>
      <c r="F1253" s="429">
        <v>1</v>
      </c>
      <c r="G1253" s="429">
        <v>1162</v>
      </c>
      <c r="H1253" s="429">
        <v>1</v>
      </c>
      <c r="I1253" s="429">
        <v>1162</v>
      </c>
      <c r="J1253" s="429"/>
      <c r="K1253" s="429"/>
      <c r="L1253" s="429"/>
      <c r="M1253" s="429"/>
      <c r="N1253" s="429"/>
      <c r="O1253" s="429"/>
      <c r="P1253" s="442"/>
      <c r="Q1253" s="430"/>
    </row>
    <row r="1254" spans="1:17" ht="14.4" customHeight="1" x14ac:dyDescent="0.3">
      <c r="A1254" s="425" t="s">
        <v>2648</v>
      </c>
      <c r="B1254" s="426" t="s">
        <v>2001</v>
      </c>
      <c r="C1254" s="426" t="s">
        <v>1976</v>
      </c>
      <c r="D1254" s="426" t="s">
        <v>2372</v>
      </c>
      <c r="E1254" s="426" t="s">
        <v>2373</v>
      </c>
      <c r="F1254" s="429">
        <v>7</v>
      </c>
      <c r="G1254" s="429">
        <v>35441</v>
      </c>
      <c r="H1254" s="429">
        <v>1</v>
      </c>
      <c r="I1254" s="429">
        <v>5063</v>
      </c>
      <c r="J1254" s="429">
        <v>17</v>
      </c>
      <c r="K1254" s="429">
        <v>86105</v>
      </c>
      <c r="L1254" s="429">
        <v>2.4295307694478145</v>
      </c>
      <c r="M1254" s="429">
        <v>5065</v>
      </c>
      <c r="N1254" s="429">
        <v>20</v>
      </c>
      <c r="O1254" s="429">
        <v>101360</v>
      </c>
      <c r="P1254" s="442">
        <v>2.8599644479557575</v>
      </c>
      <c r="Q1254" s="430">
        <v>5068</v>
      </c>
    </row>
    <row r="1255" spans="1:17" ht="14.4" customHeight="1" x14ac:dyDescent="0.3">
      <c r="A1255" s="425" t="s">
        <v>2648</v>
      </c>
      <c r="B1255" s="426" t="s">
        <v>2001</v>
      </c>
      <c r="C1255" s="426" t="s">
        <v>1976</v>
      </c>
      <c r="D1255" s="426" t="s">
        <v>2374</v>
      </c>
      <c r="E1255" s="426" t="s">
        <v>2375</v>
      </c>
      <c r="F1255" s="429">
        <v>1</v>
      </c>
      <c r="G1255" s="429">
        <v>5175</v>
      </c>
      <c r="H1255" s="429">
        <v>1</v>
      </c>
      <c r="I1255" s="429">
        <v>5175</v>
      </c>
      <c r="J1255" s="429">
        <v>1</v>
      </c>
      <c r="K1255" s="429">
        <v>5177</v>
      </c>
      <c r="L1255" s="429">
        <v>1.0003864734299517</v>
      </c>
      <c r="M1255" s="429">
        <v>5177</v>
      </c>
      <c r="N1255" s="429">
        <v>1</v>
      </c>
      <c r="O1255" s="429">
        <v>5180</v>
      </c>
      <c r="P1255" s="442">
        <v>1.0009661835748793</v>
      </c>
      <c r="Q1255" s="430">
        <v>5180</v>
      </c>
    </row>
    <row r="1256" spans="1:17" ht="14.4" customHeight="1" x14ac:dyDescent="0.3">
      <c r="A1256" s="425" t="s">
        <v>2648</v>
      </c>
      <c r="B1256" s="426" t="s">
        <v>2001</v>
      </c>
      <c r="C1256" s="426" t="s">
        <v>1976</v>
      </c>
      <c r="D1256" s="426" t="s">
        <v>2378</v>
      </c>
      <c r="E1256" s="426" t="s">
        <v>2379</v>
      </c>
      <c r="F1256" s="429"/>
      <c r="G1256" s="429"/>
      <c r="H1256" s="429"/>
      <c r="I1256" s="429"/>
      <c r="J1256" s="429">
        <v>2</v>
      </c>
      <c r="K1256" s="429">
        <v>11010</v>
      </c>
      <c r="L1256" s="429"/>
      <c r="M1256" s="429">
        <v>5505</v>
      </c>
      <c r="N1256" s="429">
        <v>1</v>
      </c>
      <c r="O1256" s="429">
        <v>5508</v>
      </c>
      <c r="P1256" s="442"/>
      <c r="Q1256" s="430">
        <v>5508</v>
      </c>
    </row>
    <row r="1257" spans="1:17" ht="14.4" customHeight="1" x14ac:dyDescent="0.3">
      <c r="A1257" s="425" t="s">
        <v>2648</v>
      </c>
      <c r="B1257" s="426" t="s">
        <v>2001</v>
      </c>
      <c r="C1257" s="426" t="s">
        <v>1976</v>
      </c>
      <c r="D1257" s="426" t="s">
        <v>2380</v>
      </c>
      <c r="E1257" s="426" t="s">
        <v>2381</v>
      </c>
      <c r="F1257" s="429">
        <v>3</v>
      </c>
      <c r="G1257" s="429">
        <v>8067</v>
      </c>
      <c r="H1257" s="429">
        <v>1</v>
      </c>
      <c r="I1257" s="429">
        <v>2689</v>
      </c>
      <c r="J1257" s="429">
        <v>1</v>
      </c>
      <c r="K1257" s="429">
        <v>2691</v>
      </c>
      <c r="L1257" s="429">
        <v>0.33358125697285235</v>
      </c>
      <c r="M1257" s="429">
        <v>2691</v>
      </c>
      <c r="N1257" s="429">
        <v>2</v>
      </c>
      <c r="O1257" s="429">
        <v>5384</v>
      </c>
      <c r="P1257" s="442">
        <v>0.66741043758522378</v>
      </c>
      <c r="Q1257" s="430">
        <v>2692</v>
      </c>
    </row>
    <row r="1258" spans="1:17" ht="14.4" customHeight="1" x14ac:dyDescent="0.3">
      <c r="A1258" s="425" t="s">
        <v>2651</v>
      </c>
      <c r="B1258" s="426" t="s">
        <v>2001</v>
      </c>
      <c r="C1258" s="426" t="s">
        <v>2002</v>
      </c>
      <c r="D1258" s="426" t="s">
        <v>2009</v>
      </c>
      <c r="E1258" s="426" t="s">
        <v>2010</v>
      </c>
      <c r="F1258" s="429">
        <v>0.67</v>
      </c>
      <c r="G1258" s="429">
        <v>1711.5</v>
      </c>
      <c r="H1258" s="429">
        <v>1</v>
      </c>
      <c r="I1258" s="429">
        <v>2554.4776119402982</v>
      </c>
      <c r="J1258" s="429"/>
      <c r="K1258" s="429"/>
      <c r="L1258" s="429"/>
      <c r="M1258" s="429"/>
      <c r="N1258" s="429"/>
      <c r="O1258" s="429"/>
      <c r="P1258" s="442"/>
      <c r="Q1258" s="430"/>
    </row>
    <row r="1259" spans="1:17" ht="14.4" customHeight="1" x14ac:dyDescent="0.3">
      <c r="A1259" s="425" t="s">
        <v>2651</v>
      </c>
      <c r="B1259" s="426" t="s">
        <v>2001</v>
      </c>
      <c r="C1259" s="426" t="s">
        <v>2002</v>
      </c>
      <c r="D1259" s="426" t="s">
        <v>2011</v>
      </c>
      <c r="E1259" s="426" t="s">
        <v>2010</v>
      </c>
      <c r="F1259" s="429">
        <v>0.2</v>
      </c>
      <c r="G1259" s="429">
        <v>1277.24</v>
      </c>
      <c r="H1259" s="429">
        <v>1</v>
      </c>
      <c r="I1259" s="429">
        <v>6386.2</v>
      </c>
      <c r="J1259" s="429"/>
      <c r="K1259" s="429"/>
      <c r="L1259" s="429"/>
      <c r="M1259" s="429"/>
      <c r="N1259" s="429"/>
      <c r="O1259" s="429"/>
      <c r="P1259" s="442"/>
      <c r="Q1259" s="430"/>
    </row>
    <row r="1260" spans="1:17" ht="14.4" customHeight="1" x14ac:dyDescent="0.3">
      <c r="A1260" s="425" t="s">
        <v>2651</v>
      </c>
      <c r="B1260" s="426" t="s">
        <v>2001</v>
      </c>
      <c r="C1260" s="426" t="s">
        <v>2002</v>
      </c>
      <c r="D1260" s="426" t="s">
        <v>2025</v>
      </c>
      <c r="E1260" s="426" t="s">
        <v>2026</v>
      </c>
      <c r="F1260" s="429"/>
      <c r="G1260" s="429"/>
      <c r="H1260" s="429"/>
      <c r="I1260" s="429"/>
      <c r="J1260" s="429">
        <v>0.2</v>
      </c>
      <c r="K1260" s="429">
        <v>2579.98</v>
      </c>
      <c r="L1260" s="429"/>
      <c r="M1260" s="429">
        <v>12899.9</v>
      </c>
      <c r="N1260" s="429">
        <v>0.2</v>
      </c>
      <c r="O1260" s="429">
        <v>2067.48</v>
      </c>
      <c r="P1260" s="442"/>
      <c r="Q1260" s="430">
        <v>10337.4</v>
      </c>
    </row>
    <row r="1261" spans="1:17" ht="14.4" customHeight="1" x14ac:dyDescent="0.3">
      <c r="A1261" s="425" t="s">
        <v>2651</v>
      </c>
      <c r="B1261" s="426" t="s">
        <v>2001</v>
      </c>
      <c r="C1261" s="426" t="s">
        <v>2002</v>
      </c>
      <c r="D1261" s="426" t="s">
        <v>2036</v>
      </c>
      <c r="E1261" s="426" t="s">
        <v>2037</v>
      </c>
      <c r="F1261" s="429">
        <v>1</v>
      </c>
      <c r="G1261" s="429">
        <v>931.99</v>
      </c>
      <c r="H1261" s="429">
        <v>1</v>
      </c>
      <c r="I1261" s="429">
        <v>931.99</v>
      </c>
      <c r="J1261" s="429">
        <v>1</v>
      </c>
      <c r="K1261" s="429">
        <v>966.74</v>
      </c>
      <c r="L1261" s="429">
        <v>1.0372858077876372</v>
      </c>
      <c r="M1261" s="429">
        <v>966.74</v>
      </c>
      <c r="N1261" s="429"/>
      <c r="O1261" s="429"/>
      <c r="P1261" s="442"/>
      <c r="Q1261" s="430"/>
    </row>
    <row r="1262" spans="1:17" ht="14.4" customHeight="1" x14ac:dyDescent="0.3">
      <c r="A1262" s="425" t="s">
        <v>2651</v>
      </c>
      <c r="B1262" s="426" t="s">
        <v>2001</v>
      </c>
      <c r="C1262" s="426" t="s">
        <v>2002</v>
      </c>
      <c r="D1262" s="426" t="s">
        <v>2046</v>
      </c>
      <c r="E1262" s="426" t="s">
        <v>2045</v>
      </c>
      <c r="F1262" s="429">
        <v>0.05</v>
      </c>
      <c r="G1262" s="429">
        <v>522.26</v>
      </c>
      <c r="H1262" s="429">
        <v>1</v>
      </c>
      <c r="I1262" s="429">
        <v>10445.199999999999</v>
      </c>
      <c r="J1262" s="429">
        <v>0.11</v>
      </c>
      <c r="K1262" s="429">
        <v>1190.92</v>
      </c>
      <c r="L1262" s="429">
        <v>2.280320147053192</v>
      </c>
      <c r="M1262" s="429">
        <v>10826.545454545456</v>
      </c>
      <c r="N1262" s="429">
        <v>0.1</v>
      </c>
      <c r="O1262" s="429">
        <v>1087.4100000000001</v>
      </c>
      <c r="P1262" s="442">
        <v>2.0821238463600507</v>
      </c>
      <c r="Q1262" s="430">
        <v>10874.1</v>
      </c>
    </row>
    <row r="1263" spans="1:17" ht="14.4" customHeight="1" x14ac:dyDescent="0.3">
      <c r="A1263" s="425" t="s">
        <v>2651</v>
      </c>
      <c r="B1263" s="426" t="s">
        <v>2001</v>
      </c>
      <c r="C1263" s="426" t="s">
        <v>1969</v>
      </c>
      <c r="D1263" s="426" t="s">
        <v>1974</v>
      </c>
      <c r="E1263" s="426" t="s">
        <v>1975</v>
      </c>
      <c r="F1263" s="429"/>
      <c r="G1263" s="429"/>
      <c r="H1263" s="429"/>
      <c r="I1263" s="429"/>
      <c r="J1263" s="429"/>
      <c r="K1263" s="429"/>
      <c r="L1263" s="429"/>
      <c r="M1263" s="429"/>
      <c r="N1263" s="429">
        <v>1</v>
      </c>
      <c r="O1263" s="429">
        <v>511</v>
      </c>
      <c r="P1263" s="442"/>
      <c r="Q1263" s="430">
        <v>511</v>
      </c>
    </row>
    <row r="1264" spans="1:17" ht="14.4" customHeight="1" x14ac:dyDescent="0.3">
      <c r="A1264" s="425" t="s">
        <v>2651</v>
      </c>
      <c r="B1264" s="426" t="s">
        <v>2001</v>
      </c>
      <c r="C1264" s="426" t="s">
        <v>1976</v>
      </c>
      <c r="D1264" s="426" t="s">
        <v>2233</v>
      </c>
      <c r="E1264" s="426" t="s">
        <v>2234</v>
      </c>
      <c r="F1264" s="429">
        <v>1</v>
      </c>
      <c r="G1264" s="429">
        <v>149</v>
      </c>
      <c r="H1264" s="429">
        <v>1</v>
      </c>
      <c r="I1264" s="429">
        <v>149</v>
      </c>
      <c r="J1264" s="429"/>
      <c r="K1264" s="429"/>
      <c r="L1264" s="429"/>
      <c r="M1264" s="429"/>
      <c r="N1264" s="429"/>
      <c r="O1264" s="429"/>
      <c r="P1264" s="442"/>
      <c r="Q1264" s="430"/>
    </row>
    <row r="1265" spans="1:17" ht="14.4" customHeight="1" x14ac:dyDescent="0.3">
      <c r="A1265" s="425" t="s">
        <v>2651</v>
      </c>
      <c r="B1265" s="426" t="s">
        <v>2001</v>
      </c>
      <c r="C1265" s="426" t="s">
        <v>1976</v>
      </c>
      <c r="D1265" s="426" t="s">
        <v>2235</v>
      </c>
      <c r="E1265" s="426" t="s">
        <v>2236</v>
      </c>
      <c r="F1265" s="429">
        <v>4</v>
      </c>
      <c r="G1265" s="429">
        <v>816</v>
      </c>
      <c r="H1265" s="429">
        <v>1</v>
      </c>
      <c r="I1265" s="429">
        <v>204</v>
      </c>
      <c r="J1265" s="429">
        <v>8</v>
      </c>
      <c r="K1265" s="429">
        <v>1632</v>
      </c>
      <c r="L1265" s="429">
        <v>2</v>
      </c>
      <c r="M1265" s="429">
        <v>204</v>
      </c>
      <c r="N1265" s="429">
        <v>4</v>
      </c>
      <c r="O1265" s="429">
        <v>820</v>
      </c>
      <c r="P1265" s="442">
        <v>1.0049019607843137</v>
      </c>
      <c r="Q1265" s="430">
        <v>205</v>
      </c>
    </row>
    <row r="1266" spans="1:17" ht="14.4" customHeight="1" x14ac:dyDescent="0.3">
      <c r="A1266" s="425" t="s">
        <v>2651</v>
      </c>
      <c r="B1266" s="426" t="s">
        <v>2001</v>
      </c>
      <c r="C1266" s="426" t="s">
        <v>1976</v>
      </c>
      <c r="D1266" s="426" t="s">
        <v>2237</v>
      </c>
      <c r="E1266" s="426" t="s">
        <v>2238</v>
      </c>
      <c r="F1266" s="429"/>
      <c r="G1266" s="429"/>
      <c r="H1266" s="429"/>
      <c r="I1266" s="429"/>
      <c r="J1266" s="429">
        <v>2</v>
      </c>
      <c r="K1266" s="429">
        <v>314</v>
      </c>
      <c r="L1266" s="429"/>
      <c r="M1266" s="429">
        <v>157</v>
      </c>
      <c r="N1266" s="429"/>
      <c r="O1266" s="429"/>
      <c r="P1266" s="442"/>
      <c r="Q1266" s="430"/>
    </row>
    <row r="1267" spans="1:17" ht="14.4" customHeight="1" x14ac:dyDescent="0.3">
      <c r="A1267" s="425" t="s">
        <v>2651</v>
      </c>
      <c r="B1267" s="426" t="s">
        <v>2001</v>
      </c>
      <c r="C1267" s="426" t="s">
        <v>1976</v>
      </c>
      <c r="D1267" s="426" t="s">
        <v>2239</v>
      </c>
      <c r="E1267" s="426" t="s">
        <v>2240</v>
      </c>
      <c r="F1267" s="429"/>
      <c r="G1267" s="429"/>
      <c r="H1267" s="429"/>
      <c r="I1267" s="429"/>
      <c r="J1267" s="429">
        <v>1</v>
      </c>
      <c r="K1267" s="429">
        <v>149</v>
      </c>
      <c r="L1267" s="429"/>
      <c r="M1267" s="429">
        <v>149</v>
      </c>
      <c r="N1267" s="429"/>
      <c r="O1267" s="429"/>
      <c r="P1267" s="442"/>
      <c r="Q1267" s="430"/>
    </row>
    <row r="1268" spans="1:17" ht="14.4" customHeight="1" x14ac:dyDescent="0.3">
      <c r="A1268" s="425" t="s">
        <v>2651</v>
      </c>
      <c r="B1268" s="426" t="s">
        <v>2001</v>
      </c>
      <c r="C1268" s="426" t="s">
        <v>1976</v>
      </c>
      <c r="D1268" s="426" t="s">
        <v>2241</v>
      </c>
      <c r="E1268" s="426" t="s">
        <v>2242</v>
      </c>
      <c r="F1268" s="429"/>
      <c r="G1268" s="429"/>
      <c r="H1268" s="429"/>
      <c r="I1268" s="429"/>
      <c r="J1268" s="429">
        <v>1</v>
      </c>
      <c r="K1268" s="429">
        <v>181</v>
      </c>
      <c r="L1268" s="429"/>
      <c r="M1268" s="429">
        <v>181</v>
      </c>
      <c r="N1268" s="429"/>
      <c r="O1268" s="429"/>
      <c r="P1268" s="442"/>
      <c r="Q1268" s="430"/>
    </row>
    <row r="1269" spans="1:17" ht="14.4" customHeight="1" x14ac:dyDescent="0.3">
      <c r="A1269" s="425" t="s">
        <v>2651</v>
      </c>
      <c r="B1269" s="426" t="s">
        <v>2001</v>
      </c>
      <c r="C1269" s="426" t="s">
        <v>1976</v>
      </c>
      <c r="D1269" s="426" t="s">
        <v>2245</v>
      </c>
      <c r="E1269" s="426" t="s">
        <v>2246</v>
      </c>
      <c r="F1269" s="429">
        <v>1</v>
      </c>
      <c r="G1269" s="429">
        <v>123</v>
      </c>
      <c r="H1269" s="429">
        <v>1</v>
      </c>
      <c r="I1269" s="429">
        <v>123</v>
      </c>
      <c r="J1269" s="429"/>
      <c r="K1269" s="429"/>
      <c r="L1269" s="429"/>
      <c r="M1269" s="429"/>
      <c r="N1269" s="429"/>
      <c r="O1269" s="429"/>
      <c r="P1269" s="442"/>
      <c r="Q1269" s="430"/>
    </row>
    <row r="1270" spans="1:17" ht="14.4" customHeight="1" x14ac:dyDescent="0.3">
      <c r="A1270" s="425" t="s">
        <v>2651</v>
      </c>
      <c r="B1270" s="426" t="s">
        <v>2001</v>
      </c>
      <c r="C1270" s="426" t="s">
        <v>1976</v>
      </c>
      <c r="D1270" s="426" t="s">
        <v>2247</v>
      </c>
      <c r="E1270" s="426" t="s">
        <v>2248</v>
      </c>
      <c r="F1270" s="429">
        <v>3</v>
      </c>
      <c r="G1270" s="429">
        <v>576</v>
      </c>
      <c r="H1270" s="429">
        <v>1</v>
      </c>
      <c r="I1270" s="429">
        <v>192</v>
      </c>
      <c r="J1270" s="429"/>
      <c r="K1270" s="429"/>
      <c r="L1270" s="429"/>
      <c r="M1270" s="429"/>
      <c r="N1270" s="429"/>
      <c r="O1270" s="429"/>
      <c r="P1270" s="442"/>
      <c r="Q1270" s="430"/>
    </row>
    <row r="1271" spans="1:17" ht="14.4" customHeight="1" x14ac:dyDescent="0.3">
      <c r="A1271" s="425" t="s">
        <v>2651</v>
      </c>
      <c r="B1271" s="426" t="s">
        <v>2001</v>
      </c>
      <c r="C1271" s="426" t="s">
        <v>1976</v>
      </c>
      <c r="D1271" s="426" t="s">
        <v>2249</v>
      </c>
      <c r="E1271" s="426" t="s">
        <v>2250</v>
      </c>
      <c r="F1271" s="429">
        <v>3</v>
      </c>
      <c r="G1271" s="429">
        <v>648</v>
      </c>
      <c r="H1271" s="429">
        <v>1</v>
      </c>
      <c r="I1271" s="429">
        <v>216</v>
      </c>
      <c r="J1271" s="429">
        <v>6</v>
      </c>
      <c r="K1271" s="429">
        <v>1296</v>
      </c>
      <c r="L1271" s="429">
        <v>2</v>
      </c>
      <c r="M1271" s="429">
        <v>216</v>
      </c>
      <c r="N1271" s="429"/>
      <c r="O1271" s="429"/>
      <c r="P1271" s="442"/>
      <c r="Q1271" s="430"/>
    </row>
    <row r="1272" spans="1:17" ht="14.4" customHeight="1" x14ac:dyDescent="0.3">
      <c r="A1272" s="425" t="s">
        <v>2651</v>
      </c>
      <c r="B1272" s="426" t="s">
        <v>2001</v>
      </c>
      <c r="C1272" s="426" t="s">
        <v>1976</v>
      </c>
      <c r="D1272" s="426" t="s">
        <v>2251</v>
      </c>
      <c r="E1272" s="426" t="s">
        <v>2252</v>
      </c>
      <c r="F1272" s="429"/>
      <c r="G1272" s="429"/>
      <c r="H1272" s="429"/>
      <c r="I1272" s="429"/>
      <c r="J1272" s="429">
        <v>1</v>
      </c>
      <c r="K1272" s="429">
        <v>216</v>
      </c>
      <c r="L1272" s="429"/>
      <c r="M1272" s="429">
        <v>216</v>
      </c>
      <c r="N1272" s="429"/>
      <c r="O1272" s="429"/>
      <c r="P1272" s="442"/>
      <c r="Q1272" s="430"/>
    </row>
    <row r="1273" spans="1:17" ht="14.4" customHeight="1" x14ac:dyDescent="0.3">
      <c r="A1273" s="425" t="s">
        <v>2651</v>
      </c>
      <c r="B1273" s="426" t="s">
        <v>2001</v>
      </c>
      <c r="C1273" s="426" t="s">
        <v>1976</v>
      </c>
      <c r="D1273" s="426" t="s">
        <v>2253</v>
      </c>
      <c r="E1273" s="426" t="s">
        <v>2254</v>
      </c>
      <c r="F1273" s="429">
        <v>41</v>
      </c>
      <c r="G1273" s="429">
        <v>7052</v>
      </c>
      <c r="H1273" s="429">
        <v>1</v>
      </c>
      <c r="I1273" s="429">
        <v>172</v>
      </c>
      <c r="J1273" s="429">
        <v>44</v>
      </c>
      <c r="K1273" s="429">
        <v>7568</v>
      </c>
      <c r="L1273" s="429">
        <v>1.0731707317073171</v>
      </c>
      <c r="M1273" s="429">
        <v>172</v>
      </c>
      <c r="N1273" s="429">
        <v>45</v>
      </c>
      <c r="O1273" s="429">
        <v>7785</v>
      </c>
      <c r="P1273" s="442">
        <v>1.1039421440726036</v>
      </c>
      <c r="Q1273" s="430">
        <v>173</v>
      </c>
    </row>
    <row r="1274" spans="1:17" ht="14.4" customHeight="1" x14ac:dyDescent="0.3">
      <c r="A1274" s="425" t="s">
        <v>2651</v>
      </c>
      <c r="B1274" s="426" t="s">
        <v>2001</v>
      </c>
      <c r="C1274" s="426" t="s">
        <v>1976</v>
      </c>
      <c r="D1274" s="426" t="s">
        <v>2301</v>
      </c>
      <c r="E1274" s="426" t="s">
        <v>2302</v>
      </c>
      <c r="F1274" s="429"/>
      <c r="G1274" s="429"/>
      <c r="H1274" s="429"/>
      <c r="I1274" s="429"/>
      <c r="J1274" s="429"/>
      <c r="K1274" s="429"/>
      <c r="L1274" s="429"/>
      <c r="M1274" s="429"/>
      <c r="N1274" s="429">
        <v>1</v>
      </c>
      <c r="O1274" s="429">
        <v>326</v>
      </c>
      <c r="P1274" s="442"/>
      <c r="Q1274" s="430">
        <v>326</v>
      </c>
    </row>
    <row r="1275" spans="1:17" ht="14.4" customHeight="1" x14ac:dyDescent="0.3">
      <c r="A1275" s="425" t="s">
        <v>2651</v>
      </c>
      <c r="B1275" s="426" t="s">
        <v>2001</v>
      </c>
      <c r="C1275" s="426" t="s">
        <v>1976</v>
      </c>
      <c r="D1275" s="426" t="s">
        <v>2327</v>
      </c>
      <c r="E1275" s="426" t="s">
        <v>2328</v>
      </c>
      <c r="F1275" s="429"/>
      <c r="G1275" s="429"/>
      <c r="H1275" s="429"/>
      <c r="I1275" s="429"/>
      <c r="J1275" s="429">
        <v>1</v>
      </c>
      <c r="K1275" s="429">
        <v>8378</v>
      </c>
      <c r="L1275" s="429"/>
      <c r="M1275" s="429">
        <v>8378</v>
      </c>
      <c r="N1275" s="429">
        <v>1</v>
      </c>
      <c r="O1275" s="429">
        <v>8384</v>
      </c>
      <c r="P1275" s="442"/>
      <c r="Q1275" s="430">
        <v>8384</v>
      </c>
    </row>
    <row r="1276" spans="1:17" ht="14.4" customHeight="1" x14ac:dyDescent="0.3">
      <c r="A1276" s="425" t="s">
        <v>2651</v>
      </c>
      <c r="B1276" s="426" t="s">
        <v>2001</v>
      </c>
      <c r="C1276" s="426" t="s">
        <v>1976</v>
      </c>
      <c r="D1276" s="426" t="s">
        <v>2329</v>
      </c>
      <c r="E1276" s="426" t="s">
        <v>2330</v>
      </c>
      <c r="F1276" s="429"/>
      <c r="G1276" s="429"/>
      <c r="H1276" s="429"/>
      <c r="I1276" s="429"/>
      <c r="J1276" s="429">
        <v>2</v>
      </c>
      <c r="K1276" s="429">
        <v>3724</v>
      </c>
      <c r="L1276" s="429"/>
      <c r="M1276" s="429">
        <v>1862</v>
      </c>
      <c r="N1276" s="429">
        <v>2</v>
      </c>
      <c r="O1276" s="429">
        <v>3728</v>
      </c>
      <c r="P1276" s="442"/>
      <c r="Q1276" s="430">
        <v>1864</v>
      </c>
    </row>
    <row r="1277" spans="1:17" ht="14.4" customHeight="1" x14ac:dyDescent="0.3">
      <c r="A1277" s="425" t="s">
        <v>2651</v>
      </c>
      <c r="B1277" s="426" t="s">
        <v>2001</v>
      </c>
      <c r="C1277" s="426" t="s">
        <v>1976</v>
      </c>
      <c r="D1277" s="426" t="s">
        <v>2331</v>
      </c>
      <c r="E1277" s="426" t="s">
        <v>2330</v>
      </c>
      <c r="F1277" s="429"/>
      <c r="G1277" s="429"/>
      <c r="H1277" s="429"/>
      <c r="I1277" s="429"/>
      <c r="J1277" s="429">
        <v>2</v>
      </c>
      <c r="K1277" s="429">
        <v>7622</v>
      </c>
      <c r="L1277" s="429"/>
      <c r="M1277" s="429">
        <v>3811</v>
      </c>
      <c r="N1277" s="429">
        <v>2</v>
      </c>
      <c r="O1277" s="429">
        <v>7630</v>
      </c>
      <c r="P1277" s="442"/>
      <c r="Q1277" s="430">
        <v>3815</v>
      </c>
    </row>
    <row r="1278" spans="1:17" ht="14.4" customHeight="1" x14ac:dyDescent="0.3">
      <c r="A1278" s="425" t="s">
        <v>2651</v>
      </c>
      <c r="B1278" s="426" t="s">
        <v>2001</v>
      </c>
      <c r="C1278" s="426" t="s">
        <v>1976</v>
      </c>
      <c r="D1278" s="426" t="s">
        <v>2360</v>
      </c>
      <c r="E1278" s="426" t="s">
        <v>2361</v>
      </c>
      <c r="F1278" s="429">
        <v>1</v>
      </c>
      <c r="G1278" s="429">
        <v>2114</v>
      </c>
      <c r="H1278" s="429">
        <v>1</v>
      </c>
      <c r="I1278" s="429">
        <v>2114</v>
      </c>
      <c r="J1278" s="429">
        <v>2</v>
      </c>
      <c r="K1278" s="429">
        <v>4232</v>
      </c>
      <c r="L1278" s="429">
        <v>2.0018921475875118</v>
      </c>
      <c r="M1278" s="429">
        <v>2116</v>
      </c>
      <c r="N1278" s="429">
        <v>2</v>
      </c>
      <c r="O1278" s="429">
        <v>4236</v>
      </c>
      <c r="P1278" s="442">
        <v>2.0037842951750235</v>
      </c>
      <c r="Q1278" s="430">
        <v>2118</v>
      </c>
    </row>
    <row r="1279" spans="1:17" ht="14.4" customHeight="1" x14ac:dyDescent="0.3">
      <c r="A1279" s="425" t="s">
        <v>2651</v>
      </c>
      <c r="B1279" s="426" t="s">
        <v>2001</v>
      </c>
      <c r="C1279" s="426" t="s">
        <v>1976</v>
      </c>
      <c r="D1279" s="426" t="s">
        <v>2362</v>
      </c>
      <c r="E1279" s="426" t="s">
        <v>2363</v>
      </c>
      <c r="F1279" s="429">
        <v>2</v>
      </c>
      <c r="G1279" s="429">
        <v>2084</v>
      </c>
      <c r="H1279" s="429">
        <v>1</v>
      </c>
      <c r="I1279" s="429">
        <v>1042</v>
      </c>
      <c r="J1279" s="429"/>
      <c r="K1279" s="429"/>
      <c r="L1279" s="429"/>
      <c r="M1279" s="429"/>
      <c r="N1279" s="429"/>
      <c r="O1279" s="429"/>
      <c r="P1279" s="442"/>
      <c r="Q1279" s="430"/>
    </row>
    <row r="1280" spans="1:17" ht="14.4" customHeight="1" x14ac:dyDescent="0.3">
      <c r="A1280" s="425" t="s">
        <v>2651</v>
      </c>
      <c r="B1280" s="426" t="s">
        <v>2001</v>
      </c>
      <c r="C1280" s="426" t="s">
        <v>1976</v>
      </c>
      <c r="D1280" s="426" t="s">
        <v>2364</v>
      </c>
      <c r="E1280" s="426" t="s">
        <v>2365</v>
      </c>
      <c r="F1280" s="429">
        <v>7</v>
      </c>
      <c r="G1280" s="429">
        <v>13944</v>
      </c>
      <c r="H1280" s="429">
        <v>1</v>
      </c>
      <c r="I1280" s="429">
        <v>1992</v>
      </c>
      <c r="J1280" s="429">
        <v>9</v>
      </c>
      <c r="K1280" s="429">
        <v>17946</v>
      </c>
      <c r="L1280" s="429">
        <v>1.2870051635111877</v>
      </c>
      <c r="M1280" s="429">
        <v>1994</v>
      </c>
      <c r="N1280" s="429">
        <v>8</v>
      </c>
      <c r="O1280" s="429">
        <v>15968</v>
      </c>
      <c r="P1280" s="442">
        <v>1.1451520367183017</v>
      </c>
      <c r="Q1280" s="430">
        <v>1996</v>
      </c>
    </row>
    <row r="1281" spans="1:17" ht="14.4" customHeight="1" x14ac:dyDescent="0.3">
      <c r="A1281" s="425" t="s">
        <v>2651</v>
      </c>
      <c r="B1281" s="426" t="s">
        <v>2001</v>
      </c>
      <c r="C1281" s="426" t="s">
        <v>1976</v>
      </c>
      <c r="D1281" s="426" t="s">
        <v>2372</v>
      </c>
      <c r="E1281" s="426" t="s">
        <v>2373</v>
      </c>
      <c r="F1281" s="429">
        <v>9</v>
      </c>
      <c r="G1281" s="429">
        <v>45567</v>
      </c>
      <c r="H1281" s="429">
        <v>1</v>
      </c>
      <c r="I1281" s="429">
        <v>5063</v>
      </c>
      <c r="J1281" s="429">
        <v>5</v>
      </c>
      <c r="K1281" s="429">
        <v>25325</v>
      </c>
      <c r="L1281" s="429">
        <v>0.55577501261878115</v>
      </c>
      <c r="M1281" s="429">
        <v>5065</v>
      </c>
      <c r="N1281" s="429">
        <v>6</v>
      </c>
      <c r="O1281" s="429">
        <v>30408</v>
      </c>
      <c r="P1281" s="442">
        <v>0.66732503785634345</v>
      </c>
      <c r="Q1281" s="430">
        <v>5068</v>
      </c>
    </row>
    <row r="1282" spans="1:17" ht="14.4" customHeight="1" x14ac:dyDescent="0.3">
      <c r="A1282" s="425" t="s">
        <v>2651</v>
      </c>
      <c r="B1282" s="426" t="s">
        <v>2001</v>
      </c>
      <c r="C1282" s="426" t="s">
        <v>1976</v>
      </c>
      <c r="D1282" s="426" t="s">
        <v>2374</v>
      </c>
      <c r="E1282" s="426" t="s">
        <v>2375</v>
      </c>
      <c r="F1282" s="429">
        <v>1</v>
      </c>
      <c r="G1282" s="429">
        <v>5175</v>
      </c>
      <c r="H1282" s="429">
        <v>1</v>
      </c>
      <c r="I1282" s="429">
        <v>5175</v>
      </c>
      <c r="J1282" s="429"/>
      <c r="K1282" s="429"/>
      <c r="L1282" s="429"/>
      <c r="M1282" s="429"/>
      <c r="N1282" s="429"/>
      <c r="O1282" s="429"/>
      <c r="P1282" s="442"/>
      <c r="Q1282" s="430"/>
    </row>
    <row r="1283" spans="1:17" ht="14.4" customHeight="1" x14ac:dyDescent="0.3">
      <c r="A1283" s="425" t="s">
        <v>2651</v>
      </c>
      <c r="B1283" s="426" t="s">
        <v>2001</v>
      </c>
      <c r="C1283" s="426" t="s">
        <v>1976</v>
      </c>
      <c r="D1283" s="426" t="s">
        <v>2378</v>
      </c>
      <c r="E1283" s="426" t="s">
        <v>2379</v>
      </c>
      <c r="F1283" s="429">
        <v>2</v>
      </c>
      <c r="G1283" s="429">
        <v>11006</v>
      </c>
      <c r="H1283" s="429">
        <v>1</v>
      </c>
      <c r="I1283" s="429">
        <v>5503</v>
      </c>
      <c r="J1283" s="429"/>
      <c r="K1283" s="429"/>
      <c r="L1283" s="429"/>
      <c r="M1283" s="429"/>
      <c r="N1283" s="429">
        <v>2</v>
      </c>
      <c r="O1283" s="429">
        <v>11016</v>
      </c>
      <c r="P1283" s="442">
        <v>1.0009085953116481</v>
      </c>
      <c r="Q1283" s="430">
        <v>5508</v>
      </c>
    </row>
    <row r="1284" spans="1:17" ht="14.4" customHeight="1" x14ac:dyDescent="0.3">
      <c r="A1284" s="425" t="s">
        <v>2651</v>
      </c>
      <c r="B1284" s="426" t="s">
        <v>2001</v>
      </c>
      <c r="C1284" s="426" t="s">
        <v>1976</v>
      </c>
      <c r="D1284" s="426" t="s">
        <v>2380</v>
      </c>
      <c r="E1284" s="426" t="s">
        <v>2381</v>
      </c>
      <c r="F1284" s="429">
        <v>3</v>
      </c>
      <c r="G1284" s="429">
        <v>8067</v>
      </c>
      <c r="H1284" s="429">
        <v>1</v>
      </c>
      <c r="I1284" s="429">
        <v>2689</v>
      </c>
      <c r="J1284" s="429">
        <v>1</v>
      </c>
      <c r="K1284" s="429">
        <v>2691</v>
      </c>
      <c r="L1284" s="429">
        <v>0.33358125697285235</v>
      </c>
      <c r="M1284" s="429">
        <v>2691</v>
      </c>
      <c r="N1284" s="429"/>
      <c r="O1284" s="429"/>
      <c r="P1284" s="442"/>
      <c r="Q1284" s="430"/>
    </row>
    <row r="1285" spans="1:17" ht="14.4" customHeight="1" x14ac:dyDescent="0.3">
      <c r="A1285" s="425" t="s">
        <v>2652</v>
      </c>
      <c r="B1285" s="426" t="s">
        <v>2653</v>
      </c>
      <c r="C1285" s="426" t="s">
        <v>1976</v>
      </c>
      <c r="D1285" s="426" t="s">
        <v>2301</v>
      </c>
      <c r="E1285" s="426" t="s">
        <v>2302</v>
      </c>
      <c r="F1285" s="429"/>
      <c r="G1285" s="429"/>
      <c r="H1285" s="429"/>
      <c r="I1285" s="429"/>
      <c r="J1285" s="429"/>
      <c r="K1285" s="429"/>
      <c r="L1285" s="429"/>
      <c r="M1285" s="429"/>
      <c r="N1285" s="429">
        <v>1</v>
      </c>
      <c r="O1285" s="429">
        <v>326</v>
      </c>
      <c r="P1285" s="442"/>
      <c r="Q1285" s="430">
        <v>326</v>
      </c>
    </row>
    <row r="1286" spans="1:17" ht="14.4" customHeight="1" x14ac:dyDescent="0.3">
      <c r="A1286" s="425" t="s">
        <v>2652</v>
      </c>
      <c r="B1286" s="426" t="s">
        <v>1968</v>
      </c>
      <c r="C1286" s="426" t="s">
        <v>1976</v>
      </c>
      <c r="D1286" s="426" t="s">
        <v>1989</v>
      </c>
      <c r="E1286" s="426" t="s">
        <v>1990</v>
      </c>
      <c r="F1286" s="429">
        <v>1</v>
      </c>
      <c r="G1286" s="429">
        <v>604</v>
      </c>
      <c r="H1286" s="429">
        <v>1</v>
      </c>
      <c r="I1286" s="429">
        <v>604</v>
      </c>
      <c r="J1286" s="429">
        <v>3</v>
      </c>
      <c r="K1286" s="429">
        <v>1944</v>
      </c>
      <c r="L1286" s="429">
        <v>3.2185430463576159</v>
      </c>
      <c r="M1286" s="429">
        <v>648</v>
      </c>
      <c r="N1286" s="429">
        <v>1</v>
      </c>
      <c r="O1286" s="429">
        <v>650</v>
      </c>
      <c r="P1286" s="442">
        <v>1.076158940397351</v>
      </c>
      <c r="Q1286" s="430">
        <v>650</v>
      </c>
    </row>
    <row r="1287" spans="1:17" ht="14.4" customHeight="1" x14ac:dyDescent="0.3">
      <c r="A1287" s="425" t="s">
        <v>2652</v>
      </c>
      <c r="B1287" s="426" t="s">
        <v>1968</v>
      </c>
      <c r="C1287" s="426" t="s">
        <v>1976</v>
      </c>
      <c r="D1287" s="426" t="s">
        <v>1995</v>
      </c>
      <c r="E1287" s="426" t="s">
        <v>1996</v>
      </c>
      <c r="F1287" s="429"/>
      <c r="G1287" s="429"/>
      <c r="H1287" s="429"/>
      <c r="I1287" s="429"/>
      <c r="J1287" s="429">
        <v>1</v>
      </c>
      <c r="K1287" s="429">
        <v>264</v>
      </c>
      <c r="L1287" s="429"/>
      <c r="M1287" s="429">
        <v>264</v>
      </c>
      <c r="N1287" s="429">
        <v>1</v>
      </c>
      <c r="O1287" s="429">
        <v>266</v>
      </c>
      <c r="P1287" s="442"/>
      <c r="Q1287" s="430">
        <v>266</v>
      </c>
    </row>
    <row r="1288" spans="1:17" ht="14.4" customHeight="1" x14ac:dyDescent="0.3">
      <c r="A1288" s="425" t="s">
        <v>2652</v>
      </c>
      <c r="B1288" s="426" t="s">
        <v>1968</v>
      </c>
      <c r="C1288" s="426" t="s">
        <v>1976</v>
      </c>
      <c r="D1288" s="426" t="s">
        <v>1999</v>
      </c>
      <c r="E1288" s="426" t="s">
        <v>2000</v>
      </c>
      <c r="F1288" s="429"/>
      <c r="G1288" s="429"/>
      <c r="H1288" s="429"/>
      <c r="I1288" s="429"/>
      <c r="J1288" s="429">
        <v>3</v>
      </c>
      <c r="K1288" s="429">
        <v>360</v>
      </c>
      <c r="L1288" s="429"/>
      <c r="M1288" s="429">
        <v>120</v>
      </c>
      <c r="N1288" s="429">
        <v>1</v>
      </c>
      <c r="O1288" s="429">
        <v>121</v>
      </c>
      <c r="P1288" s="442"/>
      <c r="Q1288" s="430">
        <v>121</v>
      </c>
    </row>
    <row r="1289" spans="1:17" ht="14.4" customHeight="1" x14ac:dyDescent="0.3">
      <c r="A1289" s="425" t="s">
        <v>2652</v>
      </c>
      <c r="B1289" s="426" t="s">
        <v>2001</v>
      </c>
      <c r="C1289" s="426" t="s">
        <v>2002</v>
      </c>
      <c r="D1289" s="426" t="s">
        <v>2003</v>
      </c>
      <c r="E1289" s="426" t="s">
        <v>2004</v>
      </c>
      <c r="F1289" s="429">
        <v>1</v>
      </c>
      <c r="G1289" s="429">
        <v>218.62</v>
      </c>
      <c r="H1289" s="429">
        <v>1</v>
      </c>
      <c r="I1289" s="429">
        <v>218.62</v>
      </c>
      <c r="J1289" s="429"/>
      <c r="K1289" s="429"/>
      <c r="L1289" s="429"/>
      <c r="M1289" s="429"/>
      <c r="N1289" s="429"/>
      <c r="O1289" s="429"/>
      <c r="P1289" s="442"/>
      <c r="Q1289" s="430"/>
    </row>
    <row r="1290" spans="1:17" ht="14.4" customHeight="1" x14ac:dyDescent="0.3">
      <c r="A1290" s="425" t="s">
        <v>2652</v>
      </c>
      <c r="B1290" s="426" t="s">
        <v>2001</v>
      </c>
      <c r="C1290" s="426" t="s">
        <v>2002</v>
      </c>
      <c r="D1290" s="426" t="s">
        <v>2005</v>
      </c>
      <c r="E1290" s="426" t="s">
        <v>2004</v>
      </c>
      <c r="F1290" s="429">
        <v>1</v>
      </c>
      <c r="G1290" s="429">
        <v>587.70000000000005</v>
      </c>
      <c r="H1290" s="429">
        <v>1</v>
      </c>
      <c r="I1290" s="429">
        <v>587.70000000000005</v>
      </c>
      <c r="J1290" s="429"/>
      <c r="K1290" s="429"/>
      <c r="L1290" s="429"/>
      <c r="M1290" s="429"/>
      <c r="N1290" s="429">
        <v>1</v>
      </c>
      <c r="O1290" s="429">
        <v>489.03</v>
      </c>
      <c r="P1290" s="442">
        <v>0.83210821847881566</v>
      </c>
      <c r="Q1290" s="430">
        <v>489.03</v>
      </c>
    </row>
    <row r="1291" spans="1:17" ht="14.4" customHeight="1" x14ac:dyDescent="0.3">
      <c r="A1291" s="425" t="s">
        <v>2652</v>
      </c>
      <c r="B1291" s="426" t="s">
        <v>2001</v>
      </c>
      <c r="C1291" s="426" t="s">
        <v>2002</v>
      </c>
      <c r="D1291" s="426" t="s">
        <v>2006</v>
      </c>
      <c r="E1291" s="426" t="s">
        <v>2007</v>
      </c>
      <c r="F1291" s="429"/>
      <c r="G1291" s="429"/>
      <c r="H1291" s="429"/>
      <c r="I1291" s="429"/>
      <c r="J1291" s="429">
        <v>0.5</v>
      </c>
      <c r="K1291" s="429">
        <v>495.94</v>
      </c>
      <c r="L1291" s="429"/>
      <c r="M1291" s="429">
        <v>991.88</v>
      </c>
      <c r="N1291" s="429">
        <v>3</v>
      </c>
      <c r="O1291" s="429">
        <v>3001.77</v>
      </c>
      <c r="P1291" s="442"/>
      <c r="Q1291" s="430">
        <v>1000.59</v>
      </c>
    </row>
    <row r="1292" spans="1:17" ht="14.4" customHeight="1" x14ac:dyDescent="0.3">
      <c r="A1292" s="425" t="s">
        <v>2652</v>
      </c>
      <c r="B1292" s="426" t="s">
        <v>2001</v>
      </c>
      <c r="C1292" s="426" t="s">
        <v>2002</v>
      </c>
      <c r="D1292" s="426" t="s">
        <v>2008</v>
      </c>
      <c r="E1292" s="426" t="s">
        <v>2007</v>
      </c>
      <c r="F1292" s="429">
        <v>1</v>
      </c>
      <c r="G1292" s="429">
        <v>2146.5100000000002</v>
      </c>
      <c r="H1292" s="429">
        <v>1</v>
      </c>
      <c r="I1292" s="429">
        <v>2146.5100000000002</v>
      </c>
      <c r="J1292" s="429">
        <v>1.5</v>
      </c>
      <c r="K1292" s="429">
        <v>2974.32</v>
      </c>
      <c r="L1292" s="429">
        <v>1.3856539219477197</v>
      </c>
      <c r="M1292" s="429">
        <v>1982.88</v>
      </c>
      <c r="N1292" s="429">
        <v>1</v>
      </c>
      <c r="O1292" s="429">
        <v>1982.88</v>
      </c>
      <c r="P1292" s="442">
        <v>0.92376928129847979</v>
      </c>
      <c r="Q1292" s="430">
        <v>1982.88</v>
      </c>
    </row>
    <row r="1293" spans="1:17" ht="14.4" customHeight="1" x14ac:dyDescent="0.3">
      <c r="A1293" s="425" t="s">
        <v>2652</v>
      </c>
      <c r="B1293" s="426" t="s">
        <v>2001</v>
      </c>
      <c r="C1293" s="426" t="s">
        <v>2002</v>
      </c>
      <c r="D1293" s="426" t="s">
        <v>2009</v>
      </c>
      <c r="E1293" s="426" t="s">
        <v>2010</v>
      </c>
      <c r="F1293" s="429">
        <v>1.6700000000000002</v>
      </c>
      <c r="G1293" s="429">
        <v>4265.96</v>
      </c>
      <c r="H1293" s="429">
        <v>1</v>
      </c>
      <c r="I1293" s="429">
        <v>2554.4670658682635</v>
      </c>
      <c r="J1293" s="429">
        <v>1.33</v>
      </c>
      <c r="K1293" s="429">
        <v>3522.14</v>
      </c>
      <c r="L1293" s="429">
        <v>0.82563830884490241</v>
      </c>
      <c r="M1293" s="429">
        <v>2648.2255639097743</v>
      </c>
      <c r="N1293" s="429">
        <v>2.66</v>
      </c>
      <c r="O1293" s="429">
        <v>7067.5</v>
      </c>
      <c r="P1293" s="442">
        <v>1.6567197067014223</v>
      </c>
      <c r="Q1293" s="430">
        <v>2656.9548872180449</v>
      </c>
    </row>
    <row r="1294" spans="1:17" ht="14.4" customHeight="1" x14ac:dyDescent="0.3">
      <c r="A1294" s="425" t="s">
        <v>2652</v>
      </c>
      <c r="B1294" s="426" t="s">
        <v>2001</v>
      </c>
      <c r="C1294" s="426" t="s">
        <v>2002</v>
      </c>
      <c r="D1294" s="426" t="s">
        <v>2011</v>
      </c>
      <c r="E1294" s="426" t="s">
        <v>2010</v>
      </c>
      <c r="F1294" s="429">
        <v>0.8</v>
      </c>
      <c r="G1294" s="429">
        <v>5108.96</v>
      </c>
      <c r="H1294" s="429">
        <v>1</v>
      </c>
      <c r="I1294" s="429">
        <v>6386.2</v>
      </c>
      <c r="J1294" s="429">
        <v>0.60000000000000009</v>
      </c>
      <c r="K1294" s="429">
        <v>3972.33</v>
      </c>
      <c r="L1294" s="429">
        <v>0.77752223544517862</v>
      </c>
      <c r="M1294" s="429">
        <v>6620.5499999999993</v>
      </c>
      <c r="N1294" s="429">
        <v>1.7</v>
      </c>
      <c r="O1294" s="429">
        <v>11301.369999999999</v>
      </c>
      <c r="P1294" s="442">
        <v>2.2120686010460053</v>
      </c>
      <c r="Q1294" s="430">
        <v>6647.8647058823526</v>
      </c>
    </row>
    <row r="1295" spans="1:17" ht="14.4" customHeight="1" x14ac:dyDescent="0.3">
      <c r="A1295" s="425" t="s">
        <v>2652</v>
      </c>
      <c r="B1295" s="426" t="s">
        <v>2001</v>
      </c>
      <c r="C1295" s="426" t="s">
        <v>2002</v>
      </c>
      <c r="D1295" s="426" t="s">
        <v>2021</v>
      </c>
      <c r="E1295" s="426" t="s">
        <v>2022</v>
      </c>
      <c r="F1295" s="429">
        <v>15.84</v>
      </c>
      <c r="G1295" s="429">
        <v>22879.22</v>
      </c>
      <c r="H1295" s="429">
        <v>1</v>
      </c>
      <c r="I1295" s="429">
        <v>1444.3952020202021</v>
      </c>
      <c r="J1295" s="429">
        <v>14.7</v>
      </c>
      <c r="K1295" s="429">
        <v>17999.47</v>
      </c>
      <c r="L1295" s="429">
        <v>0.78671694227338174</v>
      </c>
      <c r="M1295" s="429">
        <v>1224.4537414965987</v>
      </c>
      <c r="N1295" s="429">
        <v>11.5</v>
      </c>
      <c r="O1295" s="429">
        <v>11314.44</v>
      </c>
      <c r="P1295" s="442">
        <v>0.49452909670871648</v>
      </c>
      <c r="Q1295" s="430">
        <v>983.86434782608706</v>
      </c>
    </row>
    <row r="1296" spans="1:17" ht="14.4" customHeight="1" x14ac:dyDescent="0.3">
      <c r="A1296" s="425" t="s">
        <v>2652</v>
      </c>
      <c r="B1296" s="426" t="s">
        <v>2001</v>
      </c>
      <c r="C1296" s="426" t="s">
        <v>2002</v>
      </c>
      <c r="D1296" s="426" t="s">
        <v>2024</v>
      </c>
      <c r="E1296" s="426" t="s">
        <v>2014</v>
      </c>
      <c r="F1296" s="429">
        <v>0.04</v>
      </c>
      <c r="G1296" s="429">
        <v>548.14</v>
      </c>
      <c r="H1296" s="429">
        <v>1</v>
      </c>
      <c r="I1296" s="429">
        <v>13703.5</v>
      </c>
      <c r="J1296" s="429">
        <v>0.06</v>
      </c>
      <c r="K1296" s="429">
        <v>919.53</v>
      </c>
      <c r="L1296" s="429">
        <v>1.677545882438793</v>
      </c>
      <c r="M1296" s="429">
        <v>15325.5</v>
      </c>
      <c r="N1296" s="429"/>
      <c r="O1296" s="429"/>
      <c r="P1296" s="442"/>
      <c r="Q1296" s="430"/>
    </row>
    <row r="1297" spans="1:17" ht="14.4" customHeight="1" x14ac:dyDescent="0.3">
      <c r="A1297" s="425" t="s">
        <v>2652</v>
      </c>
      <c r="B1297" s="426" t="s">
        <v>2001</v>
      </c>
      <c r="C1297" s="426" t="s">
        <v>2002</v>
      </c>
      <c r="D1297" s="426" t="s">
        <v>2025</v>
      </c>
      <c r="E1297" s="426" t="s">
        <v>2026</v>
      </c>
      <c r="F1297" s="429">
        <v>0.42000000000000004</v>
      </c>
      <c r="G1297" s="429">
        <v>6879.75</v>
      </c>
      <c r="H1297" s="429">
        <v>1</v>
      </c>
      <c r="I1297" s="429">
        <v>16380.357142857141</v>
      </c>
      <c r="J1297" s="429">
        <v>0.98</v>
      </c>
      <c r="K1297" s="429">
        <v>12577.37</v>
      </c>
      <c r="L1297" s="429">
        <v>1.8281725353392202</v>
      </c>
      <c r="M1297" s="429">
        <v>12834.051020408164</v>
      </c>
      <c r="N1297" s="429">
        <v>1.43</v>
      </c>
      <c r="O1297" s="429">
        <v>16114.939999999999</v>
      </c>
      <c r="P1297" s="442">
        <v>2.3423729059922236</v>
      </c>
      <c r="Q1297" s="430">
        <v>11269.188811188811</v>
      </c>
    </row>
    <row r="1298" spans="1:17" ht="14.4" customHeight="1" x14ac:dyDescent="0.3">
      <c r="A1298" s="425" t="s">
        <v>2652</v>
      </c>
      <c r="B1298" s="426" t="s">
        <v>2001</v>
      </c>
      <c r="C1298" s="426" t="s">
        <v>2002</v>
      </c>
      <c r="D1298" s="426" t="s">
        <v>2032</v>
      </c>
      <c r="E1298" s="426" t="s">
        <v>2026</v>
      </c>
      <c r="F1298" s="429">
        <v>0.42000000000000004</v>
      </c>
      <c r="G1298" s="429">
        <v>3106.45</v>
      </c>
      <c r="H1298" s="429">
        <v>1</v>
      </c>
      <c r="I1298" s="429">
        <v>7396.3095238095229</v>
      </c>
      <c r="J1298" s="429">
        <v>0.05</v>
      </c>
      <c r="K1298" s="429">
        <v>322.49</v>
      </c>
      <c r="L1298" s="429">
        <v>0.10381303417083811</v>
      </c>
      <c r="M1298" s="429">
        <v>6449.8</v>
      </c>
      <c r="N1298" s="429"/>
      <c r="O1298" s="429"/>
      <c r="P1298" s="442"/>
      <c r="Q1298" s="430"/>
    </row>
    <row r="1299" spans="1:17" ht="14.4" customHeight="1" x14ac:dyDescent="0.3">
      <c r="A1299" s="425" t="s">
        <v>2652</v>
      </c>
      <c r="B1299" s="426" t="s">
        <v>2001</v>
      </c>
      <c r="C1299" s="426" t="s">
        <v>2002</v>
      </c>
      <c r="D1299" s="426" t="s">
        <v>2033</v>
      </c>
      <c r="E1299" s="426" t="s">
        <v>2026</v>
      </c>
      <c r="F1299" s="429">
        <v>0.11</v>
      </c>
      <c r="G1299" s="429">
        <v>1916.86</v>
      </c>
      <c r="H1299" s="429">
        <v>1</v>
      </c>
      <c r="I1299" s="429">
        <v>17426</v>
      </c>
      <c r="J1299" s="429"/>
      <c r="K1299" s="429"/>
      <c r="L1299" s="429"/>
      <c r="M1299" s="429"/>
      <c r="N1299" s="429"/>
      <c r="O1299" s="429"/>
      <c r="P1299" s="442"/>
      <c r="Q1299" s="430"/>
    </row>
    <row r="1300" spans="1:17" ht="14.4" customHeight="1" x14ac:dyDescent="0.3">
      <c r="A1300" s="425" t="s">
        <v>2652</v>
      </c>
      <c r="B1300" s="426" t="s">
        <v>2001</v>
      </c>
      <c r="C1300" s="426" t="s">
        <v>2002</v>
      </c>
      <c r="D1300" s="426" t="s">
        <v>2452</v>
      </c>
      <c r="E1300" s="426" t="s">
        <v>2453</v>
      </c>
      <c r="F1300" s="429">
        <v>1</v>
      </c>
      <c r="G1300" s="429">
        <v>396.55</v>
      </c>
      <c r="H1300" s="429">
        <v>1</v>
      </c>
      <c r="I1300" s="429">
        <v>396.55</v>
      </c>
      <c r="J1300" s="429"/>
      <c r="K1300" s="429"/>
      <c r="L1300" s="429"/>
      <c r="M1300" s="429"/>
      <c r="N1300" s="429"/>
      <c r="O1300" s="429"/>
      <c r="P1300" s="442"/>
      <c r="Q1300" s="430"/>
    </row>
    <row r="1301" spans="1:17" ht="14.4" customHeight="1" x14ac:dyDescent="0.3">
      <c r="A1301" s="425" t="s">
        <v>2652</v>
      </c>
      <c r="B1301" s="426" t="s">
        <v>2001</v>
      </c>
      <c r="C1301" s="426" t="s">
        <v>2002</v>
      </c>
      <c r="D1301" s="426" t="s">
        <v>2034</v>
      </c>
      <c r="E1301" s="426" t="s">
        <v>2035</v>
      </c>
      <c r="F1301" s="429">
        <v>0.4</v>
      </c>
      <c r="G1301" s="429">
        <v>117.68</v>
      </c>
      <c r="H1301" s="429">
        <v>1</v>
      </c>
      <c r="I1301" s="429">
        <v>294.2</v>
      </c>
      <c r="J1301" s="429"/>
      <c r="K1301" s="429"/>
      <c r="L1301" s="429"/>
      <c r="M1301" s="429"/>
      <c r="N1301" s="429">
        <v>0.2</v>
      </c>
      <c r="O1301" s="429">
        <v>53.26</v>
      </c>
      <c r="P1301" s="442">
        <v>0.45258327668252885</v>
      </c>
      <c r="Q1301" s="430">
        <v>266.29999999999995</v>
      </c>
    </row>
    <row r="1302" spans="1:17" ht="14.4" customHeight="1" x14ac:dyDescent="0.3">
      <c r="A1302" s="425" t="s">
        <v>2652</v>
      </c>
      <c r="B1302" s="426" t="s">
        <v>2001</v>
      </c>
      <c r="C1302" s="426" t="s">
        <v>2002</v>
      </c>
      <c r="D1302" s="426" t="s">
        <v>2036</v>
      </c>
      <c r="E1302" s="426" t="s">
        <v>2037</v>
      </c>
      <c r="F1302" s="429">
        <v>8</v>
      </c>
      <c r="G1302" s="429">
        <v>7827.08</v>
      </c>
      <c r="H1302" s="429">
        <v>1</v>
      </c>
      <c r="I1302" s="429">
        <v>978.38499999999999</v>
      </c>
      <c r="J1302" s="429">
        <v>2</v>
      </c>
      <c r="K1302" s="429">
        <v>1933.48</v>
      </c>
      <c r="L1302" s="429">
        <v>0.24702443312193054</v>
      </c>
      <c r="M1302" s="429">
        <v>966.74</v>
      </c>
      <c r="N1302" s="429">
        <v>2</v>
      </c>
      <c r="O1302" s="429">
        <v>1941.96</v>
      </c>
      <c r="P1302" s="442">
        <v>0.24810785120376949</v>
      </c>
      <c r="Q1302" s="430">
        <v>970.98</v>
      </c>
    </row>
    <row r="1303" spans="1:17" ht="14.4" customHeight="1" x14ac:dyDescent="0.3">
      <c r="A1303" s="425" t="s">
        <v>2652</v>
      </c>
      <c r="B1303" s="426" t="s">
        <v>2001</v>
      </c>
      <c r="C1303" s="426" t="s">
        <v>2002</v>
      </c>
      <c r="D1303" s="426" t="s">
        <v>2038</v>
      </c>
      <c r="E1303" s="426" t="s">
        <v>2037</v>
      </c>
      <c r="F1303" s="429"/>
      <c r="G1303" s="429"/>
      <c r="H1303" s="429"/>
      <c r="I1303" s="429"/>
      <c r="J1303" s="429"/>
      <c r="K1303" s="429"/>
      <c r="L1303" s="429"/>
      <c r="M1303" s="429"/>
      <c r="N1303" s="429">
        <v>1</v>
      </c>
      <c r="O1303" s="429">
        <v>1857.73</v>
      </c>
      <c r="P1303" s="442"/>
      <c r="Q1303" s="430">
        <v>1857.73</v>
      </c>
    </row>
    <row r="1304" spans="1:17" ht="14.4" customHeight="1" x14ac:dyDescent="0.3">
      <c r="A1304" s="425" t="s">
        <v>2652</v>
      </c>
      <c r="B1304" s="426" t="s">
        <v>2001</v>
      </c>
      <c r="C1304" s="426" t="s">
        <v>2002</v>
      </c>
      <c r="D1304" s="426" t="s">
        <v>2041</v>
      </c>
      <c r="E1304" s="426" t="s">
        <v>2042</v>
      </c>
      <c r="F1304" s="429"/>
      <c r="G1304" s="429"/>
      <c r="H1304" s="429"/>
      <c r="I1304" s="429"/>
      <c r="J1304" s="429">
        <v>0.05</v>
      </c>
      <c r="K1304" s="429">
        <v>242.38</v>
      </c>
      <c r="L1304" s="429"/>
      <c r="M1304" s="429">
        <v>4847.5999999999995</v>
      </c>
      <c r="N1304" s="429">
        <v>7.0000000000000007E-2</v>
      </c>
      <c r="O1304" s="429">
        <v>342.32</v>
      </c>
      <c r="P1304" s="442"/>
      <c r="Q1304" s="430">
        <v>4890.2857142857138</v>
      </c>
    </row>
    <row r="1305" spans="1:17" ht="14.4" customHeight="1" x14ac:dyDescent="0.3">
      <c r="A1305" s="425" t="s">
        <v>2652</v>
      </c>
      <c r="B1305" s="426" t="s">
        <v>2001</v>
      </c>
      <c r="C1305" s="426" t="s">
        <v>2002</v>
      </c>
      <c r="D1305" s="426" t="s">
        <v>2044</v>
      </c>
      <c r="E1305" s="426" t="s">
        <v>2045</v>
      </c>
      <c r="F1305" s="429">
        <v>0.1</v>
      </c>
      <c r="G1305" s="429">
        <v>522.25</v>
      </c>
      <c r="H1305" s="429">
        <v>1</v>
      </c>
      <c r="I1305" s="429">
        <v>5222.5</v>
      </c>
      <c r="J1305" s="429">
        <v>0.18</v>
      </c>
      <c r="K1305" s="429">
        <v>974.3900000000001</v>
      </c>
      <c r="L1305" s="429">
        <v>1.8657539492580184</v>
      </c>
      <c r="M1305" s="429">
        <v>5413.2777777777783</v>
      </c>
      <c r="N1305" s="429">
        <v>0.35</v>
      </c>
      <c r="O1305" s="429">
        <v>1897.0300000000002</v>
      </c>
      <c r="P1305" s="442">
        <v>3.6324174246050744</v>
      </c>
      <c r="Q1305" s="430">
        <v>5420.0857142857149</v>
      </c>
    </row>
    <row r="1306" spans="1:17" ht="14.4" customHeight="1" x14ac:dyDescent="0.3">
      <c r="A1306" s="425" t="s">
        <v>2652</v>
      </c>
      <c r="B1306" s="426" t="s">
        <v>2001</v>
      </c>
      <c r="C1306" s="426" t="s">
        <v>2002</v>
      </c>
      <c r="D1306" s="426" t="s">
        <v>2046</v>
      </c>
      <c r="E1306" s="426" t="s">
        <v>2045</v>
      </c>
      <c r="F1306" s="429">
        <v>6.39</v>
      </c>
      <c r="G1306" s="429">
        <v>73958.550000000017</v>
      </c>
      <c r="H1306" s="429">
        <v>1</v>
      </c>
      <c r="I1306" s="429">
        <v>11574.107981220661</v>
      </c>
      <c r="J1306" s="429">
        <v>4.9899999999999993</v>
      </c>
      <c r="K1306" s="429">
        <v>53932.46</v>
      </c>
      <c r="L1306" s="429">
        <v>0.72922549184644625</v>
      </c>
      <c r="M1306" s="429">
        <v>10808.108216432867</v>
      </c>
      <c r="N1306" s="429">
        <v>5.69</v>
      </c>
      <c r="O1306" s="429">
        <v>61765.75</v>
      </c>
      <c r="P1306" s="442">
        <v>0.83514008860368394</v>
      </c>
      <c r="Q1306" s="430">
        <v>10855.140597539543</v>
      </c>
    </row>
    <row r="1307" spans="1:17" ht="14.4" customHeight="1" x14ac:dyDescent="0.3">
      <c r="A1307" s="425" t="s">
        <v>2652</v>
      </c>
      <c r="B1307" s="426" t="s">
        <v>2001</v>
      </c>
      <c r="C1307" s="426" t="s">
        <v>2002</v>
      </c>
      <c r="D1307" s="426" t="s">
        <v>2047</v>
      </c>
      <c r="E1307" s="426" t="s">
        <v>2042</v>
      </c>
      <c r="F1307" s="429">
        <v>0.6</v>
      </c>
      <c r="G1307" s="429">
        <v>1659.52</v>
      </c>
      <c r="H1307" s="429">
        <v>1</v>
      </c>
      <c r="I1307" s="429">
        <v>2765.8666666666668</v>
      </c>
      <c r="J1307" s="429">
        <v>0.5</v>
      </c>
      <c r="K1307" s="429">
        <v>969.55</v>
      </c>
      <c r="L1307" s="429">
        <v>0.58423520053991518</v>
      </c>
      <c r="M1307" s="429">
        <v>1939.1</v>
      </c>
      <c r="N1307" s="429">
        <v>0.35</v>
      </c>
      <c r="O1307" s="429">
        <v>682.07999999999993</v>
      </c>
      <c r="P1307" s="442">
        <v>0.41101041264944077</v>
      </c>
      <c r="Q1307" s="430">
        <v>1948.8</v>
      </c>
    </row>
    <row r="1308" spans="1:17" ht="14.4" customHeight="1" x14ac:dyDescent="0.3">
      <c r="A1308" s="425" t="s">
        <v>2652</v>
      </c>
      <c r="B1308" s="426" t="s">
        <v>2001</v>
      </c>
      <c r="C1308" s="426" t="s">
        <v>2002</v>
      </c>
      <c r="D1308" s="426" t="s">
        <v>2049</v>
      </c>
      <c r="E1308" s="426" t="s">
        <v>2050</v>
      </c>
      <c r="F1308" s="429">
        <v>2.6</v>
      </c>
      <c r="G1308" s="429">
        <v>1258.9900000000002</v>
      </c>
      <c r="H1308" s="429">
        <v>1</v>
      </c>
      <c r="I1308" s="429">
        <v>484.22692307692313</v>
      </c>
      <c r="J1308" s="429">
        <v>1.05</v>
      </c>
      <c r="K1308" s="429">
        <v>394.83</v>
      </c>
      <c r="L1308" s="429">
        <v>0.31360852747043255</v>
      </c>
      <c r="M1308" s="429">
        <v>376.02857142857141</v>
      </c>
      <c r="N1308" s="429">
        <v>0.95</v>
      </c>
      <c r="O1308" s="429">
        <v>357.7</v>
      </c>
      <c r="P1308" s="442">
        <v>0.28411663317421099</v>
      </c>
      <c r="Q1308" s="430">
        <v>376.5263157894737</v>
      </c>
    </row>
    <row r="1309" spans="1:17" ht="14.4" customHeight="1" x14ac:dyDescent="0.3">
      <c r="A1309" s="425" t="s">
        <v>2652</v>
      </c>
      <c r="B1309" s="426" t="s">
        <v>2001</v>
      </c>
      <c r="C1309" s="426" t="s">
        <v>2002</v>
      </c>
      <c r="D1309" s="426" t="s">
        <v>2053</v>
      </c>
      <c r="E1309" s="426" t="s">
        <v>2052</v>
      </c>
      <c r="F1309" s="429"/>
      <c r="G1309" s="429"/>
      <c r="H1309" s="429"/>
      <c r="I1309" s="429"/>
      <c r="J1309" s="429">
        <v>0.03</v>
      </c>
      <c r="K1309" s="429">
        <v>28.09</v>
      </c>
      <c r="L1309" s="429"/>
      <c r="M1309" s="429">
        <v>936.33333333333337</v>
      </c>
      <c r="N1309" s="429">
        <v>0.05</v>
      </c>
      <c r="O1309" s="429">
        <v>46.83</v>
      </c>
      <c r="P1309" s="442"/>
      <c r="Q1309" s="430">
        <v>936.59999999999991</v>
      </c>
    </row>
    <row r="1310" spans="1:17" ht="14.4" customHeight="1" x14ac:dyDescent="0.3">
      <c r="A1310" s="425" t="s">
        <v>2652</v>
      </c>
      <c r="B1310" s="426" t="s">
        <v>2001</v>
      </c>
      <c r="C1310" s="426" t="s">
        <v>1969</v>
      </c>
      <c r="D1310" s="426" t="s">
        <v>2070</v>
      </c>
      <c r="E1310" s="426" t="s">
        <v>2071</v>
      </c>
      <c r="F1310" s="429">
        <v>1</v>
      </c>
      <c r="G1310" s="429">
        <v>938.2</v>
      </c>
      <c r="H1310" s="429">
        <v>1</v>
      </c>
      <c r="I1310" s="429">
        <v>938.2</v>
      </c>
      <c r="J1310" s="429">
        <v>1</v>
      </c>
      <c r="K1310" s="429">
        <v>938.2</v>
      </c>
      <c r="L1310" s="429">
        <v>1</v>
      </c>
      <c r="M1310" s="429">
        <v>938.2</v>
      </c>
      <c r="N1310" s="429">
        <v>1</v>
      </c>
      <c r="O1310" s="429">
        <v>972.32</v>
      </c>
      <c r="P1310" s="442">
        <v>1.0363675122575144</v>
      </c>
      <c r="Q1310" s="430">
        <v>972.32</v>
      </c>
    </row>
    <row r="1311" spans="1:17" ht="14.4" customHeight="1" x14ac:dyDescent="0.3">
      <c r="A1311" s="425" t="s">
        <v>2652</v>
      </c>
      <c r="B1311" s="426" t="s">
        <v>2001</v>
      </c>
      <c r="C1311" s="426" t="s">
        <v>1969</v>
      </c>
      <c r="D1311" s="426" t="s">
        <v>2072</v>
      </c>
      <c r="E1311" s="426" t="s">
        <v>2071</v>
      </c>
      <c r="F1311" s="429"/>
      <c r="G1311" s="429"/>
      <c r="H1311" s="429"/>
      <c r="I1311" s="429"/>
      <c r="J1311" s="429">
        <v>1</v>
      </c>
      <c r="K1311" s="429">
        <v>1647.4</v>
      </c>
      <c r="L1311" s="429"/>
      <c r="M1311" s="429">
        <v>1647.4</v>
      </c>
      <c r="N1311" s="429">
        <v>1</v>
      </c>
      <c r="O1311" s="429">
        <v>1707.31</v>
      </c>
      <c r="P1311" s="442"/>
      <c r="Q1311" s="430">
        <v>1707.31</v>
      </c>
    </row>
    <row r="1312" spans="1:17" ht="14.4" customHeight="1" x14ac:dyDescent="0.3">
      <c r="A1312" s="425" t="s">
        <v>2652</v>
      </c>
      <c r="B1312" s="426" t="s">
        <v>2001</v>
      </c>
      <c r="C1312" s="426" t="s">
        <v>1969</v>
      </c>
      <c r="D1312" s="426" t="s">
        <v>2073</v>
      </c>
      <c r="E1312" s="426" t="s">
        <v>2071</v>
      </c>
      <c r="F1312" s="429">
        <v>4</v>
      </c>
      <c r="G1312" s="429">
        <v>7975.2</v>
      </c>
      <c r="H1312" s="429">
        <v>1</v>
      </c>
      <c r="I1312" s="429">
        <v>1993.8</v>
      </c>
      <c r="J1312" s="429">
        <v>4</v>
      </c>
      <c r="K1312" s="429">
        <v>8192.7000000000007</v>
      </c>
      <c r="L1312" s="429">
        <v>1.0272720433343365</v>
      </c>
      <c r="M1312" s="429">
        <v>2048.1750000000002</v>
      </c>
      <c r="N1312" s="429">
        <v>2</v>
      </c>
      <c r="O1312" s="429">
        <v>4132.6000000000004</v>
      </c>
      <c r="P1312" s="442">
        <v>0.51818136222289102</v>
      </c>
      <c r="Q1312" s="430">
        <v>2066.3000000000002</v>
      </c>
    </row>
    <row r="1313" spans="1:17" ht="14.4" customHeight="1" x14ac:dyDescent="0.3">
      <c r="A1313" s="425" t="s">
        <v>2652</v>
      </c>
      <c r="B1313" s="426" t="s">
        <v>2001</v>
      </c>
      <c r="C1313" s="426" t="s">
        <v>1969</v>
      </c>
      <c r="D1313" s="426" t="s">
        <v>2074</v>
      </c>
      <c r="E1313" s="426" t="s">
        <v>2075</v>
      </c>
      <c r="F1313" s="429">
        <v>1</v>
      </c>
      <c r="G1313" s="429">
        <v>1864.3</v>
      </c>
      <c r="H1313" s="429">
        <v>1</v>
      </c>
      <c r="I1313" s="429">
        <v>1864.3</v>
      </c>
      <c r="J1313" s="429"/>
      <c r="K1313" s="429"/>
      <c r="L1313" s="429"/>
      <c r="M1313" s="429"/>
      <c r="N1313" s="429">
        <v>2</v>
      </c>
      <c r="O1313" s="429">
        <v>3864.18</v>
      </c>
      <c r="P1313" s="442">
        <v>2.0727243469398702</v>
      </c>
      <c r="Q1313" s="430">
        <v>1932.09</v>
      </c>
    </row>
    <row r="1314" spans="1:17" ht="14.4" customHeight="1" x14ac:dyDescent="0.3">
      <c r="A1314" s="425" t="s">
        <v>2652</v>
      </c>
      <c r="B1314" s="426" t="s">
        <v>2001</v>
      </c>
      <c r="C1314" s="426" t="s">
        <v>1969</v>
      </c>
      <c r="D1314" s="426" t="s">
        <v>2076</v>
      </c>
      <c r="E1314" s="426" t="s">
        <v>2077</v>
      </c>
      <c r="F1314" s="429">
        <v>3</v>
      </c>
      <c r="G1314" s="429">
        <v>2975.1000000000004</v>
      </c>
      <c r="H1314" s="429">
        <v>1</v>
      </c>
      <c r="I1314" s="429">
        <v>991.70000000000016</v>
      </c>
      <c r="J1314" s="429">
        <v>2</v>
      </c>
      <c r="K1314" s="429">
        <v>2055.52</v>
      </c>
      <c r="L1314" s="429">
        <v>0.69090786864307074</v>
      </c>
      <c r="M1314" s="429">
        <v>1027.76</v>
      </c>
      <c r="N1314" s="429">
        <v>1</v>
      </c>
      <c r="O1314" s="429">
        <v>1027.76</v>
      </c>
      <c r="P1314" s="442">
        <v>0.34545393432153537</v>
      </c>
      <c r="Q1314" s="430">
        <v>1027.76</v>
      </c>
    </row>
    <row r="1315" spans="1:17" ht="14.4" customHeight="1" x14ac:dyDescent="0.3">
      <c r="A1315" s="425" t="s">
        <v>2652</v>
      </c>
      <c r="B1315" s="426" t="s">
        <v>2001</v>
      </c>
      <c r="C1315" s="426" t="s">
        <v>1969</v>
      </c>
      <c r="D1315" s="426" t="s">
        <v>2089</v>
      </c>
      <c r="E1315" s="426" t="s">
        <v>2090</v>
      </c>
      <c r="F1315" s="429"/>
      <c r="G1315" s="429"/>
      <c r="H1315" s="429"/>
      <c r="I1315" s="429"/>
      <c r="J1315" s="429"/>
      <c r="K1315" s="429"/>
      <c r="L1315" s="429"/>
      <c r="M1315" s="429"/>
      <c r="N1315" s="429">
        <v>1</v>
      </c>
      <c r="O1315" s="429">
        <v>2236.5</v>
      </c>
      <c r="P1315" s="442"/>
      <c r="Q1315" s="430">
        <v>2236.5</v>
      </c>
    </row>
    <row r="1316" spans="1:17" ht="14.4" customHeight="1" x14ac:dyDescent="0.3">
      <c r="A1316" s="425" t="s">
        <v>2652</v>
      </c>
      <c r="B1316" s="426" t="s">
        <v>2001</v>
      </c>
      <c r="C1316" s="426" t="s">
        <v>1969</v>
      </c>
      <c r="D1316" s="426" t="s">
        <v>2093</v>
      </c>
      <c r="E1316" s="426" t="s">
        <v>2094</v>
      </c>
      <c r="F1316" s="429"/>
      <c r="G1316" s="429"/>
      <c r="H1316" s="429"/>
      <c r="I1316" s="429"/>
      <c r="J1316" s="429"/>
      <c r="K1316" s="429"/>
      <c r="L1316" s="429"/>
      <c r="M1316" s="429"/>
      <c r="N1316" s="429">
        <v>1</v>
      </c>
      <c r="O1316" s="429">
        <v>13465.47</v>
      </c>
      <c r="P1316" s="442"/>
      <c r="Q1316" s="430">
        <v>13465.47</v>
      </c>
    </row>
    <row r="1317" spans="1:17" ht="14.4" customHeight="1" x14ac:dyDescent="0.3">
      <c r="A1317" s="425" t="s">
        <v>2652</v>
      </c>
      <c r="B1317" s="426" t="s">
        <v>2001</v>
      </c>
      <c r="C1317" s="426" t="s">
        <v>1969</v>
      </c>
      <c r="D1317" s="426" t="s">
        <v>2102</v>
      </c>
      <c r="E1317" s="426" t="s">
        <v>2103</v>
      </c>
      <c r="F1317" s="429">
        <v>2</v>
      </c>
      <c r="G1317" s="429">
        <v>13298</v>
      </c>
      <c r="H1317" s="429">
        <v>1</v>
      </c>
      <c r="I1317" s="429">
        <v>6649</v>
      </c>
      <c r="J1317" s="429"/>
      <c r="K1317" s="429"/>
      <c r="L1317" s="429"/>
      <c r="M1317" s="429"/>
      <c r="N1317" s="429">
        <v>1</v>
      </c>
      <c r="O1317" s="429">
        <v>6890.78</v>
      </c>
      <c r="P1317" s="442">
        <v>0.51818168145585797</v>
      </c>
      <c r="Q1317" s="430">
        <v>6890.78</v>
      </c>
    </row>
    <row r="1318" spans="1:17" ht="14.4" customHeight="1" x14ac:dyDescent="0.3">
      <c r="A1318" s="425" t="s">
        <v>2652</v>
      </c>
      <c r="B1318" s="426" t="s">
        <v>2001</v>
      </c>
      <c r="C1318" s="426" t="s">
        <v>1969</v>
      </c>
      <c r="D1318" s="426" t="s">
        <v>2110</v>
      </c>
      <c r="E1318" s="426" t="s">
        <v>2111</v>
      </c>
      <c r="F1318" s="429">
        <v>3</v>
      </c>
      <c r="G1318" s="429">
        <v>49422</v>
      </c>
      <c r="H1318" s="429">
        <v>1</v>
      </c>
      <c r="I1318" s="429">
        <v>16474</v>
      </c>
      <c r="J1318" s="429">
        <v>3</v>
      </c>
      <c r="K1318" s="429">
        <v>50620.100000000006</v>
      </c>
      <c r="L1318" s="429">
        <v>1.0242422402978433</v>
      </c>
      <c r="M1318" s="429">
        <v>16873.366666666669</v>
      </c>
      <c r="N1318" s="429">
        <v>4</v>
      </c>
      <c r="O1318" s="429">
        <v>68292.2</v>
      </c>
      <c r="P1318" s="442">
        <v>1.3818178139290194</v>
      </c>
      <c r="Q1318" s="430">
        <v>17073.05</v>
      </c>
    </row>
    <row r="1319" spans="1:17" ht="14.4" customHeight="1" x14ac:dyDescent="0.3">
      <c r="A1319" s="425" t="s">
        <v>2652</v>
      </c>
      <c r="B1319" s="426" t="s">
        <v>2001</v>
      </c>
      <c r="C1319" s="426" t="s">
        <v>1969</v>
      </c>
      <c r="D1319" s="426" t="s">
        <v>2112</v>
      </c>
      <c r="E1319" s="426" t="s">
        <v>2113</v>
      </c>
      <c r="F1319" s="429">
        <v>1</v>
      </c>
      <c r="G1319" s="429">
        <v>1002.8</v>
      </c>
      <c r="H1319" s="429">
        <v>1</v>
      </c>
      <c r="I1319" s="429">
        <v>1002.8</v>
      </c>
      <c r="J1319" s="429">
        <v>3</v>
      </c>
      <c r="K1319" s="429">
        <v>3008.3999999999996</v>
      </c>
      <c r="L1319" s="429">
        <v>2.9999999999999996</v>
      </c>
      <c r="M1319" s="429">
        <v>1002.7999999999998</v>
      </c>
      <c r="N1319" s="429">
        <v>2</v>
      </c>
      <c r="O1319" s="429">
        <v>2005.6</v>
      </c>
      <c r="P1319" s="442">
        <v>2</v>
      </c>
      <c r="Q1319" s="430">
        <v>1002.8</v>
      </c>
    </row>
    <row r="1320" spans="1:17" ht="14.4" customHeight="1" x14ac:dyDescent="0.3">
      <c r="A1320" s="425" t="s">
        <v>2652</v>
      </c>
      <c r="B1320" s="426" t="s">
        <v>2001</v>
      </c>
      <c r="C1320" s="426" t="s">
        <v>1969</v>
      </c>
      <c r="D1320" s="426" t="s">
        <v>2116</v>
      </c>
      <c r="E1320" s="426" t="s">
        <v>2117</v>
      </c>
      <c r="F1320" s="429"/>
      <c r="G1320" s="429"/>
      <c r="H1320" s="429"/>
      <c r="I1320" s="429"/>
      <c r="J1320" s="429">
        <v>1</v>
      </c>
      <c r="K1320" s="429">
        <v>9370.39</v>
      </c>
      <c r="L1320" s="429"/>
      <c r="M1320" s="429">
        <v>9370.39</v>
      </c>
      <c r="N1320" s="429"/>
      <c r="O1320" s="429"/>
      <c r="P1320" s="442"/>
      <c r="Q1320" s="430"/>
    </row>
    <row r="1321" spans="1:17" ht="14.4" customHeight="1" x14ac:dyDescent="0.3">
      <c r="A1321" s="425" t="s">
        <v>2652</v>
      </c>
      <c r="B1321" s="426" t="s">
        <v>2001</v>
      </c>
      <c r="C1321" s="426" t="s">
        <v>1969</v>
      </c>
      <c r="D1321" s="426" t="s">
        <v>2153</v>
      </c>
      <c r="E1321" s="426" t="s">
        <v>2154</v>
      </c>
      <c r="F1321" s="429">
        <v>1</v>
      </c>
      <c r="G1321" s="429">
        <v>584.4</v>
      </c>
      <c r="H1321" s="429">
        <v>1</v>
      </c>
      <c r="I1321" s="429">
        <v>584.4</v>
      </c>
      <c r="J1321" s="429"/>
      <c r="K1321" s="429"/>
      <c r="L1321" s="429"/>
      <c r="M1321" s="429"/>
      <c r="N1321" s="429"/>
      <c r="O1321" s="429"/>
      <c r="P1321" s="442"/>
      <c r="Q1321" s="430"/>
    </row>
    <row r="1322" spans="1:17" ht="14.4" customHeight="1" x14ac:dyDescent="0.3">
      <c r="A1322" s="425" t="s">
        <v>2652</v>
      </c>
      <c r="B1322" s="426" t="s">
        <v>2001</v>
      </c>
      <c r="C1322" s="426" t="s">
        <v>1969</v>
      </c>
      <c r="D1322" s="426" t="s">
        <v>2159</v>
      </c>
      <c r="E1322" s="426" t="s">
        <v>2160</v>
      </c>
      <c r="F1322" s="429">
        <v>1</v>
      </c>
      <c r="G1322" s="429">
        <v>802</v>
      </c>
      <c r="H1322" s="429">
        <v>1</v>
      </c>
      <c r="I1322" s="429">
        <v>802</v>
      </c>
      <c r="J1322" s="429"/>
      <c r="K1322" s="429"/>
      <c r="L1322" s="429"/>
      <c r="M1322" s="429"/>
      <c r="N1322" s="429">
        <v>2</v>
      </c>
      <c r="O1322" s="429">
        <v>1662.32</v>
      </c>
      <c r="P1322" s="442">
        <v>2.072718204488778</v>
      </c>
      <c r="Q1322" s="430">
        <v>831.16</v>
      </c>
    </row>
    <row r="1323" spans="1:17" ht="14.4" customHeight="1" x14ac:dyDescent="0.3">
      <c r="A1323" s="425" t="s">
        <v>2652</v>
      </c>
      <c r="B1323" s="426" t="s">
        <v>2001</v>
      </c>
      <c r="C1323" s="426" t="s">
        <v>1969</v>
      </c>
      <c r="D1323" s="426" t="s">
        <v>2161</v>
      </c>
      <c r="E1323" s="426" t="s">
        <v>2160</v>
      </c>
      <c r="F1323" s="429">
        <v>3</v>
      </c>
      <c r="G1323" s="429">
        <v>2570.6999999999998</v>
      </c>
      <c r="H1323" s="429">
        <v>1</v>
      </c>
      <c r="I1323" s="429">
        <v>856.9</v>
      </c>
      <c r="J1323" s="429">
        <v>2</v>
      </c>
      <c r="K1323" s="429">
        <v>1744.96</v>
      </c>
      <c r="L1323" s="429">
        <v>0.67878787878787883</v>
      </c>
      <c r="M1323" s="429">
        <v>872.48</v>
      </c>
      <c r="N1323" s="429">
        <v>7</v>
      </c>
      <c r="O1323" s="429">
        <v>6216.4199999999992</v>
      </c>
      <c r="P1323" s="442">
        <v>2.418181818181818</v>
      </c>
      <c r="Q1323" s="430">
        <v>888.05999999999983</v>
      </c>
    </row>
    <row r="1324" spans="1:17" ht="14.4" customHeight="1" x14ac:dyDescent="0.3">
      <c r="A1324" s="425" t="s">
        <v>2652</v>
      </c>
      <c r="B1324" s="426" t="s">
        <v>2001</v>
      </c>
      <c r="C1324" s="426" t="s">
        <v>1969</v>
      </c>
      <c r="D1324" s="426" t="s">
        <v>2162</v>
      </c>
      <c r="E1324" s="426" t="s">
        <v>2163</v>
      </c>
      <c r="F1324" s="429"/>
      <c r="G1324" s="429"/>
      <c r="H1324" s="429"/>
      <c r="I1324" s="429"/>
      <c r="J1324" s="429"/>
      <c r="K1324" s="429"/>
      <c r="L1324" s="429"/>
      <c r="M1324" s="429"/>
      <c r="N1324" s="429">
        <v>1</v>
      </c>
      <c r="O1324" s="429">
        <v>888.06</v>
      </c>
      <c r="P1324" s="442"/>
      <c r="Q1324" s="430">
        <v>888.06</v>
      </c>
    </row>
    <row r="1325" spans="1:17" ht="14.4" customHeight="1" x14ac:dyDescent="0.3">
      <c r="A1325" s="425" t="s">
        <v>2652</v>
      </c>
      <c r="B1325" s="426" t="s">
        <v>2001</v>
      </c>
      <c r="C1325" s="426" t="s">
        <v>1969</v>
      </c>
      <c r="D1325" s="426" t="s">
        <v>2171</v>
      </c>
      <c r="E1325" s="426" t="s">
        <v>2172</v>
      </c>
      <c r="F1325" s="429">
        <v>4</v>
      </c>
      <c r="G1325" s="429">
        <v>5684.8</v>
      </c>
      <c r="H1325" s="429">
        <v>1</v>
      </c>
      <c r="I1325" s="429">
        <v>1421.2</v>
      </c>
      <c r="J1325" s="429">
        <v>3</v>
      </c>
      <c r="K1325" s="429">
        <v>4366.96</v>
      </c>
      <c r="L1325" s="429">
        <v>0.76818181818181819</v>
      </c>
      <c r="M1325" s="429">
        <v>1455.6533333333334</v>
      </c>
      <c r="N1325" s="429">
        <v>4</v>
      </c>
      <c r="O1325" s="429">
        <v>5891.52</v>
      </c>
      <c r="P1325" s="442">
        <v>1.0363636363636364</v>
      </c>
      <c r="Q1325" s="430">
        <v>1472.88</v>
      </c>
    </row>
    <row r="1326" spans="1:17" ht="14.4" customHeight="1" x14ac:dyDescent="0.3">
      <c r="A1326" s="425" t="s">
        <v>2652</v>
      </c>
      <c r="B1326" s="426" t="s">
        <v>2001</v>
      </c>
      <c r="C1326" s="426" t="s">
        <v>1969</v>
      </c>
      <c r="D1326" s="426" t="s">
        <v>2431</v>
      </c>
      <c r="E1326" s="426" t="s">
        <v>2432</v>
      </c>
      <c r="F1326" s="429"/>
      <c r="G1326" s="429"/>
      <c r="H1326" s="429"/>
      <c r="I1326" s="429"/>
      <c r="J1326" s="429"/>
      <c r="K1326" s="429"/>
      <c r="L1326" s="429"/>
      <c r="M1326" s="429"/>
      <c r="N1326" s="429">
        <v>1</v>
      </c>
      <c r="O1326" s="429">
        <v>3644.58</v>
      </c>
      <c r="P1326" s="442"/>
      <c r="Q1326" s="430">
        <v>3644.58</v>
      </c>
    </row>
    <row r="1327" spans="1:17" ht="14.4" customHeight="1" x14ac:dyDescent="0.3">
      <c r="A1327" s="425" t="s">
        <v>2652</v>
      </c>
      <c r="B1327" s="426" t="s">
        <v>2001</v>
      </c>
      <c r="C1327" s="426" t="s">
        <v>1969</v>
      </c>
      <c r="D1327" s="426" t="s">
        <v>2581</v>
      </c>
      <c r="E1327" s="426" t="s">
        <v>2582</v>
      </c>
      <c r="F1327" s="429">
        <v>1</v>
      </c>
      <c r="G1327" s="429">
        <v>36800</v>
      </c>
      <c r="H1327" s="429">
        <v>1</v>
      </c>
      <c r="I1327" s="429">
        <v>36800</v>
      </c>
      <c r="J1327" s="429">
        <v>1</v>
      </c>
      <c r="K1327" s="429">
        <v>38138.18</v>
      </c>
      <c r="L1327" s="429">
        <v>1.0363635869565218</v>
      </c>
      <c r="M1327" s="429">
        <v>38138.18</v>
      </c>
      <c r="N1327" s="429"/>
      <c r="O1327" s="429"/>
      <c r="P1327" s="442"/>
      <c r="Q1327" s="430"/>
    </row>
    <row r="1328" spans="1:17" ht="14.4" customHeight="1" x14ac:dyDescent="0.3">
      <c r="A1328" s="425" t="s">
        <v>2652</v>
      </c>
      <c r="B1328" s="426" t="s">
        <v>2001</v>
      </c>
      <c r="C1328" s="426" t="s">
        <v>1969</v>
      </c>
      <c r="D1328" s="426" t="s">
        <v>2177</v>
      </c>
      <c r="E1328" s="426" t="s">
        <v>2178</v>
      </c>
      <c r="F1328" s="429">
        <v>4</v>
      </c>
      <c r="G1328" s="429">
        <v>5040</v>
      </c>
      <c r="H1328" s="429">
        <v>1</v>
      </c>
      <c r="I1328" s="429">
        <v>1260</v>
      </c>
      <c r="J1328" s="429">
        <v>5</v>
      </c>
      <c r="K1328" s="429">
        <v>6529.1</v>
      </c>
      <c r="L1328" s="429">
        <v>1.2954563492063493</v>
      </c>
      <c r="M1328" s="429">
        <v>1305.8200000000002</v>
      </c>
      <c r="N1328" s="429">
        <v>5</v>
      </c>
      <c r="O1328" s="429">
        <v>6529.1</v>
      </c>
      <c r="P1328" s="442">
        <v>1.2954563492063493</v>
      </c>
      <c r="Q1328" s="430">
        <v>1305.8200000000002</v>
      </c>
    </row>
    <row r="1329" spans="1:17" ht="14.4" customHeight="1" x14ac:dyDescent="0.3">
      <c r="A1329" s="425" t="s">
        <v>2652</v>
      </c>
      <c r="B1329" s="426" t="s">
        <v>2001</v>
      </c>
      <c r="C1329" s="426" t="s">
        <v>1969</v>
      </c>
      <c r="D1329" s="426" t="s">
        <v>2179</v>
      </c>
      <c r="E1329" s="426" t="s">
        <v>2180</v>
      </c>
      <c r="F1329" s="429">
        <v>2</v>
      </c>
      <c r="G1329" s="429">
        <v>693</v>
      </c>
      <c r="H1329" s="429">
        <v>1</v>
      </c>
      <c r="I1329" s="429">
        <v>346.5</v>
      </c>
      <c r="J1329" s="429"/>
      <c r="K1329" s="429"/>
      <c r="L1329" s="429"/>
      <c r="M1329" s="429"/>
      <c r="N1329" s="429">
        <v>3</v>
      </c>
      <c r="O1329" s="429">
        <v>1077.3000000000002</v>
      </c>
      <c r="P1329" s="442">
        <v>1.5545454545454549</v>
      </c>
      <c r="Q1329" s="430">
        <v>359.10000000000008</v>
      </c>
    </row>
    <row r="1330" spans="1:17" ht="14.4" customHeight="1" x14ac:dyDescent="0.3">
      <c r="A1330" s="425" t="s">
        <v>2652</v>
      </c>
      <c r="B1330" s="426" t="s">
        <v>2001</v>
      </c>
      <c r="C1330" s="426" t="s">
        <v>1969</v>
      </c>
      <c r="D1330" s="426" t="s">
        <v>2191</v>
      </c>
      <c r="E1330" s="426" t="s">
        <v>2192</v>
      </c>
      <c r="F1330" s="429">
        <v>1</v>
      </c>
      <c r="G1330" s="429">
        <v>893.9</v>
      </c>
      <c r="H1330" s="429">
        <v>1</v>
      </c>
      <c r="I1330" s="429">
        <v>893.9</v>
      </c>
      <c r="J1330" s="429"/>
      <c r="K1330" s="429"/>
      <c r="L1330" s="429"/>
      <c r="M1330" s="429"/>
      <c r="N1330" s="429"/>
      <c r="O1330" s="429"/>
      <c r="P1330" s="442"/>
      <c r="Q1330" s="430"/>
    </row>
    <row r="1331" spans="1:17" ht="14.4" customHeight="1" x14ac:dyDescent="0.3">
      <c r="A1331" s="425" t="s">
        <v>2652</v>
      </c>
      <c r="B1331" s="426" t="s">
        <v>2001</v>
      </c>
      <c r="C1331" s="426" t="s">
        <v>1969</v>
      </c>
      <c r="D1331" s="426" t="s">
        <v>2197</v>
      </c>
      <c r="E1331" s="426" t="s">
        <v>2198</v>
      </c>
      <c r="F1331" s="429"/>
      <c r="G1331" s="429"/>
      <c r="H1331" s="429"/>
      <c r="I1331" s="429"/>
      <c r="J1331" s="429">
        <v>1</v>
      </c>
      <c r="K1331" s="429">
        <v>16241.1</v>
      </c>
      <c r="L1331" s="429"/>
      <c r="M1331" s="429">
        <v>16241.1</v>
      </c>
      <c r="N1331" s="429">
        <v>2</v>
      </c>
      <c r="O1331" s="429">
        <v>33663.379999999997</v>
      </c>
      <c r="P1331" s="442"/>
      <c r="Q1331" s="430">
        <v>16831.689999999999</v>
      </c>
    </row>
    <row r="1332" spans="1:17" ht="14.4" customHeight="1" x14ac:dyDescent="0.3">
      <c r="A1332" s="425" t="s">
        <v>2652</v>
      </c>
      <c r="B1332" s="426" t="s">
        <v>2001</v>
      </c>
      <c r="C1332" s="426" t="s">
        <v>1969</v>
      </c>
      <c r="D1332" s="426" t="s">
        <v>2199</v>
      </c>
      <c r="E1332" s="426" t="s">
        <v>2200</v>
      </c>
      <c r="F1332" s="429">
        <v>1</v>
      </c>
      <c r="G1332" s="429">
        <v>10271.5</v>
      </c>
      <c r="H1332" s="429">
        <v>1</v>
      </c>
      <c r="I1332" s="429">
        <v>10271.5</v>
      </c>
      <c r="J1332" s="429">
        <v>1</v>
      </c>
      <c r="K1332" s="429">
        <v>10271.5</v>
      </c>
      <c r="L1332" s="429">
        <v>1</v>
      </c>
      <c r="M1332" s="429">
        <v>10271.5</v>
      </c>
      <c r="N1332" s="429">
        <v>1</v>
      </c>
      <c r="O1332" s="429">
        <v>10645.01</v>
      </c>
      <c r="P1332" s="442">
        <v>1.0363637248697855</v>
      </c>
      <c r="Q1332" s="430">
        <v>10645.01</v>
      </c>
    </row>
    <row r="1333" spans="1:17" ht="14.4" customHeight="1" x14ac:dyDescent="0.3">
      <c r="A1333" s="425" t="s">
        <v>2652</v>
      </c>
      <c r="B1333" s="426" t="s">
        <v>2001</v>
      </c>
      <c r="C1333" s="426" t="s">
        <v>1969</v>
      </c>
      <c r="D1333" s="426" t="s">
        <v>2201</v>
      </c>
      <c r="E1333" s="426" t="s">
        <v>2202</v>
      </c>
      <c r="F1333" s="429"/>
      <c r="G1333" s="429"/>
      <c r="H1333" s="429"/>
      <c r="I1333" s="429"/>
      <c r="J1333" s="429"/>
      <c r="K1333" s="429"/>
      <c r="L1333" s="429"/>
      <c r="M1333" s="429"/>
      <c r="N1333" s="429">
        <v>1</v>
      </c>
      <c r="O1333" s="429">
        <v>5200.68</v>
      </c>
      <c r="P1333" s="442"/>
      <c r="Q1333" s="430">
        <v>5200.68</v>
      </c>
    </row>
    <row r="1334" spans="1:17" ht="14.4" customHeight="1" x14ac:dyDescent="0.3">
      <c r="A1334" s="425" t="s">
        <v>2652</v>
      </c>
      <c r="B1334" s="426" t="s">
        <v>2001</v>
      </c>
      <c r="C1334" s="426" t="s">
        <v>1969</v>
      </c>
      <c r="D1334" s="426" t="s">
        <v>2205</v>
      </c>
      <c r="E1334" s="426" t="s">
        <v>2206</v>
      </c>
      <c r="F1334" s="429">
        <v>1</v>
      </c>
      <c r="G1334" s="429">
        <v>6356</v>
      </c>
      <c r="H1334" s="429">
        <v>1</v>
      </c>
      <c r="I1334" s="429">
        <v>6356</v>
      </c>
      <c r="J1334" s="429"/>
      <c r="K1334" s="429"/>
      <c r="L1334" s="429"/>
      <c r="M1334" s="429"/>
      <c r="N1334" s="429">
        <v>1</v>
      </c>
      <c r="O1334" s="429">
        <v>6587.13</v>
      </c>
      <c r="P1334" s="442">
        <v>1.0363640654499686</v>
      </c>
      <c r="Q1334" s="430">
        <v>6587.13</v>
      </c>
    </row>
    <row r="1335" spans="1:17" ht="14.4" customHeight="1" x14ac:dyDescent="0.3">
      <c r="A1335" s="425" t="s">
        <v>2652</v>
      </c>
      <c r="B1335" s="426" t="s">
        <v>2001</v>
      </c>
      <c r="C1335" s="426" t="s">
        <v>1969</v>
      </c>
      <c r="D1335" s="426" t="s">
        <v>2439</v>
      </c>
      <c r="E1335" s="426" t="s">
        <v>2440</v>
      </c>
      <c r="F1335" s="429"/>
      <c r="G1335" s="429"/>
      <c r="H1335" s="429"/>
      <c r="I1335" s="429"/>
      <c r="J1335" s="429"/>
      <c r="K1335" s="429"/>
      <c r="L1335" s="429"/>
      <c r="M1335" s="429"/>
      <c r="N1335" s="429">
        <v>1</v>
      </c>
      <c r="O1335" s="429">
        <v>36475.85</v>
      </c>
      <c r="P1335" s="442"/>
      <c r="Q1335" s="430">
        <v>36475.85</v>
      </c>
    </row>
    <row r="1336" spans="1:17" ht="14.4" customHeight="1" x14ac:dyDescent="0.3">
      <c r="A1336" s="425" t="s">
        <v>2652</v>
      </c>
      <c r="B1336" s="426" t="s">
        <v>2001</v>
      </c>
      <c r="C1336" s="426" t="s">
        <v>1969</v>
      </c>
      <c r="D1336" s="426" t="s">
        <v>2207</v>
      </c>
      <c r="E1336" s="426" t="s">
        <v>2208</v>
      </c>
      <c r="F1336" s="429">
        <v>1</v>
      </c>
      <c r="G1336" s="429">
        <v>1777</v>
      </c>
      <c r="H1336" s="429">
        <v>1</v>
      </c>
      <c r="I1336" s="429">
        <v>1777</v>
      </c>
      <c r="J1336" s="429"/>
      <c r="K1336" s="429"/>
      <c r="L1336" s="429"/>
      <c r="M1336" s="429"/>
      <c r="N1336" s="429"/>
      <c r="O1336" s="429"/>
      <c r="P1336" s="442"/>
      <c r="Q1336" s="430"/>
    </row>
    <row r="1337" spans="1:17" ht="14.4" customHeight="1" x14ac:dyDescent="0.3">
      <c r="A1337" s="425" t="s">
        <v>2652</v>
      </c>
      <c r="B1337" s="426" t="s">
        <v>2001</v>
      </c>
      <c r="C1337" s="426" t="s">
        <v>1969</v>
      </c>
      <c r="D1337" s="426" t="s">
        <v>2217</v>
      </c>
      <c r="E1337" s="426" t="s">
        <v>2218</v>
      </c>
      <c r="F1337" s="429">
        <v>3</v>
      </c>
      <c r="G1337" s="429">
        <v>43988.100000000006</v>
      </c>
      <c r="H1337" s="429">
        <v>1</v>
      </c>
      <c r="I1337" s="429">
        <v>14662.700000000003</v>
      </c>
      <c r="J1337" s="429">
        <v>3</v>
      </c>
      <c r="K1337" s="429">
        <v>47304.639999999999</v>
      </c>
      <c r="L1337" s="429">
        <v>1.0753963003630527</v>
      </c>
      <c r="M1337" s="429">
        <v>15768.213333333333</v>
      </c>
      <c r="N1337" s="429">
        <v>2</v>
      </c>
      <c r="O1337" s="429">
        <v>31909.64</v>
      </c>
      <c r="P1337" s="442">
        <v>0.72541528276965805</v>
      </c>
      <c r="Q1337" s="430">
        <v>15954.82</v>
      </c>
    </row>
    <row r="1338" spans="1:17" ht="14.4" customHeight="1" x14ac:dyDescent="0.3">
      <c r="A1338" s="425" t="s">
        <v>2652</v>
      </c>
      <c r="B1338" s="426" t="s">
        <v>2001</v>
      </c>
      <c r="C1338" s="426" t="s">
        <v>1976</v>
      </c>
      <c r="D1338" s="426" t="s">
        <v>2233</v>
      </c>
      <c r="E1338" s="426" t="s">
        <v>2234</v>
      </c>
      <c r="F1338" s="429">
        <v>177</v>
      </c>
      <c r="G1338" s="429">
        <v>26373</v>
      </c>
      <c r="H1338" s="429">
        <v>1</v>
      </c>
      <c r="I1338" s="429">
        <v>149</v>
      </c>
      <c r="J1338" s="429">
        <v>145</v>
      </c>
      <c r="K1338" s="429">
        <v>21605</v>
      </c>
      <c r="L1338" s="429">
        <v>0.8192090395480226</v>
      </c>
      <c r="M1338" s="429">
        <v>149</v>
      </c>
      <c r="N1338" s="429">
        <v>146</v>
      </c>
      <c r="O1338" s="429">
        <v>21900</v>
      </c>
      <c r="P1338" s="442">
        <v>0.83039472187464447</v>
      </c>
      <c r="Q1338" s="430">
        <v>150</v>
      </c>
    </row>
    <row r="1339" spans="1:17" ht="14.4" customHeight="1" x14ac:dyDescent="0.3">
      <c r="A1339" s="425" t="s">
        <v>2652</v>
      </c>
      <c r="B1339" s="426" t="s">
        <v>2001</v>
      </c>
      <c r="C1339" s="426" t="s">
        <v>1976</v>
      </c>
      <c r="D1339" s="426" t="s">
        <v>2235</v>
      </c>
      <c r="E1339" s="426" t="s">
        <v>2236</v>
      </c>
      <c r="F1339" s="429">
        <v>27</v>
      </c>
      <c r="G1339" s="429">
        <v>5508</v>
      </c>
      <c r="H1339" s="429">
        <v>1</v>
      </c>
      <c r="I1339" s="429">
        <v>204</v>
      </c>
      <c r="J1339" s="429">
        <v>39</v>
      </c>
      <c r="K1339" s="429">
        <v>7956</v>
      </c>
      <c r="L1339" s="429">
        <v>1.4444444444444444</v>
      </c>
      <c r="M1339" s="429">
        <v>204</v>
      </c>
      <c r="N1339" s="429">
        <v>21</v>
      </c>
      <c r="O1339" s="429">
        <v>4305</v>
      </c>
      <c r="P1339" s="442">
        <v>0.78159041394335516</v>
      </c>
      <c r="Q1339" s="430">
        <v>205</v>
      </c>
    </row>
    <row r="1340" spans="1:17" ht="14.4" customHeight="1" x14ac:dyDescent="0.3">
      <c r="A1340" s="425" t="s">
        <v>2652</v>
      </c>
      <c r="B1340" s="426" t="s">
        <v>2001</v>
      </c>
      <c r="C1340" s="426" t="s">
        <v>1976</v>
      </c>
      <c r="D1340" s="426" t="s">
        <v>2237</v>
      </c>
      <c r="E1340" s="426" t="s">
        <v>2238</v>
      </c>
      <c r="F1340" s="429">
        <v>3</v>
      </c>
      <c r="G1340" s="429">
        <v>471</v>
      </c>
      <c r="H1340" s="429">
        <v>1</v>
      </c>
      <c r="I1340" s="429">
        <v>157</v>
      </c>
      <c r="J1340" s="429">
        <v>3</v>
      </c>
      <c r="K1340" s="429">
        <v>471</v>
      </c>
      <c r="L1340" s="429">
        <v>1</v>
      </c>
      <c r="M1340" s="429">
        <v>157</v>
      </c>
      <c r="N1340" s="429">
        <v>6</v>
      </c>
      <c r="O1340" s="429">
        <v>948</v>
      </c>
      <c r="P1340" s="442">
        <v>2.0127388535031847</v>
      </c>
      <c r="Q1340" s="430">
        <v>158</v>
      </c>
    </row>
    <row r="1341" spans="1:17" ht="14.4" customHeight="1" x14ac:dyDescent="0.3">
      <c r="A1341" s="425" t="s">
        <v>2652</v>
      </c>
      <c r="B1341" s="426" t="s">
        <v>2001</v>
      </c>
      <c r="C1341" s="426" t="s">
        <v>1976</v>
      </c>
      <c r="D1341" s="426" t="s">
        <v>2239</v>
      </c>
      <c r="E1341" s="426" t="s">
        <v>2240</v>
      </c>
      <c r="F1341" s="429">
        <v>5</v>
      </c>
      <c r="G1341" s="429">
        <v>745</v>
      </c>
      <c r="H1341" s="429">
        <v>1</v>
      </c>
      <c r="I1341" s="429">
        <v>149</v>
      </c>
      <c r="J1341" s="429">
        <v>6</v>
      </c>
      <c r="K1341" s="429">
        <v>894</v>
      </c>
      <c r="L1341" s="429">
        <v>1.2</v>
      </c>
      <c r="M1341" s="429">
        <v>149</v>
      </c>
      <c r="N1341" s="429">
        <v>8</v>
      </c>
      <c r="O1341" s="429">
        <v>1200</v>
      </c>
      <c r="P1341" s="442">
        <v>1.6107382550335569</v>
      </c>
      <c r="Q1341" s="430">
        <v>150</v>
      </c>
    </row>
    <row r="1342" spans="1:17" ht="14.4" customHeight="1" x14ac:dyDescent="0.3">
      <c r="A1342" s="425" t="s">
        <v>2652</v>
      </c>
      <c r="B1342" s="426" t="s">
        <v>2001</v>
      </c>
      <c r="C1342" s="426" t="s">
        <v>1976</v>
      </c>
      <c r="D1342" s="426" t="s">
        <v>2241</v>
      </c>
      <c r="E1342" s="426" t="s">
        <v>2242</v>
      </c>
      <c r="F1342" s="429">
        <v>26</v>
      </c>
      <c r="G1342" s="429">
        <v>4706</v>
      </c>
      <c r="H1342" s="429">
        <v>1</v>
      </c>
      <c r="I1342" s="429">
        <v>181</v>
      </c>
      <c r="J1342" s="429">
        <v>11</v>
      </c>
      <c r="K1342" s="429">
        <v>1991</v>
      </c>
      <c r="L1342" s="429">
        <v>0.42307692307692307</v>
      </c>
      <c r="M1342" s="429">
        <v>181</v>
      </c>
      <c r="N1342" s="429">
        <v>19</v>
      </c>
      <c r="O1342" s="429">
        <v>3458</v>
      </c>
      <c r="P1342" s="442">
        <v>0.73480662983425415</v>
      </c>
      <c r="Q1342" s="430">
        <v>182</v>
      </c>
    </row>
    <row r="1343" spans="1:17" ht="14.4" customHeight="1" x14ac:dyDescent="0.3">
      <c r="A1343" s="425" t="s">
        <v>2652</v>
      </c>
      <c r="B1343" s="426" t="s">
        <v>2001</v>
      </c>
      <c r="C1343" s="426" t="s">
        <v>1976</v>
      </c>
      <c r="D1343" s="426" t="s">
        <v>2245</v>
      </c>
      <c r="E1343" s="426" t="s">
        <v>2246</v>
      </c>
      <c r="F1343" s="429">
        <v>13</v>
      </c>
      <c r="G1343" s="429">
        <v>1599</v>
      </c>
      <c r="H1343" s="429">
        <v>1</v>
      </c>
      <c r="I1343" s="429">
        <v>123</v>
      </c>
      <c r="J1343" s="429">
        <v>8</v>
      </c>
      <c r="K1343" s="429">
        <v>992</v>
      </c>
      <c r="L1343" s="429">
        <v>0.62038774233896188</v>
      </c>
      <c r="M1343" s="429">
        <v>124</v>
      </c>
      <c r="N1343" s="429">
        <v>19</v>
      </c>
      <c r="O1343" s="429">
        <v>2356</v>
      </c>
      <c r="P1343" s="442">
        <v>1.4734208880550344</v>
      </c>
      <c r="Q1343" s="430">
        <v>124</v>
      </c>
    </row>
    <row r="1344" spans="1:17" ht="14.4" customHeight="1" x14ac:dyDescent="0.3">
      <c r="A1344" s="425" t="s">
        <v>2652</v>
      </c>
      <c r="B1344" s="426" t="s">
        <v>2001</v>
      </c>
      <c r="C1344" s="426" t="s">
        <v>1976</v>
      </c>
      <c r="D1344" s="426" t="s">
        <v>2247</v>
      </c>
      <c r="E1344" s="426" t="s">
        <v>2248</v>
      </c>
      <c r="F1344" s="429">
        <v>9</v>
      </c>
      <c r="G1344" s="429">
        <v>1728</v>
      </c>
      <c r="H1344" s="429">
        <v>1</v>
      </c>
      <c r="I1344" s="429">
        <v>192</v>
      </c>
      <c r="J1344" s="429">
        <v>4</v>
      </c>
      <c r="K1344" s="429">
        <v>768</v>
      </c>
      <c r="L1344" s="429">
        <v>0.44444444444444442</v>
      </c>
      <c r="M1344" s="429">
        <v>192</v>
      </c>
      <c r="N1344" s="429">
        <v>3</v>
      </c>
      <c r="O1344" s="429">
        <v>579</v>
      </c>
      <c r="P1344" s="442">
        <v>0.33506944444444442</v>
      </c>
      <c r="Q1344" s="430">
        <v>193</v>
      </c>
    </row>
    <row r="1345" spans="1:17" ht="14.4" customHeight="1" x14ac:dyDescent="0.3">
      <c r="A1345" s="425" t="s">
        <v>2652</v>
      </c>
      <c r="B1345" s="426" t="s">
        <v>2001</v>
      </c>
      <c r="C1345" s="426" t="s">
        <v>1976</v>
      </c>
      <c r="D1345" s="426" t="s">
        <v>2249</v>
      </c>
      <c r="E1345" s="426" t="s">
        <v>2250</v>
      </c>
      <c r="F1345" s="429">
        <v>17</v>
      </c>
      <c r="G1345" s="429">
        <v>3672</v>
      </c>
      <c r="H1345" s="429">
        <v>1</v>
      </c>
      <c r="I1345" s="429">
        <v>216</v>
      </c>
      <c r="J1345" s="429">
        <v>8</v>
      </c>
      <c r="K1345" s="429">
        <v>1728</v>
      </c>
      <c r="L1345" s="429">
        <v>0.47058823529411764</v>
      </c>
      <c r="M1345" s="429">
        <v>216</v>
      </c>
      <c r="N1345" s="429">
        <v>14</v>
      </c>
      <c r="O1345" s="429">
        <v>3038</v>
      </c>
      <c r="P1345" s="442">
        <v>0.82734204793028321</v>
      </c>
      <c r="Q1345" s="430">
        <v>217</v>
      </c>
    </row>
    <row r="1346" spans="1:17" ht="14.4" customHeight="1" x14ac:dyDescent="0.3">
      <c r="A1346" s="425" t="s">
        <v>2652</v>
      </c>
      <c r="B1346" s="426" t="s">
        <v>2001</v>
      </c>
      <c r="C1346" s="426" t="s">
        <v>1976</v>
      </c>
      <c r="D1346" s="426" t="s">
        <v>2251</v>
      </c>
      <c r="E1346" s="426" t="s">
        <v>2252</v>
      </c>
      <c r="F1346" s="429">
        <v>6</v>
      </c>
      <c r="G1346" s="429">
        <v>1296</v>
      </c>
      <c r="H1346" s="429">
        <v>1</v>
      </c>
      <c r="I1346" s="429">
        <v>216</v>
      </c>
      <c r="J1346" s="429">
        <v>4</v>
      </c>
      <c r="K1346" s="429">
        <v>864</v>
      </c>
      <c r="L1346" s="429">
        <v>0.66666666666666663</v>
      </c>
      <c r="M1346" s="429">
        <v>216</v>
      </c>
      <c r="N1346" s="429">
        <v>4</v>
      </c>
      <c r="O1346" s="429">
        <v>868</v>
      </c>
      <c r="P1346" s="442">
        <v>0.66975308641975306</v>
      </c>
      <c r="Q1346" s="430">
        <v>217</v>
      </c>
    </row>
    <row r="1347" spans="1:17" ht="14.4" customHeight="1" x14ac:dyDescent="0.3">
      <c r="A1347" s="425" t="s">
        <v>2652</v>
      </c>
      <c r="B1347" s="426" t="s">
        <v>2001</v>
      </c>
      <c r="C1347" s="426" t="s">
        <v>1976</v>
      </c>
      <c r="D1347" s="426" t="s">
        <v>2253</v>
      </c>
      <c r="E1347" s="426" t="s">
        <v>2254</v>
      </c>
      <c r="F1347" s="429">
        <v>2735</v>
      </c>
      <c r="G1347" s="429">
        <v>470420</v>
      </c>
      <c r="H1347" s="429">
        <v>1</v>
      </c>
      <c r="I1347" s="429">
        <v>172</v>
      </c>
      <c r="J1347" s="429">
        <v>2874</v>
      </c>
      <c r="K1347" s="429">
        <v>494328</v>
      </c>
      <c r="L1347" s="429">
        <v>1.0508226691042049</v>
      </c>
      <c r="M1347" s="429">
        <v>172</v>
      </c>
      <c r="N1347" s="429">
        <v>3091</v>
      </c>
      <c r="O1347" s="429">
        <v>534743</v>
      </c>
      <c r="P1347" s="442">
        <v>1.136735257854683</v>
      </c>
      <c r="Q1347" s="430">
        <v>173</v>
      </c>
    </row>
    <row r="1348" spans="1:17" ht="14.4" customHeight="1" x14ac:dyDescent="0.3">
      <c r="A1348" s="425" t="s">
        <v>2652</v>
      </c>
      <c r="B1348" s="426" t="s">
        <v>2001</v>
      </c>
      <c r="C1348" s="426" t="s">
        <v>1976</v>
      </c>
      <c r="D1348" s="426" t="s">
        <v>2261</v>
      </c>
      <c r="E1348" s="426" t="s">
        <v>2262</v>
      </c>
      <c r="F1348" s="429">
        <v>19</v>
      </c>
      <c r="G1348" s="429">
        <v>4142</v>
      </c>
      <c r="H1348" s="429">
        <v>1</v>
      </c>
      <c r="I1348" s="429">
        <v>218</v>
      </c>
      <c r="J1348" s="429">
        <v>17</v>
      </c>
      <c r="K1348" s="429">
        <v>3706</v>
      </c>
      <c r="L1348" s="429">
        <v>0.89473684210526316</v>
      </c>
      <c r="M1348" s="429">
        <v>218</v>
      </c>
      <c r="N1348" s="429">
        <v>18</v>
      </c>
      <c r="O1348" s="429">
        <v>3942</v>
      </c>
      <c r="P1348" s="442">
        <v>0.95171414775470786</v>
      </c>
      <c r="Q1348" s="430">
        <v>219</v>
      </c>
    </row>
    <row r="1349" spans="1:17" ht="14.4" customHeight="1" x14ac:dyDescent="0.3">
      <c r="A1349" s="425" t="s">
        <v>2652</v>
      </c>
      <c r="B1349" s="426" t="s">
        <v>2001</v>
      </c>
      <c r="C1349" s="426" t="s">
        <v>1976</v>
      </c>
      <c r="D1349" s="426" t="s">
        <v>2263</v>
      </c>
      <c r="E1349" s="426" t="s">
        <v>2264</v>
      </c>
      <c r="F1349" s="429">
        <v>13</v>
      </c>
      <c r="G1349" s="429">
        <v>5382</v>
      </c>
      <c r="H1349" s="429">
        <v>1</v>
      </c>
      <c r="I1349" s="429">
        <v>414</v>
      </c>
      <c r="J1349" s="429">
        <v>15</v>
      </c>
      <c r="K1349" s="429">
        <v>6210</v>
      </c>
      <c r="L1349" s="429">
        <v>1.1538461538461537</v>
      </c>
      <c r="M1349" s="429">
        <v>414</v>
      </c>
      <c r="N1349" s="429">
        <v>17</v>
      </c>
      <c r="O1349" s="429">
        <v>7055</v>
      </c>
      <c r="P1349" s="442">
        <v>1.3108509847640282</v>
      </c>
      <c r="Q1349" s="430">
        <v>415</v>
      </c>
    </row>
    <row r="1350" spans="1:17" ht="14.4" customHeight="1" x14ac:dyDescent="0.3">
      <c r="A1350" s="425" t="s">
        <v>2652</v>
      </c>
      <c r="B1350" s="426" t="s">
        <v>2001</v>
      </c>
      <c r="C1350" s="426" t="s">
        <v>1976</v>
      </c>
      <c r="D1350" s="426" t="s">
        <v>2265</v>
      </c>
      <c r="E1350" s="426" t="s">
        <v>2266</v>
      </c>
      <c r="F1350" s="429">
        <v>6</v>
      </c>
      <c r="G1350" s="429">
        <v>3636</v>
      </c>
      <c r="H1350" s="429">
        <v>1</v>
      </c>
      <c r="I1350" s="429">
        <v>606</v>
      </c>
      <c r="J1350" s="429">
        <v>3</v>
      </c>
      <c r="K1350" s="429">
        <v>1824</v>
      </c>
      <c r="L1350" s="429">
        <v>0.50165016501650161</v>
      </c>
      <c r="M1350" s="429">
        <v>608</v>
      </c>
      <c r="N1350" s="429">
        <v>1</v>
      </c>
      <c r="O1350" s="429">
        <v>609</v>
      </c>
      <c r="P1350" s="442">
        <v>0.16749174917491749</v>
      </c>
      <c r="Q1350" s="430">
        <v>609</v>
      </c>
    </row>
    <row r="1351" spans="1:17" ht="14.4" customHeight="1" x14ac:dyDescent="0.3">
      <c r="A1351" s="425" t="s">
        <v>2652</v>
      </c>
      <c r="B1351" s="426" t="s">
        <v>2001</v>
      </c>
      <c r="C1351" s="426" t="s">
        <v>1976</v>
      </c>
      <c r="D1351" s="426" t="s">
        <v>2267</v>
      </c>
      <c r="E1351" s="426" t="s">
        <v>2268</v>
      </c>
      <c r="F1351" s="429">
        <v>2</v>
      </c>
      <c r="G1351" s="429">
        <v>1310</v>
      </c>
      <c r="H1351" s="429">
        <v>1</v>
      </c>
      <c r="I1351" s="429">
        <v>655</v>
      </c>
      <c r="J1351" s="429">
        <v>1</v>
      </c>
      <c r="K1351" s="429">
        <v>657</v>
      </c>
      <c r="L1351" s="429">
        <v>0.50152671755725187</v>
      </c>
      <c r="M1351" s="429">
        <v>657</v>
      </c>
      <c r="N1351" s="429"/>
      <c r="O1351" s="429"/>
      <c r="P1351" s="442"/>
      <c r="Q1351" s="430"/>
    </row>
    <row r="1352" spans="1:17" ht="14.4" customHeight="1" x14ac:dyDescent="0.3">
      <c r="A1352" s="425" t="s">
        <v>2652</v>
      </c>
      <c r="B1352" s="426" t="s">
        <v>2001</v>
      </c>
      <c r="C1352" s="426" t="s">
        <v>1976</v>
      </c>
      <c r="D1352" s="426" t="s">
        <v>2271</v>
      </c>
      <c r="E1352" s="426" t="s">
        <v>2272</v>
      </c>
      <c r="F1352" s="429">
        <v>1</v>
      </c>
      <c r="G1352" s="429">
        <v>908</v>
      </c>
      <c r="H1352" s="429">
        <v>1</v>
      </c>
      <c r="I1352" s="429">
        <v>908</v>
      </c>
      <c r="J1352" s="429"/>
      <c r="K1352" s="429"/>
      <c r="L1352" s="429"/>
      <c r="M1352" s="429"/>
      <c r="N1352" s="429"/>
      <c r="O1352" s="429"/>
      <c r="P1352" s="442"/>
      <c r="Q1352" s="430"/>
    </row>
    <row r="1353" spans="1:17" ht="14.4" customHeight="1" x14ac:dyDescent="0.3">
      <c r="A1353" s="425" t="s">
        <v>2652</v>
      </c>
      <c r="B1353" s="426" t="s">
        <v>2001</v>
      </c>
      <c r="C1353" s="426" t="s">
        <v>1976</v>
      </c>
      <c r="D1353" s="426" t="s">
        <v>2285</v>
      </c>
      <c r="E1353" s="426" t="s">
        <v>2286</v>
      </c>
      <c r="F1353" s="429">
        <v>10</v>
      </c>
      <c r="G1353" s="429">
        <v>2970</v>
      </c>
      <c r="H1353" s="429">
        <v>1</v>
      </c>
      <c r="I1353" s="429">
        <v>297</v>
      </c>
      <c r="J1353" s="429">
        <v>4</v>
      </c>
      <c r="K1353" s="429">
        <v>1244</v>
      </c>
      <c r="L1353" s="429">
        <v>0.41885521885521887</v>
      </c>
      <c r="M1353" s="429">
        <v>311</v>
      </c>
      <c r="N1353" s="429">
        <v>7</v>
      </c>
      <c r="O1353" s="429">
        <v>2184</v>
      </c>
      <c r="P1353" s="442">
        <v>0.73535353535353531</v>
      </c>
      <c r="Q1353" s="430">
        <v>312</v>
      </c>
    </row>
    <row r="1354" spans="1:17" ht="14.4" customHeight="1" x14ac:dyDescent="0.3">
      <c r="A1354" s="425" t="s">
        <v>2652</v>
      </c>
      <c r="B1354" s="426" t="s">
        <v>2001</v>
      </c>
      <c r="C1354" s="426" t="s">
        <v>1976</v>
      </c>
      <c r="D1354" s="426" t="s">
        <v>2293</v>
      </c>
      <c r="E1354" s="426" t="s">
        <v>2294</v>
      </c>
      <c r="F1354" s="429">
        <v>113</v>
      </c>
      <c r="G1354" s="429">
        <v>28928</v>
      </c>
      <c r="H1354" s="429">
        <v>1</v>
      </c>
      <c r="I1354" s="429">
        <v>256</v>
      </c>
      <c r="J1354" s="429">
        <v>156</v>
      </c>
      <c r="K1354" s="429">
        <v>39936</v>
      </c>
      <c r="L1354" s="429">
        <v>1.3805309734513274</v>
      </c>
      <c r="M1354" s="429">
        <v>256</v>
      </c>
      <c r="N1354" s="429">
        <v>170</v>
      </c>
      <c r="O1354" s="429">
        <v>43690</v>
      </c>
      <c r="P1354" s="442">
        <v>1.5103014380530972</v>
      </c>
      <c r="Q1354" s="430">
        <v>257</v>
      </c>
    </row>
    <row r="1355" spans="1:17" ht="14.4" customHeight="1" x14ac:dyDescent="0.3">
      <c r="A1355" s="425" t="s">
        <v>2652</v>
      </c>
      <c r="B1355" s="426" t="s">
        <v>2001</v>
      </c>
      <c r="C1355" s="426" t="s">
        <v>1976</v>
      </c>
      <c r="D1355" s="426" t="s">
        <v>2297</v>
      </c>
      <c r="E1355" s="426" t="s">
        <v>2298</v>
      </c>
      <c r="F1355" s="429"/>
      <c r="G1355" s="429"/>
      <c r="H1355" s="429"/>
      <c r="I1355" s="429"/>
      <c r="J1355" s="429"/>
      <c r="K1355" s="429"/>
      <c r="L1355" s="429"/>
      <c r="M1355" s="429"/>
      <c r="N1355" s="429">
        <v>44</v>
      </c>
      <c r="O1355" s="429">
        <v>8712</v>
      </c>
      <c r="P1355" s="442"/>
      <c r="Q1355" s="430">
        <v>198</v>
      </c>
    </row>
    <row r="1356" spans="1:17" ht="14.4" customHeight="1" x14ac:dyDescent="0.3">
      <c r="A1356" s="425" t="s">
        <v>2652</v>
      </c>
      <c r="B1356" s="426" t="s">
        <v>2001</v>
      </c>
      <c r="C1356" s="426" t="s">
        <v>1976</v>
      </c>
      <c r="D1356" s="426" t="s">
        <v>2301</v>
      </c>
      <c r="E1356" s="426" t="s">
        <v>2302</v>
      </c>
      <c r="F1356" s="429">
        <v>18</v>
      </c>
      <c r="G1356" s="429">
        <v>5814</v>
      </c>
      <c r="H1356" s="429">
        <v>1</v>
      </c>
      <c r="I1356" s="429">
        <v>323</v>
      </c>
      <c r="J1356" s="429">
        <v>12</v>
      </c>
      <c r="K1356" s="429">
        <v>3900</v>
      </c>
      <c r="L1356" s="429">
        <v>0.6707946336429309</v>
      </c>
      <c r="M1356" s="429">
        <v>325</v>
      </c>
      <c r="N1356" s="429">
        <v>53</v>
      </c>
      <c r="O1356" s="429">
        <v>17278</v>
      </c>
      <c r="P1356" s="442">
        <v>2.9717922256621949</v>
      </c>
      <c r="Q1356" s="430">
        <v>326</v>
      </c>
    </row>
    <row r="1357" spans="1:17" ht="14.4" customHeight="1" x14ac:dyDescent="0.3">
      <c r="A1357" s="425" t="s">
        <v>2652</v>
      </c>
      <c r="B1357" s="426" t="s">
        <v>2001</v>
      </c>
      <c r="C1357" s="426" t="s">
        <v>1976</v>
      </c>
      <c r="D1357" s="426" t="s">
        <v>2309</v>
      </c>
      <c r="E1357" s="426" t="s">
        <v>2310</v>
      </c>
      <c r="F1357" s="429">
        <v>1</v>
      </c>
      <c r="G1357" s="429">
        <v>4118</v>
      </c>
      <c r="H1357" s="429">
        <v>1</v>
      </c>
      <c r="I1357" s="429">
        <v>4118</v>
      </c>
      <c r="J1357" s="429">
        <v>1</v>
      </c>
      <c r="K1357" s="429">
        <v>4122</v>
      </c>
      <c r="L1357" s="429">
        <v>1.0009713453132589</v>
      </c>
      <c r="M1357" s="429">
        <v>4122</v>
      </c>
      <c r="N1357" s="429">
        <v>3</v>
      </c>
      <c r="O1357" s="429">
        <v>12381</v>
      </c>
      <c r="P1357" s="442">
        <v>3.0065565808644972</v>
      </c>
      <c r="Q1357" s="430">
        <v>4127</v>
      </c>
    </row>
    <row r="1358" spans="1:17" ht="14.4" customHeight="1" x14ac:dyDescent="0.3">
      <c r="A1358" s="425" t="s">
        <v>2652</v>
      </c>
      <c r="B1358" s="426" t="s">
        <v>2001</v>
      </c>
      <c r="C1358" s="426" t="s">
        <v>1976</v>
      </c>
      <c r="D1358" s="426" t="s">
        <v>2311</v>
      </c>
      <c r="E1358" s="426" t="s">
        <v>2312</v>
      </c>
      <c r="F1358" s="429">
        <v>2</v>
      </c>
      <c r="G1358" s="429">
        <v>3968</v>
      </c>
      <c r="H1358" s="429">
        <v>1</v>
      </c>
      <c r="I1358" s="429">
        <v>1984</v>
      </c>
      <c r="J1358" s="429">
        <v>1</v>
      </c>
      <c r="K1358" s="429">
        <v>1988</v>
      </c>
      <c r="L1358" s="429">
        <v>0.501008064516129</v>
      </c>
      <c r="M1358" s="429">
        <v>1988</v>
      </c>
      <c r="N1358" s="429"/>
      <c r="O1358" s="429"/>
      <c r="P1358" s="442"/>
      <c r="Q1358" s="430"/>
    </row>
    <row r="1359" spans="1:17" ht="14.4" customHeight="1" x14ac:dyDescent="0.3">
      <c r="A1359" s="425" t="s">
        <v>2652</v>
      </c>
      <c r="B1359" s="426" t="s">
        <v>2001</v>
      </c>
      <c r="C1359" s="426" t="s">
        <v>1976</v>
      </c>
      <c r="D1359" s="426" t="s">
        <v>2315</v>
      </c>
      <c r="E1359" s="426" t="s">
        <v>2316</v>
      </c>
      <c r="F1359" s="429">
        <v>1</v>
      </c>
      <c r="G1359" s="429">
        <v>2072</v>
      </c>
      <c r="H1359" s="429">
        <v>1</v>
      </c>
      <c r="I1359" s="429">
        <v>2072</v>
      </c>
      <c r="J1359" s="429">
        <v>1</v>
      </c>
      <c r="K1359" s="429">
        <v>2074</v>
      </c>
      <c r="L1359" s="429">
        <v>1.0009652509652509</v>
      </c>
      <c r="M1359" s="429">
        <v>2074</v>
      </c>
      <c r="N1359" s="429">
        <v>1</v>
      </c>
      <c r="O1359" s="429">
        <v>2076</v>
      </c>
      <c r="P1359" s="442">
        <v>1.001930501930502</v>
      </c>
      <c r="Q1359" s="430">
        <v>2076</v>
      </c>
    </row>
    <row r="1360" spans="1:17" ht="14.4" customHeight="1" x14ac:dyDescent="0.3">
      <c r="A1360" s="425" t="s">
        <v>2652</v>
      </c>
      <c r="B1360" s="426" t="s">
        <v>2001</v>
      </c>
      <c r="C1360" s="426" t="s">
        <v>1976</v>
      </c>
      <c r="D1360" s="426" t="s">
        <v>2321</v>
      </c>
      <c r="E1360" s="426" t="s">
        <v>2322</v>
      </c>
      <c r="F1360" s="429">
        <v>3</v>
      </c>
      <c r="G1360" s="429">
        <v>4518</v>
      </c>
      <c r="H1360" s="429">
        <v>1</v>
      </c>
      <c r="I1360" s="429">
        <v>1506</v>
      </c>
      <c r="J1360" s="429">
        <v>3</v>
      </c>
      <c r="K1360" s="429">
        <v>4530</v>
      </c>
      <c r="L1360" s="429">
        <v>1.0026560424966799</v>
      </c>
      <c r="M1360" s="429">
        <v>1510</v>
      </c>
      <c r="N1360" s="429">
        <v>4</v>
      </c>
      <c r="O1360" s="429">
        <v>6060</v>
      </c>
      <c r="P1360" s="442">
        <v>1.3413014608233731</v>
      </c>
      <c r="Q1360" s="430">
        <v>1515</v>
      </c>
    </row>
    <row r="1361" spans="1:17" ht="14.4" customHeight="1" x14ac:dyDescent="0.3">
      <c r="A1361" s="425" t="s">
        <v>2652</v>
      </c>
      <c r="B1361" s="426" t="s">
        <v>2001</v>
      </c>
      <c r="C1361" s="426" t="s">
        <v>1976</v>
      </c>
      <c r="D1361" s="426" t="s">
        <v>2327</v>
      </c>
      <c r="E1361" s="426" t="s">
        <v>2328</v>
      </c>
      <c r="F1361" s="429">
        <v>4</v>
      </c>
      <c r="G1361" s="429">
        <v>33496</v>
      </c>
      <c r="H1361" s="429">
        <v>1</v>
      </c>
      <c r="I1361" s="429">
        <v>8374</v>
      </c>
      <c r="J1361" s="429">
        <v>2</v>
      </c>
      <c r="K1361" s="429">
        <v>16756</v>
      </c>
      <c r="L1361" s="429">
        <v>0.50023883448770001</v>
      </c>
      <c r="M1361" s="429">
        <v>8378</v>
      </c>
      <c r="N1361" s="429">
        <v>5</v>
      </c>
      <c r="O1361" s="429">
        <v>41920</v>
      </c>
      <c r="P1361" s="442">
        <v>1.2514927155481252</v>
      </c>
      <c r="Q1361" s="430">
        <v>8384</v>
      </c>
    </row>
    <row r="1362" spans="1:17" ht="14.4" customHeight="1" x14ac:dyDescent="0.3">
      <c r="A1362" s="425" t="s">
        <v>2652</v>
      </c>
      <c r="B1362" s="426" t="s">
        <v>2001</v>
      </c>
      <c r="C1362" s="426" t="s">
        <v>1976</v>
      </c>
      <c r="D1362" s="426" t="s">
        <v>2329</v>
      </c>
      <c r="E1362" s="426" t="s">
        <v>2330</v>
      </c>
      <c r="F1362" s="429">
        <v>6</v>
      </c>
      <c r="G1362" s="429">
        <v>11160</v>
      </c>
      <c r="H1362" s="429">
        <v>1</v>
      </c>
      <c r="I1362" s="429">
        <v>1860</v>
      </c>
      <c r="J1362" s="429">
        <v>4</v>
      </c>
      <c r="K1362" s="429">
        <v>7448</v>
      </c>
      <c r="L1362" s="429">
        <v>0.66738351254480288</v>
      </c>
      <c r="M1362" s="429">
        <v>1862</v>
      </c>
      <c r="N1362" s="429">
        <v>8</v>
      </c>
      <c r="O1362" s="429">
        <v>14912</v>
      </c>
      <c r="P1362" s="442">
        <v>1.336200716845878</v>
      </c>
      <c r="Q1362" s="430">
        <v>1864</v>
      </c>
    </row>
    <row r="1363" spans="1:17" ht="14.4" customHeight="1" x14ac:dyDescent="0.3">
      <c r="A1363" s="425" t="s">
        <v>2652</v>
      </c>
      <c r="B1363" s="426" t="s">
        <v>2001</v>
      </c>
      <c r="C1363" s="426" t="s">
        <v>1976</v>
      </c>
      <c r="D1363" s="426" t="s">
        <v>2331</v>
      </c>
      <c r="E1363" s="426" t="s">
        <v>2330</v>
      </c>
      <c r="F1363" s="429">
        <v>6</v>
      </c>
      <c r="G1363" s="429">
        <v>22854</v>
      </c>
      <c r="H1363" s="429">
        <v>1</v>
      </c>
      <c r="I1363" s="429">
        <v>3809</v>
      </c>
      <c r="J1363" s="429">
        <v>4</v>
      </c>
      <c r="K1363" s="429">
        <v>15244</v>
      </c>
      <c r="L1363" s="429">
        <v>0.66701671479828473</v>
      </c>
      <c r="M1363" s="429">
        <v>3811</v>
      </c>
      <c r="N1363" s="429">
        <v>8</v>
      </c>
      <c r="O1363" s="429">
        <v>30520</v>
      </c>
      <c r="P1363" s="442">
        <v>1.3354336221230418</v>
      </c>
      <c r="Q1363" s="430">
        <v>3815</v>
      </c>
    </row>
    <row r="1364" spans="1:17" ht="14.4" customHeight="1" x14ac:dyDescent="0.3">
      <c r="A1364" s="425" t="s">
        <v>2652</v>
      </c>
      <c r="B1364" s="426" t="s">
        <v>2001</v>
      </c>
      <c r="C1364" s="426" t="s">
        <v>1976</v>
      </c>
      <c r="D1364" s="426" t="s">
        <v>2332</v>
      </c>
      <c r="E1364" s="426" t="s">
        <v>2333</v>
      </c>
      <c r="F1364" s="429"/>
      <c r="G1364" s="429"/>
      <c r="H1364" s="429"/>
      <c r="I1364" s="429"/>
      <c r="J1364" s="429"/>
      <c r="K1364" s="429"/>
      <c r="L1364" s="429"/>
      <c r="M1364" s="429"/>
      <c r="N1364" s="429">
        <v>1</v>
      </c>
      <c r="O1364" s="429">
        <v>5150</v>
      </c>
      <c r="P1364" s="442"/>
      <c r="Q1364" s="430">
        <v>5150</v>
      </c>
    </row>
    <row r="1365" spans="1:17" ht="14.4" customHeight="1" x14ac:dyDescent="0.3">
      <c r="A1365" s="425" t="s">
        <v>2652</v>
      </c>
      <c r="B1365" s="426" t="s">
        <v>2001</v>
      </c>
      <c r="C1365" s="426" t="s">
        <v>1976</v>
      </c>
      <c r="D1365" s="426" t="s">
        <v>2336</v>
      </c>
      <c r="E1365" s="426" t="s">
        <v>2337</v>
      </c>
      <c r="F1365" s="429">
        <v>2</v>
      </c>
      <c r="G1365" s="429">
        <v>15644</v>
      </c>
      <c r="H1365" s="429">
        <v>1</v>
      </c>
      <c r="I1365" s="429">
        <v>7822</v>
      </c>
      <c r="J1365" s="429">
        <v>1</v>
      </c>
      <c r="K1365" s="429">
        <v>7828</v>
      </c>
      <c r="L1365" s="429">
        <v>0.50038353362311427</v>
      </c>
      <c r="M1365" s="429">
        <v>7828</v>
      </c>
      <c r="N1365" s="429">
        <v>1</v>
      </c>
      <c r="O1365" s="429">
        <v>7835</v>
      </c>
      <c r="P1365" s="442">
        <v>0.50083098951674765</v>
      </c>
      <c r="Q1365" s="430">
        <v>7835</v>
      </c>
    </row>
    <row r="1366" spans="1:17" ht="14.4" customHeight="1" x14ac:dyDescent="0.3">
      <c r="A1366" s="425" t="s">
        <v>2652</v>
      </c>
      <c r="B1366" s="426" t="s">
        <v>2001</v>
      </c>
      <c r="C1366" s="426" t="s">
        <v>1976</v>
      </c>
      <c r="D1366" s="426" t="s">
        <v>2342</v>
      </c>
      <c r="E1366" s="426" t="s">
        <v>2343</v>
      </c>
      <c r="F1366" s="429"/>
      <c r="G1366" s="429"/>
      <c r="H1366" s="429"/>
      <c r="I1366" s="429"/>
      <c r="J1366" s="429"/>
      <c r="K1366" s="429"/>
      <c r="L1366" s="429"/>
      <c r="M1366" s="429"/>
      <c r="N1366" s="429">
        <v>1</v>
      </c>
      <c r="O1366" s="429">
        <v>914</v>
      </c>
      <c r="P1366" s="442"/>
      <c r="Q1366" s="430">
        <v>914</v>
      </c>
    </row>
    <row r="1367" spans="1:17" ht="14.4" customHeight="1" x14ac:dyDescent="0.3">
      <c r="A1367" s="425" t="s">
        <v>2652</v>
      </c>
      <c r="B1367" s="426" t="s">
        <v>2001</v>
      </c>
      <c r="C1367" s="426" t="s">
        <v>1976</v>
      </c>
      <c r="D1367" s="426" t="s">
        <v>2360</v>
      </c>
      <c r="E1367" s="426" t="s">
        <v>2361</v>
      </c>
      <c r="F1367" s="429">
        <v>99</v>
      </c>
      <c r="G1367" s="429">
        <v>209286</v>
      </c>
      <c r="H1367" s="429">
        <v>1</v>
      </c>
      <c r="I1367" s="429">
        <v>2114</v>
      </c>
      <c r="J1367" s="429">
        <v>99</v>
      </c>
      <c r="K1367" s="429">
        <v>209484</v>
      </c>
      <c r="L1367" s="429">
        <v>1.0009460737937559</v>
      </c>
      <c r="M1367" s="429">
        <v>2116</v>
      </c>
      <c r="N1367" s="429">
        <v>146</v>
      </c>
      <c r="O1367" s="429">
        <v>309228</v>
      </c>
      <c r="P1367" s="442">
        <v>1.4775379146240073</v>
      </c>
      <c r="Q1367" s="430">
        <v>2118</v>
      </c>
    </row>
    <row r="1368" spans="1:17" ht="14.4" customHeight="1" x14ac:dyDescent="0.3">
      <c r="A1368" s="425" t="s">
        <v>2652</v>
      </c>
      <c r="B1368" s="426" t="s">
        <v>2001</v>
      </c>
      <c r="C1368" s="426" t="s">
        <v>1976</v>
      </c>
      <c r="D1368" s="426" t="s">
        <v>2362</v>
      </c>
      <c r="E1368" s="426" t="s">
        <v>2363</v>
      </c>
      <c r="F1368" s="429">
        <v>21</v>
      </c>
      <c r="G1368" s="429">
        <v>21882</v>
      </c>
      <c r="H1368" s="429">
        <v>1</v>
      </c>
      <c r="I1368" s="429">
        <v>1042</v>
      </c>
      <c r="J1368" s="429"/>
      <c r="K1368" s="429"/>
      <c r="L1368" s="429"/>
      <c r="M1368" s="429"/>
      <c r="N1368" s="429"/>
      <c r="O1368" s="429"/>
      <c r="P1368" s="442"/>
      <c r="Q1368" s="430"/>
    </row>
    <row r="1369" spans="1:17" ht="14.4" customHeight="1" x14ac:dyDescent="0.3">
      <c r="A1369" s="425" t="s">
        <v>2652</v>
      </c>
      <c r="B1369" s="426" t="s">
        <v>2001</v>
      </c>
      <c r="C1369" s="426" t="s">
        <v>1976</v>
      </c>
      <c r="D1369" s="426" t="s">
        <v>2364</v>
      </c>
      <c r="E1369" s="426" t="s">
        <v>2365</v>
      </c>
      <c r="F1369" s="429">
        <v>177</v>
      </c>
      <c r="G1369" s="429">
        <v>352584</v>
      </c>
      <c r="H1369" s="429">
        <v>1</v>
      </c>
      <c r="I1369" s="429">
        <v>1992</v>
      </c>
      <c r="J1369" s="429">
        <v>183</v>
      </c>
      <c r="K1369" s="429">
        <v>364902</v>
      </c>
      <c r="L1369" s="429">
        <v>1.0349363555918589</v>
      </c>
      <c r="M1369" s="429">
        <v>1994</v>
      </c>
      <c r="N1369" s="429">
        <v>166</v>
      </c>
      <c r="O1369" s="429">
        <v>331336</v>
      </c>
      <c r="P1369" s="442">
        <v>0.93973634651600757</v>
      </c>
      <c r="Q1369" s="430">
        <v>1996</v>
      </c>
    </row>
    <row r="1370" spans="1:17" ht="14.4" customHeight="1" x14ac:dyDescent="0.3">
      <c r="A1370" s="425" t="s">
        <v>2652</v>
      </c>
      <c r="B1370" s="426" t="s">
        <v>2001</v>
      </c>
      <c r="C1370" s="426" t="s">
        <v>1976</v>
      </c>
      <c r="D1370" s="426" t="s">
        <v>2366</v>
      </c>
      <c r="E1370" s="426" t="s">
        <v>2367</v>
      </c>
      <c r="F1370" s="429">
        <v>16</v>
      </c>
      <c r="G1370" s="429">
        <v>20384</v>
      </c>
      <c r="H1370" s="429">
        <v>1</v>
      </c>
      <c r="I1370" s="429">
        <v>1274</v>
      </c>
      <c r="J1370" s="429">
        <v>20</v>
      </c>
      <c r="K1370" s="429">
        <v>25520</v>
      </c>
      <c r="L1370" s="429">
        <v>1.2519623233908947</v>
      </c>
      <c r="M1370" s="429">
        <v>1276</v>
      </c>
      <c r="N1370" s="429">
        <v>17</v>
      </c>
      <c r="O1370" s="429">
        <v>21709</v>
      </c>
      <c r="P1370" s="442">
        <v>1.0650019623233908</v>
      </c>
      <c r="Q1370" s="430">
        <v>1277</v>
      </c>
    </row>
    <row r="1371" spans="1:17" ht="14.4" customHeight="1" x14ac:dyDescent="0.3">
      <c r="A1371" s="425" t="s">
        <v>2652</v>
      </c>
      <c r="B1371" s="426" t="s">
        <v>2001</v>
      </c>
      <c r="C1371" s="426" t="s">
        <v>1976</v>
      </c>
      <c r="D1371" s="426" t="s">
        <v>2368</v>
      </c>
      <c r="E1371" s="426" t="s">
        <v>2369</v>
      </c>
      <c r="F1371" s="429">
        <v>14</v>
      </c>
      <c r="G1371" s="429">
        <v>16268</v>
      </c>
      <c r="H1371" s="429">
        <v>1</v>
      </c>
      <c r="I1371" s="429">
        <v>1162</v>
      </c>
      <c r="J1371" s="429">
        <v>13</v>
      </c>
      <c r="K1371" s="429">
        <v>15119</v>
      </c>
      <c r="L1371" s="429">
        <v>0.92937054339808212</v>
      </c>
      <c r="M1371" s="429">
        <v>1163</v>
      </c>
      <c r="N1371" s="429">
        <v>16</v>
      </c>
      <c r="O1371" s="429">
        <v>18624</v>
      </c>
      <c r="P1371" s="442">
        <v>1.1448241947381361</v>
      </c>
      <c r="Q1371" s="430">
        <v>1164</v>
      </c>
    </row>
    <row r="1372" spans="1:17" ht="14.4" customHeight="1" x14ac:dyDescent="0.3">
      <c r="A1372" s="425" t="s">
        <v>2652</v>
      </c>
      <c r="B1372" s="426" t="s">
        <v>2001</v>
      </c>
      <c r="C1372" s="426" t="s">
        <v>1976</v>
      </c>
      <c r="D1372" s="426" t="s">
        <v>2372</v>
      </c>
      <c r="E1372" s="426" t="s">
        <v>2373</v>
      </c>
      <c r="F1372" s="429">
        <v>22</v>
      </c>
      <c r="G1372" s="429">
        <v>111386</v>
      </c>
      <c r="H1372" s="429">
        <v>1</v>
      </c>
      <c r="I1372" s="429">
        <v>5063</v>
      </c>
      <c r="J1372" s="429">
        <v>33</v>
      </c>
      <c r="K1372" s="429">
        <v>167145</v>
      </c>
      <c r="L1372" s="429">
        <v>1.5005925340707091</v>
      </c>
      <c r="M1372" s="429">
        <v>5065</v>
      </c>
      <c r="N1372" s="429">
        <v>42</v>
      </c>
      <c r="O1372" s="429">
        <v>212856</v>
      </c>
      <c r="P1372" s="442">
        <v>1.9109762447704379</v>
      </c>
      <c r="Q1372" s="430">
        <v>5068</v>
      </c>
    </row>
    <row r="1373" spans="1:17" ht="14.4" customHeight="1" x14ac:dyDescent="0.3">
      <c r="A1373" s="425" t="s">
        <v>2652</v>
      </c>
      <c r="B1373" s="426" t="s">
        <v>2001</v>
      </c>
      <c r="C1373" s="426" t="s">
        <v>1976</v>
      </c>
      <c r="D1373" s="426" t="s">
        <v>2374</v>
      </c>
      <c r="E1373" s="426" t="s">
        <v>2375</v>
      </c>
      <c r="F1373" s="429">
        <v>5</v>
      </c>
      <c r="G1373" s="429">
        <v>25875</v>
      </c>
      <c r="H1373" s="429">
        <v>1</v>
      </c>
      <c r="I1373" s="429">
        <v>5175</v>
      </c>
      <c r="J1373" s="429">
        <v>3</v>
      </c>
      <c r="K1373" s="429">
        <v>15531</v>
      </c>
      <c r="L1373" s="429">
        <v>0.60023188405797101</v>
      </c>
      <c r="M1373" s="429">
        <v>5177</v>
      </c>
      <c r="N1373" s="429">
        <v>1</v>
      </c>
      <c r="O1373" s="429">
        <v>5180</v>
      </c>
      <c r="P1373" s="442">
        <v>0.20019323671497585</v>
      </c>
      <c r="Q1373" s="430">
        <v>5180</v>
      </c>
    </row>
    <row r="1374" spans="1:17" ht="14.4" customHeight="1" x14ac:dyDescent="0.3">
      <c r="A1374" s="425" t="s">
        <v>2652</v>
      </c>
      <c r="B1374" s="426" t="s">
        <v>2001</v>
      </c>
      <c r="C1374" s="426" t="s">
        <v>1976</v>
      </c>
      <c r="D1374" s="426" t="s">
        <v>2376</v>
      </c>
      <c r="E1374" s="426" t="s">
        <v>2377</v>
      </c>
      <c r="F1374" s="429"/>
      <c r="G1374" s="429"/>
      <c r="H1374" s="429"/>
      <c r="I1374" s="429"/>
      <c r="J1374" s="429">
        <v>1</v>
      </c>
      <c r="K1374" s="429">
        <v>7669</v>
      </c>
      <c r="L1374" s="429"/>
      <c r="M1374" s="429">
        <v>7669</v>
      </c>
      <c r="N1374" s="429">
        <v>2</v>
      </c>
      <c r="O1374" s="429">
        <v>15346</v>
      </c>
      <c r="P1374" s="442"/>
      <c r="Q1374" s="430">
        <v>7673</v>
      </c>
    </row>
    <row r="1375" spans="1:17" ht="14.4" customHeight="1" x14ac:dyDescent="0.3">
      <c r="A1375" s="425" t="s">
        <v>2652</v>
      </c>
      <c r="B1375" s="426" t="s">
        <v>2001</v>
      </c>
      <c r="C1375" s="426" t="s">
        <v>1976</v>
      </c>
      <c r="D1375" s="426" t="s">
        <v>2378</v>
      </c>
      <c r="E1375" s="426" t="s">
        <v>2379</v>
      </c>
      <c r="F1375" s="429"/>
      <c r="G1375" s="429"/>
      <c r="H1375" s="429"/>
      <c r="I1375" s="429"/>
      <c r="J1375" s="429">
        <v>1</v>
      </c>
      <c r="K1375" s="429">
        <v>5505</v>
      </c>
      <c r="L1375" s="429"/>
      <c r="M1375" s="429">
        <v>5505</v>
      </c>
      <c r="N1375" s="429"/>
      <c r="O1375" s="429"/>
      <c r="P1375" s="442"/>
      <c r="Q1375" s="430"/>
    </row>
    <row r="1376" spans="1:17" ht="14.4" customHeight="1" x14ac:dyDescent="0.3">
      <c r="A1376" s="425" t="s">
        <v>2652</v>
      </c>
      <c r="B1376" s="426" t="s">
        <v>2001</v>
      </c>
      <c r="C1376" s="426" t="s">
        <v>1976</v>
      </c>
      <c r="D1376" s="426" t="s">
        <v>2380</v>
      </c>
      <c r="E1376" s="426" t="s">
        <v>2381</v>
      </c>
      <c r="F1376" s="429">
        <v>18</v>
      </c>
      <c r="G1376" s="429">
        <v>48402</v>
      </c>
      <c r="H1376" s="429">
        <v>1</v>
      </c>
      <c r="I1376" s="429">
        <v>2689</v>
      </c>
      <c r="J1376" s="429">
        <v>12</v>
      </c>
      <c r="K1376" s="429">
        <v>32292</v>
      </c>
      <c r="L1376" s="429">
        <v>0.66716251394570469</v>
      </c>
      <c r="M1376" s="429">
        <v>2691</v>
      </c>
      <c r="N1376" s="429">
        <v>21</v>
      </c>
      <c r="O1376" s="429">
        <v>56532</v>
      </c>
      <c r="P1376" s="442">
        <v>1.1679682657741415</v>
      </c>
      <c r="Q1376" s="430">
        <v>2692</v>
      </c>
    </row>
    <row r="1377" spans="1:17" ht="14.4" customHeight="1" x14ac:dyDescent="0.3">
      <c r="A1377" s="425" t="s">
        <v>2652</v>
      </c>
      <c r="B1377" s="426" t="s">
        <v>2001</v>
      </c>
      <c r="C1377" s="426" t="s">
        <v>1976</v>
      </c>
      <c r="D1377" s="426" t="s">
        <v>2382</v>
      </c>
      <c r="E1377" s="426" t="s">
        <v>2383</v>
      </c>
      <c r="F1377" s="429">
        <v>1</v>
      </c>
      <c r="G1377" s="429">
        <v>0</v>
      </c>
      <c r="H1377" s="429"/>
      <c r="I1377" s="429">
        <v>0</v>
      </c>
      <c r="J1377" s="429">
        <v>1</v>
      </c>
      <c r="K1377" s="429">
        <v>0</v>
      </c>
      <c r="L1377" s="429"/>
      <c r="M1377" s="429">
        <v>0</v>
      </c>
      <c r="N1377" s="429"/>
      <c r="O1377" s="429"/>
      <c r="P1377" s="442"/>
      <c r="Q1377" s="430"/>
    </row>
    <row r="1378" spans="1:17" ht="14.4" customHeight="1" x14ac:dyDescent="0.3">
      <c r="A1378" s="425" t="s">
        <v>2654</v>
      </c>
      <c r="B1378" s="426" t="s">
        <v>1968</v>
      </c>
      <c r="C1378" s="426" t="s">
        <v>1976</v>
      </c>
      <c r="D1378" s="426" t="s">
        <v>1989</v>
      </c>
      <c r="E1378" s="426" t="s">
        <v>1990</v>
      </c>
      <c r="F1378" s="429">
        <v>1</v>
      </c>
      <c r="G1378" s="429">
        <v>604</v>
      </c>
      <c r="H1378" s="429">
        <v>1</v>
      </c>
      <c r="I1378" s="429">
        <v>604</v>
      </c>
      <c r="J1378" s="429">
        <v>2</v>
      </c>
      <c r="K1378" s="429">
        <v>1296</v>
      </c>
      <c r="L1378" s="429">
        <v>2.1456953642384105</v>
      </c>
      <c r="M1378" s="429">
        <v>648</v>
      </c>
      <c r="N1378" s="429">
        <v>1</v>
      </c>
      <c r="O1378" s="429">
        <v>650</v>
      </c>
      <c r="P1378" s="442">
        <v>1.076158940397351</v>
      </c>
      <c r="Q1378" s="430">
        <v>650</v>
      </c>
    </row>
    <row r="1379" spans="1:17" ht="14.4" customHeight="1" x14ac:dyDescent="0.3">
      <c r="A1379" s="425" t="s">
        <v>2654</v>
      </c>
      <c r="B1379" s="426" t="s">
        <v>1968</v>
      </c>
      <c r="C1379" s="426" t="s">
        <v>1976</v>
      </c>
      <c r="D1379" s="426" t="s">
        <v>1999</v>
      </c>
      <c r="E1379" s="426" t="s">
        <v>2000</v>
      </c>
      <c r="F1379" s="429"/>
      <c r="G1379" s="429"/>
      <c r="H1379" s="429"/>
      <c r="I1379" s="429"/>
      <c r="J1379" s="429">
        <v>2</v>
      </c>
      <c r="K1379" s="429">
        <v>240</v>
      </c>
      <c r="L1379" s="429"/>
      <c r="M1379" s="429">
        <v>120</v>
      </c>
      <c r="N1379" s="429">
        <v>1</v>
      </c>
      <c r="O1379" s="429">
        <v>121</v>
      </c>
      <c r="P1379" s="442"/>
      <c r="Q1379" s="430">
        <v>121</v>
      </c>
    </row>
    <row r="1380" spans="1:17" ht="14.4" customHeight="1" x14ac:dyDescent="0.3">
      <c r="A1380" s="425" t="s">
        <v>2654</v>
      </c>
      <c r="B1380" s="426" t="s">
        <v>2001</v>
      </c>
      <c r="C1380" s="426" t="s">
        <v>2002</v>
      </c>
      <c r="D1380" s="426" t="s">
        <v>2005</v>
      </c>
      <c r="E1380" s="426" t="s">
        <v>2004</v>
      </c>
      <c r="F1380" s="429"/>
      <c r="G1380" s="429"/>
      <c r="H1380" s="429"/>
      <c r="I1380" s="429"/>
      <c r="J1380" s="429">
        <v>1</v>
      </c>
      <c r="K1380" s="429">
        <v>484.78</v>
      </c>
      <c r="L1380" s="429"/>
      <c r="M1380" s="429">
        <v>484.78</v>
      </c>
      <c r="N1380" s="429"/>
      <c r="O1380" s="429"/>
      <c r="P1380" s="442"/>
      <c r="Q1380" s="430"/>
    </row>
    <row r="1381" spans="1:17" ht="14.4" customHeight="1" x14ac:dyDescent="0.3">
      <c r="A1381" s="425" t="s">
        <v>2654</v>
      </c>
      <c r="B1381" s="426" t="s">
        <v>2001</v>
      </c>
      <c r="C1381" s="426" t="s">
        <v>2002</v>
      </c>
      <c r="D1381" s="426" t="s">
        <v>2006</v>
      </c>
      <c r="E1381" s="426" t="s">
        <v>2007</v>
      </c>
      <c r="F1381" s="429">
        <v>2</v>
      </c>
      <c r="G1381" s="429">
        <v>2227.3000000000002</v>
      </c>
      <c r="H1381" s="429">
        <v>1</v>
      </c>
      <c r="I1381" s="429">
        <v>1113.6500000000001</v>
      </c>
      <c r="J1381" s="429"/>
      <c r="K1381" s="429"/>
      <c r="L1381" s="429"/>
      <c r="M1381" s="429"/>
      <c r="N1381" s="429">
        <v>7</v>
      </c>
      <c r="O1381" s="429">
        <v>6986.7300000000005</v>
      </c>
      <c r="P1381" s="442">
        <v>3.1368607731333902</v>
      </c>
      <c r="Q1381" s="430">
        <v>998.10428571428577</v>
      </c>
    </row>
    <row r="1382" spans="1:17" ht="14.4" customHeight="1" x14ac:dyDescent="0.3">
      <c r="A1382" s="425" t="s">
        <v>2654</v>
      </c>
      <c r="B1382" s="426" t="s">
        <v>2001</v>
      </c>
      <c r="C1382" s="426" t="s">
        <v>2002</v>
      </c>
      <c r="D1382" s="426" t="s">
        <v>2008</v>
      </c>
      <c r="E1382" s="426" t="s">
        <v>2007</v>
      </c>
      <c r="F1382" s="429">
        <v>7</v>
      </c>
      <c r="G1382" s="429">
        <v>15671.829999999998</v>
      </c>
      <c r="H1382" s="429">
        <v>1</v>
      </c>
      <c r="I1382" s="429">
        <v>2238.8328571428569</v>
      </c>
      <c r="J1382" s="429">
        <v>6.7</v>
      </c>
      <c r="K1382" s="429">
        <v>13270.720000000001</v>
      </c>
      <c r="L1382" s="429">
        <v>0.84678815428702348</v>
      </c>
      <c r="M1382" s="429">
        <v>1980.7044776119403</v>
      </c>
      <c r="N1382" s="429">
        <v>9</v>
      </c>
      <c r="O1382" s="429">
        <v>17872</v>
      </c>
      <c r="P1382" s="442">
        <v>1.1403901139815837</v>
      </c>
      <c r="Q1382" s="430">
        <v>1985.7777777777778</v>
      </c>
    </row>
    <row r="1383" spans="1:17" ht="14.4" customHeight="1" x14ac:dyDescent="0.3">
      <c r="A1383" s="425" t="s">
        <v>2654</v>
      </c>
      <c r="B1383" s="426" t="s">
        <v>2001</v>
      </c>
      <c r="C1383" s="426" t="s">
        <v>2002</v>
      </c>
      <c r="D1383" s="426" t="s">
        <v>2009</v>
      </c>
      <c r="E1383" s="426" t="s">
        <v>2010</v>
      </c>
      <c r="F1383" s="429">
        <v>6.5200000000000005</v>
      </c>
      <c r="G1383" s="429">
        <v>16655.109999999997</v>
      </c>
      <c r="H1383" s="429">
        <v>1</v>
      </c>
      <c r="I1383" s="429">
        <v>2554.4647239263795</v>
      </c>
      <c r="J1383" s="429">
        <v>7.65</v>
      </c>
      <c r="K1383" s="429">
        <v>20258.879999999997</v>
      </c>
      <c r="L1383" s="429">
        <v>1.2163762352815444</v>
      </c>
      <c r="M1383" s="429">
        <v>2648.2196078431366</v>
      </c>
      <c r="N1383" s="429">
        <v>6.7900000000000009</v>
      </c>
      <c r="O1383" s="429">
        <v>18066.28</v>
      </c>
      <c r="P1383" s="442">
        <v>1.0847289510546614</v>
      </c>
      <c r="Q1383" s="430">
        <v>2660.7187039764353</v>
      </c>
    </row>
    <row r="1384" spans="1:17" ht="14.4" customHeight="1" x14ac:dyDescent="0.3">
      <c r="A1384" s="425" t="s">
        <v>2654</v>
      </c>
      <c r="B1384" s="426" t="s">
        <v>2001</v>
      </c>
      <c r="C1384" s="426" t="s">
        <v>2002</v>
      </c>
      <c r="D1384" s="426" t="s">
        <v>2011</v>
      </c>
      <c r="E1384" s="426" t="s">
        <v>2010</v>
      </c>
      <c r="F1384" s="429">
        <v>5.1999999999999993</v>
      </c>
      <c r="G1384" s="429">
        <v>33208.240000000005</v>
      </c>
      <c r="H1384" s="429">
        <v>1</v>
      </c>
      <c r="I1384" s="429">
        <v>6386.2000000000016</v>
      </c>
      <c r="J1384" s="429">
        <v>4.6999999999999993</v>
      </c>
      <c r="K1384" s="429">
        <v>31116.579999999994</v>
      </c>
      <c r="L1384" s="429">
        <v>0.93701382548427703</v>
      </c>
      <c r="M1384" s="429">
        <v>6620.548936170213</v>
      </c>
      <c r="N1384" s="429">
        <v>5.8000000000000007</v>
      </c>
      <c r="O1384" s="429">
        <v>38608.17</v>
      </c>
      <c r="P1384" s="442">
        <v>1.1626081358120752</v>
      </c>
      <c r="Q1384" s="430">
        <v>6656.5810344827578</v>
      </c>
    </row>
    <row r="1385" spans="1:17" ht="14.4" customHeight="1" x14ac:dyDescent="0.3">
      <c r="A1385" s="425" t="s">
        <v>2654</v>
      </c>
      <c r="B1385" s="426" t="s">
        <v>2001</v>
      </c>
      <c r="C1385" s="426" t="s">
        <v>2002</v>
      </c>
      <c r="D1385" s="426" t="s">
        <v>2012</v>
      </c>
      <c r="E1385" s="426" t="s">
        <v>2010</v>
      </c>
      <c r="F1385" s="429"/>
      <c r="G1385" s="429"/>
      <c r="H1385" s="429"/>
      <c r="I1385" s="429"/>
      <c r="J1385" s="429">
        <v>0.67</v>
      </c>
      <c r="K1385" s="429">
        <v>5914.37</v>
      </c>
      <c r="L1385" s="429"/>
      <c r="M1385" s="429">
        <v>8827.4179104477607</v>
      </c>
      <c r="N1385" s="429"/>
      <c r="O1385" s="429"/>
      <c r="P1385" s="442"/>
      <c r="Q1385" s="430"/>
    </row>
    <row r="1386" spans="1:17" ht="14.4" customHeight="1" x14ac:dyDescent="0.3">
      <c r="A1386" s="425" t="s">
        <v>2654</v>
      </c>
      <c r="B1386" s="426" t="s">
        <v>2001</v>
      </c>
      <c r="C1386" s="426" t="s">
        <v>2002</v>
      </c>
      <c r="D1386" s="426" t="s">
        <v>2021</v>
      </c>
      <c r="E1386" s="426" t="s">
        <v>2022</v>
      </c>
      <c r="F1386" s="429">
        <v>9.9</v>
      </c>
      <c r="G1386" s="429">
        <v>14298.189999999997</v>
      </c>
      <c r="H1386" s="429">
        <v>1</v>
      </c>
      <c r="I1386" s="429">
        <v>1444.2616161616158</v>
      </c>
      <c r="J1386" s="429">
        <v>19.72</v>
      </c>
      <c r="K1386" s="429">
        <v>25434.649999999998</v>
      </c>
      <c r="L1386" s="429">
        <v>1.7788720110727305</v>
      </c>
      <c r="M1386" s="429">
        <v>1289.7895537525355</v>
      </c>
      <c r="N1386" s="429">
        <v>20.699999999999996</v>
      </c>
      <c r="O1386" s="429">
        <v>20349.71</v>
      </c>
      <c r="P1386" s="442">
        <v>1.4232367873136393</v>
      </c>
      <c r="Q1386" s="430">
        <v>983.0777777777779</v>
      </c>
    </row>
    <row r="1387" spans="1:17" ht="14.4" customHeight="1" x14ac:dyDescent="0.3">
      <c r="A1387" s="425" t="s">
        <v>2654</v>
      </c>
      <c r="B1387" s="426" t="s">
        <v>2001</v>
      </c>
      <c r="C1387" s="426" t="s">
        <v>2002</v>
      </c>
      <c r="D1387" s="426" t="s">
        <v>2024</v>
      </c>
      <c r="E1387" s="426" t="s">
        <v>2014</v>
      </c>
      <c r="F1387" s="429">
        <v>0.55000000000000004</v>
      </c>
      <c r="G1387" s="429">
        <v>7536.920000000001</v>
      </c>
      <c r="H1387" s="429">
        <v>1</v>
      </c>
      <c r="I1387" s="429">
        <v>13703.49090909091</v>
      </c>
      <c r="J1387" s="429">
        <v>0.08</v>
      </c>
      <c r="K1387" s="429">
        <v>932.68</v>
      </c>
      <c r="L1387" s="429">
        <v>0.12374816237932734</v>
      </c>
      <c r="M1387" s="429">
        <v>11658.5</v>
      </c>
      <c r="N1387" s="429"/>
      <c r="O1387" s="429"/>
      <c r="P1387" s="442"/>
      <c r="Q1387" s="430"/>
    </row>
    <row r="1388" spans="1:17" ht="14.4" customHeight="1" x14ac:dyDescent="0.3">
      <c r="A1388" s="425" t="s">
        <v>2654</v>
      </c>
      <c r="B1388" s="426" t="s">
        <v>2001</v>
      </c>
      <c r="C1388" s="426" t="s">
        <v>2002</v>
      </c>
      <c r="D1388" s="426" t="s">
        <v>2025</v>
      </c>
      <c r="E1388" s="426" t="s">
        <v>2026</v>
      </c>
      <c r="F1388" s="429">
        <v>1.92</v>
      </c>
      <c r="G1388" s="429">
        <v>32738.200000000004</v>
      </c>
      <c r="H1388" s="429">
        <v>1</v>
      </c>
      <c r="I1388" s="429">
        <v>17051.145833333336</v>
      </c>
      <c r="J1388" s="429">
        <v>3.67</v>
      </c>
      <c r="K1388" s="429">
        <v>47342.559999999998</v>
      </c>
      <c r="L1388" s="429">
        <v>1.4460953870402158</v>
      </c>
      <c r="M1388" s="429">
        <v>12899.880108991825</v>
      </c>
      <c r="N1388" s="429">
        <v>2.8200000000000003</v>
      </c>
      <c r="O1388" s="429">
        <v>30509.54</v>
      </c>
      <c r="P1388" s="442">
        <v>0.93192478511341481</v>
      </c>
      <c r="Q1388" s="430">
        <v>10818.985815602837</v>
      </c>
    </row>
    <row r="1389" spans="1:17" ht="14.4" customHeight="1" x14ac:dyDescent="0.3">
      <c r="A1389" s="425" t="s">
        <v>2654</v>
      </c>
      <c r="B1389" s="426" t="s">
        <v>2001</v>
      </c>
      <c r="C1389" s="426" t="s">
        <v>2002</v>
      </c>
      <c r="D1389" s="426" t="s">
        <v>2028</v>
      </c>
      <c r="E1389" s="426" t="s">
        <v>2026</v>
      </c>
      <c r="F1389" s="429"/>
      <c r="G1389" s="429"/>
      <c r="H1389" s="429"/>
      <c r="I1389" s="429"/>
      <c r="J1389" s="429">
        <v>0.05</v>
      </c>
      <c r="K1389" s="429">
        <v>64.5</v>
      </c>
      <c r="L1389" s="429"/>
      <c r="M1389" s="429">
        <v>1290</v>
      </c>
      <c r="N1389" s="429"/>
      <c r="O1389" s="429"/>
      <c r="P1389" s="442"/>
      <c r="Q1389" s="430"/>
    </row>
    <row r="1390" spans="1:17" ht="14.4" customHeight="1" x14ac:dyDescent="0.3">
      <c r="A1390" s="425" t="s">
        <v>2654</v>
      </c>
      <c r="B1390" s="426" t="s">
        <v>2001</v>
      </c>
      <c r="C1390" s="426" t="s">
        <v>2002</v>
      </c>
      <c r="D1390" s="426" t="s">
        <v>2031</v>
      </c>
      <c r="E1390" s="426" t="s">
        <v>2014</v>
      </c>
      <c r="F1390" s="429">
        <v>0.2</v>
      </c>
      <c r="G1390" s="429">
        <v>1357.76</v>
      </c>
      <c r="H1390" s="429">
        <v>1</v>
      </c>
      <c r="I1390" s="429">
        <v>6788.7999999999993</v>
      </c>
      <c r="J1390" s="429"/>
      <c r="K1390" s="429"/>
      <c r="L1390" s="429"/>
      <c r="M1390" s="429"/>
      <c r="N1390" s="429"/>
      <c r="O1390" s="429"/>
      <c r="P1390" s="442"/>
      <c r="Q1390" s="430"/>
    </row>
    <row r="1391" spans="1:17" ht="14.4" customHeight="1" x14ac:dyDescent="0.3">
      <c r="A1391" s="425" t="s">
        <v>2654</v>
      </c>
      <c r="B1391" s="426" t="s">
        <v>2001</v>
      </c>
      <c r="C1391" s="426" t="s">
        <v>2002</v>
      </c>
      <c r="D1391" s="426" t="s">
        <v>2032</v>
      </c>
      <c r="E1391" s="426" t="s">
        <v>2026</v>
      </c>
      <c r="F1391" s="429">
        <v>0.82000000000000006</v>
      </c>
      <c r="G1391" s="429">
        <v>6325.4599999999991</v>
      </c>
      <c r="H1391" s="429">
        <v>1</v>
      </c>
      <c r="I1391" s="429">
        <v>7713.9756097560958</v>
      </c>
      <c r="J1391" s="429">
        <v>0.01</v>
      </c>
      <c r="K1391" s="429">
        <v>64.489999999999995</v>
      </c>
      <c r="L1391" s="429">
        <v>1.0195305954033384E-2</v>
      </c>
      <c r="M1391" s="429">
        <v>6448.9999999999991</v>
      </c>
      <c r="N1391" s="429">
        <v>0.36</v>
      </c>
      <c r="O1391" s="429">
        <v>2321.9700000000003</v>
      </c>
      <c r="P1391" s="442">
        <v>0.36708318446405486</v>
      </c>
      <c r="Q1391" s="430">
        <v>6449.9166666666679</v>
      </c>
    </row>
    <row r="1392" spans="1:17" ht="14.4" customHeight="1" x14ac:dyDescent="0.3">
      <c r="A1392" s="425" t="s">
        <v>2654</v>
      </c>
      <c r="B1392" s="426" t="s">
        <v>2001</v>
      </c>
      <c r="C1392" s="426" t="s">
        <v>2002</v>
      </c>
      <c r="D1392" s="426" t="s">
        <v>2033</v>
      </c>
      <c r="E1392" s="426" t="s">
        <v>2026</v>
      </c>
      <c r="F1392" s="429">
        <v>0.36</v>
      </c>
      <c r="G1392" s="429">
        <v>6273.3600000000006</v>
      </c>
      <c r="H1392" s="429">
        <v>1</v>
      </c>
      <c r="I1392" s="429">
        <v>17426.000000000004</v>
      </c>
      <c r="J1392" s="429"/>
      <c r="K1392" s="429"/>
      <c r="L1392" s="429"/>
      <c r="M1392" s="429"/>
      <c r="N1392" s="429"/>
      <c r="O1392" s="429"/>
      <c r="P1392" s="442"/>
      <c r="Q1392" s="430"/>
    </row>
    <row r="1393" spans="1:17" ht="14.4" customHeight="1" x14ac:dyDescent="0.3">
      <c r="A1393" s="425" t="s">
        <v>2654</v>
      </c>
      <c r="B1393" s="426" t="s">
        <v>2001</v>
      </c>
      <c r="C1393" s="426" t="s">
        <v>2002</v>
      </c>
      <c r="D1393" s="426" t="s">
        <v>2034</v>
      </c>
      <c r="E1393" s="426" t="s">
        <v>2035</v>
      </c>
      <c r="F1393" s="429">
        <v>0.15</v>
      </c>
      <c r="G1393" s="429">
        <v>41.09</v>
      </c>
      <c r="H1393" s="429">
        <v>1</v>
      </c>
      <c r="I1393" s="429">
        <v>273.93333333333339</v>
      </c>
      <c r="J1393" s="429"/>
      <c r="K1393" s="429"/>
      <c r="L1393" s="429"/>
      <c r="M1393" s="429"/>
      <c r="N1393" s="429"/>
      <c r="O1393" s="429"/>
      <c r="P1393" s="442"/>
      <c r="Q1393" s="430"/>
    </row>
    <row r="1394" spans="1:17" ht="14.4" customHeight="1" x14ac:dyDescent="0.3">
      <c r="A1394" s="425" t="s">
        <v>2654</v>
      </c>
      <c r="B1394" s="426" t="s">
        <v>2001</v>
      </c>
      <c r="C1394" s="426" t="s">
        <v>2002</v>
      </c>
      <c r="D1394" s="426" t="s">
        <v>2036</v>
      </c>
      <c r="E1394" s="426" t="s">
        <v>2037</v>
      </c>
      <c r="F1394" s="429">
        <v>56</v>
      </c>
      <c r="G1394" s="429">
        <v>52933.750000000007</v>
      </c>
      <c r="H1394" s="429">
        <v>1</v>
      </c>
      <c r="I1394" s="429">
        <v>945.24553571428589</v>
      </c>
      <c r="J1394" s="429">
        <v>24.5</v>
      </c>
      <c r="K1394" s="429">
        <v>23685.129999999997</v>
      </c>
      <c r="L1394" s="429">
        <v>0.44744855597799127</v>
      </c>
      <c r="M1394" s="429">
        <v>966.7399999999999</v>
      </c>
      <c r="N1394" s="429">
        <v>21.5</v>
      </c>
      <c r="O1394" s="429">
        <v>20873.949999999997</v>
      </c>
      <c r="P1394" s="442">
        <v>0.39434103950693072</v>
      </c>
      <c r="Q1394" s="430">
        <v>970.88139534883703</v>
      </c>
    </row>
    <row r="1395" spans="1:17" ht="14.4" customHeight="1" x14ac:dyDescent="0.3">
      <c r="A1395" s="425" t="s">
        <v>2654</v>
      </c>
      <c r="B1395" s="426" t="s">
        <v>2001</v>
      </c>
      <c r="C1395" s="426" t="s">
        <v>2002</v>
      </c>
      <c r="D1395" s="426" t="s">
        <v>2038</v>
      </c>
      <c r="E1395" s="426" t="s">
        <v>2037</v>
      </c>
      <c r="F1395" s="429"/>
      <c r="G1395" s="429"/>
      <c r="H1395" s="429"/>
      <c r="I1395" s="429"/>
      <c r="J1395" s="429">
        <v>1</v>
      </c>
      <c r="K1395" s="429">
        <v>1933.46</v>
      </c>
      <c r="L1395" s="429"/>
      <c r="M1395" s="429">
        <v>1933.46</v>
      </c>
      <c r="N1395" s="429">
        <v>1.5</v>
      </c>
      <c r="O1395" s="429">
        <v>2786.59</v>
      </c>
      <c r="P1395" s="442"/>
      <c r="Q1395" s="430">
        <v>1857.7266666666667</v>
      </c>
    </row>
    <row r="1396" spans="1:17" ht="14.4" customHeight="1" x14ac:dyDescent="0.3">
      <c r="A1396" s="425" t="s">
        <v>2654</v>
      </c>
      <c r="B1396" s="426" t="s">
        <v>2001</v>
      </c>
      <c r="C1396" s="426" t="s">
        <v>2002</v>
      </c>
      <c r="D1396" s="426" t="s">
        <v>2041</v>
      </c>
      <c r="E1396" s="426" t="s">
        <v>2042</v>
      </c>
      <c r="F1396" s="429">
        <v>0.05</v>
      </c>
      <c r="G1396" s="429">
        <v>280.10000000000002</v>
      </c>
      <c r="H1396" s="429">
        <v>1</v>
      </c>
      <c r="I1396" s="429">
        <v>5602</v>
      </c>
      <c r="J1396" s="429"/>
      <c r="K1396" s="429"/>
      <c r="L1396" s="429"/>
      <c r="M1396" s="429"/>
      <c r="N1396" s="429"/>
      <c r="O1396" s="429"/>
      <c r="P1396" s="442"/>
      <c r="Q1396" s="430"/>
    </row>
    <row r="1397" spans="1:17" ht="14.4" customHeight="1" x14ac:dyDescent="0.3">
      <c r="A1397" s="425" t="s">
        <v>2654</v>
      </c>
      <c r="B1397" s="426" t="s">
        <v>2001</v>
      </c>
      <c r="C1397" s="426" t="s">
        <v>2002</v>
      </c>
      <c r="D1397" s="426" t="s">
        <v>2044</v>
      </c>
      <c r="E1397" s="426" t="s">
        <v>2045</v>
      </c>
      <c r="F1397" s="429"/>
      <c r="G1397" s="429"/>
      <c r="H1397" s="429"/>
      <c r="I1397" s="429"/>
      <c r="J1397" s="429">
        <v>0.22</v>
      </c>
      <c r="K1397" s="429">
        <v>1190.92</v>
      </c>
      <c r="L1397" s="429"/>
      <c r="M1397" s="429">
        <v>5413.2727272727279</v>
      </c>
      <c r="N1397" s="429"/>
      <c r="O1397" s="429"/>
      <c r="P1397" s="442"/>
      <c r="Q1397" s="430"/>
    </row>
    <row r="1398" spans="1:17" ht="14.4" customHeight="1" x14ac:dyDescent="0.3">
      <c r="A1398" s="425" t="s">
        <v>2654</v>
      </c>
      <c r="B1398" s="426" t="s">
        <v>2001</v>
      </c>
      <c r="C1398" s="426" t="s">
        <v>2002</v>
      </c>
      <c r="D1398" s="426" t="s">
        <v>2046</v>
      </c>
      <c r="E1398" s="426" t="s">
        <v>2045</v>
      </c>
      <c r="F1398" s="429">
        <v>8.5400000000000009</v>
      </c>
      <c r="G1398" s="429">
        <v>96630.289999999979</v>
      </c>
      <c r="H1398" s="429">
        <v>1</v>
      </c>
      <c r="I1398" s="429">
        <v>11315.022248243557</v>
      </c>
      <c r="J1398" s="429">
        <v>5.68</v>
      </c>
      <c r="K1398" s="429">
        <v>61445.209999999992</v>
      </c>
      <c r="L1398" s="429">
        <v>0.63587939144133798</v>
      </c>
      <c r="M1398" s="429">
        <v>10817.818661971831</v>
      </c>
      <c r="N1398" s="429">
        <v>6.3400000000000007</v>
      </c>
      <c r="O1398" s="429">
        <v>68896.72</v>
      </c>
      <c r="P1398" s="442">
        <v>0.7129929962954682</v>
      </c>
      <c r="Q1398" s="430">
        <v>10866.990536277601</v>
      </c>
    </row>
    <row r="1399" spans="1:17" ht="14.4" customHeight="1" x14ac:dyDescent="0.3">
      <c r="A1399" s="425" t="s">
        <v>2654</v>
      </c>
      <c r="B1399" s="426" t="s">
        <v>2001</v>
      </c>
      <c r="C1399" s="426" t="s">
        <v>2002</v>
      </c>
      <c r="D1399" s="426" t="s">
        <v>2047</v>
      </c>
      <c r="E1399" s="426" t="s">
        <v>2042</v>
      </c>
      <c r="F1399" s="429">
        <v>0.1</v>
      </c>
      <c r="G1399" s="429">
        <v>263.8</v>
      </c>
      <c r="H1399" s="429">
        <v>1</v>
      </c>
      <c r="I1399" s="429">
        <v>2638</v>
      </c>
      <c r="J1399" s="429">
        <v>0.4</v>
      </c>
      <c r="K1399" s="429">
        <v>775.64</v>
      </c>
      <c r="L1399" s="429">
        <v>2.9402577710386653</v>
      </c>
      <c r="M1399" s="429">
        <v>1939.1</v>
      </c>
      <c r="N1399" s="429">
        <v>0.65999999999999992</v>
      </c>
      <c r="O1399" s="429">
        <v>1280.8200000000002</v>
      </c>
      <c r="P1399" s="442">
        <v>4.8552691432903723</v>
      </c>
      <c r="Q1399" s="430">
        <v>1940.6363636363642</v>
      </c>
    </row>
    <row r="1400" spans="1:17" ht="14.4" customHeight="1" x14ac:dyDescent="0.3">
      <c r="A1400" s="425" t="s">
        <v>2654</v>
      </c>
      <c r="B1400" s="426" t="s">
        <v>2001</v>
      </c>
      <c r="C1400" s="426" t="s">
        <v>2002</v>
      </c>
      <c r="D1400" s="426" t="s">
        <v>2049</v>
      </c>
      <c r="E1400" s="426" t="s">
        <v>2050</v>
      </c>
      <c r="F1400" s="429"/>
      <c r="G1400" s="429"/>
      <c r="H1400" s="429"/>
      <c r="I1400" s="429"/>
      <c r="J1400" s="429">
        <v>0.15</v>
      </c>
      <c r="K1400" s="429">
        <v>56.41</v>
      </c>
      <c r="L1400" s="429"/>
      <c r="M1400" s="429">
        <v>376.06666666666666</v>
      </c>
      <c r="N1400" s="429">
        <v>0.15</v>
      </c>
      <c r="O1400" s="429">
        <v>56.769999999999996</v>
      </c>
      <c r="P1400" s="442"/>
      <c r="Q1400" s="430">
        <v>378.46666666666664</v>
      </c>
    </row>
    <row r="1401" spans="1:17" ht="14.4" customHeight="1" x14ac:dyDescent="0.3">
      <c r="A1401" s="425" t="s">
        <v>2654</v>
      </c>
      <c r="B1401" s="426" t="s">
        <v>2001</v>
      </c>
      <c r="C1401" s="426" t="s">
        <v>2002</v>
      </c>
      <c r="D1401" s="426" t="s">
        <v>2053</v>
      </c>
      <c r="E1401" s="426" t="s">
        <v>2052</v>
      </c>
      <c r="F1401" s="429"/>
      <c r="G1401" s="429"/>
      <c r="H1401" s="429"/>
      <c r="I1401" s="429"/>
      <c r="J1401" s="429">
        <v>0.05</v>
      </c>
      <c r="K1401" s="429">
        <v>46.83</v>
      </c>
      <c r="L1401" s="429"/>
      <c r="M1401" s="429">
        <v>936.59999999999991</v>
      </c>
      <c r="N1401" s="429"/>
      <c r="O1401" s="429"/>
      <c r="P1401" s="442"/>
      <c r="Q1401" s="430"/>
    </row>
    <row r="1402" spans="1:17" ht="14.4" customHeight="1" x14ac:dyDescent="0.3">
      <c r="A1402" s="425" t="s">
        <v>2654</v>
      </c>
      <c r="B1402" s="426" t="s">
        <v>2001</v>
      </c>
      <c r="C1402" s="426" t="s">
        <v>1969</v>
      </c>
      <c r="D1402" s="426" t="s">
        <v>2070</v>
      </c>
      <c r="E1402" s="426" t="s">
        <v>2071</v>
      </c>
      <c r="F1402" s="429"/>
      <c r="G1402" s="429"/>
      <c r="H1402" s="429"/>
      <c r="I1402" s="429"/>
      <c r="J1402" s="429">
        <v>1</v>
      </c>
      <c r="K1402" s="429">
        <v>938.2</v>
      </c>
      <c r="L1402" s="429"/>
      <c r="M1402" s="429">
        <v>938.2</v>
      </c>
      <c r="N1402" s="429">
        <v>2</v>
      </c>
      <c r="O1402" s="429">
        <v>1944.64</v>
      </c>
      <c r="P1402" s="442"/>
      <c r="Q1402" s="430">
        <v>972.32</v>
      </c>
    </row>
    <row r="1403" spans="1:17" ht="14.4" customHeight="1" x14ac:dyDescent="0.3">
      <c r="A1403" s="425" t="s">
        <v>2654</v>
      </c>
      <c r="B1403" s="426" t="s">
        <v>2001</v>
      </c>
      <c r="C1403" s="426" t="s">
        <v>1969</v>
      </c>
      <c r="D1403" s="426" t="s">
        <v>2072</v>
      </c>
      <c r="E1403" s="426" t="s">
        <v>2071</v>
      </c>
      <c r="F1403" s="429">
        <v>3</v>
      </c>
      <c r="G1403" s="429">
        <v>4942.2000000000007</v>
      </c>
      <c r="H1403" s="429">
        <v>1</v>
      </c>
      <c r="I1403" s="429">
        <v>1647.4000000000003</v>
      </c>
      <c r="J1403" s="429">
        <v>23</v>
      </c>
      <c r="K1403" s="429">
        <v>38908.67</v>
      </c>
      <c r="L1403" s="429">
        <v>7.8727429080166713</v>
      </c>
      <c r="M1403" s="429">
        <v>1691.681304347826</v>
      </c>
      <c r="N1403" s="429">
        <v>24</v>
      </c>
      <c r="O1403" s="429">
        <v>40975.439999999988</v>
      </c>
      <c r="P1403" s="442">
        <v>8.2909311642588293</v>
      </c>
      <c r="Q1403" s="430">
        <v>1707.3099999999995</v>
      </c>
    </row>
    <row r="1404" spans="1:17" ht="14.4" customHeight="1" x14ac:dyDescent="0.3">
      <c r="A1404" s="425" t="s">
        <v>2654</v>
      </c>
      <c r="B1404" s="426" t="s">
        <v>2001</v>
      </c>
      <c r="C1404" s="426" t="s">
        <v>1969</v>
      </c>
      <c r="D1404" s="426" t="s">
        <v>2073</v>
      </c>
      <c r="E1404" s="426" t="s">
        <v>2071</v>
      </c>
      <c r="F1404" s="429">
        <v>16</v>
      </c>
      <c r="G1404" s="429">
        <v>31900.799999999999</v>
      </c>
      <c r="H1404" s="429">
        <v>1</v>
      </c>
      <c r="I1404" s="429">
        <v>1993.8</v>
      </c>
      <c r="J1404" s="429">
        <v>4</v>
      </c>
      <c r="K1404" s="429">
        <v>8120.2000000000007</v>
      </c>
      <c r="L1404" s="429">
        <v>0.25454534055572275</v>
      </c>
      <c r="M1404" s="429">
        <v>2030.0500000000002</v>
      </c>
      <c r="N1404" s="429">
        <v>2</v>
      </c>
      <c r="O1404" s="429">
        <v>4132.6000000000004</v>
      </c>
      <c r="P1404" s="442">
        <v>0.12954534055572275</v>
      </c>
      <c r="Q1404" s="430">
        <v>2066.3000000000002</v>
      </c>
    </row>
    <row r="1405" spans="1:17" ht="14.4" customHeight="1" x14ac:dyDescent="0.3">
      <c r="A1405" s="425" t="s">
        <v>2654</v>
      </c>
      <c r="B1405" s="426" t="s">
        <v>2001</v>
      </c>
      <c r="C1405" s="426" t="s">
        <v>1969</v>
      </c>
      <c r="D1405" s="426" t="s">
        <v>2076</v>
      </c>
      <c r="E1405" s="426" t="s">
        <v>2077</v>
      </c>
      <c r="F1405" s="429">
        <v>22</v>
      </c>
      <c r="G1405" s="429">
        <v>21817.4</v>
      </c>
      <c r="H1405" s="429">
        <v>1</v>
      </c>
      <c r="I1405" s="429">
        <v>991.7</v>
      </c>
      <c r="J1405" s="429">
        <v>17</v>
      </c>
      <c r="K1405" s="429">
        <v>17147.379999999997</v>
      </c>
      <c r="L1405" s="429">
        <v>0.78594974653258387</v>
      </c>
      <c r="M1405" s="429">
        <v>1008.6694117647057</v>
      </c>
      <c r="N1405" s="429">
        <v>1</v>
      </c>
      <c r="O1405" s="429">
        <v>1027.76</v>
      </c>
      <c r="P1405" s="442">
        <v>4.7107354680209372E-2</v>
      </c>
      <c r="Q1405" s="430">
        <v>1027.76</v>
      </c>
    </row>
    <row r="1406" spans="1:17" ht="14.4" customHeight="1" x14ac:dyDescent="0.3">
      <c r="A1406" s="425" t="s">
        <v>2654</v>
      </c>
      <c r="B1406" s="426" t="s">
        <v>2001</v>
      </c>
      <c r="C1406" s="426" t="s">
        <v>1969</v>
      </c>
      <c r="D1406" s="426" t="s">
        <v>2078</v>
      </c>
      <c r="E1406" s="426" t="s">
        <v>2077</v>
      </c>
      <c r="F1406" s="429">
        <v>1</v>
      </c>
      <c r="G1406" s="429">
        <v>2066.6999999999998</v>
      </c>
      <c r="H1406" s="429">
        <v>1</v>
      </c>
      <c r="I1406" s="429">
        <v>2066.6999999999998</v>
      </c>
      <c r="J1406" s="429">
        <v>12</v>
      </c>
      <c r="K1406" s="429">
        <v>25702.2</v>
      </c>
      <c r="L1406" s="429">
        <v>12.436347800841924</v>
      </c>
      <c r="M1406" s="429">
        <v>2141.85</v>
      </c>
      <c r="N1406" s="429">
        <v>22</v>
      </c>
      <c r="O1406" s="429">
        <v>47120.7</v>
      </c>
      <c r="P1406" s="442">
        <v>22.799970968210189</v>
      </c>
      <c r="Q1406" s="430">
        <v>2141.85</v>
      </c>
    </row>
    <row r="1407" spans="1:17" ht="14.4" customHeight="1" x14ac:dyDescent="0.3">
      <c r="A1407" s="425" t="s">
        <v>2654</v>
      </c>
      <c r="B1407" s="426" t="s">
        <v>2001</v>
      </c>
      <c r="C1407" s="426" t="s">
        <v>1969</v>
      </c>
      <c r="D1407" s="426" t="s">
        <v>2617</v>
      </c>
      <c r="E1407" s="426" t="s">
        <v>2618</v>
      </c>
      <c r="F1407" s="429">
        <v>1</v>
      </c>
      <c r="G1407" s="429">
        <v>17350</v>
      </c>
      <c r="H1407" s="429">
        <v>1</v>
      </c>
      <c r="I1407" s="429">
        <v>17350</v>
      </c>
      <c r="J1407" s="429"/>
      <c r="K1407" s="429"/>
      <c r="L1407" s="429"/>
      <c r="M1407" s="429"/>
      <c r="N1407" s="429"/>
      <c r="O1407" s="429"/>
      <c r="P1407" s="442"/>
      <c r="Q1407" s="430"/>
    </row>
    <row r="1408" spans="1:17" ht="14.4" customHeight="1" x14ac:dyDescent="0.3">
      <c r="A1408" s="425" t="s">
        <v>2654</v>
      </c>
      <c r="B1408" s="426" t="s">
        <v>2001</v>
      </c>
      <c r="C1408" s="426" t="s">
        <v>1969</v>
      </c>
      <c r="D1408" s="426" t="s">
        <v>2081</v>
      </c>
      <c r="E1408" s="426" t="s">
        <v>2082</v>
      </c>
      <c r="F1408" s="429"/>
      <c r="G1408" s="429"/>
      <c r="H1408" s="429"/>
      <c r="I1408" s="429"/>
      <c r="J1408" s="429">
        <v>1</v>
      </c>
      <c r="K1408" s="429">
        <v>27463.64</v>
      </c>
      <c r="L1408" s="429"/>
      <c r="M1408" s="429">
        <v>27463.64</v>
      </c>
      <c r="N1408" s="429">
        <v>1</v>
      </c>
      <c r="O1408" s="429">
        <v>27463.64</v>
      </c>
      <c r="P1408" s="442"/>
      <c r="Q1408" s="430">
        <v>27463.64</v>
      </c>
    </row>
    <row r="1409" spans="1:17" ht="14.4" customHeight="1" x14ac:dyDescent="0.3">
      <c r="A1409" s="425" t="s">
        <v>2654</v>
      </c>
      <c r="B1409" s="426" t="s">
        <v>2001</v>
      </c>
      <c r="C1409" s="426" t="s">
        <v>1969</v>
      </c>
      <c r="D1409" s="426" t="s">
        <v>2085</v>
      </c>
      <c r="E1409" s="426" t="s">
        <v>2086</v>
      </c>
      <c r="F1409" s="429">
        <v>8</v>
      </c>
      <c r="G1409" s="429">
        <v>94176</v>
      </c>
      <c r="H1409" s="429">
        <v>1</v>
      </c>
      <c r="I1409" s="429">
        <v>11772</v>
      </c>
      <c r="J1409" s="429">
        <v>3</v>
      </c>
      <c r="K1409" s="429">
        <v>35316</v>
      </c>
      <c r="L1409" s="429">
        <v>0.375</v>
      </c>
      <c r="M1409" s="429">
        <v>11772</v>
      </c>
      <c r="N1409" s="429">
        <v>1</v>
      </c>
      <c r="O1409" s="429">
        <v>11772</v>
      </c>
      <c r="P1409" s="442">
        <v>0.125</v>
      </c>
      <c r="Q1409" s="430">
        <v>11772</v>
      </c>
    </row>
    <row r="1410" spans="1:17" ht="14.4" customHeight="1" x14ac:dyDescent="0.3">
      <c r="A1410" s="425" t="s">
        <v>2654</v>
      </c>
      <c r="B1410" s="426" t="s">
        <v>2001</v>
      </c>
      <c r="C1410" s="426" t="s">
        <v>1969</v>
      </c>
      <c r="D1410" s="426" t="s">
        <v>2419</v>
      </c>
      <c r="E1410" s="426" t="s">
        <v>2420</v>
      </c>
      <c r="F1410" s="429"/>
      <c r="G1410" s="429"/>
      <c r="H1410" s="429"/>
      <c r="I1410" s="429"/>
      <c r="J1410" s="429">
        <v>1</v>
      </c>
      <c r="K1410" s="429">
        <v>30135</v>
      </c>
      <c r="L1410" s="429"/>
      <c r="M1410" s="429">
        <v>30135</v>
      </c>
      <c r="N1410" s="429">
        <v>1</v>
      </c>
      <c r="O1410" s="429">
        <v>30135</v>
      </c>
      <c r="P1410" s="442"/>
      <c r="Q1410" s="430">
        <v>30135</v>
      </c>
    </row>
    <row r="1411" spans="1:17" ht="14.4" customHeight="1" x14ac:dyDescent="0.3">
      <c r="A1411" s="425" t="s">
        <v>2654</v>
      </c>
      <c r="B1411" s="426" t="s">
        <v>2001</v>
      </c>
      <c r="C1411" s="426" t="s">
        <v>1969</v>
      </c>
      <c r="D1411" s="426" t="s">
        <v>2089</v>
      </c>
      <c r="E1411" s="426" t="s">
        <v>2090</v>
      </c>
      <c r="F1411" s="429">
        <v>1</v>
      </c>
      <c r="G1411" s="429">
        <v>2236.5</v>
      </c>
      <c r="H1411" s="429">
        <v>1</v>
      </c>
      <c r="I1411" s="429">
        <v>2236.5</v>
      </c>
      <c r="J1411" s="429">
        <v>3</v>
      </c>
      <c r="K1411" s="429">
        <v>6709.5</v>
      </c>
      <c r="L1411" s="429">
        <v>3</v>
      </c>
      <c r="M1411" s="429">
        <v>2236.5</v>
      </c>
      <c r="N1411" s="429">
        <v>1</v>
      </c>
      <c r="O1411" s="429">
        <v>2236.5</v>
      </c>
      <c r="P1411" s="442">
        <v>1</v>
      </c>
      <c r="Q1411" s="430">
        <v>2236.5</v>
      </c>
    </row>
    <row r="1412" spans="1:17" ht="14.4" customHeight="1" x14ac:dyDescent="0.3">
      <c r="A1412" s="425" t="s">
        <v>2654</v>
      </c>
      <c r="B1412" s="426" t="s">
        <v>2001</v>
      </c>
      <c r="C1412" s="426" t="s">
        <v>1969</v>
      </c>
      <c r="D1412" s="426" t="s">
        <v>2425</v>
      </c>
      <c r="E1412" s="426" t="s">
        <v>2426</v>
      </c>
      <c r="F1412" s="429"/>
      <c r="G1412" s="429"/>
      <c r="H1412" s="429"/>
      <c r="I1412" s="429"/>
      <c r="J1412" s="429">
        <v>3</v>
      </c>
      <c r="K1412" s="429">
        <v>11973.119999999999</v>
      </c>
      <c r="L1412" s="429"/>
      <c r="M1412" s="429">
        <v>3991.0399999999995</v>
      </c>
      <c r="N1412" s="429">
        <v>2</v>
      </c>
      <c r="O1412" s="429">
        <v>7982.08</v>
      </c>
      <c r="P1412" s="442"/>
      <c r="Q1412" s="430">
        <v>3991.04</v>
      </c>
    </row>
    <row r="1413" spans="1:17" ht="14.4" customHeight="1" x14ac:dyDescent="0.3">
      <c r="A1413" s="425" t="s">
        <v>2654</v>
      </c>
      <c r="B1413" s="426" t="s">
        <v>2001</v>
      </c>
      <c r="C1413" s="426" t="s">
        <v>1969</v>
      </c>
      <c r="D1413" s="426" t="s">
        <v>2535</v>
      </c>
      <c r="E1413" s="426" t="s">
        <v>2536</v>
      </c>
      <c r="F1413" s="429">
        <v>1</v>
      </c>
      <c r="G1413" s="429">
        <v>2996.5</v>
      </c>
      <c r="H1413" s="429">
        <v>1</v>
      </c>
      <c r="I1413" s="429">
        <v>2996.5</v>
      </c>
      <c r="J1413" s="429"/>
      <c r="K1413" s="429"/>
      <c r="L1413" s="429"/>
      <c r="M1413" s="429"/>
      <c r="N1413" s="429"/>
      <c r="O1413" s="429"/>
      <c r="P1413" s="442"/>
      <c r="Q1413" s="430"/>
    </row>
    <row r="1414" spans="1:17" ht="14.4" customHeight="1" x14ac:dyDescent="0.3">
      <c r="A1414" s="425" t="s">
        <v>2654</v>
      </c>
      <c r="B1414" s="426" t="s">
        <v>2001</v>
      </c>
      <c r="C1414" s="426" t="s">
        <v>1969</v>
      </c>
      <c r="D1414" s="426" t="s">
        <v>2108</v>
      </c>
      <c r="E1414" s="426" t="s">
        <v>2109</v>
      </c>
      <c r="F1414" s="429"/>
      <c r="G1414" s="429"/>
      <c r="H1414" s="429"/>
      <c r="I1414" s="429"/>
      <c r="J1414" s="429">
        <v>27</v>
      </c>
      <c r="K1414" s="429">
        <v>29946.41</v>
      </c>
      <c r="L1414" s="429"/>
      <c r="M1414" s="429">
        <v>1109.1262962962962</v>
      </c>
      <c r="N1414" s="429">
        <v>24</v>
      </c>
      <c r="O1414" s="429">
        <v>26969.519999999997</v>
      </c>
      <c r="P1414" s="442"/>
      <c r="Q1414" s="430">
        <v>1123.7299999999998</v>
      </c>
    </row>
    <row r="1415" spans="1:17" ht="14.4" customHeight="1" x14ac:dyDescent="0.3">
      <c r="A1415" s="425" t="s">
        <v>2654</v>
      </c>
      <c r="B1415" s="426" t="s">
        <v>2001</v>
      </c>
      <c r="C1415" s="426" t="s">
        <v>1969</v>
      </c>
      <c r="D1415" s="426" t="s">
        <v>2112</v>
      </c>
      <c r="E1415" s="426" t="s">
        <v>2113</v>
      </c>
      <c r="F1415" s="429"/>
      <c r="G1415" s="429"/>
      <c r="H1415" s="429"/>
      <c r="I1415" s="429"/>
      <c r="J1415" s="429"/>
      <c r="K1415" s="429"/>
      <c r="L1415" s="429"/>
      <c r="M1415" s="429"/>
      <c r="N1415" s="429">
        <v>1</v>
      </c>
      <c r="O1415" s="429">
        <v>1002.8</v>
      </c>
      <c r="P1415" s="442"/>
      <c r="Q1415" s="430">
        <v>1002.8</v>
      </c>
    </row>
    <row r="1416" spans="1:17" ht="14.4" customHeight="1" x14ac:dyDescent="0.3">
      <c r="A1416" s="425" t="s">
        <v>2654</v>
      </c>
      <c r="B1416" s="426" t="s">
        <v>2001</v>
      </c>
      <c r="C1416" s="426" t="s">
        <v>1969</v>
      </c>
      <c r="D1416" s="426" t="s">
        <v>2554</v>
      </c>
      <c r="E1416" s="426" t="s">
        <v>2553</v>
      </c>
      <c r="F1416" s="429"/>
      <c r="G1416" s="429"/>
      <c r="H1416" s="429"/>
      <c r="I1416" s="429"/>
      <c r="J1416" s="429">
        <v>1</v>
      </c>
      <c r="K1416" s="429">
        <v>4890.29</v>
      </c>
      <c r="L1416" s="429"/>
      <c r="M1416" s="429">
        <v>4890.29</v>
      </c>
      <c r="N1416" s="429"/>
      <c r="O1416" s="429"/>
      <c r="P1416" s="442"/>
      <c r="Q1416" s="430"/>
    </row>
    <row r="1417" spans="1:17" ht="14.4" customHeight="1" x14ac:dyDescent="0.3">
      <c r="A1417" s="425" t="s">
        <v>2654</v>
      </c>
      <c r="B1417" s="426" t="s">
        <v>2001</v>
      </c>
      <c r="C1417" s="426" t="s">
        <v>1969</v>
      </c>
      <c r="D1417" s="426" t="s">
        <v>2153</v>
      </c>
      <c r="E1417" s="426" t="s">
        <v>2154</v>
      </c>
      <c r="F1417" s="429">
        <v>1</v>
      </c>
      <c r="G1417" s="429">
        <v>584.4</v>
      </c>
      <c r="H1417" s="429">
        <v>1</v>
      </c>
      <c r="I1417" s="429">
        <v>584.4</v>
      </c>
      <c r="J1417" s="429"/>
      <c r="K1417" s="429"/>
      <c r="L1417" s="429"/>
      <c r="M1417" s="429"/>
      <c r="N1417" s="429">
        <v>1</v>
      </c>
      <c r="O1417" s="429">
        <v>605.65</v>
      </c>
      <c r="P1417" s="442">
        <v>1.0363620807665983</v>
      </c>
      <c r="Q1417" s="430">
        <v>605.65</v>
      </c>
    </row>
    <row r="1418" spans="1:17" ht="14.4" customHeight="1" x14ac:dyDescent="0.3">
      <c r="A1418" s="425" t="s">
        <v>2654</v>
      </c>
      <c r="B1418" s="426" t="s">
        <v>2001</v>
      </c>
      <c r="C1418" s="426" t="s">
        <v>1969</v>
      </c>
      <c r="D1418" s="426" t="s">
        <v>2155</v>
      </c>
      <c r="E1418" s="426" t="s">
        <v>2156</v>
      </c>
      <c r="F1418" s="429">
        <v>9</v>
      </c>
      <c r="G1418" s="429">
        <v>74628.899999999994</v>
      </c>
      <c r="H1418" s="429">
        <v>1</v>
      </c>
      <c r="I1418" s="429">
        <v>8292.0999999999985</v>
      </c>
      <c r="J1418" s="429">
        <v>4</v>
      </c>
      <c r="K1418" s="429">
        <v>33771.46</v>
      </c>
      <c r="L1418" s="429">
        <v>0.4525252281622803</v>
      </c>
      <c r="M1418" s="429">
        <v>8442.8649999999998</v>
      </c>
      <c r="N1418" s="429"/>
      <c r="O1418" s="429"/>
      <c r="P1418" s="442"/>
      <c r="Q1418" s="430"/>
    </row>
    <row r="1419" spans="1:17" ht="14.4" customHeight="1" x14ac:dyDescent="0.3">
      <c r="A1419" s="425" t="s">
        <v>2654</v>
      </c>
      <c r="B1419" s="426" t="s">
        <v>2001</v>
      </c>
      <c r="C1419" s="426" t="s">
        <v>1969</v>
      </c>
      <c r="D1419" s="426" t="s">
        <v>2159</v>
      </c>
      <c r="E1419" s="426" t="s">
        <v>2160</v>
      </c>
      <c r="F1419" s="429">
        <v>15</v>
      </c>
      <c r="G1419" s="429">
        <v>12030</v>
      </c>
      <c r="H1419" s="429">
        <v>1</v>
      </c>
      <c r="I1419" s="429">
        <v>802</v>
      </c>
      <c r="J1419" s="429">
        <v>6</v>
      </c>
      <c r="K1419" s="429">
        <v>4899.4799999999996</v>
      </c>
      <c r="L1419" s="429">
        <v>0.40727182044887777</v>
      </c>
      <c r="M1419" s="429">
        <v>816.57999999999993</v>
      </c>
      <c r="N1419" s="429">
        <v>1</v>
      </c>
      <c r="O1419" s="429">
        <v>831.16</v>
      </c>
      <c r="P1419" s="442">
        <v>6.9090606816292602E-2</v>
      </c>
      <c r="Q1419" s="430">
        <v>831.16</v>
      </c>
    </row>
    <row r="1420" spans="1:17" ht="14.4" customHeight="1" x14ac:dyDescent="0.3">
      <c r="A1420" s="425" t="s">
        <v>2654</v>
      </c>
      <c r="B1420" s="426" t="s">
        <v>2001</v>
      </c>
      <c r="C1420" s="426" t="s">
        <v>1969</v>
      </c>
      <c r="D1420" s="426" t="s">
        <v>2161</v>
      </c>
      <c r="E1420" s="426" t="s">
        <v>2160</v>
      </c>
      <c r="F1420" s="429">
        <v>6</v>
      </c>
      <c r="G1420" s="429">
        <v>5141.3999999999996</v>
      </c>
      <c r="H1420" s="429">
        <v>1</v>
      </c>
      <c r="I1420" s="429">
        <v>856.9</v>
      </c>
      <c r="J1420" s="429"/>
      <c r="K1420" s="429"/>
      <c r="L1420" s="429"/>
      <c r="M1420" s="429"/>
      <c r="N1420" s="429"/>
      <c r="O1420" s="429"/>
      <c r="P1420" s="442"/>
      <c r="Q1420" s="430"/>
    </row>
    <row r="1421" spans="1:17" ht="14.4" customHeight="1" x14ac:dyDescent="0.3">
      <c r="A1421" s="425" t="s">
        <v>2654</v>
      </c>
      <c r="B1421" s="426" t="s">
        <v>2001</v>
      </c>
      <c r="C1421" s="426" t="s">
        <v>1969</v>
      </c>
      <c r="D1421" s="426" t="s">
        <v>2162</v>
      </c>
      <c r="E1421" s="426" t="s">
        <v>2163</v>
      </c>
      <c r="F1421" s="429">
        <v>2</v>
      </c>
      <c r="G1421" s="429">
        <v>1713.8</v>
      </c>
      <c r="H1421" s="429">
        <v>1</v>
      </c>
      <c r="I1421" s="429">
        <v>856.9</v>
      </c>
      <c r="J1421" s="429">
        <v>1</v>
      </c>
      <c r="K1421" s="429">
        <v>888.06</v>
      </c>
      <c r="L1421" s="429">
        <v>0.51818181818181819</v>
      </c>
      <c r="M1421" s="429">
        <v>888.06</v>
      </c>
      <c r="N1421" s="429"/>
      <c r="O1421" s="429"/>
      <c r="P1421" s="442"/>
      <c r="Q1421" s="430"/>
    </row>
    <row r="1422" spans="1:17" ht="14.4" customHeight="1" x14ac:dyDescent="0.3">
      <c r="A1422" s="425" t="s">
        <v>2654</v>
      </c>
      <c r="B1422" s="426" t="s">
        <v>2001</v>
      </c>
      <c r="C1422" s="426" t="s">
        <v>1969</v>
      </c>
      <c r="D1422" s="426" t="s">
        <v>2621</v>
      </c>
      <c r="E1422" s="426" t="s">
        <v>2622</v>
      </c>
      <c r="F1422" s="429">
        <v>2</v>
      </c>
      <c r="G1422" s="429">
        <v>44000</v>
      </c>
      <c r="H1422" s="429">
        <v>1</v>
      </c>
      <c r="I1422" s="429">
        <v>22000</v>
      </c>
      <c r="J1422" s="429"/>
      <c r="K1422" s="429"/>
      <c r="L1422" s="429"/>
      <c r="M1422" s="429"/>
      <c r="N1422" s="429"/>
      <c r="O1422" s="429"/>
      <c r="P1422" s="442"/>
      <c r="Q1422" s="430"/>
    </row>
    <row r="1423" spans="1:17" ht="14.4" customHeight="1" x14ac:dyDescent="0.3">
      <c r="A1423" s="425" t="s">
        <v>2654</v>
      </c>
      <c r="B1423" s="426" t="s">
        <v>2001</v>
      </c>
      <c r="C1423" s="426" t="s">
        <v>1969</v>
      </c>
      <c r="D1423" s="426" t="s">
        <v>2170</v>
      </c>
      <c r="E1423" s="426" t="s">
        <v>2071</v>
      </c>
      <c r="F1423" s="429">
        <v>1</v>
      </c>
      <c r="G1423" s="429">
        <v>818</v>
      </c>
      <c r="H1423" s="429">
        <v>1</v>
      </c>
      <c r="I1423" s="429">
        <v>818</v>
      </c>
      <c r="J1423" s="429"/>
      <c r="K1423" s="429"/>
      <c r="L1423" s="429"/>
      <c r="M1423" s="429"/>
      <c r="N1423" s="429"/>
      <c r="O1423" s="429"/>
      <c r="P1423" s="442"/>
      <c r="Q1423" s="430"/>
    </row>
    <row r="1424" spans="1:17" ht="14.4" customHeight="1" x14ac:dyDescent="0.3">
      <c r="A1424" s="425" t="s">
        <v>2654</v>
      </c>
      <c r="B1424" s="426" t="s">
        <v>2001</v>
      </c>
      <c r="C1424" s="426" t="s">
        <v>1969</v>
      </c>
      <c r="D1424" s="426" t="s">
        <v>2175</v>
      </c>
      <c r="E1424" s="426" t="s">
        <v>2176</v>
      </c>
      <c r="F1424" s="429"/>
      <c r="G1424" s="429"/>
      <c r="H1424" s="429"/>
      <c r="I1424" s="429"/>
      <c r="J1424" s="429">
        <v>1</v>
      </c>
      <c r="K1424" s="429">
        <v>15571.36</v>
      </c>
      <c r="L1424" s="429"/>
      <c r="M1424" s="429">
        <v>15571.36</v>
      </c>
      <c r="N1424" s="429">
        <v>1</v>
      </c>
      <c r="O1424" s="429">
        <v>15571.36</v>
      </c>
      <c r="P1424" s="442"/>
      <c r="Q1424" s="430">
        <v>15571.36</v>
      </c>
    </row>
    <row r="1425" spans="1:17" ht="14.4" customHeight="1" x14ac:dyDescent="0.3">
      <c r="A1425" s="425" t="s">
        <v>2654</v>
      </c>
      <c r="B1425" s="426" t="s">
        <v>2001</v>
      </c>
      <c r="C1425" s="426" t="s">
        <v>1969</v>
      </c>
      <c r="D1425" s="426" t="s">
        <v>2569</v>
      </c>
      <c r="E1425" s="426" t="s">
        <v>2570</v>
      </c>
      <c r="F1425" s="429"/>
      <c r="G1425" s="429"/>
      <c r="H1425" s="429"/>
      <c r="I1425" s="429"/>
      <c r="J1425" s="429">
        <v>1</v>
      </c>
      <c r="K1425" s="429">
        <v>40210.910000000003</v>
      </c>
      <c r="L1425" s="429"/>
      <c r="M1425" s="429">
        <v>40210.910000000003</v>
      </c>
      <c r="N1425" s="429">
        <v>2</v>
      </c>
      <c r="O1425" s="429">
        <v>80421.820000000007</v>
      </c>
      <c r="P1425" s="442"/>
      <c r="Q1425" s="430">
        <v>40210.910000000003</v>
      </c>
    </row>
    <row r="1426" spans="1:17" ht="14.4" customHeight="1" x14ac:dyDescent="0.3">
      <c r="A1426" s="425" t="s">
        <v>2654</v>
      </c>
      <c r="B1426" s="426" t="s">
        <v>2001</v>
      </c>
      <c r="C1426" s="426" t="s">
        <v>1969</v>
      </c>
      <c r="D1426" s="426" t="s">
        <v>2177</v>
      </c>
      <c r="E1426" s="426" t="s">
        <v>2178</v>
      </c>
      <c r="F1426" s="429"/>
      <c r="G1426" s="429"/>
      <c r="H1426" s="429"/>
      <c r="I1426" s="429"/>
      <c r="J1426" s="429">
        <v>2</v>
      </c>
      <c r="K1426" s="429">
        <v>2611.64</v>
      </c>
      <c r="L1426" s="429"/>
      <c r="M1426" s="429">
        <v>1305.82</v>
      </c>
      <c r="N1426" s="429">
        <v>1</v>
      </c>
      <c r="O1426" s="429">
        <v>1305.82</v>
      </c>
      <c r="P1426" s="442"/>
      <c r="Q1426" s="430">
        <v>1305.82</v>
      </c>
    </row>
    <row r="1427" spans="1:17" ht="14.4" customHeight="1" x14ac:dyDescent="0.3">
      <c r="A1427" s="425" t="s">
        <v>2654</v>
      </c>
      <c r="B1427" s="426" t="s">
        <v>2001</v>
      </c>
      <c r="C1427" s="426" t="s">
        <v>1969</v>
      </c>
      <c r="D1427" s="426" t="s">
        <v>2624</v>
      </c>
      <c r="E1427" s="426" t="s">
        <v>2625</v>
      </c>
      <c r="F1427" s="429">
        <v>1</v>
      </c>
      <c r="G1427" s="429">
        <v>24750</v>
      </c>
      <c r="H1427" s="429">
        <v>1</v>
      </c>
      <c r="I1427" s="429">
        <v>24750</v>
      </c>
      <c r="J1427" s="429"/>
      <c r="K1427" s="429"/>
      <c r="L1427" s="429"/>
      <c r="M1427" s="429"/>
      <c r="N1427" s="429"/>
      <c r="O1427" s="429"/>
      <c r="P1427" s="442"/>
      <c r="Q1427" s="430"/>
    </row>
    <row r="1428" spans="1:17" ht="14.4" customHeight="1" x14ac:dyDescent="0.3">
      <c r="A1428" s="425" t="s">
        <v>2654</v>
      </c>
      <c r="B1428" s="426" t="s">
        <v>2001</v>
      </c>
      <c r="C1428" s="426" t="s">
        <v>1969</v>
      </c>
      <c r="D1428" s="426" t="s">
        <v>2179</v>
      </c>
      <c r="E1428" s="426" t="s">
        <v>2180</v>
      </c>
      <c r="F1428" s="429">
        <v>5</v>
      </c>
      <c r="G1428" s="429">
        <v>1732.5</v>
      </c>
      <c r="H1428" s="429">
        <v>1</v>
      </c>
      <c r="I1428" s="429">
        <v>346.5</v>
      </c>
      <c r="J1428" s="429">
        <v>11</v>
      </c>
      <c r="K1428" s="429">
        <v>3950.1000000000004</v>
      </c>
      <c r="L1428" s="429">
        <v>2.2800000000000002</v>
      </c>
      <c r="M1428" s="429">
        <v>359.1</v>
      </c>
      <c r="N1428" s="429">
        <v>22</v>
      </c>
      <c r="O1428" s="429">
        <v>7900.2000000000007</v>
      </c>
      <c r="P1428" s="442">
        <v>4.5600000000000005</v>
      </c>
      <c r="Q1428" s="430">
        <v>359.1</v>
      </c>
    </row>
    <row r="1429" spans="1:17" ht="14.4" customHeight="1" x14ac:dyDescent="0.3">
      <c r="A1429" s="425" t="s">
        <v>2654</v>
      </c>
      <c r="B1429" s="426" t="s">
        <v>2001</v>
      </c>
      <c r="C1429" s="426" t="s">
        <v>1969</v>
      </c>
      <c r="D1429" s="426" t="s">
        <v>2433</v>
      </c>
      <c r="E1429" s="426" t="s">
        <v>2434</v>
      </c>
      <c r="F1429" s="429">
        <v>1</v>
      </c>
      <c r="G1429" s="429">
        <v>546</v>
      </c>
      <c r="H1429" s="429">
        <v>1</v>
      </c>
      <c r="I1429" s="429">
        <v>546</v>
      </c>
      <c r="J1429" s="429"/>
      <c r="K1429" s="429"/>
      <c r="L1429" s="429"/>
      <c r="M1429" s="429"/>
      <c r="N1429" s="429"/>
      <c r="O1429" s="429"/>
      <c r="P1429" s="442"/>
      <c r="Q1429" s="430"/>
    </row>
    <row r="1430" spans="1:17" ht="14.4" customHeight="1" x14ac:dyDescent="0.3">
      <c r="A1430" s="425" t="s">
        <v>2654</v>
      </c>
      <c r="B1430" s="426" t="s">
        <v>2001</v>
      </c>
      <c r="C1430" s="426" t="s">
        <v>1969</v>
      </c>
      <c r="D1430" s="426" t="s">
        <v>2435</v>
      </c>
      <c r="E1430" s="426" t="s">
        <v>2436</v>
      </c>
      <c r="F1430" s="429">
        <v>4</v>
      </c>
      <c r="G1430" s="429">
        <v>52312</v>
      </c>
      <c r="H1430" s="429">
        <v>1</v>
      </c>
      <c r="I1430" s="429">
        <v>13078</v>
      </c>
      <c r="J1430" s="429">
        <v>3</v>
      </c>
      <c r="K1430" s="429">
        <v>39234</v>
      </c>
      <c r="L1430" s="429">
        <v>0.75</v>
      </c>
      <c r="M1430" s="429">
        <v>13078</v>
      </c>
      <c r="N1430" s="429"/>
      <c r="O1430" s="429"/>
      <c r="P1430" s="442"/>
      <c r="Q1430" s="430"/>
    </row>
    <row r="1431" spans="1:17" ht="14.4" customHeight="1" x14ac:dyDescent="0.3">
      <c r="A1431" s="425" t="s">
        <v>2654</v>
      </c>
      <c r="B1431" s="426" t="s">
        <v>2001</v>
      </c>
      <c r="C1431" s="426" t="s">
        <v>1969</v>
      </c>
      <c r="D1431" s="426" t="s">
        <v>2655</v>
      </c>
      <c r="E1431" s="426" t="s">
        <v>2656</v>
      </c>
      <c r="F1431" s="429"/>
      <c r="G1431" s="429"/>
      <c r="H1431" s="429"/>
      <c r="I1431" s="429"/>
      <c r="J1431" s="429">
        <v>1</v>
      </c>
      <c r="K1431" s="429">
        <v>21368</v>
      </c>
      <c r="L1431" s="429"/>
      <c r="M1431" s="429">
        <v>21368</v>
      </c>
      <c r="N1431" s="429"/>
      <c r="O1431" s="429"/>
      <c r="P1431" s="442"/>
      <c r="Q1431" s="430"/>
    </row>
    <row r="1432" spans="1:17" ht="14.4" customHeight="1" x14ac:dyDescent="0.3">
      <c r="A1432" s="425" t="s">
        <v>2654</v>
      </c>
      <c r="B1432" s="426" t="s">
        <v>2001</v>
      </c>
      <c r="C1432" s="426" t="s">
        <v>1969</v>
      </c>
      <c r="D1432" s="426" t="s">
        <v>2191</v>
      </c>
      <c r="E1432" s="426" t="s">
        <v>2192</v>
      </c>
      <c r="F1432" s="429">
        <v>1</v>
      </c>
      <c r="G1432" s="429">
        <v>893.9</v>
      </c>
      <c r="H1432" s="429">
        <v>1</v>
      </c>
      <c r="I1432" s="429">
        <v>893.9</v>
      </c>
      <c r="J1432" s="429"/>
      <c r="K1432" s="429"/>
      <c r="L1432" s="429"/>
      <c r="M1432" s="429"/>
      <c r="N1432" s="429"/>
      <c r="O1432" s="429"/>
      <c r="P1432" s="442"/>
      <c r="Q1432" s="430"/>
    </row>
    <row r="1433" spans="1:17" ht="14.4" customHeight="1" x14ac:dyDescent="0.3">
      <c r="A1433" s="425" t="s">
        <v>2654</v>
      </c>
      <c r="B1433" s="426" t="s">
        <v>2001</v>
      </c>
      <c r="C1433" s="426" t="s">
        <v>1969</v>
      </c>
      <c r="D1433" s="426" t="s">
        <v>2197</v>
      </c>
      <c r="E1433" s="426" t="s">
        <v>2198</v>
      </c>
      <c r="F1433" s="429">
        <v>15</v>
      </c>
      <c r="G1433" s="429">
        <v>243616.5</v>
      </c>
      <c r="H1433" s="429">
        <v>1</v>
      </c>
      <c r="I1433" s="429">
        <v>16241.1</v>
      </c>
      <c r="J1433" s="429">
        <v>25</v>
      </c>
      <c r="K1433" s="429">
        <v>415476.94000000006</v>
      </c>
      <c r="L1433" s="429">
        <v>1.7054548439863477</v>
      </c>
      <c r="M1433" s="429">
        <v>16619.077600000004</v>
      </c>
      <c r="N1433" s="429">
        <v>23</v>
      </c>
      <c r="O1433" s="429">
        <v>387128.87</v>
      </c>
      <c r="P1433" s="442">
        <v>1.5890913382303744</v>
      </c>
      <c r="Q1433" s="430">
        <v>16831.689999999999</v>
      </c>
    </row>
    <row r="1434" spans="1:17" ht="14.4" customHeight="1" x14ac:dyDescent="0.3">
      <c r="A1434" s="425" t="s">
        <v>2654</v>
      </c>
      <c r="B1434" s="426" t="s">
        <v>2001</v>
      </c>
      <c r="C1434" s="426" t="s">
        <v>1969</v>
      </c>
      <c r="D1434" s="426" t="s">
        <v>2205</v>
      </c>
      <c r="E1434" s="426" t="s">
        <v>2206</v>
      </c>
      <c r="F1434" s="429"/>
      <c r="G1434" s="429"/>
      <c r="H1434" s="429"/>
      <c r="I1434" s="429"/>
      <c r="J1434" s="429">
        <v>3</v>
      </c>
      <c r="K1434" s="429">
        <v>19761.39</v>
      </c>
      <c r="L1434" s="429"/>
      <c r="M1434" s="429">
        <v>6587.13</v>
      </c>
      <c r="N1434" s="429"/>
      <c r="O1434" s="429"/>
      <c r="P1434" s="442"/>
      <c r="Q1434" s="430"/>
    </row>
    <row r="1435" spans="1:17" ht="14.4" customHeight="1" x14ac:dyDescent="0.3">
      <c r="A1435" s="425" t="s">
        <v>2654</v>
      </c>
      <c r="B1435" s="426" t="s">
        <v>2001</v>
      </c>
      <c r="C1435" s="426" t="s">
        <v>1969</v>
      </c>
      <c r="D1435" s="426" t="s">
        <v>2630</v>
      </c>
      <c r="E1435" s="426" t="s">
        <v>2631</v>
      </c>
      <c r="F1435" s="429">
        <v>1</v>
      </c>
      <c r="G1435" s="429">
        <v>9975</v>
      </c>
      <c r="H1435" s="429">
        <v>1</v>
      </c>
      <c r="I1435" s="429">
        <v>9975</v>
      </c>
      <c r="J1435" s="429"/>
      <c r="K1435" s="429"/>
      <c r="L1435" s="429"/>
      <c r="M1435" s="429"/>
      <c r="N1435" s="429"/>
      <c r="O1435" s="429"/>
      <c r="P1435" s="442"/>
      <c r="Q1435" s="430"/>
    </row>
    <row r="1436" spans="1:17" ht="14.4" customHeight="1" x14ac:dyDescent="0.3">
      <c r="A1436" s="425" t="s">
        <v>2654</v>
      </c>
      <c r="B1436" s="426" t="s">
        <v>2001</v>
      </c>
      <c r="C1436" s="426" t="s">
        <v>1969</v>
      </c>
      <c r="D1436" s="426" t="s">
        <v>2215</v>
      </c>
      <c r="E1436" s="426" t="s">
        <v>2216</v>
      </c>
      <c r="F1436" s="429">
        <v>17</v>
      </c>
      <c r="G1436" s="429">
        <v>1375918.8</v>
      </c>
      <c r="H1436" s="429">
        <v>1</v>
      </c>
      <c r="I1436" s="429">
        <v>80936.400000000009</v>
      </c>
      <c r="J1436" s="429">
        <v>22</v>
      </c>
      <c r="K1436" s="429">
        <v>1780600.8000000003</v>
      </c>
      <c r="L1436" s="429">
        <v>1.2941176470588236</v>
      </c>
      <c r="M1436" s="429">
        <v>80936.400000000009</v>
      </c>
      <c r="N1436" s="429">
        <v>24</v>
      </c>
      <c r="O1436" s="429">
        <v>1942473.6</v>
      </c>
      <c r="P1436" s="442">
        <v>1.411764705882353</v>
      </c>
      <c r="Q1436" s="430">
        <v>80936.400000000009</v>
      </c>
    </row>
    <row r="1437" spans="1:17" ht="14.4" customHeight="1" x14ac:dyDescent="0.3">
      <c r="A1437" s="425" t="s">
        <v>2654</v>
      </c>
      <c r="B1437" s="426" t="s">
        <v>2001</v>
      </c>
      <c r="C1437" s="426" t="s">
        <v>1969</v>
      </c>
      <c r="D1437" s="426" t="s">
        <v>2219</v>
      </c>
      <c r="E1437" s="426" t="s">
        <v>2220</v>
      </c>
      <c r="F1437" s="429">
        <v>1</v>
      </c>
      <c r="G1437" s="429">
        <v>25521.200000000001</v>
      </c>
      <c r="H1437" s="429">
        <v>1</v>
      </c>
      <c r="I1437" s="429">
        <v>25521.200000000001</v>
      </c>
      <c r="J1437" s="429"/>
      <c r="K1437" s="429"/>
      <c r="L1437" s="429"/>
      <c r="M1437" s="429"/>
      <c r="N1437" s="429">
        <v>1</v>
      </c>
      <c r="O1437" s="429">
        <v>26449.24</v>
      </c>
      <c r="P1437" s="442">
        <v>1.0363634938795983</v>
      </c>
      <c r="Q1437" s="430">
        <v>26449.24</v>
      </c>
    </row>
    <row r="1438" spans="1:17" ht="14.4" customHeight="1" x14ac:dyDescent="0.3">
      <c r="A1438" s="425" t="s">
        <v>2654</v>
      </c>
      <c r="B1438" s="426" t="s">
        <v>2001</v>
      </c>
      <c r="C1438" s="426" t="s">
        <v>1969</v>
      </c>
      <c r="D1438" s="426" t="s">
        <v>2596</v>
      </c>
      <c r="E1438" s="426" t="s">
        <v>2597</v>
      </c>
      <c r="F1438" s="429">
        <v>8</v>
      </c>
      <c r="G1438" s="429">
        <v>85032</v>
      </c>
      <c r="H1438" s="429">
        <v>1</v>
      </c>
      <c r="I1438" s="429">
        <v>10629</v>
      </c>
      <c r="J1438" s="429">
        <v>2</v>
      </c>
      <c r="K1438" s="429">
        <v>21258</v>
      </c>
      <c r="L1438" s="429">
        <v>0.25</v>
      </c>
      <c r="M1438" s="429">
        <v>10629</v>
      </c>
      <c r="N1438" s="429">
        <v>1</v>
      </c>
      <c r="O1438" s="429">
        <v>11015.5</v>
      </c>
      <c r="P1438" s="442">
        <v>0.12954534763383196</v>
      </c>
      <c r="Q1438" s="430">
        <v>11015.5</v>
      </c>
    </row>
    <row r="1439" spans="1:17" ht="14.4" customHeight="1" x14ac:dyDescent="0.3">
      <c r="A1439" s="425" t="s">
        <v>2654</v>
      </c>
      <c r="B1439" s="426" t="s">
        <v>2001</v>
      </c>
      <c r="C1439" s="426" t="s">
        <v>1969</v>
      </c>
      <c r="D1439" s="426" t="s">
        <v>2221</v>
      </c>
      <c r="E1439" s="426" t="s">
        <v>2222</v>
      </c>
      <c r="F1439" s="429">
        <v>5</v>
      </c>
      <c r="G1439" s="429">
        <v>6999</v>
      </c>
      <c r="H1439" s="429">
        <v>1</v>
      </c>
      <c r="I1439" s="429">
        <v>1399.8</v>
      </c>
      <c r="J1439" s="429"/>
      <c r="K1439" s="429"/>
      <c r="L1439" s="429"/>
      <c r="M1439" s="429"/>
      <c r="N1439" s="429"/>
      <c r="O1439" s="429"/>
      <c r="P1439" s="442"/>
      <c r="Q1439" s="430"/>
    </row>
    <row r="1440" spans="1:17" ht="14.4" customHeight="1" x14ac:dyDescent="0.3">
      <c r="A1440" s="425" t="s">
        <v>2654</v>
      </c>
      <c r="B1440" s="426" t="s">
        <v>2001</v>
      </c>
      <c r="C1440" s="426" t="s">
        <v>1969</v>
      </c>
      <c r="D1440" s="426" t="s">
        <v>1974</v>
      </c>
      <c r="E1440" s="426" t="s">
        <v>1975</v>
      </c>
      <c r="F1440" s="429"/>
      <c r="G1440" s="429"/>
      <c r="H1440" s="429"/>
      <c r="I1440" s="429"/>
      <c r="J1440" s="429">
        <v>1</v>
      </c>
      <c r="K1440" s="429">
        <v>511</v>
      </c>
      <c r="L1440" s="429"/>
      <c r="M1440" s="429">
        <v>511</v>
      </c>
      <c r="N1440" s="429"/>
      <c r="O1440" s="429"/>
      <c r="P1440" s="442"/>
      <c r="Q1440" s="430"/>
    </row>
    <row r="1441" spans="1:17" ht="14.4" customHeight="1" x14ac:dyDescent="0.3">
      <c r="A1441" s="425" t="s">
        <v>2654</v>
      </c>
      <c r="B1441" s="426" t="s">
        <v>2001</v>
      </c>
      <c r="C1441" s="426" t="s">
        <v>1969</v>
      </c>
      <c r="D1441" s="426" t="s">
        <v>2657</v>
      </c>
      <c r="E1441" s="426" t="s">
        <v>2658</v>
      </c>
      <c r="F1441" s="429"/>
      <c r="G1441" s="429"/>
      <c r="H1441" s="429"/>
      <c r="I1441" s="429"/>
      <c r="J1441" s="429">
        <v>1</v>
      </c>
      <c r="K1441" s="429">
        <v>19075</v>
      </c>
      <c r="L1441" s="429"/>
      <c r="M1441" s="429">
        <v>19075</v>
      </c>
      <c r="N1441" s="429"/>
      <c r="O1441" s="429"/>
      <c r="P1441" s="442"/>
      <c r="Q1441" s="430"/>
    </row>
    <row r="1442" spans="1:17" ht="14.4" customHeight="1" x14ac:dyDescent="0.3">
      <c r="A1442" s="425" t="s">
        <v>2654</v>
      </c>
      <c r="B1442" s="426" t="s">
        <v>2001</v>
      </c>
      <c r="C1442" s="426" t="s">
        <v>1969</v>
      </c>
      <c r="D1442" s="426" t="s">
        <v>2659</v>
      </c>
      <c r="E1442" s="426" t="s">
        <v>2660</v>
      </c>
      <c r="F1442" s="429"/>
      <c r="G1442" s="429"/>
      <c r="H1442" s="429"/>
      <c r="I1442" s="429"/>
      <c r="J1442" s="429"/>
      <c r="K1442" s="429"/>
      <c r="L1442" s="429"/>
      <c r="M1442" s="429"/>
      <c r="N1442" s="429">
        <v>1</v>
      </c>
      <c r="O1442" s="429">
        <v>13065.54</v>
      </c>
      <c r="P1442" s="442"/>
      <c r="Q1442" s="430">
        <v>13065.54</v>
      </c>
    </row>
    <row r="1443" spans="1:17" ht="14.4" customHeight="1" x14ac:dyDescent="0.3">
      <c r="A1443" s="425" t="s">
        <v>2654</v>
      </c>
      <c r="B1443" s="426" t="s">
        <v>2001</v>
      </c>
      <c r="C1443" s="426" t="s">
        <v>1969</v>
      </c>
      <c r="D1443" s="426" t="s">
        <v>2614</v>
      </c>
      <c r="E1443" s="426" t="s">
        <v>2615</v>
      </c>
      <c r="F1443" s="429"/>
      <c r="G1443" s="429"/>
      <c r="H1443" s="429"/>
      <c r="I1443" s="429"/>
      <c r="J1443" s="429"/>
      <c r="K1443" s="429"/>
      <c r="L1443" s="429"/>
      <c r="M1443" s="429"/>
      <c r="N1443" s="429">
        <v>2</v>
      </c>
      <c r="O1443" s="429">
        <v>8720</v>
      </c>
      <c r="P1443" s="442"/>
      <c r="Q1443" s="430">
        <v>4360</v>
      </c>
    </row>
    <row r="1444" spans="1:17" ht="14.4" customHeight="1" x14ac:dyDescent="0.3">
      <c r="A1444" s="425" t="s">
        <v>2654</v>
      </c>
      <c r="B1444" s="426" t="s">
        <v>2001</v>
      </c>
      <c r="C1444" s="426" t="s">
        <v>1976</v>
      </c>
      <c r="D1444" s="426" t="s">
        <v>2233</v>
      </c>
      <c r="E1444" s="426" t="s">
        <v>2234</v>
      </c>
      <c r="F1444" s="429">
        <v>21</v>
      </c>
      <c r="G1444" s="429">
        <v>3129</v>
      </c>
      <c r="H1444" s="429">
        <v>1</v>
      </c>
      <c r="I1444" s="429">
        <v>149</v>
      </c>
      <c r="J1444" s="429">
        <v>9</v>
      </c>
      <c r="K1444" s="429">
        <v>1341</v>
      </c>
      <c r="L1444" s="429">
        <v>0.42857142857142855</v>
      </c>
      <c r="M1444" s="429">
        <v>149</v>
      </c>
      <c r="N1444" s="429">
        <v>11</v>
      </c>
      <c r="O1444" s="429">
        <v>1650</v>
      </c>
      <c r="P1444" s="442">
        <v>0.52732502396931924</v>
      </c>
      <c r="Q1444" s="430">
        <v>150</v>
      </c>
    </row>
    <row r="1445" spans="1:17" ht="14.4" customHeight="1" x14ac:dyDescent="0.3">
      <c r="A1445" s="425" t="s">
        <v>2654</v>
      </c>
      <c r="B1445" s="426" t="s">
        <v>2001</v>
      </c>
      <c r="C1445" s="426" t="s">
        <v>1976</v>
      </c>
      <c r="D1445" s="426" t="s">
        <v>2235</v>
      </c>
      <c r="E1445" s="426" t="s">
        <v>2236</v>
      </c>
      <c r="F1445" s="429">
        <v>8</v>
      </c>
      <c r="G1445" s="429">
        <v>1632</v>
      </c>
      <c r="H1445" s="429">
        <v>1</v>
      </c>
      <c r="I1445" s="429">
        <v>204</v>
      </c>
      <c r="J1445" s="429">
        <v>5</v>
      </c>
      <c r="K1445" s="429">
        <v>1020</v>
      </c>
      <c r="L1445" s="429">
        <v>0.625</v>
      </c>
      <c r="M1445" s="429">
        <v>204</v>
      </c>
      <c r="N1445" s="429">
        <v>8</v>
      </c>
      <c r="O1445" s="429">
        <v>1640</v>
      </c>
      <c r="P1445" s="442">
        <v>1.0049019607843137</v>
      </c>
      <c r="Q1445" s="430">
        <v>205</v>
      </c>
    </row>
    <row r="1446" spans="1:17" ht="14.4" customHeight="1" x14ac:dyDescent="0.3">
      <c r="A1446" s="425" t="s">
        <v>2654</v>
      </c>
      <c r="B1446" s="426" t="s">
        <v>2001</v>
      </c>
      <c r="C1446" s="426" t="s">
        <v>1976</v>
      </c>
      <c r="D1446" s="426" t="s">
        <v>2237</v>
      </c>
      <c r="E1446" s="426" t="s">
        <v>2238</v>
      </c>
      <c r="F1446" s="429">
        <v>13</v>
      </c>
      <c r="G1446" s="429">
        <v>2041</v>
      </c>
      <c r="H1446" s="429">
        <v>1</v>
      </c>
      <c r="I1446" s="429">
        <v>157</v>
      </c>
      <c r="J1446" s="429">
        <v>9</v>
      </c>
      <c r="K1446" s="429">
        <v>1413</v>
      </c>
      <c r="L1446" s="429">
        <v>0.69230769230769229</v>
      </c>
      <c r="M1446" s="429">
        <v>157</v>
      </c>
      <c r="N1446" s="429">
        <v>10</v>
      </c>
      <c r="O1446" s="429">
        <v>1580</v>
      </c>
      <c r="P1446" s="442">
        <v>0.77413032827045569</v>
      </c>
      <c r="Q1446" s="430">
        <v>158</v>
      </c>
    </row>
    <row r="1447" spans="1:17" ht="14.4" customHeight="1" x14ac:dyDescent="0.3">
      <c r="A1447" s="425" t="s">
        <v>2654</v>
      </c>
      <c r="B1447" s="426" t="s">
        <v>2001</v>
      </c>
      <c r="C1447" s="426" t="s">
        <v>1976</v>
      </c>
      <c r="D1447" s="426" t="s">
        <v>2239</v>
      </c>
      <c r="E1447" s="426" t="s">
        <v>2240</v>
      </c>
      <c r="F1447" s="429">
        <v>51</v>
      </c>
      <c r="G1447" s="429">
        <v>7599</v>
      </c>
      <c r="H1447" s="429">
        <v>1</v>
      </c>
      <c r="I1447" s="429">
        <v>149</v>
      </c>
      <c r="J1447" s="429">
        <v>51</v>
      </c>
      <c r="K1447" s="429">
        <v>7599</v>
      </c>
      <c r="L1447" s="429">
        <v>1</v>
      </c>
      <c r="M1447" s="429">
        <v>149</v>
      </c>
      <c r="N1447" s="429">
        <v>49</v>
      </c>
      <c r="O1447" s="429">
        <v>7350</v>
      </c>
      <c r="P1447" s="442">
        <v>0.96723253059613112</v>
      </c>
      <c r="Q1447" s="430">
        <v>150</v>
      </c>
    </row>
    <row r="1448" spans="1:17" ht="14.4" customHeight="1" x14ac:dyDescent="0.3">
      <c r="A1448" s="425" t="s">
        <v>2654</v>
      </c>
      <c r="B1448" s="426" t="s">
        <v>2001</v>
      </c>
      <c r="C1448" s="426" t="s">
        <v>1976</v>
      </c>
      <c r="D1448" s="426" t="s">
        <v>2241</v>
      </c>
      <c r="E1448" s="426" t="s">
        <v>2242</v>
      </c>
      <c r="F1448" s="429">
        <v>99</v>
      </c>
      <c r="G1448" s="429">
        <v>17919</v>
      </c>
      <c r="H1448" s="429">
        <v>1</v>
      </c>
      <c r="I1448" s="429">
        <v>181</v>
      </c>
      <c r="J1448" s="429">
        <v>72</v>
      </c>
      <c r="K1448" s="429">
        <v>13032</v>
      </c>
      <c r="L1448" s="429">
        <v>0.72727272727272729</v>
      </c>
      <c r="M1448" s="429">
        <v>181</v>
      </c>
      <c r="N1448" s="429">
        <v>113</v>
      </c>
      <c r="O1448" s="429">
        <v>20566</v>
      </c>
      <c r="P1448" s="442">
        <v>1.1477202968915676</v>
      </c>
      <c r="Q1448" s="430">
        <v>182</v>
      </c>
    </row>
    <row r="1449" spans="1:17" ht="14.4" customHeight="1" x14ac:dyDescent="0.3">
      <c r="A1449" s="425" t="s">
        <v>2654</v>
      </c>
      <c r="B1449" s="426" t="s">
        <v>2001</v>
      </c>
      <c r="C1449" s="426" t="s">
        <v>1976</v>
      </c>
      <c r="D1449" s="426" t="s">
        <v>2243</v>
      </c>
      <c r="E1449" s="426" t="s">
        <v>2244</v>
      </c>
      <c r="F1449" s="429">
        <v>14</v>
      </c>
      <c r="G1449" s="429">
        <v>2198</v>
      </c>
      <c r="H1449" s="429">
        <v>1</v>
      </c>
      <c r="I1449" s="429">
        <v>157</v>
      </c>
      <c r="J1449" s="429">
        <v>8</v>
      </c>
      <c r="K1449" s="429">
        <v>1256</v>
      </c>
      <c r="L1449" s="429">
        <v>0.5714285714285714</v>
      </c>
      <c r="M1449" s="429">
        <v>157</v>
      </c>
      <c r="N1449" s="429">
        <v>22</v>
      </c>
      <c r="O1449" s="429">
        <v>3476</v>
      </c>
      <c r="P1449" s="442">
        <v>1.5814376706096451</v>
      </c>
      <c r="Q1449" s="430">
        <v>158</v>
      </c>
    </row>
    <row r="1450" spans="1:17" ht="14.4" customHeight="1" x14ac:dyDescent="0.3">
      <c r="A1450" s="425" t="s">
        <v>2654</v>
      </c>
      <c r="B1450" s="426" t="s">
        <v>2001</v>
      </c>
      <c r="C1450" s="426" t="s">
        <v>1976</v>
      </c>
      <c r="D1450" s="426" t="s">
        <v>2245</v>
      </c>
      <c r="E1450" s="426" t="s">
        <v>2246</v>
      </c>
      <c r="F1450" s="429">
        <v>46</v>
      </c>
      <c r="G1450" s="429">
        <v>5658</v>
      </c>
      <c r="H1450" s="429">
        <v>1</v>
      </c>
      <c r="I1450" s="429">
        <v>123</v>
      </c>
      <c r="J1450" s="429">
        <v>48</v>
      </c>
      <c r="K1450" s="429">
        <v>5952</v>
      </c>
      <c r="L1450" s="429">
        <v>1.0519618239660657</v>
      </c>
      <c r="M1450" s="429">
        <v>124</v>
      </c>
      <c r="N1450" s="429">
        <v>55</v>
      </c>
      <c r="O1450" s="429">
        <v>6820</v>
      </c>
      <c r="P1450" s="442">
        <v>1.2053729232944503</v>
      </c>
      <c r="Q1450" s="430">
        <v>124</v>
      </c>
    </row>
    <row r="1451" spans="1:17" ht="14.4" customHeight="1" x14ac:dyDescent="0.3">
      <c r="A1451" s="425" t="s">
        <v>2654</v>
      </c>
      <c r="B1451" s="426" t="s">
        <v>2001</v>
      </c>
      <c r="C1451" s="426" t="s">
        <v>1976</v>
      </c>
      <c r="D1451" s="426" t="s">
        <v>2247</v>
      </c>
      <c r="E1451" s="426" t="s">
        <v>2248</v>
      </c>
      <c r="F1451" s="429">
        <v>26</v>
      </c>
      <c r="G1451" s="429">
        <v>4992</v>
      </c>
      <c r="H1451" s="429">
        <v>1</v>
      </c>
      <c r="I1451" s="429">
        <v>192</v>
      </c>
      <c r="J1451" s="429">
        <v>26</v>
      </c>
      <c r="K1451" s="429">
        <v>4992</v>
      </c>
      <c r="L1451" s="429">
        <v>1</v>
      </c>
      <c r="M1451" s="429">
        <v>192</v>
      </c>
      <c r="N1451" s="429">
        <v>17</v>
      </c>
      <c r="O1451" s="429">
        <v>3281</v>
      </c>
      <c r="P1451" s="442">
        <v>0.65725160256410253</v>
      </c>
      <c r="Q1451" s="430">
        <v>193</v>
      </c>
    </row>
    <row r="1452" spans="1:17" ht="14.4" customHeight="1" x14ac:dyDescent="0.3">
      <c r="A1452" s="425" t="s">
        <v>2654</v>
      </c>
      <c r="B1452" s="426" t="s">
        <v>2001</v>
      </c>
      <c r="C1452" s="426" t="s">
        <v>1976</v>
      </c>
      <c r="D1452" s="426" t="s">
        <v>2249</v>
      </c>
      <c r="E1452" s="426" t="s">
        <v>2250</v>
      </c>
      <c r="F1452" s="429">
        <v>55</v>
      </c>
      <c r="G1452" s="429">
        <v>11880</v>
      </c>
      <c r="H1452" s="429">
        <v>1</v>
      </c>
      <c r="I1452" s="429">
        <v>216</v>
      </c>
      <c r="J1452" s="429">
        <v>37</v>
      </c>
      <c r="K1452" s="429">
        <v>7992</v>
      </c>
      <c r="L1452" s="429">
        <v>0.67272727272727273</v>
      </c>
      <c r="M1452" s="429">
        <v>216</v>
      </c>
      <c r="N1452" s="429">
        <v>46</v>
      </c>
      <c r="O1452" s="429">
        <v>9982</v>
      </c>
      <c r="P1452" s="442">
        <v>0.84023569023569022</v>
      </c>
      <c r="Q1452" s="430">
        <v>217</v>
      </c>
    </row>
    <row r="1453" spans="1:17" ht="14.4" customHeight="1" x14ac:dyDescent="0.3">
      <c r="A1453" s="425" t="s">
        <v>2654</v>
      </c>
      <c r="B1453" s="426" t="s">
        <v>2001</v>
      </c>
      <c r="C1453" s="426" t="s">
        <v>1976</v>
      </c>
      <c r="D1453" s="426" t="s">
        <v>2251</v>
      </c>
      <c r="E1453" s="426" t="s">
        <v>2252</v>
      </c>
      <c r="F1453" s="429">
        <v>7</v>
      </c>
      <c r="G1453" s="429">
        <v>1512</v>
      </c>
      <c r="H1453" s="429">
        <v>1</v>
      </c>
      <c r="I1453" s="429">
        <v>216</v>
      </c>
      <c r="J1453" s="429">
        <v>8</v>
      </c>
      <c r="K1453" s="429">
        <v>1728</v>
      </c>
      <c r="L1453" s="429">
        <v>1.1428571428571428</v>
      </c>
      <c r="M1453" s="429">
        <v>216</v>
      </c>
      <c r="N1453" s="429">
        <v>7</v>
      </c>
      <c r="O1453" s="429">
        <v>1519</v>
      </c>
      <c r="P1453" s="442">
        <v>1.0046296296296295</v>
      </c>
      <c r="Q1453" s="430">
        <v>217</v>
      </c>
    </row>
    <row r="1454" spans="1:17" ht="14.4" customHeight="1" x14ac:dyDescent="0.3">
      <c r="A1454" s="425" t="s">
        <v>2654</v>
      </c>
      <c r="B1454" s="426" t="s">
        <v>2001</v>
      </c>
      <c r="C1454" s="426" t="s">
        <v>1976</v>
      </c>
      <c r="D1454" s="426" t="s">
        <v>2253</v>
      </c>
      <c r="E1454" s="426" t="s">
        <v>2254</v>
      </c>
      <c r="F1454" s="429">
        <v>568</v>
      </c>
      <c r="G1454" s="429">
        <v>97696</v>
      </c>
      <c r="H1454" s="429">
        <v>1</v>
      </c>
      <c r="I1454" s="429">
        <v>172</v>
      </c>
      <c r="J1454" s="429">
        <v>551</v>
      </c>
      <c r="K1454" s="429">
        <v>94772</v>
      </c>
      <c r="L1454" s="429">
        <v>0.97007042253521125</v>
      </c>
      <c r="M1454" s="429">
        <v>172</v>
      </c>
      <c r="N1454" s="429">
        <v>582</v>
      </c>
      <c r="O1454" s="429">
        <v>100686</v>
      </c>
      <c r="P1454" s="442">
        <v>1.0306051424828038</v>
      </c>
      <c r="Q1454" s="430">
        <v>173</v>
      </c>
    </row>
    <row r="1455" spans="1:17" ht="14.4" customHeight="1" x14ac:dyDescent="0.3">
      <c r="A1455" s="425" t="s">
        <v>2654</v>
      </c>
      <c r="B1455" s="426" t="s">
        <v>2001</v>
      </c>
      <c r="C1455" s="426" t="s">
        <v>1976</v>
      </c>
      <c r="D1455" s="426" t="s">
        <v>2261</v>
      </c>
      <c r="E1455" s="426" t="s">
        <v>2262</v>
      </c>
      <c r="F1455" s="429">
        <v>16</v>
      </c>
      <c r="G1455" s="429">
        <v>3488</v>
      </c>
      <c r="H1455" s="429">
        <v>1</v>
      </c>
      <c r="I1455" s="429">
        <v>218</v>
      </c>
      <c r="J1455" s="429">
        <v>28</v>
      </c>
      <c r="K1455" s="429">
        <v>6104</v>
      </c>
      <c r="L1455" s="429">
        <v>1.75</v>
      </c>
      <c r="M1455" s="429">
        <v>218</v>
      </c>
      <c r="N1455" s="429">
        <v>13</v>
      </c>
      <c r="O1455" s="429">
        <v>2847</v>
      </c>
      <c r="P1455" s="442">
        <v>0.81622706422018354</v>
      </c>
      <c r="Q1455" s="430">
        <v>219</v>
      </c>
    </row>
    <row r="1456" spans="1:17" ht="14.4" customHeight="1" x14ac:dyDescent="0.3">
      <c r="A1456" s="425" t="s">
        <v>2654</v>
      </c>
      <c r="B1456" s="426" t="s">
        <v>2001</v>
      </c>
      <c r="C1456" s="426" t="s">
        <v>1976</v>
      </c>
      <c r="D1456" s="426" t="s">
        <v>2263</v>
      </c>
      <c r="E1456" s="426" t="s">
        <v>2264</v>
      </c>
      <c r="F1456" s="429"/>
      <c r="G1456" s="429"/>
      <c r="H1456" s="429"/>
      <c r="I1456" s="429"/>
      <c r="J1456" s="429">
        <v>1</v>
      </c>
      <c r="K1456" s="429">
        <v>414</v>
      </c>
      <c r="L1456" s="429"/>
      <c r="M1456" s="429">
        <v>414</v>
      </c>
      <c r="N1456" s="429">
        <v>2</v>
      </c>
      <c r="O1456" s="429">
        <v>830</v>
      </c>
      <c r="P1456" s="442"/>
      <c r="Q1456" s="430">
        <v>415</v>
      </c>
    </row>
    <row r="1457" spans="1:17" ht="14.4" customHeight="1" x14ac:dyDescent="0.3">
      <c r="A1457" s="425" t="s">
        <v>2654</v>
      </c>
      <c r="B1457" s="426" t="s">
        <v>2001</v>
      </c>
      <c r="C1457" s="426" t="s">
        <v>1976</v>
      </c>
      <c r="D1457" s="426" t="s">
        <v>2285</v>
      </c>
      <c r="E1457" s="426" t="s">
        <v>2286</v>
      </c>
      <c r="F1457" s="429">
        <v>2</v>
      </c>
      <c r="G1457" s="429">
        <v>594</v>
      </c>
      <c r="H1457" s="429">
        <v>1</v>
      </c>
      <c r="I1457" s="429">
        <v>297</v>
      </c>
      <c r="J1457" s="429">
        <v>2</v>
      </c>
      <c r="K1457" s="429">
        <v>622</v>
      </c>
      <c r="L1457" s="429">
        <v>1.0471380471380471</v>
      </c>
      <c r="M1457" s="429">
        <v>311</v>
      </c>
      <c r="N1457" s="429"/>
      <c r="O1457" s="429"/>
      <c r="P1457" s="442"/>
      <c r="Q1457" s="430"/>
    </row>
    <row r="1458" spans="1:17" ht="14.4" customHeight="1" x14ac:dyDescent="0.3">
      <c r="A1458" s="425" t="s">
        <v>2654</v>
      </c>
      <c r="B1458" s="426" t="s">
        <v>2001</v>
      </c>
      <c r="C1458" s="426" t="s">
        <v>1976</v>
      </c>
      <c r="D1458" s="426" t="s">
        <v>2297</v>
      </c>
      <c r="E1458" s="426" t="s">
        <v>2298</v>
      </c>
      <c r="F1458" s="429"/>
      <c r="G1458" s="429"/>
      <c r="H1458" s="429"/>
      <c r="I1458" s="429"/>
      <c r="J1458" s="429">
        <v>1</v>
      </c>
      <c r="K1458" s="429">
        <v>197</v>
      </c>
      <c r="L1458" s="429"/>
      <c r="M1458" s="429">
        <v>197</v>
      </c>
      <c r="N1458" s="429"/>
      <c r="O1458" s="429"/>
      <c r="P1458" s="442"/>
      <c r="Q1458" s="430"/>
    </row>
    <row r="1459" spans="1:17" ht="14.4" customHeight="1" x14ac:dyDescent="0.3">
      <c r="A1459" s="425" t="s">
        <v>2654</v>
      </c>
      <c r="B1459" s="426" t="s">
        <v>2001</v>
      </c>
      <c r="C1459" s="426" t="s">
        <v>1976</v>
      </c>
      <c r="D1459" s="426" t="s">
        <v>2299</v>
      </c>
      <c r="E1459" s="426" t="s">
        <v>2300</v>
      </c>
      <c r="F1459" s="429">
        <v>18</v>
      </c>
      <c r="G1459" s="429">
        <v>13212</v>
      </c>
      <c r="H1459" s="429">
        <v>1</v>
      </c>
      <c r="I1459" s="429">
        <v>734</v>
      </c>
      <c r="J1459" s="429">
        <v>26</v>
      </c>
      <c r="K1459" s="429">
        <v>19188</v>
      </c>
      <c r="L1459" s="429">
        <v>1.4523160762942779</v>
      </c>
      <c r="M1459" s="429">
        <v>738</v>
      </c>
      <c r="N1459" s="429">
        <v>1</v>
      </c>
      <c r="O1459" s="429">
        <v>742</v>
      </c>
      <c r="P1459" s="442">
        <v>5.616106569785044E-2</v>
      </c>
      <c r="Q1459" s="430">
        <v>742</v>
      </c>
    </row>
    <row r="1460" spans="1:17" ht="14.4" customHeight="1" x14ac:dyDescent="0.3">
      <c r="A1460" s="425" t="s">
        <v>2654</v>
      </c>
      <c r="B1460" s="426" t="s">
        <v>2001</v>
      </c>
      <c r="C1460" s="426" t="s">
        <v>1976</v>
      </c>
      <c r="D1460" s="426" t="s">
        <v>2301</v>
      </c>
      <c r="E1460" s="426" t="s">
        <v>2302</v>
      </c>
      <c r="F1460" s="429">
        <v>3</v>
      </c>
      <c r="G1460" s="429">
        <v>969</v>
      </c>
      <c r="H1460" s="429">
        <v>1</v>
      </c>
      <c r="I1460" s="429">
        <v>323</v>
      </c>
      <c r="J1460" s="429">
        <v>2</v>
      </c>
      <c r="K1460" s="429">
        <v>650</v>
      </c>
      <c r="L1460" s="429">
        <v>0.6707946336429309</v>
      </c>
      <c r="M1460" s="429">
        <v>325</v>
      </c>
      <c r="N1460" s="429">
        <v>1</v>
      </c>
      <c r="O1460" s="429">
        <v>326</v>
      </c>
      <c r="P1460" s="442">
        <v>0.33642930856553149</v>
      </c>
      <c r="Q1460" s="430">
        <v>326</v>
      </c>
    </row>
    <row r="1461" spans="1:17" ht="14.4" customHeight="1" x14ac:dyDescent="0.3">
      <c r="A1461" s="425" t="s">
        <v>2654</v>
      </c>
      <c r="B1461" s="426" t="s">
        <v>2001</v>
      </c>
      <c r="C1461" s="426" t="s">
        <v>1976</v>
      </c>
      <c r="D1461" s="426" t="s">
        <v>2303</v>
      </c>
      <c r="E1461" s="426" t="s">
        <v>2304</v>
      </c>
      <c r="F1461" s="429">
        <v>18</v>
      </c>
      <c r="G1461" s="429">
        <v>246294</v>
      </c>
      <c r="H1461" s="429">
        <v>1</v>
      </c>
      <c r="I1461" s="429">
        <v>13683</v>
      </c>
      <c r="J1461" s="429">
        <v>24</v>
      </c>
      <c r="K1461" s="429">
        <v>328584</v>
      </c>
      <c r="L1461" s="429">
        <v>1.3341128894735559</v>
      </c>
      <c r="M1461" s="429">
        <v>13691</v>
      </c>
      <c r="N1461" s="429">
        <v>1</v>
      </c>
      <c r="O1461" s="429">
        <v>13700</v>
      </c>
      <c r="P1461" s="442">
        <v>5.5624578755471103E-2</v>
      </c>
      <c r="Q1461" s="430">
        <v>13700</v>
      </c>
    </row>
    <row r="1462" spans="1:17" ht="14.4" customHeight="1" x14ac:dyDescent="0.3">
      <c r="A1462" s="425" t="s">
        <v>2654</v>
      </c>
      <c r="B1462" s="426" t="s">
        <v>2001</v>
      </c>
      <c r="C1462" s="426" t="s">
        <v>1976</v>
      </c>
      <c r="D1462" s="426" t="s">
        <v>2305</v>
      </c>
      <c r="E1462" s="426" t="s">
        <v>2306</v>
      </c>
      <c r="F1462" s="429">
        <v>1</v>
      </c>
      <c r="G1462" s="429">
        <v>4484</v>
      </c>
      <c r="H1462" s="429">
        <v>1</v>
      </c>
      <c r="I1462" s="429">
        <v>4484</v>
      </c>
      <c r="J1462" s="429"/>
      <c r="K1462" s="429"/>
      <c r="L1462" s="429"/>
      <c r="M1462" s="429"/>
      <c r="N1462" s="429">
        <v>1</v>
      </c>
      <c r="O1462" s="429">
        <v>4493</v>
      </c>
      <c r="P1462" s="442">
        <v>1.0020071364852809</v>
      </c>
      <c r="Q1462" s="430">
        <v>4493</v>
      </c>
    </row>
    <row r="1463" spans="1:17" ht="14.4" customHeight="1" x14ac:dyDescent="0.3">
      <c r="A1463" s="425" t="s">
        <v>2654</v>
      </c>
      <c r="B1463" s="426" t="s">
        <v>2001</v>
      </c>
      <c r="C1463" s="426" t="s">
        <v>1976</v>
      </c>
      <c r="D1463" s="426" t="s">
        <v>2307</v>
      </c>
      <c r="E1463" s="426" t="s">
        <v>2308</v>
      </c>
      <c r="F1463" s="429"/>
      <c r="G1463" s="429"/>
      <c r="H1463" s="429"/>
      <c r="I1463" s="429"/>
      <c r="J1463" s="429"/>
      <c r="K1463" s="429"/>
      <c r="L1463" s="429"/>
      <c r="M1463" s="429"/>
      <c r="N1463" s="429">
        <v>22</v>
      </c>
      <c r="O1463" s="429">
        <v>213642</v>
      </c>
      <c r="P1463" s="442"/>
      <c r="Q1463" s="430">
        <v>9711</v>
      </c>
    </row>
    <row r="1464" spans="1:17" ht="14.4" customHeight="1" x14ac:dyDescent="0.3">
      <c r="A1464" s="425" t="s">
        <v>2654</v>
      </c>
      <c r="B1464" s="426" t="s">
        <v>2001</v>
      </c>
      <c r="C1464" s="426" t="s">
        <v>1976</v>
      </c>
      <c r="D1464" s="426" t="s">
        <v>2309</v>
      </c>
      <c r="E1464" s="426" t="s">
        <v>2310</v>
      </c>
      <c r="F1464" s="429">
        <v>1</v>
      </c>
      <c r="G1464" s="429">
        <v>4118</v>
      </c>
      <c r="H1464" s="429">
        <v>1</v>
      </c>
      <c r="I1464" s="429">
        <v>4118</v>
      </c>
      <c r="J1464" s="429">
        <v>3</v>
      </c>
      <c r="K1464" s="429">
        <v>12366</v>
      </c>
      <c r="L1464" s="429">
        <v>3.0029140359397766</v>
      </c>
      <c r="M1464" s="429">
        <v>4122</v>
      </c>
      <c r="N1464" s="429"/>
      <c r="O1464" s="429"/>
      <c r="P1464" s="442"/>
      <c r="Q1464" s="430"/>
    </row>
    <row r="1465" spans="1:17" ht="14.4" customHeight="1" x14ac:dyDescent="0.3">
      <c r="A1465" s="425" t="s">
        <v>2654</v>
      </c>
      <c r="B1465" s="426" t="s">
        <v>2001</v>
      </c>
      <c r="C1465" s="426" t="s">
        <v>1976</v>
      </c>
      <c r="D1465" s="426" t="s">
        <v>2311</v>
      </c>
      <c r="E1465" s="426" t="s">
        <v>2312</v>
      </c>
      <c r="F1465" s="429">
        <v>1</v>
      </c>
      <c r="G1465" s="429">
        <v>1984</v>
      </c>
      <c r="H1465" s="429">
        <v>1</v>
      </c>
      <c r="I1465" s="429">
        <v>1984</v>
      </c>
      <c r="J1465" s="429"/>
      <c r="K1465" s="429"/>
      <c r="L1465" s="429"/>
      <c r="M1465" s="429"/>
      <c r="N1465" s="429"/>
      <c r="O1465" s="429"/>
      <c r="P1465" s="442"/>
      <c r="Q1465" s="430"/>
    </row>
    <row r="1466" spans="1:17" ht="14.4" customHeight="1" x14ac:dyDescent="0.3">
      <c r="A1466" s="425" t="s">
        <v>2654</v>
      </c>
      <c r="B1466" s="426" t="s">
        <v>2001</v>
      </c>
      <c r="C1466" s="426" t="s">
        <v>1976</v>
      </c>
      <c r="D1466" s="426" t="s">
        <v>2315</v>
      </c>
      <c r="E1466" s="426" t="s">
        <v>2316</v>
      </c>
      <c r="F1466" s="429">
        <v>16</v>
      </c>
      <c r="G1466" s="429">
        <v>33152</v>
      </c>
      <c r="H1466" s="429">
        <v>1</v>
      </c>
      <c r="I1466" s="429">
        <v>2072</v>
      </c>
      <c r="J1466" s="429">
        <v>24</v>
      </c>
      <c r="K1466" s="429">
        <v>49776</v>
      </c>
      <c r="L1466" s="429">
        <v>1.5014478764478765</v>
      </c>
      <c r="M1466" s="429">
        <v>2074</v>
      </c>
      <c r="N1466" s="429">
        <v>24</v>
      </c>
      <c r="O1466" s="429">
        <v>49824</v>
      </c>
      <c r="P1466" s="442">
        <v>1.5028957528957529</v>
      </c>
      <c r="Q1466" s="430">
        <v>2076</v>
      </c>
    </row>
    <row r="1467" spans="1:17" ht="14.4" customHeight="1" x14ac:dyDescent="0.3">
      <c r="A1467" s="425" t="s">
        <v>2654</v>
      </c>
      <c r="B1467" s="426" t="s">
        <v>2001</v>
      </c>
      <c r="C1467" s="426" t="s">
        <v>1976</v>
      </c>
      <c r="D1467" s="426" t="s">
        <v>2319</v>
      </c>
      <c r="E1467" s="426" t="s">
        <v>2320</v>
      </c>
      <c r="F1467" s="429">
        <v>5</v>
      </c>
      <c r="G1467" s="429">
        <v>755</v>
      </c>
      <c r="H1467" s="429">
        <v>1</v>
      </c>
      <c r="I1467" s="429">
        <v>151</v>
      </c>
      <c r="J1467" s="429">
        <v>1</v>
      </c>
      <c r="K1467" s="429">
        <v>151</v>
      </c>
      <c r="L1467" s="429">
        <v>0.2</v>
      </c>
      <c r="M1467" s="429">
        <v>151</v>
      </c>
      <c r="N1467" s="429"/>
      <c r="O1467" s="429"/>
      <c r="P1467" s="442"/>
      <c r="Q1467" s="430"/>
    </row>
    <row r="1468" spans="1:17" ht="14.4" customHeight="1" x14ac:dyDescent="0.3">
      <c r="A1468" s="425" t="s">
        <v>2654</v>
      </c>
      <c r="B1468" s="426" t="s">
        <v>2001</v>
      </c>
      <c r="C1468" s="426" t="s">
        <v>1976</v>
      </c>
      <c r="D1468" s="426" t="s">
        <v>2327</v>
      </c>
      <c r="E1468" s="426" t="s">
        <v>2328</v>
      </c>
      <c r="F1468" s="429">
        <v>28</v>
      </c>
      <c r="G1468" s="429">
        <v>234472</v>
      </c>
      <c r="H1468" s="429">
        <v>1</v>
      </c>
      <c r="I1468" s="429">
        <v>8374</v>
      </c>
      <c r="J1468" s="429">
        <v>34</v>
      </c>
      <c r="K1468" s="429">
        <v>284852</v>
      </c>
      <c r="L1468" s="429">
        <v>1.2148657408987</v>
      </c>
      <c r="M1468" s="429">
        <v>8378</v>
      </c>
      <c r="N1468" s="429">
        <v>30</v>
      </c>
      <c r="O1468" s="429">
        <v>251520</v>
      </c>
      <c r="P1468" s="442">
        <v>1.072708041898393</v>
      </c>
      <c r="Q1468" s="430">
        <v>8384</v>
      </c>
    </row>
    <row r="1469" spans="1:17" ht="14.4" customHeight="1" x14ac:dyDescent="0.3">
      <c r="A1469" s="425" t="s">
        <v>2654</v>
      </c>
      <c r="B1469" s="426" t="s">
        <v>2001</v>
      </c>
      <c r="C1469" s="426" t="s">
        <v>1976</v>
      </c>
      <c r="D1469" s="426" t="s">
        <v>2329</v>
      </c>
      <c r="E1469" s="426" t="s">
        <v>2330</v>
      </c>
      <c r="F1469" s="429">
        <v>54</v>
      </c>
      <c r="G1469" s="429">
        <v>100440</v>
      </c>
      <c r="H1469" s="429">
        <v>1</v>
      </c>
      <c r="I1469" s="429">
        <v>1860</v>
      </c>
      <c r="J1469" s="429">
        <v>60</v>
      </c>
      <c r="K1469" s="429">
        <v>111720</v>
      </c>
      <c r="L1469" s="429">
        <v>1.1123058542413382</v>
      </c>
      <c r="M1469" s="429">
        <v>1862</v>
      </c>
      <c r="N1469" s="429">
        <v>56</v>
      </c>
      <c r="O1469" s="429">
        <v>104384</v>
      </c>
      <c r="P1469" s="442">
        <v>1.0392672242134608</v>
      </c>
      <c r="Q1469" s="430">
        <v>1864</v>
      </c>
    </row>
    <row r="1470" spans="1:17" ht="14.4" customHeight="1" x14ac:dyDescent="0.3">
      <c r="A1470" s="425" t="s">
        <v>2654</v>
      </c>
      <c r="B1470" s="426" t="s">
        <v>2001</v>
      </c>
      <c r="C1470" s="426" t="s">
        <v>1976</v>
      </c>
      <c r="D1470" s="426" t="s">
        <v>2331</v>
      </c>
      <c r="E1470" s="426" t="s">
        <v>2330</v>
      </c>
      <c r="F1470" s="429">
        <v>53</v>
      </c>
      <c r="G1470" s="429">
        <v>201877</v>
      </c>
      <c r="H1470" s="429">
        <v>1</v>
      </c>
      <c r="I1470" s="429">
        <v>3809</v>
      </c>
      <c r="J1470" s="429">
        <v>60</v>
      </c>
      <c r="K1470" s="429">
        <v>228660</v>
      </c>
      <c r="L1470" s="429">
        <v>1.1326698930536911</v>
      </c>
      <c r="M1470" s="429">
        <v>3811</v>
      </c>
      <c r="N1470" s="429">
        <v>53</v>
      </c>
      <c r="O1470" s="429">
        <v>202195</v>
      </c>
      <c r="P1470" s="442">
        <v>1.0015752165922815</v>
      </c>
      <c r="Q1470" s="430">
        <v>3815</v>
      </c>
    </row>
    <row r="1471" spans="1:17" ht="14.4" customHeight="1" x14ac:dyDescent="0.3">
      <c r="A1471" s="425" t="s">
        <v>2654</v>
      </c>
      <c r="B1471" s="426" t="s">
        <v>2001</v>
      </c>
      <c r="C1471" s="426" t="s">
        <v>1976</v>
      </c>
      <c r="D1471" s="426" t="s">
        <v>2336</v>
      </c>
      <c r="E1471" s="426" t="s">
        <v>2337</v>
      </c>
      <c r="F1471" s="429"/>
      <c r="G1471" s="429"/>
      <c r="H1471" s="429"/>
      <c r="I1471" s="429"/>
      <c r="J1471" s="429">
        <v>2</v>
      </c>
      <c r="K1471" s="429">
        <v>15656</v>
      </c>
      <c r="L1471" s="429"/>
      <c r="M1471" s="429">
        <v>7828</v>
      </c>
      <c r="N1471" s="429"/>
      <c r="O1471" s="429"/>
      <c r="P1471" s="442"/>
      <c r="Q1471" s="430"/>
    </row>
    <row r="1472" spans="1:17" ht="14.4" customHeight="1" x14ac:dyDescent="0.3">
      <c r="A1472" s="425" t="s">
        <v>2654</v>
      </c>
      <c r="B1472" s="426" t="s">
        <v>2001</v>
      </c>
      <c r="C1472" s="426" t="s">
        <v>1976</v>
      </c>
      <c r="D1472" s="426" t="s">
        <v>2360</v>
      </c>
      <c r="E1472" s="426" t="s">
        <v>2361</v>
      </c>
      <c r="F1472" s="429">
        <v>194</v>
      </c>
      <c r="G1472" s="429">
        <v>410116</v>
      </c>
      <c r="H1472" s="429">
        <v>1</v>
      </c>
      <c r="I1472" s="429">
        <v>2114</v>
      </c>
      <c r="J1472" s="429">
        <v>222</v>
      </c>
      <c r="K1472" s="429">
        <v>469752</v>
      </c>
      <c r="L1472" s="429">
        <v>1.1454125174340919</v>
      </c>
      <c r="M1472" s="429">
        <v>2116</v>
      </c>
      <c r="N1472" s="429">
        <v>248</v>
      </c>
      <c r="O1472" s="429">
        <v>525264</v>
      </c>
      <c r="P1472" s="442">
        <v>1.2807693433077472</v>
      </c>
      <c r="Q1472" s="430">
        <v>2118</v>
      </c>
    </row>
    <row r="1473" spans="1:17" ht="14.4" customHeight="1" x14ac:dyDescent="0.3">
      <c r="A1473" s="425" t="s">
        <v>2654</v>
      </c>
      <c r="B1473" s="426" t="s">
        <v>2001</v>
      </c>
      <c r="C1473" s="426" t="s">
        <v>1976</v>
      </c>
      <c r="D1473" s="426" t="s">
        <v>2362</v>
      </c>
      <c r="E1473" s="426" t="s">
        <v>2363</v>
      </c>
      <c r="F1473" s="429">
        <v>451</v>
      </c>
      <c r="G1473" s="429">
        <v>469942</v>
      </c>
      <c r="H1473" s="429">
        <v>1</v>
      </c>
      <c r="I1473" s="429">
        <v>1042</v>
      </c>
      <c r="J1473" s="429"/>
      <c r="K1473" s="429"/>
      <c r="L1473" s="429"/>
      <c r="M1473" s="429"/>
      <c r="N1473" s="429"/>
      <c r="O1473" s="429"/>
      <c r="P1473" s="442"/>
      <c r="Q1473" s="430"/>
    </row>
    <row r="1474" spans="1:17" ht="14.4" customHeight="1" x14ac:dyDescent="0.3">
      <c r="A1474" s="425" t="s">
        <v>2654</v>
      </c>
      <c r="B1474" s="426" t="s">
        <v>2001</v>
      </c>
      <c r="C1474" s="426" t="s">
        <v>1976</v>
      </c>
      <c r="D1474" s="426" t="s">
        <v>2364</v>
      </c>
      <c r="E1474" s="426" t="s">
        <v>2365</v>
      </c>
      <c r="F1474" s="429">
        <v>72</v>
      </c>
      <c r="G1474" s="429">
        <v>143424</v>
      </c>
      <c r="H1474" s="429">
        <v>1</v>
      </c>
      <c r="I1474" s="429">
        <v>1992</v>
      </c>
      <c r="J1474" s="429">
        <v>488</v>
      </c>
      <c r="K1474" s="429">
        <v>973072</v>
      </c>
      <c r="L1474" s="429">
        <v>6.7845827755466308</v>
      </c>
      <c r="M1474" s="429">
        <v>1994</v>
      </c>
      <c r="N1474" s="429">
        <v>539</v>
      </c>
      <c r="O1474" s="429">
        <v>1075844</v>
      </c>
      <c r="P1474" s="442">
        <v>7.5011434627398481</v>
      </c>
      <c r="Q1474" s="430">
        <v>1996</v>
      </c>
    </row>
    <row r="1475" spans="1:17" ht="14.4" customHeight="1" x14ac:dyDescent="0.3">
      <c r="A1475" s="425" t="s">
        <v>2654</v>
      </c>
      <c r="B1475" s="426" t="s">
        <v>2001</v>
      </c>
      <c r="C1475" s="426" t="s">
        <v>1976</v>
      </c>
      <c r="D1475" s="426" t="s">
        <v>2366</v>
      </c>
      <c r="E1475" s="426" t="s">
        <v>2367</v>
      </c>
      <c r="F1475" s="429">
        <v>15</v>
      </c>
      <c r="G1475" s="429">
        <v>19110</v>
      </c>
      <c r="H1475" s="429">
        <v>1</v>
      </c>
      <c r="I1475" s="429">
        <v>1274</v>
      </c>
      <c r="J1475" s="429">
        <v>16</v>
      </c>
      <c r="K1475" s="429">
        <v>20416</v>
      </c>
      <c r="L1475" s="429">
        <v>1.0683411826268969</v>
      </c>
      <c r="M1475" s="429">
        <v>1276</v>
      </c>
      <c r="N1475" s="429">
        <v>19</v>
      </c>
      <c r="O1475" s="429">
        <v>24263</v>
      </c>
      <c r="P1475" s="442">
        <v>1.2696493982208268</v>
      </c>
      <c r="Q1475" s="430">
        <v>1277</v>
      </c>
    </row>
    <row r="1476" spans="1:17" ht="14.4" customHeight="1" x14ac:dyDescent="0.3">
      <c r="A1476" s="425" t="s">
        <v>2654</v>
      </c>
      <c r="B1476" s="426" t="s">
        <v>2001</v>
      </c>
      <c r="C1476" s="426" t="s">
        <v>1976</v>
      </c>
      <c r="D1476" s="426" t="s">
        <v>2368</v>
      </c>
      <c r="E1476" s="426" t="s">
        <v>2369</v>
      </c>
      <c r="F1476" s="429">
        <v>5</v>
      </c>
      <c r="G1476" s="429">
        <v>5810</v>
      </c>
      <c r="H1476" s="429">
        <v>1</v>
      </c>
      <c r="I1476" s="429">
        <v>1162</v>
      </c>
      <c r="J1476" s="429">
        <v>7</v>
      </c>
      <c r="K1476" s="429">
        <v>8141</v>
      </c>
      <c r="L1476" s="429">
        <v>1.4012048192771085</v>
      </c>
      <c r="M1476" s="429">
        <v>1163</v>
      </c>
      <c r="N1476" s="429">
        <v>8</v>
      </c>
      <c r="O1476" s="429">
        <v>9312</v>
      </c>
      <c r="P1476" s="442">
        <v>1.6027538726333908</v>
      </c>
      <c r="Q1476" s="430">
        <v>1164</v>
      </c>
    </row>
    <row r="1477" spans="1:17" ht="14.4" customHeight="1" x14ac:dyDescent="0.3">
      <c r="A1477" s="425" t="s">
        <v>2654</v>
      </c>
      <c r="B1477" s="426" t="s">
        <v>2001</v>
      </c>
      <c r="C1477" s="426" t="s">
        <v>1976</v>
      </c>
      <c r="D1477" s="426" t="s">
        <v>2370</v>
      </c>
      <c r="E1477" s="426" t="s">
        <v>2371</v>
      </c>
      <c r="F1477" s="429"/>
      <c r="G1477" s="429"/>
      <c r="H1477" s="429"/>
      <c r="I1477" s="429"/>
      <c r="J1477" s="429"/>
      <c r="K1477" s="429"/>
      <c r="L1477" s="429"/>
      <c r="M1477" s="429"/>
      <c r="N1477" s="429">
        <v>1</v>
      </c>
      <c r="O1477" s="429">
        <v>6454</v>
      </c>
      <c r="P1477" s="442"/>
      <c r="Q1477" s="430">
        <v>6454</v>
      </c>
    </row>
    <row r="1478" spans="1:17" ht="14.4" customHeight="1" x14ac:dyDescent="0.3">
      <c r="A1478" s="425" t="s">
        <v>2654</v>
      </c>
      <c r="B1478" s="426" t="s">
        <v>2001</v>
      </c>
      <c r="C1478" s="426" t="s">
        <v>1976</v>
      </c>
      <c r="D1478" s="426" t="s">
        <v>2372</v>
      </c>
      <c r="E1478" s="426" t="s">
        <v>2373</v>
      </c>
      <c r="F1478" s="429">
        <v>684</v>
      </c>
      <c r="G1478" s="429">
        <v>3463092</v>
      </c>
      <c r="H1478" s="429">
        <v>1</v>
      </c>
      <c r="I1478" s="429">
        <v>5063</v>
      </c>
      <c r="J1478" s="429">
        <v>906</v>
      </c>
      <c r="K1478" s="429">
        <v>4588890</v>
      </c>
      <c r="L1478" s="429">
        <v>1.3250846353489887</v>
      </c>
      <c r="M1478" s="429">
        <v>5065</v>
      </c>
      <c r="N1478" s="429">
        <v>975</v>
      </c>
      <c r="O1478" s="429">
        <v>4941300</v>
      </c>
      <c r="P1478" s="442">
        <v>1.4268462980481027</v>
      </c>
      <c r="Q1478" s="430">
        <v>5068</v>
      </c>
    </row>
    <row r="1479" spans="1:17" ht="14.4" customHeight="1" x14ac:dyDescent="0.3">
      <c r="A1479" s="425" t="s">
        <v>2654</v>
      </c>
      <c r="B1479" s="426" t="s">
        <v>2001</v>
      </c>
      <c r="C1479" s="426" t="s">
        <v>1976</v>
      </c>
      <c r="D1479" s="426" t="s">
        <v>2374</v>
      </c>
      <c r="E1479" s="426" t="s">
        <v>2375</v>
      </c>
      <c r="F1479" s="429">
        <v>3</v>
      </c>
      <c r="G1479" s="429">
        <v>15525</v>
      </c>
      <c r="H1479" s="429">
        <v>1</v>
      </c>
      <c r="I1479" s="429">
        <v>5175</v>
      </c>
      <c r="J1479" s="429">
        <v>7</v>
      </c>
      <c r="K1479" s="429">
        <v>36239</v>
      </c>
      <c r="L1479" s="429">
        <v>2.3342351046698875</v>
      </c>
      <c r="M1479" s="429">
        <v>5177</v>
      </c>
      <c r="N1479" s="429">
        <v>2</v>
      </c>
      <c r="O1479" s="429">
        <v>10360</v>
      </c>
      <c r="P1479" s="442">
        <v>0.66731078904991947</v>
      </c>
      <c r="Q1479" s="430">
        <v>5180</v>
      </c>
    </row>
    <row r="1480" spans="1:17" ht="14.4" customHeight="1" x14ac:dyDescent="0.3">
      <c r="A1480" s="425" t="s">
        <v>2654</v>
      </c>
      <c r="B1480" s="426" t="s">
        <v>2001</v>
      </c>
      <c r="C1480" s="426" t="s">
        <v>1976</v>
      </c>
      <c r="D1480" s="426" t="s">
        <v>2378</v>
      </c>
      <c r="E1480" s="426" t="s">
        <v>2379</v>
      </c>
      <c r="F1480" s="429">
        <v>215</v>
      </c>
      <c r="G1480" s="429">
        <v>1183145</v>
      </c>
      <c r="H1480" s="429">
        <v>1</v>
      </c>
      <c r="I1480" s="429">
        <v>5503</v>
      </c>
      <c r="J1480" s="429">
        <v>163</v>
      </c>
      <c r="K1480" s="429">
        <v>897315</v>
      </c>
      <c r="L1480" s="429">
        <v>0.75841507169450917</v>
      </c>
      <c r="M1480" s="429">
        <v>5505</v>
      </c>
      <c r="N1480" s="429">
        <v>149</v>
      </c>
      <c r="O1480" s="429">
        <v>820692</v>
      </c>
      <c r="P1480" s="442">
        <v>0.6936529334950492</v>
      </c>
      <c r="Q1480" s="430">
        <v>5508</v>
      </c>
    </row>
    <row r="1481" spans="1:17" ht="14.4" customHeight="1" x14ac:dyDescent="0.3">
      <c r="A1481" s="425" t="s">
        <v>2654</v>
      </c>
      <c r="B1481" s="426" t="s">
        <v>2001</v>
      </c>
      <c r="C1481" s="426" t="s">
        <v>1976</v>
      </c>
      <c r="D1481" s="426" t="s">
        <v>2380</v>
      </c>
      <c r="E1481" s="426" t="s">
        <v>2381</v>
      </c>
      <c r="F1481" s="429">
        <v>121</v>
      </c>
      <c r="G1481" s="429">
        <v>325369</v>
      </c>
      <c r="H1481" s="429">
        <v>1</v>
      </c>
      <c r="I1481" s="429">
        <v>2689</v>
      </c>
      <c r="J1481" s="429">
        <v>88</v>
      </c>
      <c r="K1481" s="429">
        <v>236808</v>
      </c>
      <c r="L1481" s="429">
        <v>0.7278136515771324</v>
      </c>
      <c r="M1481" s="429">
        <v>2691</v>
      </c>
      <c r="N1481" s="429">
        <v>90</v>
      </c>
      <c r="O1481" s="429">
        <v>242280</v>
      </c>
      <c r="P1481" s="442">
        <v>0.7446314799504562</v>
      </c>
      <c r="Q1481" s="430">
        <v>2692</v>
      </c>
    </row>
    <row r="1482" spans="1:17" ht="14.4" customHeight="1" x14ac:dyDescent="0.3">
      <c r="A1482" s="425" t="s">
        <v>2654</v>
      </c>
      <c r="B1482" s="426" t="s">
        <v>2001</v>
      </c>
      <c r="C1482" s="426" t="s">
        <v>1976</v>
      </c>
      <c r="D1482" s="426" t="s">
        <v>2382</v>
      </c>
      <c r="E1482" s="426" t="s">
        <v>2383</v>
      </c>
      <c r="F1482" s="429"/>
      <c r="G1482" s="429"/>
      <c r="H1482" s="429"/>
      <c r="I1482" s="429"/>
      <c r="J1482" s="429">
        <v>1</v>
      </c>
      <c r="K1482" s="429">
        <v>0</v>
      </c>
      <c r="L1482" s="429"/>
      <c r="M1482" s="429">
        <v>0</v>
      </c>
      <c r="N1482" s="429">
        <v>1</v>
      </c>
      <c r="O1482" s="429">
        <v>0</v>
      </c>
      <c r="P1482" s="442"/>
      <c r="Q1482" s="430">
        <v>0</v>
      </c>
    </row>
    <row r="1483" spans="1:17" ht="14.4" customHeight="1" x14ac:dyDescent="0.3">
      <c r="A1483" s="425" t="s">
        <v>2661</v>
      </c>
      <c r="B1483" s="426" t="s">
        <v>2001</v>
      </c>
      <c r="C1483" s="426" t="s">
        <v>2002</v>
      </c>
      <c r="D1483" s="426" t="s">
        <v>2009</v>
      </c>
      <c r="E1483" s="426" t="s">
        <v>2010</v>
      </c>
      <c r="F1483" s="429"/>
      <c r="G1483" s="429"/>
      <c r="H1483" s="429"/>
      <c r="I1483" s="429"/>
      <c r="J1483" s="429">
        <v>0.67</v>
      </c>
      <c r="K1483" s="429">
        <v>1711.5</v>
      </c>
      <c r="L1483" s="429"/>
      <c r="M1483" s="429">
        <v>2554.4776119402982</v>
      </c>
      <c r="N1483" s="429"/>
      <c r="O1483" s="429"/>
      <c r="P1483" s="442"/>
      <c r="Q1483" s="430"/>
    </row>
    <row r="1484" spans="1:17" ht="14.4" customHeight="1" x14ac:dyDescent="0.3">
      <c r="A1484" s="425" t="s">
        <v>2661</v>
      </c>
      <c r="B1484" s="426" t="s">
        <v>2001</v>
      </c>
      <c r="C1484" s="426" t="s">
        <v>2002</v>
      </c>
      <c r="D1484" s="426" t="s">
        <v>2021</v>
      </c>
      <c r="E1484" s="426" t="s">
        <v>2022</v>
      </c>
      <c r="F1484" s="429">
        <v>0.6</v>
      </c>
      <c r="G1484" s="429">
        <v>894.06</v>
      </c>
      <c r="H1484" s="429">
        <v>1</v>
      </c>
      <c r="I1484" s="429">
        <v>1490.1</v>
      </c>
      <c r="J1484" s="429">
        <v>0.5</v>
      </c>
      <c r="K1484" s="429">
        <v>774.92</v>
      </c>
      <c r="L1484" s="429">
        <v>0.86674272420195508</v>
      </c>
      <c r="M1484" s="429">
        <v>1549.84</v>
      </c>
      <c r="N1484" s="429">
        <v>0.5</v>
      </c>
      <c r="O1484" s="429">
        <v>490.21</v>
      </c>
      <c r="P1484" s="442">
        <v>0.54829653490817176</v>
      </c>
      <c r="Q1484" s="430">
        <v>980.42</v>
      </c>
    </row>
    <row r="1485" spans="1:17" ht="14.4" customHeight="1" x14ac:dyDescent="0.3">
      <c r="A1485" s="425" t="s">
        <v>2661</v>
      </c>
      <c r="B1485" s="426" t="s">
        <v>2001</v>
      </c>
      <c r="C1485" s="426" t="s">
        <v>2002</v>
      </c>
      <c r="D1485" s="426" t="s">
        <v>2025</v>
      </c>
      <c r="E1485" s="426" t="s">
        <v>2026</v>
      </c>
      <c r="F1485" s="429">
        <v>0.05</v>
      </c>
      <c r="G1485" s="429">
        <v>810.3</v>
      </c>
      <c r="H1485" s="429">
        <v>1</v>
      </c>
      <c r="I1485" s="429">
        <v>16205.999999999998</v>
      </c>
      <c r="J1485" s="429"/>
      <c r="K1485" s="429"/>
      <c r="L1485" s="429"/>
      <c r="M1485" s="429"/>
      <c r="N1485" s="429">
        <v>0.08</v>
      </c>
      <c r="O1485" s="429">
        <v>1031.99</v>
      </c>
      <c r="P1485" s="442">
        <v>1.2735900283845489</v>
      </c>
      <c r="Q1485" s="430">
        <v>12899.875</v>
      </c>
    </row>
    <row r="1486" spans="1:17" ht="14.4" customHeight="1" x14ac:dyDescent="0.3">
      <c r="A1486" s="425" t="s">
        <v>2661</v>
      </c>
      <c r="B1486" s="426" t="s">
        <v>2001</v>
      </c>
      <c r="C1486" s="426" t="s">
        <v>2002</v>
      </c>
      <c r="D1486" s="426" t="s">
        <v>2033</v>
      </c>
      <c r="E1486" s="426" t="s">
        <v>2026</v>
      </c>
      <c r="F1486" s="429">
        <v>0.05</v>
      </c>
      <c r="G1486" s="429">
        <v>871.3</v>
      </c>
      <c r="H1486" s="429">
        <v>1</v>
      </c>
      <c r="I1486" s="429">
        <v>17425.999999999996</v>
      </c>
      <c r="J1486" s="429"/>
      <c r="K1486" s="429"/>
      <c r="L1486" s="429"/>
      <c r="M1486" s="429"/>
      <c r="N1486" s="429"/>
      <c r="O1486" s="429"/>
      <c r="P1486" s="442"/>
      <c r="Q1486" s="430"/>
    </row>
    <row r="1487" spans="1:17" ht="14.4" customHeight="1" x14ac:dyDescent="0.3">
      <c r="A1487" s="425" t="s">
        <v>2661</v>
      </c>
      <c r="B1487" s="426" t="s">
        <v>2001</v>
      </c>
      <c r="C1487" s="426" t="s">
        <v>2002</v>
      </c>
      <c r="D1487" s="426" t="s">
        <v>2036</v>
      </c>
      <c r="E1487" s="426" t="s">
        <v>2037</v>
      </c>
      <c r="F1487" s="429"/>
      <c r="G1487" s="429"/>
      <c r="H1487" s="429"/>
      <c r="I1487" s="429"/>
      <c r="J1487" s="429"/>
      <c r="K1487" s="429"/>
      <c r="L1487" s="429"/>
      <c r="M1487" s="429"/>
      <c r="N1487" s="429">
        <v>1</v>
      </c>
      <c r="O1487" s="429">
        <v>966.74</v>
      </c>
      <c r="P1487" s="442"/>
      <c r="Q1487" s="430">
        <v>966.74</v>
      </c>
    </row>
    <row r="1488" spans="1:17" ht="14.4" customHeight="1" x14ac:dyDescent="0.3">
      <c r="A1488" s="425" t="s">
        <v>2661</v>
      </c>
      <c r="B1488" s="426" t="s">
        <v>2001</v>
      </c>
      <c r="C1488" s="426" t="s">
        <v>2002</v>
      </c>
      <c r="D1488" s="426" t="s">
        <v>2044</v>
      </c>
      <c r="E1488" s="426" t="s">
        <v>2045</v>
      </c>
      <c r="F1488" s="429"/>
      <c r="G1488" s="429"/>
      <c r="H1488" s="429"/>
      <c r="I1488" s="429"/>
      <c r="J1488" s="429">
        <v>0.05</v>
      </c>
      <c r="K1488" s="429">
        <v>270.66000000000003</v>
      </c>
      <c r="L1488" s="429"/>
      <c r="M1488" s="429">
        <v>5413.2</v>
      </c>
      <c r="N1488" s="429">
        <v>0.6</v>
      </c>
      <c r="O1488" s="429">
        <v>3266.98</v>
      </c>
      <c r="P1488" s="442"/>
      <c r="Q1488" s="430">
        <v>5444.9666666666672</v>
      </c>
    </row>
    <row r="1489" spans="1:17" ht="14.4" customHeight="1" x14ac:dyDescent="0.3">
      <c r="A1489" s="425" t="s">
        <v>2661</v>
      </c>
      <c r="B1489" s="426" t="s">
        <v>2001</v>
      </c>
      <c r="C1489" s="426" t="s">
        <v>2002</v>
      </c>
      <c r="D1489" s="426" t="s">
        <v>2046</v>
      </c>
      <c r="E1489" s="426" t="s">
        <v>2045</v>
      </c>
      <c r="F1489" s="429">
        <v>0.42000000000000004</v>
      </c>
      <c r="G1489" s="429">
        <v>5127.49</v>
      </c>
      <c r="H1489" s="429">
        <v>1</v>
      </c>
      <c r="I1489" s="429">
        <v>12208.309523809523</v>
      </c>
      <c r="J1489" s="429">
        <v>0.28000000000000003</v>
      </c>
      <c r="K1489" s="429">
        <v>3031.4500000000003</v>
      </c>
      <c r="L1489" s="429">
        <v>0.59121519495893715</v>
      </c>
      <c r="M1489" s="429">
        <v>10826.607142857143</v>
      </c>
      <c r="N1489" s="429">
        <v>0.18</v>
      </c>
      <c r="O1489" s="429">
        <v>1961.13</v>
      </c>
      <c r="P1489" s="442">
        <v>0.38247368595550651</v>
      </c>
      <c r="Q1489" s="430">
        <v>10895.166666666668</v>
      </c>
    </row>
    <row r="1490" spans="1:17" ht="14.4" customHeight="1" x14ac:dyDescent="0.3">
      <c r="A1490" s="425" t="s">
        <v>2661</v>
      </c>
      <c r="B1490" s="426" t="s">
        <v>2001</v>
      </c>
      <c r="C1490" s="426" t="s">
        <v>2002</v>
      </c>
      <c r="D1490" s="426" t="s">
        <v>2049</v>
      </c>
      <c r="E1490" s="426" t="s">
        <v>2050</v>
      </c>
      <c r="F1490" s="429"/>
      <c r="G1490" s="429"/>
      <c r="H1490" s="429"/>
      <c r="I1490" s="429"/>
      <c r="J1490" s="429">
        <v>0.15</v>
      </c>
      <c r="K1490" s="429">
        <v>56.4</v>
      </c>
      <c r="L1490" s="429"/>
      <c r="M1490" s="429">
        <v>376</v>
      </c>
      <c r="N1490" s="429">
        <v>0.5</v>
      </c>
      <c r="O1490" s="429">
        <v>188.02</v>
      </c>
      <c r="P1490" s="442"/>
      <c r="Q1490" s="430">
        <v>376.04</v>
      </c>
    </row>
    <row r="1491" spans="1:17" ht="14.4" customHeight="1" x14ac:dyDescent="0.3">
      <c r="A1491" s="425" t="s">
        <v>2661</v>
      </c>
      <c r="B1491" s="426" t="s">
        <v>2001</v>
      </c>
      <c r="C1491" s="426" t="s">
        <v>1969</v>
      </c>
      <c r="D1491" s="426" t="s">
        <v>2062</v>
      </c>
      <c r="E1491" s="426" t="s">
        <v>2063</v>
      </c>
      <c r="F1491" s="429"/>
      <c r="G1491" s="429"/>
      <c r="H1491" s="429"/>
      <c r="I1491" s="429"/>
      <c r="J1491" s="429"/>
      <c r="K1491" s="429"/>
      <c r="L1491" s="429"/>
      <c r="M1491" s="429"/>
      <c r="N1491" s="429">
        <v>1</v>
      </c>
      <c r="O1491" s="429">
        <v>9783.27</v>
      </c>
      <c r="P1491" s="442"/>
      <c r="Q1491" s="430">
        <v>9783.27</v>
      </c>
    </row>
    <row r="1492" spans="1:17" ht="14.4" customHeight="1" x14ac:dyDescent="0.3">
      <c r="A1492" s="425" t="s">
        <v>2661</v>
      </c>
      <c r="B1492" s="426" t="s">
        <v>2001</v>
      </c>
      <c r="C1492" s="426" t="s">
        <v>1976</v>
      </c>
      <c r="D1492" s="426" t="s">
        <v>1979</v>
      </c>
      <c r="E1492" s="426" t="s">
        <v>1980</v>
      </c>
      <c r="F1492" s="429"/>
      <c r="G1492" s="429"/>
      <c r="H1492" s="429"/>
      <c r="I1492" s="429"/>
      <c r="J1492" s="429"/>
      <c r="K1492" s="429"/>
      <c r="L1492" s="429"/>
      <c r="M1492" s="429"/>
      <c r="N1492" s="429">
        <v>1</v>
      </c>
      <c r="O1492" s="429">
        <v>112</v>
      </c>
      <c r="P1492" s="442"/>
      <c r="Q1492" s="430">
        <v>112</v>
      </c>
    </row>
    <row r="1493" spans="1:17" ht="14.4" customHeight="1" x14ac:dyDescent="0.3">
      <c r="A1493" s="425" t="s">
        <v>2661</v>
      </c>
      <c r="B1493" s="426" t="s">
        <v>2001</v>
      </c>
      <c r="C1493" s="426" t="s">
        <v>1976</v>
      </c>
      <c r="D1493" s="426" t="s">
        <v>2233</v>
      </c>
      <c r="E1493" s="426" t="s">
        <v>2234</v>
      </c>
      <c r="F1493" s="429">
        <v>3</v>
      </c>
      <c r="G1493" s="429">
        <v>447</v>
      </c>
      <c r="H1493" s="429">
        <v>1</v>
      </c>
      <c r="I1493" s="429">
        <v>149</v>
      </c>
      <c r="J1493" s="429">
        <v>5</v>
      </c>
      <c r="K1493" s="429">
        <v>745</v>
      </c>
      <c r="L1493" s="429">
        <v>1.6666666666666667</v>
      </c>
      <c r="M1493" s="429">
        <v>149</v>
      </c>
      <c r="N1493" s="429">
        <v>3</v>
      </c>
      <c r="O1493" s="429">
        <v>450</v>
      </c>
      <c r="P1493" s="442">
        <v>1.0067114093959733</v>
      </c>
      <c r="Q1493" s="430">
        <v>150</v>
      </c>
    </row>
    <row r="1494" spans="1:17" ht="14.4" customHeight="1" x14ac:dyDescent="0.3">
      <c r="A1494" s="425" t="s">
        <v>2661</v>
      </c>
      <c r="B1494" s="426" t="s">
        <v>2001</v>
      </c>
      <c r="C1494" s="426" t="s">
        <v>1976</v>
      </c>
      <c r="D1494" s="426" t="s">
        <v>2235</v>
      </c>
      <c r="E1494" s="426" t="s">
        <v>2236</v>
      </c>
      <c r="F1494" s="429">
        <v>1</v>
      </c>
      <c r="G1494" s="429">
        <v>204</v>
      </c>
      <c r="H1494" s="429">
        <v>1</v>
      </c>
      <c r="I1494" s="429">
        <v>204</v>
      </c>
      <c r="J1494" s="429">
        <v>5</v>
      </c>
      <c r="K1494" s="429">
        <v>1020</v>
      </c>
      <c r="L1494" s="429">
        <v>5</v>
      </c>
      <c r="M1494" s="429">
        <v>204</v>
      </c>
      <c r="N1494" s="429">
        <v>1</v>
      </c>
      <c r="O1494" s="429">
        <v>205</v>
      </c>
      <c r="P1494" s="442">
        <v>1.0049019607843137</v>
      </c>
      <c r="Q1494" s="430">
        <v>205</v>
      </c>
    </row>
    <row r="1495" spans="1:17" ht="14.4" customHeight="1" x14ac:dyDescent="0.3">
      <c r="A1495" s="425" t="s">
        <v>2661</v>
      </c>
      <c r="B1495" s="426" t="s">
        <v>2001</v>
      </c>
      <c r="C1495" s="426" t="s">
        <v>1976</v>
      </c>
      <c r="D1495" s="426" t="s">
        <v>2237</v>
      </c>
      <c r="E1495" s="426" t="s">
        <v>2238</v>
      </c>
      <c r="F1495" s="429">
        <v>2</v>
      </c>
      <c r="G1495" s="429">
        <v>314</v>
      </c>
      <c r="H1495" s="429">
        <v>1</v>
      </c>
      <c r="I1495" s="429">
        <v>157</v>
      </c>
      <c r="J1495" s="429">
        <v>2</v>
      </c>
      <c r="K1495" s="429">
        <v>314</v>
      </c>
      <c r="L1495" s="429">
        <v>1</v>
      </c>
      <c r="M1495" s="429">
        <v>157</v>
      </c>
      <c r="N1495" s="429">
        <v>2</v>
      </c>
      <c r="O1495" s="429">
        <v>316</v>
      </c>
      <c r="P1495" s="442">
        <v>1.0063694267515924</v>
      </c>
      <c r="Q1495" s="430">
        <v>158</v>
      </c>
    </row>
    <row r="1496" spans="1:17" ht="14.4" customHeight="1" x14ac:dyDescent="0.3">
      <c r="A1496" s="425" t="s">
        <v>2661</v>
      </c>
      <c r="B1496" s="426" t="s">
        <v>2001</v>
      </c>
      <c r="C1496" s="426" t="s">
        <v>1976</v>
      </c>
      <c r="D1496" s="426" t="s">
        <v>2239</v>
      </c>
      <c r="E1496" s="426" t="s">
        <v>2240</v>
      </c>
      <c r="F1496" s="429">
        <v>6</v>
      </c>
      <c r="G1496" s="429">
        <v>894</v>
      </c>
      <c r="H1496" s="429">
        <v>1</v>
      </c>
      <c r="I1496" s="429">
        <v>149</v>
      </c>
      <c r="J1496" s="429">
        <v>5</v>
      </c>
      <c r="K1496" s="429">
        <v>745</v>
      </c>
      <c r="L1496" s="429">
        <v>0.83333333333333337</v>
      </c>
      <c r="M1496" s="429">
        <v>149</v>
      </c>
      <c r="N1496" s="429">
        <v>4</v>
      </c>
      <c r="O1496" s="429">
        <v>600</v>
      </c>
      <c r="P1496" s="442">
        <v>0.67114093959731547</v>
      </c>
      <c r="Q1496" s="430">
        <v>150</v>
      </c>
    </row>
    <row r="1497" spans="1:17" ht="14.4" customHeight="1" x14ac:dyDescent="0.3">
      <c r="A1497" s="425" t="s">
        <v>2661</v>
      </c>
      <c r="B1497" s="426" t="s">
        <v>2001</v>
      </c>
      <c r="C1497" s="426" t="s">
        <v>1976</v>
      </c>
      <c r="D1497" s="426" t="s">
        <v>2241</v>
      </c>
      <c r="E1497" s="426" t="s">
        <v>2242</v>
      </c>
      <c r="F1497" s="429">
        <v>4</v>
      </c>
      <c r="G1497" s="429">
        <v>724</v>
      </c>
      <c r="H1497" s="429">
        <v>1</v>
      </c>
      <c r="I1497" s="429">
        <v>181</v>
      </c>
      <c r="J1497" s="429">
        <v>6</v>
      </c>
      <c r="K1497" s="429">
        <v>1086</v>
      </c>
      <c r="L1497" s="429">
        <v>1.5</v>
      </c>
      <c r="M1497" s="429">
        <v>181</v>
      </c>
      <c r="N1497" s="429">
        <v>5</v>
      </c>
      <c r="O1497" s="429">
        <v>910</v>
      </c>
      <c r="P1497" s="442">
        <v>1.2569060773480663</v>
      </c>
      <c r="Q1497" s="430">
        <v>182</v>
      </c>
    </row>
    <row r="1498" spans="1:17" ht="14.4" customHeight="1" x14ac:dyDescent="0.3">
      <c r="A1498" s="425" t="s">
        <v>2661</v>
      </c>
      <c r="B1498" s="426" t="s">
        <v>2001</v>
      </c>
      <c r="C1498" s="426" t="s">
        <v>1976</v>
      </c>
      <c r="D1498" s="426" t="s">
        <v>2243</v>
      </c>
      <c r="E1498" s="426" t="s">
        <v>2244</v>
      </c>
      <c r="F1498" s="429"/>
      <c r="G1498" s="429"/>
      <c r="H1498" s="429"/>
      <c r="I1498" s="429"/>
      <c r="J1498" s="429"/>
      <c r="K1498" s="429"/>
      <c r="L1498" s="429"/>
      <c r="M1498" s="429"/>
      <c r="N1498" s="429">
        <v>1</v>
      </c>
      <c r="O1498" s="429">
        <v>158</v>
      </c>
      <c r="P1498" s="442"/>
      <c r="Q1498" s="430">
        <v>158</v>
      </c>
    </row>
    <row r="1499" spans="1:17" ht="14.4" customHeight="1" x14ac:dyDescent="0.3">
      <c r="A1499" s="425" t="s">
        <v>2661</v>
      </c>
      <c r="B1499" s="426" t="s">
        <v>2001</v>
      </c>
      <c r="C1499" s="426" t="s">
        <v>1976</v>
      </c>
      <c r="D1499" s="426" t="s">
        <v>2245</v>
      </c>
      <c r="E1499" s="426" t="s">
        <v>2246</v>
      </c>
      <c r="F1499" s="429">
        <v>2</v>
      </c>
      <c r="G1499" s="429">
        <v>246</v>
      </c>
      <c r="H1499" s="429">
        <v>1</v>
      </c>
      <c r="I1499" s="429">
        <v>123</v>
      </c>
      <c r="J1499" s="429"/>
      <c r="K1499" s="429"/>
      <c r="L1499" s="429"/>
      <c r="M1499" s="429"/>
      <c r="N1499" s="429">
        <v>2</v>
      </c>
      <c r="O1499" s="429">
        <v>248</v>
      </c>
      <c r="P1499" s="442">
        <v>1.0081300813008129</v>
      </c>
      <c r="Q1499" s="430">
        <v>124</v>
      </c>
    </row>
    <row r="1500" spans="1:17" ht="14.4" customHeight="1" x14ac:dyDescent="0.3">
      <c r="A1500" s="425" t="s">
        <v>2661</v>
      </c>
      <c r="B1500" s="426" t="s">
        <v>2001</v>
      </c>
      <c r="C1500" s="426" t="s">
        <v>1976</v>
      </c>
      <c r="D1500" s="426" t="s">
        <v>2247</v>
      </c>
      <c r="E1500" s="426" t="s">
        <v>2248</v>
      </c>
      <c r="F1500" s="429">
        <v>4</v>
      </c>
      <c r="G1500" s="429">
        <v>768</v>
      </c>
      <c r="H1500" s="429">
        <v>1</v>
      </c>
      <c r="I1500" s="429">
        <v>192</v>
      </c>
      <c r="J1500" s="429">
        <v>1</v>
      </c>
      <c r="K1500" s="429">
        <v>192</v>
      </c>
      <c r="L1500" s="429">
        <v>0.25</v>
      </c>
      <c r="M1500" s="429">
        <v>192</v>
      </c>
      <c r="N1500" s="429">
        <v>1</v>
      </c>
      <c r="O1500" s="429">
        <v>193</v>
      </c>
      <c r="P1500" s="442">
        <v>0.25130208333333331</v>
      </c>
      <c r="Q1500" s="430">
        <v>193</v>
      </c>
    </row>
    <row r="1501" spans="1:17" ht="14.4" customHeight="1" x14ac:dyDescent="0.3">
      <c r="A1501" s="425" t="s">
        <v>2661</v>
      </c>
      <c r="B1501" s="426" t="s">
        <v>2001</v>
      </c>
      <c r="C1501" s="426" t="s">
        <v>1976</v>
      </c>
      <c r="D1501" s="426" t="s">
        <v>2249</v>
      </c>
      <c r="E1501" s="426" t="s">
        <v>2250</v>
      </c>
      <c r="F1501" s="429">
        <v>12</v>
      </c>
      <c r="G1501" s="429">
        <v>2592</v>
      </c>
      <c r="H1501" s="429">
        <v>1</v>
      </c>
      <c r="I1501" s="429">
        <v>216</v>
      </c>
      <c r="J1501" s="429">
        <v>18</v>
      </c>
      <c r="K1501" s="429">
        <v>3888</v>
      </c>
      <c r="L1501" s="429">
        <v>1.5</v>
      </c>
      <c r="M1501" s="429">
        <v>216</v>
      </c>
      <c r="N1501" s="429">
        <v>17</v>
      </c>
      <c r="O1501" s="429">
        <v>3689</v>
      </c>
      <c r="P1501" s="442">
        <v>1.4232253086419753</v>
      </c>
      <c r="Q1501" s="430">
        <v>217</v>
      </c>
    </row>
    <row r="1502" spans="1:17" ht="14.4" customHeight="1" x14ac:dyDescent="0.3">
      <c r="A1502" s="425" t="s">
        <v>2661</v>
      </c>
      <c r="B1502" s="426" t="s">
        <v>2001</v>
      </c>
      <c r="C1502" s="426" t="s">
        <v>1976</v>
      </c>
      <c r="D1502" s="426" t="s">
        <v>2251</v>
      </c>
      <c r="E1502" s="426" t="s">
        <v>2252</v>
      </c>
      <c r="F1502" s="429">
        <v>1</v>
      </c>
      <c r="G1502" s="429">
        <v>216</v>
      </c>
      <c r="H1502" s="429">
        <v>1</v>
      </c>
      <c r="I1502" s="429">
        <v>216</v>
      </c>
      <c r="J1502" s="429">
        <v>2</v>
      </c>
      <c r="K1502" s="429">
        <v>432</v>
      </c>
      <c r="L1502" s="429">
        <v>2</v>
      </c>
      <c r="M1502" s="429">
        <v>216</v>
      </c>
      <c r="N1502" s="429"/>
      <c r="O1502" s="429"/>
      <c r="P1502" s="442"/>
      <c r="Q1502" s="430"/>
    </row>
    <row r="1503" spans="1:17" ht="14.4" customHeight="1" x14ac:dyDescent="0.3">
      <c r="A1503" s="425" t="s">
        <v>2661</v>
      </c>
      <c r="B1503" s="426" t="s">
        <v>2001</v>
      </c>
      <c r="C1503" s="426" t="s">
        <v>1976</v>
      </c>
      <c r="D1503" s="426" t="s">
        <v>2253</v>
      </c>
      <c r="E1503" s="426" t="s">
        <v>2254</v>
      </c>
      <c r="F1503" s="429">
        <v>35</v>
      </c>
      <c r="G1503" s="429">
        <v>6020</v>
      </c>
      <c r="H1503" s="429">
        <v>1</v>
      </c>
      <c r="I1503" s="429">
        <v>172</v>
      </c>
      <c r="J1503" s="429">
        <v>50</v>
      </c>
      <c r="K1503" s="429">
        <v>8600</v>
      </c>
      <c r="L1503" s="429">
        <v>1.4285714285714286</v>
      </c>
      <c r="M1503" s="429">
        <v>172</v>
      </c>
      <c r="N1503" s="429">
        <v>48</v>
      </c>
      <c r="O1503" s="429">
        <v>8304</v>
      </c>
      <c r="P1503" s="442">
        <v>1.3794019933554817</v>
      </c>
      <c r="Q1503" s="430">
        <v>173</v>
      </c>
    </row>
    <row r="1504" spans="1:17" ht="14.4" customHeight="1" x14ac:dyDescent="0.3">
      <c r="A1504" s="425" t="s">
        <v>2661</v>
      </c>
      <c r="B1504" s="426" t="s">
        <v>2001</v>
      </c>
      <c r="C1504" s="426" t="s">
        <v>1976</v>
      </c>
      <c r="D1504" s="426" t="s">
        <v>2261</v>
      </c>
      <c r="E1504" s="426" t="s">
        <v>2262</v>
      </c>
      <c r="F1504" s="429">
        <v>2</v>
      </c>
      <c r="G1504" s="429">
        <v>436</v>
      </c>
      <c r="H1504" s="429">
        <v>1</v>
      </c>
      <c r="I1504" s="429">
        <v>218</v>
      </c>
      <c r="J1504" s="429">
        <v>2</v>
      </c>
      <c r="K1504" s="429">
        <v>436</v>
      </c>
      <c r="L1504" s="429">
        <v>1</v>
      </c>
      <c r="M1504" s="429">
        <v>218</v>
      </c>
      <c r="N1504" s="429">
        <v>3</v>
      </c>
      <c r="O1504" s="429">
        <v>657</v>
      </c>
      <c r="P1504" s="442">
        <v>1.5068807339449541</v>
      </c>
      <c r="Q1504" s="430">
        <v>219</v>
      </c>
    </row>
    <row r="1505" spans="1:17" ht="14.4" customHeight="1" x14ac:dyDescent="0.3">
      <c r="A1505" s="425" t="s">
        <v>2661</v>
      </c>
      <c r="B1505" s="426" t="s">
        <v>2001</v>
      </c>
      <c r="C1505" s="426" t="s">
        <v>1976</v>
      </c>
      <c r="D1505" s="426" t="s">
        <v>2263</v>
      </c>
      <c r="E1505" s="426" t="s">
        <v>2264</v>
      </c>
      <c r="F1505" s="429"/>
      <c r="G1505" s="429"/>
      <c r="H1505" s="429"/>
      <c r="I1505" s="429"/>
      <c r="J1505" s="429">
        <v>1</v>
      </c>
      <c r="K1505" s="429">
        <v>414</v>
      </c>
      <c r="L1505" s="429"/>
      <c r="M1505" s="429">
        <v>414</v>
      </c>
      <c r="N1505" s="429">
        <v>4</v>
      </c>
      <c r="O1505" s="429">
        <v>1660</v>
      </c>
      <c r="P1505" s="442"/>
      <c r="Q1505" s="430">
        <v>415</v>
      </c>
    </row>
    <row r="1506" spans="1:17" ht="14.4" customHeight="1" x14ac:dyDescent="0.3">
      <c r="A1506" s="425" t="s">
        <v>2661</v>
      </c>
      <c r="B1506" s="426" t="s">
        <v>2001</v>
      </c>
      <c r="C1506" s="426" t="s">
        <v>1976</v>
      </c>
      <c r="D1506" s="426" t="s">
        <v>2265</v>
      </c>
      <c r="E1506" s="426" t="s">
        <v>2266</v>
      </c>
      <c r="F1506" s="429"/>
      <c r="G1506" s="429"/>
      <c r="H1506" s="429"/>
      <c r="I1506" s="429"/>
      <c r="J1506" s="429"/>
      <c r="K1506" s="429"/>
      <c r="L1506" s="429"/>
      <c r="M1506" s="429"/>
      <c r="N1506" s="429">
        <v>1</v>
      </c>
      <c r="O1506" s="429">
        <v>609</v>
      </c>
      <c r="P1506" s="442"/>
      <c r="Q1506" s="430">
        <v>609</v>
      </c>
    </row>
    <row r="1507" spans="1:17" ht="14.4" customHeight="1" x14ac:dyDescent="0.3">
      <c r="A1507" s="425" t="s">
        <v>2661</v>
      </c>
      <c r="B1507" s="426" t="s">
        <v>2001</v>
      </c>
      <c r="C1507" s="426" t="s">
        <v>1976</v>
      </c>
      <c r="D1507" s="426" t="s">
        <v>2271</v>
      </c>
      <c r="E1507" s="426" t="s">
        <v>2272</v>
      </c>
      <c r="F1507" s="429"/>
      <c r="G1507" s="429"/>
      <c r="H1507" s="429"/>
      <c r="I1507" s="429"/>
      <c r="J1507" s="429"/>
      <c r="K1507" s="429"/>
      <c r="L1507" s="429"/>
      <c r="M1507" s="429"/>
      <c r="N1507" s="429">
        <v>1</v>
      </c>
      <c r="O1507" s="429">
        <v>912</v>
      </c>
      <c r="P1507" s="442"/>
      <c r="Q1507" s="430">
        <v>912</v>
      </c>
    </row>
    <row r="1508" spans="1:17" ht="14.4" customHeight="1" x14ac:dyDescent="0.3">
      <c r="A1508" s="425" t="s">
        <v>2661</v>
      </c>
      <c r="B1508" s="426" t="s">
        <v>2001</v>
      </c>
      <c r="C1508" s="426" t="s">
        <v>1976</v>
      </c>
      <c r="D1508" s="426" t="s">
        <v>2285</v>
      </c>
      <c r="E1508" s="426" t="s">
        <v>2286</v>
      </c>
      <c r="F1508" s="429">
        <v>3</v>
      </c>
      <c r="G1508" s="429">
        <v>891</v>
      </c>
      <c r="H1508" s="429">
        <v>1</v>
      </c>
      <c r="I1508" s="429">
        <v>297</v>
      </c>
      <c r="J1508" s="429"/>
      <c r="K1508" s="429"/>
      <c r="L1508" s="429"/>
      <c r="M1508" s="429"/>
      <c r="N1508" s="429">
        <v>1</v>
      </c>
      <c r="O1508" s="429">
        <v>312</v>
      </c>
      <c r="P1508" s="442">
        <v>0.35016835016835018</v>
      </c>
      <c r="Q1508" s="430">
        <v>312</v>
      </c>
    </row>
    <row r="1509" spans="1:17" ht="14.4" customHeight="1" x14ac:dyDescent="0.3">
      <c r="A1509" s="425" t="s">
        <v>2661</v>
      </c>
      <c r="B1509" s="426" t="s">
        <v>2001</v>
      </c>
      <c r="C1509" s="426" t="s">
        <v>1976</v>
      </c>
      <c r="D1509" s="426" t="s">
        <v>2297</v>
      </c>
      <c r="E1509" s="426" t="s">
        <v>2298</v>
      </c>
      <c r="F1509" s="429"/>
      <c r="G1509" s="429"/>
      <c r="H1509" s="429"/>
      <c r="I1509" s="429"/>
      <c r="J1509" s="429">
        <v>4</v>
      </c>
      <c r="K1509" s="429">
        <v>788</v>
      </c>
      <c r="L1509" s="429"/>
      <c r="M1509" s="429">
        <v>197</v>
      </c>
      <c r="N1509" s="429">
        <v>1</v>
      </c>
      <c r="O1509" s="429">
        <v>198</v>
      </c>
      <c r="P1509" s="442"/>
      <c r="Q1509" s="430">
        <v>198</v>
      </c>
    </row>
    <row r="1510" spans="1:17" ht="14.4" customHeight="1" x14ac:dyDescent="0.3">
      <c r="A1510" s="425" t="s">
        <v>2661</v>
      </c>
      <c r="B1510" s="426" t="s">
        <v>2001</v>
      </c>
      <c r="C1510" s="426" t="s">
        <v>1976</v>
      </c>
      <c r="D1510" s="426" t="s">
        <v>2325</v>
      </c>
      <c r="E1510" s="426" t="s">
        <v>2326</v>
      </c>
      <c r="F1510" s="429"/>
      <c r="G1510" s="429"/>
      <c r="H1510" s="429"/>
      <c r="I1510" s="429"/>
      <c r="J1510" s="429"/>
      <c r="K1510" s="429"/>
      <c r="L1510" s="429"/>
      <c r="M1510" s="429"/>
      <c r="N1510" s="429">
        <v>1</v>
      </c>
      <c r="O1510" s="429">
        <v>4702</v>
      </c>
      <c r="P1510" s="442"/>
      <c r="Q1510" s="430">
        <v>4702</v>
      </c>
    </row>
    <row r="1511" spans="1:17" ht="14.4" customHeight="1" x14ac:dyDescent="0.3">
      <c r="A1511" s="425" t="s">
        <v>2661</v>
      </c>
      <c r="B1511" s="426" t="s">
        <v>2001</v>
      </c>
      <c r="C1511" s="426" t="s">
        <v>1976</v>
      </c>
      <c r="D1511" s="426" t="s">
        <v>2360</v>
      </c>
      <c r="E1511" s="426" t="s">
        <v>2361</v>
      </c>
      <c r="F1511" s="429">
        <v>10</v>
      </c>
      <c r="G1511" s="429">
        <v>21140</v>
      </c>
      <c r="H1511" s="429">
        <v>1</v>
      </c>
      <c r="I1511" s="429">
        <v>2114</v>
      </c>
      <c r="J1511" s="429">
        <v>4</v>
      </c>
      <c r="K1511" s="429">
        <v>8464</v>
      </c>
      <c r="L1511" s="429">
        <v>0.40037842951750235</v>
      </c>
      <c r="M1511" s="429">
        <v>2116</v>
      </c>
      <c r="N1511" s="429">
        <v>9</v>
      </c>
      <c r="O1511" s="429">
        <v>19062</v>
      </c>
      <c r="P1511" s="442">
        <v>0.90170293282876068</v>
      </c>
      <c r="Q1511" s="430">
        <v>2118</v>
      </c>
    </row>
    <row r="1512" spans="1:17" ht="14.4" customHeight="1" x14ac:dyDescent="0.3">
      <c r="A1512" s="425" t="s">
        <v>2661</v>
      </c>
      <c r="B1512" s="426" t="s">
        <v>2001</v>
      </c>
      <c r="C1512" s="426" t="s">
        <v>1976</v>
      </c>
      <c r="D1512" s="426" t="s">
        <v>2362</v>
      </c>
      <c r="E1512" s="426" t="s">
        <v>2363</v>
      </c>
      <c r="F1512" s="429">
        <v>28</v>
      </c>
      <c r="G1512" s="429">
        <v>29176</v>
      </c>
      <c r="H1512" s="429">
        <v>1</v>
      </c>
      <c r="I1512" s="429">
        <v>1042</v>
      </c>
      <c r="J1512" s="429"/>
      <c r="K1512" s="429"/>
      <c r="L1512" s="429"/>
      <c r="M1512" s="429"/>
      <c r="N1512" s="429"/>
      <c r="O1512" s="429"/>
      <c r="P1512" s="442"/>
      <c r="Q1512" s="430"/>
    </row>
    <row r="1513" spans="1:17" ht="14.4" customHeight="1" x14ac:dyDescent="0.3">
      <c r="A1513" s="425" t="s">
        <v>2661</v>
      </c>
      <c r="B1513" s="426" t="s">
        <v>2001</v>
      </c>
      <c r="C1513" s="426" t="s">
        <v>1976</v>
      </c>
      <c r="D1513" s="426" t="s">
        <v>2364</v>
      </c>
      <c r="E1513" s="426" t="s">
        <v>2365</v>
      </c>
      <c r="F1513" s="429">
        <v>5</v>
      </c>
      <c r="G1513" s="429">
        <v>9960</v>
      </c>
      <c r="H1513" s="429">
        <v>1</v>
      </c>
      <c r="I1513" s="429">
        <v>1992</v>
      </c>
      <c r="J1513" s="429">
        <v>40</v>
      </c>
      <c r="K1513" s="429">
        <v>79760</v>
      </c>
      <c r="L1513" s="429">
        <v>8.0080321285140563</v>
      </c>
      <c r="M1513" s="429">
        <v>1994</v>
      </c>
      <c r="N1513" s="429">
        <v>28</v>
      </c>
      <c r="O1513" s="429">
        <v>55888</v>
      </c>
      <c r="P1513" s="442">
        <v>5.6112449799196789</v>
      </c>
      <c r="Q1513" s="430">
        <v>1996</v>
      </c>
    </row>
    <row r="1514" spans="1:17" ht="14.4" customHeight="1" x14ac:dyDescent="0.3">
      <c r="A1514" s="425" t="s">
        <v>2661</v>
      </c>
      <c r="B1514" s="426" t="s">
        <v>2001</v>
      </c>
      <c r="C1514" s="426" t="s">
        <v>1976</v>
      </c>
      <c r="D1514" s="426" t="s">
        <v>2366</v>
      </c>
      <c r="E1514" s="426" t="s">
        <v>2367</v>
      </c>
      <c r="F1514" s="429"/>
      <c r="G1514" s="429"/>
      <c r="H1514" s="429"/>
      <c r="I1514" s="429"/>
      <c r="J1514" s="429">
        <v>1</v>
      </c>
      <c r="K1514" s="429">
        <v>1276</v>
      </c>
      <c r="L1514" s="429"/>
      <c r="M1514" s="429">
        <v>1276</v>
      </c>
      <c r="N1514" s="429"/>
      <c r="O1514" s="429"/>
      <c r="P1514" s="442"/>
      <c r="Q1514" s="430"/>
    </row>
    <row r="1515" spans="1:17" ht="14.4" customHeight="1" x14ac:dyDescent="0.3">
      <c r="A1515" s="425" t="s">
        <v>2661</v>
      </c>
      <c r="B1515" s="426" t="s">
        <v>2001</v>
      </c>
      <c r="C1515" s="426" t="s">
        <v>1976</v>
      </c>
      <c r="D1515" s="426" t="s">
        <v>2372</v>
      </c>
      <c r="E1515" s="426" t="s">
        <v>2373</v>
      </c>
      <c r="F1515" s="429">
        <v>4</v>
      </c>
      <c r="G1515" s="429">
        <v>20252</v>
      </c>
      <c r="H1515" s="429">
        <v>1</v>
      </c>
      <c r="I1515" s="429">
        <v>5063</v>
      </c>
      <c r="J1515" s="429">
        <v>12</v>
      </c>
      <c r="K1515" s="429">
        <v>60780</v>
      </c>
      <c r="L1515" s="429">
        <v>3.0011850681414183</v>
      </c>
      <c r="M1515" s="429">
        <v>5065</v>
      </c>
      <c r="N1515" s="429">
        <v>5</v>
      </c>
      <c r="O1515" s="429">
        <v>25340</v>
      </c>
      <c r="P1515" s="442">
        <v>1.2512344459806439</v>
      </c>
      <c r="Q1515" s="430">
        <v>5068</v>
      </c>
    </row>
    <row r="1516" spans="1:17" ht="14.4" customHeight="1" x14ac:dyDescent="0.3">
      <c r="A1516" s="425" t="s">
        <v>2661</v>
      </c>
      <c r="B1516" s="426" t="s">
        <v>2001</v>
      </c>
      <c r="C1516" s="426" t="s">
        <v>1976</v>
      </c>
      <c r="D1516" s="426" t="s">
        <v>2374</v>
      </c>
      <c r="E1516" s="426" t="s">
        <v>2375</v>
      </c>
      <c r="F1516" s="429"/>
      <c r="G1516" s="429"/>
      <c r="H1516" s="429"/>
      <c r="I1516" s="429"/>
      <c r="J1516" s="429">
        <v>1</v>
      </c>
      <c r="K1516" s="429">
        <v>5177</v>
      </c>
      <c r="L1516" s="429"/>
      <c r="M1516" s="429">
        <v>5177</v>
      </c>
      <c r="N1516" s="429">
        <v>1</v>
      </c>
      <c r="O1516" s="429">
        <v>5180</v>
      </c>
      <c r="P1516" s="442"/>
      <c r="Q1516" s="430">
        <v>5180</v>
      </c>
    </row>
    <row r="1517" spans="1:17" ht="14.4" customHeight="1" x14ac:dyDescent="0.3">
      <c r="A1517" s="425" t="s">
        <v>2661</v>
      </c>
      <c r="B1517" s="426" t="s">
        <v>2001</v>
      </c>
      <c r="C1517" s="426" t="s">
        <v>1976</v>
      </c>
      <c r="D1517" s="426" t="s">
        <v>2376</v>
      </c>
      <c r="E1517" s="426" t="s">
        <v>2377</v>
      </c>
      <c r="F1517" s="429"/>
      <c r="G1517" s="429"/>
      <c r="H1517" s="429"/>
      <c r="I1517" s="429"/>
      <c r="J1517" s="429">
        <v>1</v>
      </c>
      <c r="K1517" s="429">
        <v>7669</v>
      </c>
      <c r="L1517" s="429"/>
      <c r="M1517" s="429">
        <v>7669</v>
      </c>
      <c r="N1517" s="429"/>
      <c r="O1517" s="429"/>
      <c r="P1517" s="442"/>
      <c r="Q1517" s="430"/>
    </row>
    <row r="1518" spans="1:17" ht="14.4" customHeight="1" x14ac:dyDescent="0.3">
      <c r="A1518" s="425" t="s">
        <v>2661</v>
      </c>
      <c r="B1518" s="426" t="s">
        <v>2001</v>
      </c>
      <c r="C1518" s="426" t="s">
        <v>1976</v>
      </c>
      <c r="D1518" s="426" t="s">
        <v>2380</v>
      </c>
      <c r="E1518" s="426" t="s">
        <v>2381</v>
      </c>
      <c r="F1518" s="429"/>
      <c r="G1518" s="429"/>
      <c r="H1518" s="429"/>
      <c r="I1518" s="429"/>
      <c r="J1518" s="429">
        <v>1</v>
      </c>
      <c r="K1518" s="429">
        <v>2691</v>
      </c>
      <c r="L1518" s="429"/>
      <c r="M1518" s="429">
        <v>2691</v>
      </c>
      <c r="N1518" s="429">
        <v>1</v>
      </c>
      <c r="O1518" s="429">
        <v>2692</v>
      </c>
      <c r="P1518" s="442"/>
      <c r="Q1518" s="430">
        <v>2692</v>
      </c>
    </row>
    <row r="1519" spans="1:17" ht="14.4" customHeight="1" x14ac:dyDescent="0.3">
      <c r="A1519" s="425" t="s">
        <v>2662</v>
      </c>
      <c r="B1519" s="426" t="s">
        <v>1968</v>
      </c>
      <c r="C1519" s="426" t="s">
        <v>1976</v>
      </c>
      <c r="D1519" s="426" t="s">
        <v>1989</v>
      </c>
      <c r="E1519" s="426" t="s">
        <v>1990</v>
      </c>
      <c r="F1519" s="429"/>
      <c r="G1519" s="429"/>
      <c r="H1519" s="429"/>
      <c r="I1519" s="429"/>
      <c r="J1519" s="429">
        <v>2</v>
      </c>
      <c r="K1519" s="429">
        <v>1296</v>
      </c>
      <c r="L1519" s="429"/>
      <c r="M1519" s="429">
        <v>648</v>
      </c>
      <c r="N1519" s="429"/>
      <c r="O1519" s="429"/>
      <c r="P1519" s="442"/>
      <c r="Q1519" s="430"/>
    </row>
    <row r="1520" spans="1:17" ht="14.4" customHeight="1" x14ac:dyDescent="0.3">
      <c r="A1520" s="425" t="s">
        <v>2662</v>
      </c>
      <c r="B1520" s="426" t="s">
        <v>1968</v>
      </c>
      <c r="C1520" s="426" t="s">
        <v>1976</v>
      </c>
      <c r="D1520" s="426" t="s">
        <v>1991</v>
      </c>
      <c r="E1520" s="426" t="s">
        <v>1992</v>
      </c>
      <c r="F1520" s="429"/>
      <c r="G1520" s="429"/>
      <c r="H1520" s="429"/>
      <c r="I1520" s="429"/>
      <c r="J1520" s="429">
        <v>1</v>
      </c>
      <c r="K1520" s="429">
        <v>324</v>
      </c>
      <c r="L1520" s="429"/>
      <c r="M1520" s="429">
        <v>324</v>
      </c>
      <c r="N1520" s="429"/>
      <c r="O1520" s="429"/>
      <c r="P1520" s="442"/>
      <c r="Q1520" s="430"/>
    </row>
    <row r="1521" spans="1:17" ht="14.4" customHeight="1" x14ac:dyDescent="0.3">
      <c r="A1521" s="425" t="s">
        <v>2662</v>
      </c>
      <c r="B1521" s="426" t="s">
        <v>1968</v>
      </c>
      <c r="C1521" s="426" t="s">
        <v>1976</v>
      </c>
      <c r="D1521" s="426" t="s">
        <v>1995</v>
      </c>
      <c r="E1521" s="426" t="s">
        <v>1996</v>
      </c>
      <c r="F1521" s="429"/>
      <c r="G1521" s="429"/>
      <c r="H1521" s="429"/>
      <c r="I1521" s="429"/>
      <c r="J1521" s="429">
        <v>1</v>
      </c>
      <c r="K1521" s="429">
        <v>264</v>
      </c>
      <c r="L1521" s="429"/>
      <c r="M1521" s="429">
        <v>264</v>
      </c>
      <c r="N1521" s="429"/>
      <c r="O1521" s="429"/>
      <c r="P1521" s="442"/>
      <c r="Q1521" s="430"/>
    </row>
    <row r="1522" spans="1:17" ht="14.4" customHeight="1" x14ac:dyDescent="0.3">
      <c r="A1522" s="425" t="s">
        <v>2662</v>
      </c>
      <c r="B1522" s="426" t="s">
        <v>1968</v>
      </c>
      <c r="C1522" s="426" t="s">
        <v>1976</v>
      </c>
      <c r="D1522" s="426" t="s">
        <v>1999</v>
      </c>
      <c r="E1522" s="426" t="s">
        <v>2000</v>
      </c>
      <c r="F1522" s="429"/>
      <c r="G1522" s="429"/>
      <c r="H1522" s="429"/>
      <c r="I1522" s="429"/>
      <c r="J1522" s="429">
        <v>2</v>
      </c>
      <c r="K1522" s="429">
        <v>240</v>
      </c>
      <c r="L1522" s="429"/>
      <c r="M1522" s="429">
        <v>120</v>
      </c>
      <c r="N1522" s="429"/>
      <c r="O1522" s="429"/>
      <c r="P1522" s="442"/>
      <c r="Q1522" s="430"/>
    </row>
    <row r="1523" spans="1:17" ht="14.4" customHeight="1" x14ac:dyDescent="0.3">
      <c r="A1523" s="425" t="s">
        <v>2662</v>
      </c>
      <c r="B1523" s="426" t="s">
        <v>2001</v>
      </c>
      <c r="C1523" s="426" t="s">
        <v>2002</v>
      </c>
      <c r="D1523" s="426" t="s">
        <v>2046</v>
      </c>
      <c r="E1523" s="426" t="s">
        <v>2045</v>
      </c>
      <c r="F1523" s="429"/>
      <c r="G1523" s="429"/>
      <c r="H1523" s="429"/>
      <c r="I1523" s="429"/>
      <c r="J1523" s="429">
        <v>0.08</v>
      </c>
      <c r="K1523" s="429">
        <v>866.13</v>
      </c>
      <c r="L1523" s="429"/>
      <c r="M1523" s="429">
        <v>10826.625</v>
      </c>
      <c r="N1523" s="429"/>
      <c r="O1523" s="429"/>
      <c r="P1523" s="442"/>
      <c r="Q1523" s="430"/>
    </row>
    <row r="1524" spans="1:17" ht="14.4" customHeight="1" x14ac:dyDescent="0.3">
      <c r="A1524" s="425" t="s">
        <v>2662</v>
      </c>
      <c r="B1524" s="426" t="s">
        <v>2001</v>
      </c>
      <c r="C1524" s="426" t="s">
        <v>1976</v>
      </c>
      <c r="D1524" s="426" t="s">
        <v>2233</v>
      </c>
      <c r="E1524" s="426" t="s">
        <v>2234</v>
      </c>
      <c r="F1524" s="429">
        <v>18</v>
      </c>
      <c r="G1524" s="429">
        <v>2682</v>
      </c>
      <c r="H1524" s="429">
        <v>1</v>
      </c>
      <c r="I1524" s="429">
        <v>149</v>
      </c>
      <c r="J1524" s="429">
        <v>15</v>
      </c>
      <c r="K1524" s="429">
        <v>2235</v>
      </c>
      <c r="L1524" s="429">
        <v>0.83333333333333337</v>
      </c>
      <c r="M1524" s="429">
        <v>149</v>
      </c>
      <c r="N1524" s="429"/>
      <c r="O1524" s="429"/>
      <c r="P1524" s="442"/>
      <c r="Q1524" s="430"/>
    </row>
    <row r="1525" spans="1:17" ht="14.4" customHeight="1" x14ac:dyDescent="0.3">
      <c r="A1525" s="425" t="s">
        <v>2662</v>
      </c>
      <c r="B1525" s="426" t="s">
        <v>2001</v>
      </c>
      <c r="C1525" s="426" t="s">
        <v>1976</v>
      </c>
      <c r="D1525" s="426" t="s">
        <v>2235</v>
      </c>
      <c r="E1525" s="426" t="s">
        <v>2236</v>
      </c>
      <c r="F1525" s="429"/>
      <c r="G1525" s="429"/>
      <c r="H1525" s="429"/>
      <c r="I1525" s="429"/>
      <c r="J1525" s="429">
        <v>3</v>
      </c>
      <c r="K1525" s="429">
        <v>612</v>
      </c>
      <c r="L1525" s="429"/>
      <c r="M1525" s="429">
        <v>204</v>
      </c>
      <c r="N1525" s="429"/>
      <c r="O1525" s="429"/>
      <c r="P1525" s="442"/>
      <c r="Q1525" s="430"/>
    </row>
    <row r="1526" spans="1:17" ht="14.4" customHeight="1" x14ac:dyDescent="0.3">
      <c r="A1526" s="425" t="s">
        <v>2662</v>
      </c>
      <c r="B1526" s="426" t="s">
        <v>2001</v>
      </c>
      <c r="C1526" s="426" t="s">
        <v>1976</v>
      </c>
      <c r="D1526" s="426" t="s">
        <v>2237</v>
      </c>
      <c r="E1526" s="426" t="s">
        <v>2238</v>
      </c>
      <c r="F1526" s="429">
        <v>1</v>
      </c>
      <c r="G1526" s="429">
        <v>157</v>
      </c>
      <c r="H1526" s="429">
        <v>1</v>
      </c>
      <c r="I1526" s="429">
        <v>157</v>
      </c>
      <c r="J1526" s="429">
        <v>1</v>
      </c>
      <c r="K1526" s="429">
        <v>157</v>
      </c>
      <c r="L1526" s="429">
        <v>1</v>
      </c>
      <c r="M1526" s="429">
        <v>157</v>
      </c>
      <c r="N1526" s="429"/>
      <c r="O1526" s="429"/>
      <c r="P1526" s="442"/>
      <c r="Q1526" s="430"/>
    </row>
    <row r="1527" spans="1:17" ht="14.4" customHeight="1" x14ac:dyDescent="0.3">
      <c r="A1527" s="425" t="s">
        <v>2662</v>
      </c>
      <c r="B1527" s="426" t="s">
        <v>2001</v>
      </c>
      <c r="C1527" s="426" t="s">
        <v>1976</v>
      </c>
      <c r="D1527" s="426" t="s">
        <v>2239</v>
      </c>
      <c r="E1527" s="426" t="s">
        <v>2240</v>
      </c>
      <c r="F1527" s="429">
        <v>26</v>
      </c>
      <c r="G1527" s="429">
        <v>3874</v>
      </c>
      <c r="H1527" s="429">
        <v>1</v>
      </c>
      <c r="I1527" s="429">
        <v>149</v>
      </c>
      <c r="J1527" s="429">
        <v>7</v>
      </c>
      <c r="K1527" s="429">
        <v>1043</v>
      </c>
      <c r="L1527" s="429">
        <v>0.26923076923076922</v>
      </c>
      <c r="M1527" s="429">
        <v>149</v>
      </c>
      <c r="N1527" s="429"/>
      <c r="O1527" s="429"/>
      <c r="P1527" s="442"/>
      <c r="Q1527" s="430"/>
    </row>
    <row r="1528" spans="1:17" ht="14.4" customHeight="1" x14ac:dyDescent="0.3">
      <c r="A1528" s="425" t="s">
        <v>2662</v>
      </c>
      <c r="B1528" s="426" t="s">
        <v>2001</v>
      </c>
      <c r="C1528" s="426" t="s">
        <v>1976</v>
      </c>
      <c r="D1528" s="426" t="s">
        <v>2241</v>
      </c>
      <c r="E1528" s="426" t="s">
        <v>2242</v>
      </c>
      <c r="F1528" s="429">
        <v>10</v>
      </c>
      <c r="G1528" s="429">
        <v>1810</v>
      </c>
      <c r="H1528" s="429">
        <v>1</v>
      </c>
      <c r="I1528" s="429">
        <v>181</v>
      </c>
      <c r="J1528" s="429">
        <v>8</v>
      </c>
      <c r="K1528" s="429">
        <v>1448</v>
      </c>
      <c r="L1528" s="429">
        <v>0.8</v>
      </c>
      <c r="M1528" s="429">
        <v>181</v>
      </c>
      <c r="N1528" s="429"/>
      <c r="O1528" s="429"/>
      <c r="P1528" s="442"/>
      <c r="Q1528" s="430"/>
    </row>
    <row r="1529" spans="1:17" ht="14.4" customHeight="1" x14ac:dyDescent="0.3">
      <c r="A1529" s="425" t="s">
        <v>2662</v>
      </c>
      <c r="B1529" s="426" t="s">
        <v>2001</v>
      </c>
      <c r="C1529" s="426" t="s">
        <v>1976</v>
      </c>
      <c r="D1529" s="426" t="s">
        <v>2245</v>
      </c>
      <c r="E1529" s="426" t="s">
        <v>2246</v>
      </c>
      <c r="F1529" s="429">
        <v>3</v>
      </c>
      <c r="G1529" s="429">
        <v>369</v>
      </c>
      <c r="H1529" s="429">
        <v>1</v>
      </c>
      <c r="I1529" s="429">
        <v>123</v>
      </c>
      <c r="J1529" s="429">
        <v>2</v>
      </c>
      <c r="K1529" s="429">
        <v>248</v>
      </c>
      <c r="L1529" s="429">
        <v>0.67208672086720866</v>
      </c>
      <c r="M1529" s="429">
        <v>124</v>
      </c>
      <c r="N1529" s="429"/>
      <c r="O1529" s="429"/>
      <c r="P1529" s="442"/>
      <c r="Q1529" s="430"/>
    </row>
    <row r="1530" spans="1:17" ht="14.4" customHeight="1" x14ac:dyDescent="0.3">
      <c r="A1530" s="425" t="s">
        <v>2662</v>
      </c>
      <c r="B1530" s="426" t="s">
        <v>2001</v>
      </c>
      <c r="C1530" s="426" t="s">
        <v>1976</v>
      </c>
      <c r="D1530" s="426" t="s">
        <v>2247</v>
      </c>
      <c r="E1530" s="426" t="s">
        <v>2248</v>
      </c>
      <c r="F1530" s="429">
        <v>12</v>
      </c>
      <c r="G1530" s="429">
        <v>2304</v>
      </c>
      <c r="H1530" s="429">
        <v>1</v>
      </c>
      <c r="I1530" s="429">
        <v>192</v>
      </c>
      <c r="J1530" s="429">
        <v>2</v>
      </c>
      <c r="K1530" s="429">
        <v>384</v>
      </c>
      <c r="L1530" s="429">
        <v>0.16666666666666666</v>
      </c>
      <c r="M1530" s="429">
        <v>192</v>
      </c>
      <c r="N1530" s="429"/>
      <c r="O1530" s="429"/>
      <c r="P1530" s="442"/>
      <c r="Q1530" s="430"/>
    </row>
    <row r="1531" spans="1:17" ht="14.4" customHeight="1" x14ac:dyDescent="0.3">
      <c r="A1531" s="425" t="s">
        <v>2662</v>
      </c>
      <c r="B1531" s="426" t="s">
        <v>2001</v>
      </c>
      <c r="C1531" s="426" t="s">
        <v>1976</v>
      </c>
      <c r="D1531" s="426" t="s">
        <v>2249</v>
      </c>
      <c r="E1531" s="426" t="s">
        <v>2250</v>
      </c>
      <c r="F1531" s="429">
        <v>48</v>
      </c>
      <c r="G1531" s="429">
        <v>10368</v>
      </c>
      <c r="H1531" s="429">
        <v>1</v>
      </c>
      <c r="I1531" s="429">
        <v>216</v>
      </c>
      <c r="J1531" s="429">
        <v>22</v>
      </c>
      <c r="K1531" s="429">
        <v>4752</v>
      </c>
      <c r="L1531" s="429">
        <v>0.45833333333333331</v>
      </c>
      <c r="M1531" s="429">
        <v>216</v>
      </c>
      <c r="N1531" s="429"/>
      <c r="O1531" s="429"/>
      <c r="P1531" s="442"/>
      <c r="Q1531" s="430"/>
    </row>
    <row r="1532" spans="1:17" ht="14.4" customHeight="1" x14ac:dyDescent="0.3">
      <c r="A1532" s="425" t="s">
        <v>2662</v>
      </c>
      <c r="B1532" s="426" t="s">
        <v>2001</v>
      </c>
      <c r="C1532" s="426" t="s">
        <v>1976</v>
      </c>
      <c r="D1532" s="426" t="s">
        <v>2253</v>
      </c>
      <c r="E1532" s="426" t="s">
        <v>2254</v>
      </c>
      <c r="F1532" s="429">
        <v>70</v>
      </c>
      <c r="G1532" s="429">
        <v>12040</v>
      </c>
      <c r="H1532" s="429">
        <v>1</v>
      </c>
      <c r="I1532" s="429">
        <v>172</v>
      </c>
      <c r="J1532" s="429">
        <v>25</v>
      </c>
      <c r="K1532" s="429">
        <v>4300</v>
      </c>
      <c r="L1532" s="429">
        <v>0.35714285714285715</v>
      </c>
      <c r="M1532" s="429">
        <v>172</v>
      </c>
      <c r="N1532" s="429"/>
      <c r="O1532" s="429"/>
      <c r="P1532" s="442"/>
      <c r="Q1532" s="430"/>
    </row>
    <row r="1533" spans="1:17" ht="14.4" customHeight="1" x14ac:dyDescent="0.3">
      <c r="A1533" s="425" t="s">
        <v>2662</v>
      </c>
      <c r="B1533" s="426" t="s">
        <v>2001</v>
      </c>
      <c r="C1533" s="426" t="s">
        <v>1976</v>
      </c>
      <c r="D1533" s="426" t="s">
        <v>2261</v>
      </c>
      <c r="E1533" s="426" t="s">
        <v>2262</v>
      </c>
      <c r="F1533" s="429"/>
      <c r="G1533" s="429"/>
      <c r="H1533" s="429"/>
      <c r="I1533" s="429"/>
      <c r="J1533" s="429">
        <v>1</v>
      </c>
      <c r="K1533" s="429">
        <v>218</v>
      </c>
      <c r="L1533" s="429"/>
      <c r="M1533" s="429">
        <v>218</v>
      </c>
      <c r="N1533" s="429"/>
      <c r="O1533" s="429"/>
      <c r="P1533" s="442"/>
      <c r="Q1533" s="430"/>
    </row>
    <row r="1534" spans="1:17" ht="14.4" customHeight="1" x14ac:dyDescent="0.3">
      <c r="A1534" s="425" t="s">
        <v>2662</v>
      </c>
      <c r="B1534" s="426" t="s">
        <v>2001</v>
      </c>
      <c r="C1534" s="426" t="s">
        <v>1976</v>
      </c>
      <c r="D1534" s="426" t="s">
        <v>2360</v>
      </c>
      <c r="E1534" s="426" t="s">
        <v>2361</v>
      </c>
      <c r="F1534" s="429"/>
      <c r="G1534" s="429"/>
      <c r="H1534" s="429"/>
      <c r="I1534" s="429"/>
      <c r="J1534" s="429">
        <v>1</v>
      </c>
      <c r="K1534" s="429">
        <v>2116</v>
      </c>
      <c r="L1534" s="429"/>
      <c r="M1534" s="429">
        <v>2116</v>
      </c>
      <c r="N1534" s="429"/>
      <c r="O1534" s="429"/>
      <c r="P1534" s="442"/>
      <c r="Q1534" s="430"/>
    </row>
    <row r="1535" spans="1:17" ht="14.4" customHeight="1" x14ac:dyDescent="0.3">
      <c r="A1535" s="425" t="s">
        <v>2662</v>
      </c>
      <c r="B1535" s="426" t="s">
        <v>2001</v>
      </c>
      <c r="C1535" s="426" t="s">
        <v>1976</v>
      </c>
      <c r="D1535" s="426" t="s">
        <v>2364</v>
      </c>
      <c r="E1535" s="426" t="s">
        <v>2365</v>
      </c>
      <c r="F1535" s="429">
        <v>1</v>
      </c>
      <c r="G1535" s="429">
        <v>1992</v>
      </c>
      <c r="H1535" s="429">
        <v>1</v>
      </c>
      <c r="I1535" s="429">
        <v>1992</v>
      </c>
      <c r="J1535" s="429">
        <v>1</v>
      </c>
      <c r="K1535" s="429">
        <v>1994</v>
      </c>
      <c r="L1535" s="429">
        <v>1.001004016064257</v>
      </c>
      <c r="M1535" s="429">
        <v>1994</v>
      </c>
      <c r="N1535" s="429"/>
      <c r="O1535" s="429"/>
      <c r="P1535" s="442"/>
      <c r="Q1535" s="430"/>
    </row>
    <row r="1536" spans="1:17" ht="14.4" customHeight="1" x14ac:dyDescent="0.3">
      <c r="A1536" s="425" t="s">
        <v>2662</v>
      </c>
      <c r="B1536" s="426" t="s">
        <v>2001</v>
      </c>
      <c r="C1536" s="426" t="s">
        <v>1976</v>
      </c>
      <c r="D1536" s="426" t="s">
        <v>2372</v>
      </c>
      <c r="E1536" s="426" t="s">
        <v>2373</v>
      </c>
      <c r="F1536" s="429">
        <v>3</v>
      </c>
      <c r="G1536" s="429">
        <v>15189</v>
      </c>
      <c r="H1536" s="429">
        <v>1</v>
      </c>
      <c r="I1536" s="429">
        <v>5063</v>
      </c>
      <c r="J1536" s="429"/>
      <c r="K1536" s="429"/>
      <c r="L1536" s="429"/>
      <c r="M1536" s="429"/>
      <c r="N1536" s="429"/>
      <c r="O1536" s="429"/>
      <c r="P1536" s="442"/>
      <c r="Q1536" s="430"/>
    </row>
    <row r="1537" spans="1:17" ht="14.4" customHeight="1" x14ac:dyDescent="0.3">
      <c r="A1537" s="425" t="s">
        <v>2663</v>
      </c>
      <c r="B1537" s="426" t="s">
        <v>1968</v>
      </c>
      <c r="C1537" s="426" t="s">
        <v>1976</v>
      </c>
      <c r="D1537" s="426" t="s">
        <v>1989</v>
      </c>
      <c r="E1537" s="426" t="s">
        <v>1990</v>
      </c>
      <c r="F1537" s="429"/>
      <c r="G1537" s="429"/>
      <c r="H1537" s="429"/>
      <c r="I1537" s="429"/>
      <c r="J1537" s="429"/>
      <c r="K1537" s="429"/>
      <c r="L1537" s="429"/>
      <c r="M1537" s="429"/>
      <c r="N1537" s="429">
        <v>1</v>
      </c>
      <c r="O1537" s="429">
        <v>650</v>
      </c>
      <c r="P1537" s="442"/>
      <c r="Q1537" s="430">
        <v>650</v>
      </c>
    </row>
    <row r="1538" spans="1:17" ht="14.4" customHeight="1" x14ac:dyDescent="0.3">
      <c r="A1538" s="425" t="s">
        <v>2663</v>
      </c>
      <c r="B1538" s="426" t="s">
        <v>1968</v>
      </c>
      <c r="C1538" s="426" t="s">
        <v>1976</v>
      </c>
      <c r="D1538" s="426" t="s">
        <v>1995</v>
      </c>
      <c r="E1538" s="426" t="s">
        <v>1996</v>
      </c>
      <c r="F1538" s="429"/>
      <c r="G1538" s="429"/>
      <c r="H1538" s="429"/>
      <c r="I1538" s="429"/>
      <c r="J1538" s="429"/>
      <c r="K1538" s="429"/>
      <c r="L1538" s="429"/>
      <c r="M1538" s="429"/>
      <c r="N1538" s="429">
        <v>1</v>
      </c>
      <c r="O1538" s="429">
        <v>266</v>
      </c>
      <c r="P1538" s="442"/>
      <c r="Q1538" s="430">
        <v>266</v>
      </c>
    </row>
    <row r="1539" spans="1:17" ht="14.4" customHeight="1" x14ac:dyDescent="0.3">
      <c r="A1539" s="425" t="s">
        <v>2663</v>
      </c>
      <c r="B1539" s="426" t="s">
        <v>1968</v>
      </c>
      <c r="C1539" s="426" t="s">
        <v>1976</v>
      </c>
      <c r="D1539" s="426" t="s">
        <v>1999</v>
      </c>
      <c r="E1539" s="426" t="s">
        <v>2000</v>
      </c>
      <c r="F1539" s="429"/>
      <c r="G1539" s="429"/>
      <c r="H1539" s="429"/>
      <c r="I1539" s="429"/>
      <c r="J1539" s="429"/>
      <c r="K1539" s="429"/>
      <c r="L1539" s="429"/>
      <c r="M1539" s="429"/>
      <c r="N1539" s="429">
        <v>1</v>
      </c>
      <c r="O1539" s="429">
        <v>121</v>
      </c>
      <c r="P1539" s="442"/>
      <c r="Q1539" s="430">
        <v>121</v>
      </c>
    </row>
    <row r="1540" spans="1:17" ht="14.4" customHeight="1" x14ac:dyDescent="0.3">
      <c r="A1540" s="425" t="s">
        <v>2663</v>
      </c>
      <c r="B1540" s="426" t="s">
        <v>2001</v>
      </c>
      <c r="C1540" s="426" t="s">
        <v>2002</v>
      </c>
      <c r="D1540" s="426" t="s">
        <v>2008</v>
      </c>
      <c r="E1540" s="426" t="s">
        <v>2007</v>
      </c>
      <c r="F1540" s="429"/>
      <c r="G1540" s="429"/>
      <c r="H1540" s="429"/>
      <c r="I1540" s="429"/>
      <c r="J1540" s="429">
        <v>1</v>
      </c>
      <c r="K1540" s="429">
        <v>1982.88</v>
      </c>
      <c r="L1540" s="429"/>
      <c r="M1540" s="429">
        <v>1982.88</v>
      </c>
      <c r="N1540" s="429"/>
      <c r="O1540" s="429"/>
      <c r="P1540" s="442"/>
      <c r="Q1540" s="430"/>
    </row>
    <row r="1541" spans="1:17" ht="14.4" customHeight="1" x14ac:dyDescent="0.3">
      <c r="A1541" s="425" t="s">
        <v>2663</v>
      </c>
      <c r="B1541" s="426" t="s">
        <v>2001</v>
      </c>
      <c r="C1541" s="426" t="s">
        <v>2002</v>
      </c>
      <c r="D1541" s="426" t="s">
        <v>2009</v>
      </c>
      <c r="E1541" s="426" t="s">
        <v>2010</v>
      </c>
      <c r="F1541" s="429">
        <v>0.67</v>
      </c>
      <c r="G1541" s="429">
        <v>1711.5</v>
      </c>
      <c r="H1541" s="429">
        <v>1</v>
      </c>
      <c r="I1541" s="429">
        <v>2554.4776119402982</v>
      </c>
      <c r="J1541" s="429">
        <v>2.67</v>
      </c>
      <c r="K1541" s="429">
        <v>7070.76</v>
      </c>
      <c r="L1541" s="429">
        <v>4.1313234005258543</v>
      </c>
      <c r="M1541" s="429">
        <v>2648.2247191011238</v>
      </c>
      <c r="N1541" s="429">
        <v>1.9900000000000002</v>
      </c>
      <c r="O1541" s="429">
        <v>5285.2999999999993</v>
      </c>
      <c r="P1541" s="442">
        <v>3.0881098451650595</v>
      </c>
      <c r="Q1541" s="430">
        <v>2655.9296482412055</v>
      </c>
    </row>
    <row r="1542" spans="1:17" ht="14.4" customHeight="1" x14ac:dyDescent="0.3">
      <c r="A1542" s="425" t="s">
        <v>2663</v>
      </c>
      <c r="B1542" s="426" t="s">
        <v>2001</v>
      </c>
      <c r="C1542" s="426" t="s">
        <v>2002</v>
      </c>
      <c r="D1542" s="426" t="s">
        <v>2025</v>
      </c>
      <c r="E1542" s="426" t="s">
        <v>2026</v>
      </c>
      <c r="F1542" s="429"/>
      <c r="G1542" s="429"/>
      <c r="H1542" s="429"/>
      <c r="I1542" s="429"/>
      <c r="J1542" s="429"/>
      <c r="K1542" s="429"/>
      <c r="L1542" s="429"/>
      <c r="M1542" s="429"/>
      <c r="N1542" s="429">
        <v>0.09</v>
      </c>
      <c r="O1542" s="429">
        <v>1160.99</v>
      </c>
      <c r="P1542" s="442"/>
      <c r="Q1542" s="430">
        <v>12899.888888888889</v>
      </c>
    </row>
    <row r="1543" spans="1:17" ht="14.4" customHeight="1" x14ac:dyDescent="0.3">
      <c r="A1543" s="425" t="s">
        <v>2663</v>
      </c>
      <c r="B1543" s="426" t="s">
        <v>2001</v>
      </c>
      <c r="C1543" s="426" t="s">
        <v>2002</v>
      </c>
      <c r="D1543" s="426" t="s">
        <v>2046</v>
      </c>
      <c r="E1543" s="426" t="s">
        <v>2045</v>
      </c>
      <c r="F1543" s="429">
        <v>0.16</v>
      </c>
      <c r="G1543" s="429">
        <v>1671.21</v>
      </c>
      <c r="H1543" s="429">
        <v>1</v>
      </c>
      <c r="I1543" s="429">
        <v>10445.0625</v>
      </c>
      <c r="J1543" s="429"/>
      <c r="K1543" s="429"/>
      <c r="L1543" s="429"/>
      <c r="M1543" s="429"/>
      <c r="N1543" s="429">
        <v>7.0000000000000007E-2</v>
      </c>
      <c r="O1543" s="429">
        <v>764.51</v>
      </c>
      <c r="P1543" s="442">
        <v>0.45745896685634957</v>
      </c>
      <c r="Q1543" s="430">
        <v>10921.571428571428</v>
      </c>
    </row>
    <row r="1544" spans="1:17" ht="14.4" customHeight="1" x14ac:dyDescent="0.3">
      <c r="A1544" s="425" t="s">
        <v>2663</v>
      </c>
      <c r="B1544" s="426" t="s">
        <v>2001</v>
      </c>
      <c r="C1544" s="426" t="s">
        <v>2002</v>
      </c>
      <c r="D1544" s="426" t="s">
        <v>2049</v>
      </c>
      <c r="E1544" s="426" t="s">
        <v>2050</v>
      </c>
      <c r="F1544" s="429"/>
      <c r="G1544" s="429"/>
      <c r="H1544" s="429"/>
      <c r="I1544" s="429"/>
      <c r="J1544" s="429"/>
      <c r="K1544" s="429"/>
      <c r="L1544" s="429"/>
      <c r="M1544" s="429"/>
      <c r="N1544" s="429">
        <v>0.15</v>
      </c>
      <c r="O1544" s="429">
        <v>56.9</v>
      </c>
      <c r="P1544" s="442"/>
      <c r="Q1544" s="430">
        <v>379.33333333333331</v>
      </c>
    </row>
    <row r="1545" spans="1:17" ht="14.4" customHeight="1" x14ac:dyDescent="0.3">
      <c r="A1545" s="425" t="s">
        <v>2663</v>
      </c>
      <c r="B1545" s="426" t="s">
        <v>2001</v>
      </c>
      <c r="C1545" s="426" t="s">
        <v>1969</v>
      </c>
      <c r="D1545" s="426" t="s">
        <v>2072</v>
      </c>
      <c r="E1545" s="426" t="s">
        <v>2071</v>
      </c>
      <c r="F1545" s="429"/>
      <c r="G1545" s="429"/>
      <c r="H1545" s="429"/>
      <c r="I1545" s="429"/>
      <c r="J1545" s="429"/>
      <c r="K1545" s="429"/>
      <c r="L1545" s="429"/>
      <c r="M1545" s="429"/>
      <c r="N1545" s="429">
        <v>1</v>
      </c>
      <c r="O1545" s="429">
        <v>1707.31</v>
      </c>
      <c r="P1545" s="442"/>
      <c r="Q1545" s="430">
        <v>1707.31</v>
      </c>
    </row>
    <row r="1546" spans="1:17" ht="14.4" customHeight="1" x14ac:dyDescent="0.3">
      <c r="A1546" s="425" t="s">
        <v>2663</v>
      </c>
      <c r="B1546" s="426" t="s">
        <v>2001</v>
      </c>
      <c r="C1546" s="426" t="s">
        <v>1969</v>
      </c>
      <c r="D1546" s="426" t="s">
        <v>2076</v>
      </c>
      <c r="E1546" s="426" t="s">
        <v>2077</v>
      </c>
      <c r="F1546" s="429"/>
      <c r="G1546" s="429"/>
      <c r="H1546" s="429"/>
      <c r="I1546" s="429"/>
      <c r="J1546" s="429"/>
      <c r="K1546" s="429"/>
      <c r="L1546" s="429"/>
      <c r="M1546" s="429"/>
      <c r="N1546" s="429">
        <v>1</v>
      </c>
      <c r="O1546" s="429">
        <v>1027.76</v>
      </c>
      <c r="P1546" s="442"/>
      <c r="Q1546" s="430">
        <v>1027.76</v>
      </c>
    </row>
    <row r="1547" spans="1:17" ht="14.4" customHeight="1" x14ac:dyDescent="0.3">
      <c r="A1547" s="425" t="s">
        <v>2663</v>
      </c>
      <c r="B1547" s="426" t="s">
        <v>2001</v>
      </c>
      <c r="C1547" s="426" t="s">
        <v>1969</v>
      </c>
      <c r="D1547" s="426" t="s">
        <v>2102</v>
      </c>
      <c r="E1547" s="426" t="s">
        <v>2103</v>
      </c>
      <c r="F1547" s="429"/>
      <c r="G1547" s="429"/>
      <c r="H1547" s="429"/>
      <c r="I1547" s="429"/>
      <c r="J1547" s="429"/>
      <c r="K1547" s="429"/>
      <c r="L1547" s="429"/>
      <c r="M1547" s="429"/>
      <c r="N1547" s="429">
        <v>1</v>
      </c>
      <c r="O1547" s="429">
        <v>6890.78</v>
      </c>
      <c r="P1547" s="442"/>
      <c r="Q1547" s="430">
        <v>6890.78</v>
      </c>
    </row>
    <row r="1548" spans="1:17" ht="14.4" customHeight="1" x14ac:dyDescent="0.3">
      <c r="A1548" s="425" t="s">
        <v>2663</v>
      </c>
      <c r="B1548" s="426" t="s">
        <v>2001</v>
      </c>
      <c r="C1548" s="426" t="s">
        <v>1969</v>
      </c>
      <c r="D1548" s="426" t="s">
        <v>2177</v>
      </c>
      <c r="E1548" s="426" t="s">
        <v>2178</v>
      </c>
      <c r="F1548" s="429"/>
      <c r="G1548" s="429"/>
      <c r="H1548" s="429"/>
      <c r="I1548" s="429"/>
      <c r="J1548" s="429"/>
      <c r="K1548" s="429"/>
      <c r="L1548" s="429"/>
      <c r="M1548" s="429"/>
      <c r="N1548" s="429">
        <v>1</v>
      </c>
      <c r="O1548" s="429">
        <v>1305.82</v>
      </c>
      <c r="P1548" s="442"/>
      <c r="Q1548" s="430">
        <v>1305.82</v>
      </c>
    </row>
    <row r="1549" spans="1:17" ht="14.4" customHeight="1" x14ac:dyDescent="0.3">
      <c r="A1549" s="425" t="s">
        <v>2663</v>
      </c>
      <c r="B1549" s="426" t="s">
        <v>2001</v>
      </c>
      <c r="C1549" s="426" t="s">
        <v>1969</v>
      </c>
      <c r="D1549" s="426" t="s">
        <v>2179</v>
      </c>
      <c r="E1549" s="426" t="s">
        <v>2180</v>
      </c>
      <c r="F1549" s="429"/>
      <c r="G1549" s="429"/>
      <c r="H1549" s="429"/>
      <c r="I1549" s="429"/>
      <c r="J1549" s="429"/>
      <c r="K1549" s="429"/>
      <c r="L1549" s="429"/>
      <c r="M1549" s="429"/>
      <c r="N1549" s="429">
        <v>1</v>
      </c>
      <c r="O1549" s="429">
        <v>359.1</v>
      </c>
      <c r="P1549" s="442"/>
      <c r="Q1549" s="430">
        <v>359.1</v>
      </c>
    </row>
    <row r="1550" spans="1:17" ht="14.4" customHeight="1" x14ac:dyDescent="0.3">
      <c r="A1550" s="425" t="s">
        <v>2663</v>
      </c>
      <c r="B1550" s="426" t="s">
        <v>2001</v>
      </c>
      <c r="C1550" s="426" t="s">
        <v>1976</v>
      </c>
      <c r="D1550" s="426" t="s">
        <v>2233</v>
      </c>
      <c r="E1550" s="426" t="s">
        <v>2234</v>
      </c>
      <c r="F1550" s="429">
        <v>4</v>
      </c>
      <c r="G1550" s="429">
        <v>596</v>
      </c>
      <c r="H1550" s="429">
        <v>1</v>
      </c>
      <c r="I1550" s="429">
        <v>149</v>
      </c>
      <c r="J1550" s="429">
        <v>3</v>
      </c>
      <c r="K1550" s="429">
        <v>447</v>
      </c>
      <c r="L1550" s="429">
        <v>0.75</v>
      </c>
      <c r="M1550" s="429">
        <v>149</v>
      </c>
      <c r="N1550" s="429">
        <v>15</v>
      </c>
      <c r="O1550" s="429">
        <v>2250</v>
      </c>
      <c r="P1550" s="442">
        <v>3.7751677852348995</v>
      </c>
      <c r="Q1550" s="430">
        <v>150</v>
      </c>
    </row>
    <row r="1551" spans="1:17" ht="14.4" customHeight="1" x14ac:dyDescent="0.3">
      <c r="A1551" s="425" t="s">
        <v>2663</v>
      </c>
      <c r="B1551" s="426" t="s">
        <v>2001</v>
      </c>
      <c r="C1551" s="426" t="s">
        <v>1976</v>
      </c>
      <c r="D1551" s="426" t="s">
        <v>2235</v>
      </c>
      <c r="E1551" s="426" t="s">
        <v>2236</v>
      </c>
      <c r="F1551" s="429">
        <v>10</v>
      </c>
      <c r="G1551" s="429">
        <v>2040</v>
      </c>
      <c r="H1551" s="429">
        <v>1</v>
      </c>
      <c r="I1551" s="429">
        <v>204</v>
      </c>
      <c r="J1551" s="429">
        <v>6</v>
      </c>
      <c r="K1551" s="429">
        <v>1224</v>
      </c>
      <c r="L1551" s="429">
        <v>0.6</v>
      </c>
      <c r="M1551" s="429">
        <v>204</v>
      </c>
      <c r="N1551" s="429">
        <v>5</v>
      </c>
      <c r="O1551" s="429">
        <v>1025</v>
      </c>
      <c r="P1551" s="442">
        <v>0.50245098039215685</v>
      </c>
      <c r="Q1551" s="430">
        <v>205</v>
      </c>
    </row>
    <row r="1552" spans="1:17" ht="14.4" customHeight="1" x14ac:dyDescent="0.3">
      <c r="A1552" s="425" t="s">
        <v>2663</v>
      </c>
      <c r="B1552" s="426" t="s">
        <v>2001</v>
      </c>
      <c r="C1552" s="426" t="s">
        <v>1976</v>
      </c>
      <c r="D1552" s="426" t="s">
        <v>2237</v>
      </c>
      <c r="E1552" s="426" t="s">
        <v>2238</v>
      </c>
      <c r="F1552" s="429">
        <v>2</v>
      </c>
      <c r="G1552" s="429">
        <v>314</v>
      </c>
      <c r="H1552" s="429">
        <v>1</v>
      </c>
      <c r="I1552" s="429">
        <v>157</v>
      </c>
      <c r="J1552" s="429">
        <v>2</v>
      </c>
      <c r="K1552" s="429">
        <v>314</v>
      </c>
      <c r="L1552" s="429">
        <v>1</v>
      </c>
      <c r="M1552" s="429">
        <v>157</v>
      </c>
      <c r="N1552" s="429">
        <v>1</v>
      </c>
      <c r="O1552" s="429">
        <v>158</v>
      </c>
      <c r="P1552" s="442">
        <v>0.50318471337579618</v>
      </c>
      <c r="Q1552" s="430">
        <v>158</v>
      </c>
    </row>
    <row r="1553" spans="1:17" ht="14.4" customHeight="1" x14ac:dyDescent="0.3">
      <c r="A1553" s="425" t="s">
        <v>2663</v>
      </c>
      <c r="B1553" s="426" t="s">
        <v>2001</v>
      </c>
      <c r="C1553" s="426" t="s">
        <v>1976</v>
      </c>
      <c r="D1553" s="426" t="s">
        <v>2239</v>
      </c>
      <c r="E1553" s="426" t="s">
        <v>2240</v>
      </c>
      <c r="F1553" s="429">
        <v>2</v>
      </c>
      <c r="G1553" s="429">
        <v>298</v>
      </c>
      <c r="H1553" s="429">
        <v>1</v>
      </c>
      <c r="I1553" s="429">
        <v>149</v>
      </c>
      <c r="J1553" s="429">
        <v>1</v>
      </c>
      <c r="K1553" s="429">
        <v>149</v>
      </c>
      <c r="L1553" s="429">
        <v>0.5</v>
      </c>
      <c r="M1553" s="429">
        <v>149</v>
      </c>
      <c r="N1553" s="429">
        <v>3</v>
      </c>
      <c r="O1553" s="429">
        <v>450</v>
      </c>
      <c r="P1553" s="442">
        <v>1.5100671140939597</v>
      </c>
      <c r="Q1553" s="430">
        <v>150</v>
      </c>
    </row>
    <row r="1554" spans="1:17" ht="14.4" customHeight="1" x14ac:dyDescent="0.3">
      <c r="A1554" s="425" t="s">
        <v>2663</v>
      </c>
      <c r="B1554" s="426" t="s">
        <v>2001</v>
      </c>
      <c r="C1554" s="426" t="s">
        <v>1976</v>
      </c>
      <c r="D1554" s="426" t="s">
        <v>2241</v>
      </c>
      <c r="E1554" s="426" t="s">
        <v>2242</v>
      </c>
      <c r="F1554" s="429">
        <v>2</v>
      </c>
      <c r="G1554" s="429">
        <v>362</v>
      </c>
      <c r="H1554" s="429">
        <v>1</v>
      </c>
      <c r="I1554" s="429">
        <v>181</v>
      </c>
      <c r="J1554" s="429">
        <v>4</v>
      </c>
      <c r="K1554" s="429">
        <v>724</v>
      </c>
      <c r="L1554" s="429">
        <v>2</v>
      </c>
      <c r="M1554" s="429">
        <v>181</v>
      </c>
      <c r="N1554" s="429">
        <v>5</v>
      </c>
      <c r="O1554" s="429">
        <v>910</v>
      </c>
      <c r="P1554" s="442">
        <v>2.5138121546961325</v>
      </c>
      <c r="Q1554" s="430">
        <v>182</v>
      </c>
    </row>
    <row r="1555" spans="1:17" ht="14.4" customHeight="1" x14ac:dyDescent="0.3">
      <c r="A1555" s="425" t="s">
        <v>2663</v>
      </c>
      <c r="B1555" s="426" t="s">
        <v>2001</v>
      </c>
      <c r="C1555" s="426" t="s">
        <v>1976</v>
      </c>
      <c r="D1555" s="426" t="s">
        <v>2243</v>
      </c>
      <c r="E1555" s="426" t="s">
        <v>2244</v>
      </c>
      <c r="F1555" s="429">
        <v>3</v>
      </c>
      <c r="G1555" s="429">
        <v>471</v>
      </c>
      <c r="H1555" s="429">
        <v>1</v>
      </c>
      <c r="I1555" s="429">
        <v>157</v>
      </c>
      <c r="J1555" s="429">
        <v>3</v>
      </c>
      <c r="K1555" s="429">
        <v>471</v>
      </c>
      <c r="L1555" s="429">
        <v>1</v>
      </c>
      <c r="M1555" s="429">
        <v>157</v>
      </c>
      <c r="N1555" s="429">
        <v>5</v>
      </c>
      <c r="O1555" s="429">
        <v>790</v>
      </c>
      <c r="P1555" s="442">
        <v>1.6772823779193207</v>
      </c>
      <c r="Q1555" s="430">
        <v>158</v>
      </c>
    </row>
    <row r="1556" spans="1:17" ht="14.4" customHeight="1" x14ac:dyDescent="0.3">
      <c r="A1556" s="425" t="s">
        <v>2663</v>
      </c>
      <c r="B1556" s="426" t="s">
        <v>2001</v>
      </c>
      <c r="C1556" s="426" t="s">
        <v>1976</v>
      </c>
      <c r="D1556" s="426" t="s">
        <v>2245</v>
      </c>
      <c r="E1556" s="426" t="s">
        <v>2246</v>
      </c>
      <c r="F1556" s="429">
        <v>3</v>
      </c>
      <c r="G1556" s="429">
        <v>369</v>
      </c>
      <c r="H1556" s="429">
        <v>1</v>
      </c>
      <c r="I1556" s="429">
        <v>123</v>
      </c>
      <c r="J1556" s="429">
        <v>5</v>
      </c>
      <c r="K1556" s="429">
        <v>620</v>
      </c>
      <c r="L1556" s="429">
        <v>1.6802168021680217</v>
      </c>
      <c r="M1556" s="429">
        <v>124</v>
      </c>
      <c r="N1556" s="429">
        <v>7</v>
      </c>
      <c r="O1556" s="429">
        <v>868</v>
      </c>
      <c r="P1556" s="442">
        <v>2.3523035230352303</v>
      </c>
      <c r="Q1556" s="430">
        <v>124</v>
      </c>
    </row>
    <row r="1557" spans="1:17" ht="14.4" customHeight="1" x14ac:dyDescent="0.3">
      <c r="A1557" s="425" t="s">
        <v>2663</v>
      </c>
      <c r="B1557" s="426" t="s">
        <v>2001</v>
      </c>
      <c r="C1557" s="426" t="s">
        <v>1976</v>
      </c>
      <c r="D1557" s="426" t="s">
        <v>2247</v>
      </c>
      <c r="E1557" s="426" t="s">
        <v>2248</v>
      </c>
      <c r="F1557" s="429">
        <v>1</v>
      </c>
      <c r="G1557" s="429">
        <v>192</v>
      </c>
      <c r="H1557" s="429">
        <v>1</v>
      </c>
      <c r="I1557" s="429">
        <v>192</v>
      </c>
      <c r="J1557" s="429"/>
      <c r="K1557" s="429"/>
      <c r="L1557" s="429"/>
      <c r="M1557" s="429"/>
      <c r="N1557" s="429">
        <v>4</v>
      </c>
      <c r="O1557" s="429">
        <v>772</v>
      </c>
      <c r="P1557" s="442">
        <v>4.020833333333333</v>
      </c>
      <c r="Q1557" s="430">
        <v>193</v>
      </c>
    </row>
    <row r="1558" spans="1:17" ht="14.4" customHeight="1" x14ac:dyDescent="0.3">
      <c r="A1558" s="425" t="s">
        <v>2663</v>
      </c>
      <c r="B1558" s="426" t="s">
        <v>2001</v>
      </c>
      <c r="C1558" s="426" t="s">
        <v>1976</v>
      </c>
      <c r="D1558" s="426" t="s">
        <v>2249</v>
      </c>
      <c r="E1558" s="426" t="s">
        <v>2250</v>
      </c>
      <c r="F1558" s="429">
        <v>7</v>
      </c>
      <c r="G1558" s="429">
        <v>1512</v>
      </c>
      <c r="H1558" s="429">
        <v>1</v>
      </c>
      <c r="I1558" s="429">
        <v>216</v>
      </c>
      <c r="J1558" s="429">
        <v>10</v>
      </c>
      <c r="K1558" s="429">
        <v>2160</v>
      </c>
      <c r="L1558" s="429">
        <v>1.4285714285714286</v>
      </c>
      <c r="M1558" s="429">
        <v>216</v>
      </c>
      <c r="N1558" s="429">
        <v>8</v>
      </c>
      <c r="O1558" s="429">
        <v>1736</v>
      </c>
      <c r="P1558" s="442">
        <v>1.1481481481481481</v>
      </c>
      <c r="Q1558" s="430">
        <v>217</v>
      </c>
    </row>
    <row r="1559" spans="1:17" ht="14.4" customHeight="1" x14ac:dyDescent="0.3">
      <c r="A1559" s="425" t="s">
        <v>2663</v>
      </c>
      <c r="B1559" s="426" t="s">
        <v>2001</v>
      </c>
      <c r="C1559" s="426" t="s">
        <v>1976</v>
      </c>
      <c r="D1559" s="426" t="s">
        <v>2253</v>
      </c>
      <c r="E1559" s="426" t="s">
        <v>2254</v>
      </c>
      <c r="F1559" s="429">
        <v>51</v>
      </c>
      <c r="G1559" s="429">
        <v>8772</v>
      </c>
      <c r="H1559" s="429">
        <v>1</v>
      </c>
      <c r="I1559" s="429">
        <v>172</v>
      </c>
      <c r="J1559" s="429">
        <v>56</v>
      </c>
      <c r="K1559" s="429">
        <v>9632</v>
      </c>
      <c r="L1559" s="429">
        <v>1.0980392156862746</v>
      </c>
      <c r="M1559" s="429">
        <v>172</v>
      </c>
      <c r="N1559" s="429">
        <v>76</v>
      </c>
      <c r="O1559" s="429">
        <v>13148</v>
      </c>
      <c r="P1559" s="442">
        <v>1.4988600091199271</v>
      </c>
      <c r="Q1559" s="430">
        <v>173</v>
      </c>
    </row>
    <row r="1560" spans="1:17" ht="14.4" customHeight="1" x14ac:dyDescent="0.3">
      <c r="A1560" s="425" t="s">
        <v>2663</v>
      </c>
      <c r="B1560" s="426" t="s">
        <v>2001</v>
      </c>
      <c r="C1560" s="426" t="s">
        <v>1976</v>
      </c>
      <c r="D1560" s="426" t="s">
        <v>2261</v>
      </c>
      <c r="E1560" s="426" t="s">
        <v>2262</v>
      </c>
      <c r="F1560" s="429"/>
      <c r="G1560" s="429"/>
      <c r="H1560" s="429"/>
      <c r="I1560" s="429"/>
      <c r="J1560" s="429"/>
      <c r="K1560" s="429"/>
      <c r="L1560" s="429"/>
      <c r="M1560" s="429"/>
      <c r="N1560" s="429">
        <v>1</v>
      </c>
      <c r="O1560" s="429">
        <v>219</v>
      </c>
      <c r="P1560" s="442"/>
      <c r="Q1560" s="430">
        <v>219</v>
      </c>
    </row>
    <row r="1561" spans="1:17" ht="14.4" customHeight="1" x14ac:dyDescent="0.3">
      <c r="A1561" s="425" t="s">
        <v>2663</v>
      </c>
      <c r="B1561" s="426" t="s">
        <v>2001</v>
      </c>
      <c r="C1561" s="426" t="s">
        <v>1976</v>
      </c>
      <c r="D1561" s="426" t="s">
        <v>2263</v>
      </c>
      <c r="E1561" s="426" t="s">
        <v>2264</v>
      </c>
      <c r="F1561" s="429"/>
      <c r="G1561" s="429"/>
      <c r="H1561" s="429"/>
      <c r="I1561" s="429"/>
      <c r="J1561" s="429"/>
      <c r="K1561" s="429"/>
      <c r="L1561" s="429"/>
      <c r="M1561" s="429"/>
      <c r="N1561" s="429">
        <v>1</v>
      </c>
      <c r="O1561" s="429">
        <v>415</v>
      </c>
      <c r="P1561" s="442"/>
      <c r="Q1561" s="430">
        <v>415</v>
      </c>
    </row>
    <row r="1562" spans="1:17" ht="14.4" customHeight="1" x14ac:dyDescent="0.3">
      <c r="A1562" s="425" t="s">
        <v>2663</v>
      </c>
      <c r="B1562" s="426" t="s">
        <v>2001</v>
      </c>
      <c r="C1562" s="426" t="s">
        <v>1976</v>
      </c>
      <c r="D1562" s="426" t="s">
        <v>2293</v>
      </c>
      <c r="E1562" s="426" t="s">
        <v>2294</v>
      </c>
      <c r="F1562" s="429"/>
      <c r="G1562" s="429"/>
      <c r="H1562" s="429"/>
      <c r="I1562" s="429"/>
      <c r="J1562" s="429"/>
      <c r="K1562" s="429"/>
      <c r="L1562" s="429"/>
      <c r="M1562" s="429"/>
      <c r="N1562" s="429">
        <v>1</v>
      </c>
      <c r="O1562" s="429">
        <v>257</v>
      </c>
      <c r="P1562" s="442"/>
      <c r="Q1562" s="430">
        <v>257</v>
      </c>
    </row>
    <row r="1563" spans="1:17" ht="14.4" customHeight="1" x14ac:dyDescent="0.3">
      <c r="A1563" s="425" t="s">
        <v>2663</v>
      </c>
      <c r="B1563" s="426" t="s">
        <v>2001</v>
      </c>
      <c r="C1563" s="426" t="s">
        <v>1976</v>
      </c>
      <c r="D1563" s="426" t="s">
        <v>2327</v>
      </c>
      <c r="E1563" s="426" t="s">
        <v>2328</v>
      </c>
      <c r="F1563" s="429"/>
      <c r="G1563" s="429"/>
      <c r="H1563" s="429"/>
      <c r="I1563" s="429"/>
      <c r="J1563" s="429"/>
      <c r="K1563" s="429"/>
      <c r="L1563" s="429"/>
      <c r="M1563" s="429"/>
      <c r="N1563" s="429">
        <v>1</v>
      </c>
      <c r="O1563" s="429">
        <v>8384</v>
      </c>
      <c r="P1563" s="442"/>
      <c r="Q1563" s="430">
        <v>8384</v>
      </c>
    </row>
    <row r="1564" spans="1:17" ht="14.4" customHeight="1" x14ac:dyDescent="0.3">
      <c r="A1564" s="425" t="s">
        <v>2663</v>
      </c>
      <c r="B1564" s="426" t="s">
        <v>2001</v>
      </c>
      <c r="C1564" s="426" t="s">
        <v>1976</v>
      </c>
      <c r="D1564" s="426" t="s">
        <v>2329</v>
      </c>
      <c r="E1564" s="426" t="s">
        <v>2330</v>
      </c>
      <c r="F1564" s="429"/>
      <c r="G1564" s="429"/>
      <c r="H1564" s="429"/>
      <c r="I1564" s="429"/>
      <c r="J1564" s="429"/>
      <c r="K1564" s="429"/>
      <c r="L1564" s="429"/>
      <c r="M1564" s="429"/>
      <c r="N1564" s="429">
        <v>2</v>
      </c>
      <c r="O1564" s="429">
        <v>3728</v>
      </c>
      <c r="P1564" s="442"/>
      <c r="Q1564" s="430">
        <v>1864</v>
      </c>
    </row>
    <row r="1565" spans="1:17" ht="14.4" customHeight="1" x14ac:dyDescent="0.3">
      <c r="A1565" s="425" t="s">
        <v>2663</v>
      </c>
      <c r="B1565" s="426" t="s">
        <v>2001</v>
      </c>
      <c r="C1565" s="426" t="s">
        <v>1976</v>
      </c>
      <c r="D1565" s="426" t="s">
        <v>2331</v>
      </c>
      <c r="E1565" s="426" t="s">
        <v>2330</v>
      </c>
      <c r="F1565" s="429"/>
      <c r="G1565" s="429"/>
      <c r="H1565" s="429"/>
      <c r="I1565" s="429"/>
      <c r="J1565" s="429"/>
      <c r="K1565" s="429"/>
      <c r="L1565" s="429"/>
      <c r="M1565" s="429"/>
      <c r="N1565" s="429">
        <v>2</v>
      </c>
      <c r="O1565" s="429">
        <v>7630</v>
      </c>
      <c r="P1565" s="442"/>
      <c r="Q1565" s="430">
        <v>3815</v>
      </c>
    </row>
    <row r="1566" spans="1:17" ht="14.4" customHeight="1" x14ac:dyDescent="0.3">
      <c r="A1566" s="425" t="s">
        <v>2663</v>
      </c>
      <c r="B1566" s="426" t="s">
        <v>2001</v>
      </c>
      <c r="C1566" s="426" t="s">
        <v>1976</v>
      </c>
      <c r="D1566" s="426" t="s">
        <v>2336</v>
      </c>
      <c r="E1566" s="426" t="s">
        <v>2337</v>
      </c>
      <c r="F1566" s="429"/>
      <c r="G1566" s="429"/>
      <c r="H1566" s="429"/>
      <c r="I1566" s="429"/>
      <c r="J1566" s="429"/>
      <c r="K1566" s="429"/>
      <c r="L1566" s="429"/>
      <c r="M1566" s="429"/>
      <c r="N1566" s="429">
        <v>1</v>
      </c>
      <c r="O1566" s="429">
        <v>7835</v>
      </c>
      <c r="P1566" s="442"/>
      <c r="Q1566" s="430">
        <v>7835</v>
      </c>
    </row>
    <row r="1567" spans="1:17" ht="14.4" customHeight="1" x14ac:dyDescent="0.3">
      <c r="A1567" s="425" t="s">
        <v>2663</v>
      </c>
      <c r="B1567" s="426" t="s">
        <v>2001</v>
      </c>
      <c r="C1567" s="426" t="s">
        <v>1976</v>
      </c>
      <c r="D1567" s="426" t="s">
        <v>2360</v>
      </c>
      <c r="E1567" s="426" t="s">
        <v>2361</v>
      </c>
      <c r="F1567" s="429">
        <v>1</v>
      </c>
      <c r="G1567" s="429">
        <v>2114</v>
      </c>
      <c r="H1567" s="429">
        <v>1</v>
      </c>
      <c r="I1567" s="429">
        <v>2114</v>
      </c>
      <c r="J1567" s="429"/>
      <c r="K1567" s="429"/>
      <c r="L1567" s="429"/>
      <c r="M1567" s="429"/>
      <c r="N1567" s="429"/>
      <c r="O1567" s="429"/>
      <c r="P1567" s="442"/>
      <c r="Q1567" s="430"/>
    </row>
    <row r="1568" spans="1:17" ht="14.4" customHeight="1" x14ac:dyDescent="0.3">
      <c r="A1568" s="425" t="s">
        <v>2663</v>
      </c>
      <c r="B1568" s="426" t="s">
        <v>2001</v>
      </c>
      <c r="C1568" s="426" t="s">
        <v>1976</v>
      </c>
      <c r="D1568" s="426" t="s">
        <v>2362</v>
      </c>
      <c r="E1568" s="426" t="s">
        <v>2363</v>
      </c>
      <c r="F1568" s="429">
        <v>1</v>
      </c>
      <c r="G1568" s="429">
        <v>1042</v>
      </c>
      <c r="H1568" s="429">
        <v>1</v>
      </c>
      <c r="I1568" s="429">
        <v>1042</v>
      </c>
      <c r="J1568" s="429"/>
      <c r="K1568" s="429"/>
      <c r="L1568" s="429"/>
      <c r="M1568" s="429"/>
      <c r="N1568" s="429"/>
      <c r="O1568" s="429"/>
      <c r="P1568" s="442"/>
      <c r="Q1568" s="430"/>
    </row>
    <row r="1569" spans="1:17" ht="14.4" customHeight="1" x14ac:dyDescent="0.3">
      <c r="A1569" s="425" t="s">
        <v>2663</v>
      </c>
      <c r="B1569" s="426" t="s">
        <v>2001</v>
      </c>
      <c r="C1569" s="426" t="s">
        <v>1976</v>
      </c>
      <c r="D1569" s="426" t="s">
        <v>2364</v>
      </c>
      <c r="E1569" s="426" t="s">
        <v>2365</v>
      </c>
      <c r="F1569" s="429">
        <v>6</v>
      </c>
      <c r="G1569" s="429">
        <v>11952</v>
      </c>
      <c r="H1569" s="429">
        <v>1</v>
      </c>
      <c r="I1569" s="429">
        <v>1992</v>
      </c>
      <c r="J1569" s="429">
        <v>4</v>
      </c>
      <c r="K1569" s="429">
        <v>7976</v>
      </c>
      <c r="L1569" s="429">
        <v>0.66733601070950466</v>
      </c>
      <c r="M1569" s="429">
        <v>1994</v>
      </c>
      <c r="N1569" s="429">
        <v>8</v>
      </c>
      <c r="O1569" s="429">
        <v>15968</v>
      </c>
      <c r="P1569" s="442">
        <v>1.3360107095046854</v>
      </c>
      <c r="Q1569" s="430">
        <v>1996</v>
      </c>
    </row>
    <row r="1570" spans="1:17" ht="14.4" customHeight="1" x14ac:dyDescent="0.3">
      <c r="A1570" s="425" t="s">
        <v>2663</v>
      </c>
      <c r="B1570" s="426" t="s">
        <v>2001</v>
      </c>
      <c r="C1570" s="426" t="s">
        <v>1976</v>
      </c>
      <c r="D1570" s="426" t="s">
        <v>2366</v>
      </c>
      <c r="E1570" s="426" t="s">
        <v>2367</v>
      </c>
      <c r="F1570" s="429">
        <v>1</v>
      </c>
      <c r="G1570" s="429">
        <v>1274</v>
      </c>
      <c r="H1570" s="429">
        <v>1</v>
      </c>
      <c r="I1570" s="429">
        <v>1274</v>
      </c>
      <c r="J1570" s="429"/>
      <c r="K1570" s="429"/>
      <c r="L1570" s="429"/>
      <c r="M1570" s="429"/>
      <c r="N1570" s="429">
        <v>1</v>
      </c>
      <c r="O1570" s="429">
        <v>1277</v>
      </c>
      <c r="P1570" s="442">
        <v>1.0023547880690737</v>
      </c>
      <c r="Q1570" s="430">
        <v>1277</v>
      </c>
    </row>
    <row r="1571" spans="1:17" ht="14.4" customHeight="1" x14ac:dyDescent="0.3">
      <c r="A1571" s="425" t="s">
        <v>2663</v>
      </c>
      <c r="B1571" s="426" t="s">
        <v>2001</v>
      </c>
      <c r="C1571" s="426" t="s">
        <v>1976</v>
      </c>
      <c r="D1571" s="426" t="s">
        <v>2368</v>
      </c>
      <c r="E1571" s="426" t="s">
        <v>2369</v>
      </c>
      <c r="F1571" s="429">
        <v>1</v>
      </c>
      <c r="G1571" s="429">
        <v>1162</v>
      </c>
      <c r="H1571" s="429">
        <v>1</v>
      </c>
      <c r="I1571" s="429">
        <v>1162</v>
      </c>
      <c r="J1571" s="429"/>
      <c r="K1571" s="429"/>
      <c r="L1571" s="429"/>
      <c r="M1571" s="429"/>
      <c r="N1571" s="429">
        <v>1</v>
      </c>
      <c r="O1571" s="429">
        <v>1164</v>
      </c>
      <c r="P1571" s="442">
        <v>1.0017211703958693</v>
      </c>
      <c r="Q1571" s="430">
        <v>1164</v>
      </c>
    </row>
    <row r="1572" spans="1:17" ht="14.4" customHeight="1" x14ac:dyDescent="0.3">
      <c r="A1572" s="425" t="s">
        <v>2663</v>
      </c>
      <c r="B1572" s="426" t="s">
        <v>2001</v>
      </c>
      <c r="C1572" s="426" t="s">
        <v>1976</v>
      </c>
      <c r="D1572" s="426" t="s">
        <v>2372</v>
      </c>
      <c r="E1572" s="426" t="s">
        <v>2373</v>
      </c>
      <c r="F1572" s="429">
        <v>3</v>
      </c>
      <c r="G1572" s="429">
        <v>15189</v>
      </c>
      <c r="H1572" s="429">
        <v>1</v>
      </c>
      <c r="I1572" s="429">
        <v>5063</v>
      </c>
      <c r="J1572" s="429">
        <v>5</v>
      </c>
      <c r="K1572" s="429">
        <v>25325</v>
      </c>
      <c r="L1572" s="429">
        <v>1.6673250378563433</v>
      </c>
      <c r="M1572" s="429">
        <v>5065</v>
      </c>
      <c r="N1572" s="429">
        <v>6</v>
      </c>
      <c r="O1572" s="429">
        <v>30408</v>
      </c>
      <c r="P1572" s="442">
        <v>2.00197511356903</v>
      </c>
      <c r="Q1572" s="430">
        <v>5068</v>
      </c>
    </row>
    <row r="1573" spans="1:17" ht="14.4" customHeight="1" x14ac:dyDescent="0.3">
      <c r="A1573" s="425" t="s">
        <v>2663</v>
      </c>
      <c r="B1573" s="426" t="s">
        <v>2001</v>
      </c>
      <c r="C1573" s="426" t="s">
        <v>1976</v>
      </c>
      <c r="D1573" s="426" t="s">
        <v>2374</v>
      </c>
      <c r="E1573" s="426" t="s">
        <v>2375</v>
      </c>
      <c r="F1573" s="429">
        <v>1</v>
      </c>
      <c r="G1573" s="429">
        <v>5175</v>
      </c>
      <c r="H1573" s="429">
        <v>1</v>
      </c>
      <c r="I1573" s="429">
        <v>5175</v>
      </c>
      <c r="J1573" s="429">
        <v>5</v>
      </c>
      <c r="K1573" s="429">
        <v>25885</v>
      </c>
      <c r="L1573" s="429">
        <v>5.0019323671497586</v>
      </c>
      <c r="M1573" s="429">
        <v>5177</v>
      </c>
      <c r="N1573" s="429">
        <v>3</v>
      </c>
      <c r="O1573" s="429">
        <v>15540</v>
      </c>
      <c r="P1573" s="442">
        <v>3.0028985507246375</v>
      </c>
      <c r="Q1573" s="430">
        <v>5180</v>
      </c>
    </row>
    <row r="1574" spans="1:17" ht="14.4" customHeight="1" x14ac:dyDescent="0.3">
      <c r="A1574" s="425" t="s">
        <v>2663</v>
      </c>
      <c r="B1574" s="426" t="s">
        <v>2001</v>
      </c>
      <c r="C1574" s="426" t="s">
        <v>1976</v>
      </c>
      <c r="D1574" s="426" t="s">
        <v>2380</v>
      </c>
      <c r="E1574" s="426" t="s">
        <v>2381</v>
      </c>
      <c r="F1574" s="429">
        <v>1</v>
      </c>
      <c r="G1574" s="429">
        <v>2689</v>
      </c>
      <c r="H1574" s="429">
        <v>1</v>
      </c>
      <c r="I1574" s="429">
        <v>2689</v>
      </c>
      <c r="J1574" s="429">
        <v>5</v>
      </c>
      <c r="K1574" s="429">
        <v>13455</v>
      </c>
      <c r="L1574" s="429">
        <v>5.0037188545927851</v>
      </c>
      <c r="M1574" s="429">
        <v>2691</v>
      </c>
      <c r="N1574" s="429">
        <v>3</v>
      </c>
      <c r="O1574" s="429">
        <v>8076</v>
      </c>
      <c r="P1574" s="442">
        <v>3.0033469691335068</v>
      </c>
      <c r="Q1574" s="430">
        <v>2692</v>
      </c>
    </row>
    <row r="1575" spans="1:17" ht="14.4" customHeight="1" x14ac:dyDescent="0.3">
      <c r="A1575" s="425" t="s">
        <v>2664</v>
      </c>
      <c r="B1575" s="426" t="s">
        <v>1968</v>
      </c>
      <c r="C1575" s="426" t="s">
        <v>1976</v>
      </c>
      <c r="D1575" s="426" t="s">
        <v>1989</v>
      </c>
      <c r="E1575" s="426" t="s">
        <v>1990</v>
      </c>
      <c r="F1575" s="429">
        <v>1</v>
      </c>
      <c r="G1575" s="429">
        <v>604</v>
      </c>
      <c r="H1575" s="429">
        <v>1</v>
      </c>
      <c r="I1575" s="429">
        <v>604</v>
      </c>
      <c r="J1575" s="429">
        <v>1</v>
      </c>
      <c r="K1575" s="429">
        <v>648</v>
      </c>
      <c r="L1575" s="429">
        <v>1.0728476821192052</v>
      </c>
      <c r="M1575" s="429">
        <v>648</v>
      </c>
      <c r="N1575" s="429"/>
      <c r="O1575" s="429"/>
      <c r="P1575" s="442"/>
      <c r="Q1575" s="430"/>
    </row>
    <row r="1576" spans="1:17" ht="14.4" customHeight="1" x14ac:dyDescent="0.3">
      <c r="A1576" s="425" t="s">
        <v>2664</v>
      </c>
      <c r="B1576" s="426" t="s">
        <v>1968</v>
      </c>
      <c r="C1576" s="426" t="s">
        <v>1976</v>
      </c>
      <c r="D1576" s="426" t="s">
        <v>1995</v>
      </c>
      <c r="E1576" s="426" t="s">
        <v>1996</v>
      </c>
      <c r="F1576" s="429"/>
      <c r="G1576" s="429"/>
      <c r="H1576" s="429"/>
      <c r="I1576" s="429"/>
      <c r="J1576" s="429">
        <v>1</v>
      </c>
      <c r="K1576" s="429">
        <v>264</v>
      </c>
      <c r="L1576" s="429"/>
      <c r="M1576" s="429">
        <v>264</v>
      </c>
      <c r="N1576" s="429"/>
      <c r="O1576" s="429"/>
      <c r="P1576" s="442"/>
      <c r="Q1576" s="430"/>
    </row>
    <row r="1577" spans="1:17" ht="14.4" customHeight="1" x14ac:dyDescent="0.3">
      <c r="A1577" s="425" t="s">
        <v>2664</v>
      </c>
      <c r="B1577" s="426" t="s">
        <v>1968</v>
      </c>
      <c r="C1577" s="426" t="s">
        <v>1976</v>
      </c>
      <c r="D1577" s="426" t="s">
        <v>1999</v>
      </c>
      <c r="E1577" s="426" t="s">
        <v>2000</v>
      </c>
      <c r="F1577" s="429"/>
      <c r="G1577" s="429"/>
      <c r="H1577" s="429"/>
      <c r="I1577" s="429"/>
      <c r="J1577" s="429">
        <v>1</v>
      </c>
      <c r="K1577" s="429">
        <v>120</v>
      </c>
      <c r="L1577" s="429"/>
      <c r="M1577" s="429">
        <v>120</v>
      </c>
      <c r="N1577" s="429"/>
      <c r="O1577" s="429"/>
      <c r="P1577" s="442"/>
      <c r="Q1577" s="430"/>
    </row>
    <row r="1578" spans="1:17" ht="14.4" customHeight="1" x14ac:dyDescent="0.3">
      <c r="A1578" s="425" t="s">
        <v>2664</v>
      </c>
      <c r="B1578" s="426" t="s">
        <v>2001</v>
      </c>
      <c r="C1578" s="426" t="s">
        <v>2002</v>
      </c>
      <c r="D1578" s="426" t="s">
        <v>2005</v>
      </c>
      <c r="E1578" s="426" t="s">
        <v>2004</v>
      </c>
      <c r="F1578" s="429"/>
      <c r="G1578" s="429"/>
      <c r="H1578" s="429"/>
      <c r="I1578" s="429"/>
      <c r="J1578" s="429"/>
      <c r="K1578" s="429"/>
      <c r="L1578" s="429"/>
      <c r="M1578" s="429"/>
      <c r="N1578" s="429">
        <v>1</v>
      </c>
      <c r="O1578" s="429">
        <v>484.78</v>
      </c>
      <c r="P1578" s="442"/>
      <c r="Q1578" s="430">
        <v>484.78</v>
      </c>
    </row>
    <row r="1579" spans="1:17" ht="14.4" customHeight="1" x14ac:dyDescent="0.3">
      <c r="A1579" s="425" t="s">
        <v>2664</v>
      </c>
      <c r="B1579" s="426" t="s">
        <v>2001</v>
      </c>
      <c r="C1579" s="426" t="s">
        <v>2002</v>
      </c>
      <c r="D1579" s="426" t="s">
        <v>2008</v>
      </c>
      <c r="E1579" s="426" t="s">
        <v>2007</v>
      </c>
      <c r="F1579" s="429">
        <v>1.5</v>
      </c>
      <c r="G1579" s="429">
        <v>3381.33</v>
      </c>
      <c r="H1579" s="429">
        <v>1</v>
      </c>
      <c r="I1579" s="429">
        <v>2254.2199999999998</v>
      </c>
      <c r="J1579" s="429">
        <v>1.5</v>
      </c>
      <c r="K1579" s="429">
        <v>2974.32</v>
      </c>
      <c r="L1579" s="429">
        <v>0.87963020468277286</v>
      </c>
      <c r="M1579" s="429">
        <v>1982.88</v>
      </c>
      <c r="N1579" s="429">
        <v>0.5</v>
      </c>
      <c r="O1579" s="429">
        <v>991.44</v>
      </c>
      <c r="P1579" s="442">
        <v>0.29321006822759094</v>
      </c>
      <c r="Q1579" s="430">
        <v>1982.88</v>
      </c>
    </row>
    <row r="1580" spans="1:17" ht="14.4" customHeight="1" x14ac:dyDescent="0.3">
      <c r="A1580" s="425" t="s">
        <v>2664</v>
      </c>
      <c r="B1580" s="426" t="s">
        <v>2001</v>
      </c>
      <c r="C1580" s="426" t="s">
        <v>2002</v>
      </c>
      <c r="D1580" s="426" t="s">
        <v>2009</v>
      </c>
      <c r="E1580" s="426" t="s">
        <v>2010</v>
      </c>
      <c r="F1580" s="429">
        <v>3.01</v>
      </c>
      <c r="G1580" s="429">
        <v>7696.64</v>
      </c>
      <c r="H1580" s="429">
        <v>1</v>
      </c>
      <c r="I1580" s="429">
        <v>2557.0232558139537</v>
      </c>
      <c r="J1580" s="429">
        <v>2.33</v>
      </c>
      <c r="K1580" s="429">
        <v>6170.36</v>
      </c>
      <c r="L1580" s="429">
        <v>0.80169528521536659</v>
      </c>
      <c r="M1580" s="429">
        <v>2648.2231759656652</v>
      </c>
      <c r="N1580" s="429">
        <v>0.66</v>
      </c>
      <c r="O1580" s="429">
        <v>1763.16</v>
      </c>
      <c r="P1580" s="442">
        <v>0.22908178114086147</v>
      </c>
      <c r="Q1580" s="430">
        <v>2671.4545454545455</v>
      </c>
    </row>
    <row r="1581" spans="1:17" ht="14.4" customHeight="1" x14ac:dyDescent="0.3">
      <c r="A1581" s="425" t="s">
        <v>2664</v>
      </c>
      <c r="B1581" s="426" t="s">
        <v>2001</v>
      </c>
      <c r="C1581" s="426" t="s">
        <v>2002</v>
      </c>
      <c r="D1581" s="426" t="s">
        <v>2011</v>
      </c>
      <c r="E1581" s="426" t="s">
        <v>2010</v>
      </c>
      <c r="F1581" s="429">
        <v>0.2</v>
      </c>
      <c r="G1581" s="429">
        <v>1277.24</v>
      </c>
      <c r="H1581" s="429">
        <v>1</v>
      </c>
      <c r="I1581" s="429">
        <v>6386.2</v>
      </c>
      <c r="J1581" s="429">
        <v>0.60000000000000009</v>
      </c>
      <c r="K1581" s="429">
        <v>3972.33</v>
      </c>
      <c r="L1581" s="429">
        <v>3.1100889417807145</v>
      </c>
      <c r="M1581" s="429">
        <v>6620.5499999999993</v>
      </c>
      <c r="N1581" s="429">
        <v>1.2000000000000002</v>
      </c>
      <c r="O1581" s="429">
        <v>7979.49</v>
      </c>
      <c r="P1581" s="442">
        <v>6.2474476214337162</v>
      </c>
      <c r="Q1581" s="430">
        <v>6649.5749999999989</v>
      </c>
    </row>
    <row r="1582" spans="1:17" ht="14.4" customHeight="1" x14ac:dyDescent="0.3">
      <c r="A1582" s="425" t="s">
        <v>2664</v>
      </c>
      <c r="B1582" s="426" t="s">
        <v>2001</v>
      </c>
      <c r="C1582" s="426" t="s">
        <v>2002</v>
      </c>
      <c r="D1582" s="426" t="s">
        <v>2021</v>
      </c>
      <c r="E1582" s="426" t="s">
        <v>2022</v>
      </c>
      <c r="F1582" s="429">
        <v>9.8000000000000007</v>
      </c>
      <c r="G1582" s="429">
        <v>14196.16</v>
      </c>
      <c r="H1582" s="429">
        <v>1</v>
      </c>
      <c r="I1582" s="429">
        <v>1448.5877551020408</v>
      </c>
      <c r="J1582" s="429">
        <v>10.7</v>
      </c>
      <c r="K1582" s="429">
        <v>12651.89</v>
      </c>
      <c r="L1582" s="429">
        <v>0.8912191747627527</v>
      </c>
      <c r="M1582" s="429">
        <v>1182.4196261682243</v>
      </c>
      <c r="N1582" s="429">
        <v>4.84</v>
      </c>
      <c r="O1582" s="429">
        <v>4756.3499999999995</v>
      </c>
      <c r="P1582" s="442">
        <v>0.33504482902418681</v>
      </c>
      <c r="Q1582" s="430">
        <v>982.71694214876027</v>
      </c>
    </row>
    <row r="1583" spans="1:17" ht="14.4" customHeight="1" x14ac:dyDescent="0.3">
      <c r="A1583" s="425" t="s">
        <v>2664</v>
      </c>
      <c r="B1583" s="426" t="s">
        <v>2001</v>
      </c>
      <c r="C1583" s="426" t="s">
        <v>2002</v>
      </c>
      <c r="D1583" s="426" t="s">
        <v>2024</v>
      </c>
      <c r="E1583" s="426" t="s">
        <v>2014</v>
      </c>
      <c r="F1583" s="429">
        <v>1.0799999999999998</v>
      </c>
      <c r="G1583" s="429">
        <v>14799.760000000002</v>
      </c>
      <c r="H1583" s="429">
        <v>1</v>
      </c>
      <c r="I1583" s="429">
        <v>13703.481481481485</v>
      </c>
      <c r="J1583" s="429">
        <v>0.1</v>
      </c>
      <c r="K1583" s="429">
        <v>1532.56</v>
      </c>
      <c r="L1583" s="429">
        <v>0.10355303058968522</v>
      </c>
      <c r="M1583" s="429">
        <v>15325.599999999999</v>
      </c>
      <c r="N1583" s="429"/>
      <c r="O1583" s="429"/>
      <c r="P1583" s="442"/>
      <c r="Q1583" s="430"/>
    </row>
    <row r="1584" spans="1:17" ht="14.4" customHeight="1" x14ac:dyDescent="0.3">
      <c r="A1584" s="425" t="s">
        <v>2664</v>
      </c>
      <c r="B1584" s="426" t="s">
        <v>2001</v>
      </c>
      <c r="C1584" s="426" t="s">
        <v>2002</v>
      </c>
      <c r="D1584" s="426" t="s">
        <v>2025</v>
      </c>
      <c r="E1584" s="426" t="s">
        <v>2026</v>
      </c>
      <c r="F1584" s="429">
        <v>2.2200000000000002</v>
      </c>
      <c r="G1584" s="429">
        <v>37856.18</v>
      </c>
      <c r="H1584" s="429">
        <v>1</v>
      </c>
      <c r="I1584" s="429">
        <v>17052.333333333332</v>
      </c>
      <c r="J1584" s="429">
        <v>3.17</v>
      </c>
      <c r="K1584" s="429">
        <v>40855.919999999998</v>
      </c>
      <c r="L1584" s="429">
        <v>1.0792404304924585</v>
      </c>
      <c r="M1584" s="429">
        <v>12888.302839116719</v>
      </c>
      <c r="N1584" s="429">
        <v>3.3899999999999997</v>
      </c>
      <c r="O1584" s="429">
        <v>36606.550000000003</v>
      </c>
      <c r="P1584" s="442">
        <v>0.96699006608696392</v>
      </c>
      <c r="Q1584" s="430">
        <v>10798.392330383484</v>
      </c>
    </row>
    <row r="1585" spans="1:17" ht="14.4" customHeight="1" x14ac:dyDescent="0.3">
      <c r="A1585" s="425" t="s">
        <v>2664</v>
      </c>
      <c r="B1585" s="426" t="s">
        <v>2001</v>
      </c>
      <c r="C1585" s="426" t="s">
        <v>2002</v>
      </c>
      <c r="D1585" s="426" t="s">
        <v>2027</v>
      </c>
      <c r="E1585" s="426" t="s">
        <v>2026</v>
      </c>
      <c r="F1585" s="429"/>
      <c r="G1585" s="429"/>
      <c r="H1585" s="429"/>
      <c r="I1585" s="429"/>
      <c r="J1585" s="429"/>
      <c r="K1585" s="429"/>
      <c r="L1585" s="429"/>
      <c r="M1585" s="429"/>
      <c r="N1585" s="429">
        <v>0.02</v>
      </c>
      <c r="O1585" s="429">
        <v>409.57</v>
      </c>
      <c r="P1585" s="442"/>
      <c r="Q1585" s="430">
        <v>20478.5</v>
      </c>
    </row>
    <row r="1586" spans="1:17" ht="14.4" customHeight="1" x14ac:dyDescent="0.3">
      <c r="A1586" s="425" t="s">
        <v>2664</v>
      </c>
      <c r="B1586" s="426" t="s">
        <v>2001</v>
      </c>
      <c r="C1586" s="426" t="s">
        <v>2002</v>
      </c>
      <c r="D1586" s="426" t="s">
        <v>2031</v>
      </c>
      <c r="E1586" s="426" t="s">
        <v>2014</v>
      </c>
      <c r="F1586" s="429">
        <v>0.06</v>
      </c>
      <c r="G1586" s="429">
        <v>407.32</v>
      </c>
      <c r="H1586" s="429">
        <v>1</v>
      </c>
      <c r="I1586" s="429">
        <v>6788.666666666667</v>
      </c>
      <c r="J1586" s="429">
        <v>0.05</v>
      </c>
      <c r="K1586" s="429">
        <v>263.22000000000003</v>
      </c>
      <c r="L1586" s="429">
        <v>0.6462240989885103</v>
      </c>
      <c r="M1586" s="429">
        <v>5264.4000000000005</v>
      </c>
      <c r="N1586" s="429">
        <v>0.08</v>
      </c>
      <c r="O1586" s="429">
        <v>421.16</v>
      </c>
      <c r="P1586" s="442">
        <v>1.0339781989590495</v>
      </c>
      <c r="Q1586" s="430">
        <v>5264.5</v>
      </c>
    </row>
    <row r="1587" spans="1:17" ht="14.4" customHeight="1" x14ac:dyDescent="0.3">
      <c r="A1587" s="425" t="s">
        <v>2664</v>
      </c>
      <c r="B1587" s="426" t="s">
        <v>2001</v>
      </c>
      <c r="C1587" s="426" t="s">
        <v>2002</v>
      </c>
      <c r="D1587" s="426" t="s">
        <v>2032</v>
      </c>
      <c r="E1587" s="426" t="s">
        <v>2026</v>
      </c>
      <c r="F1587" s="429">
        <v>0.2</v>
      </c>
      <c r="G1587" s="429">
        <v>1514.25</v>
      </c>
      <c r="H1587" s="429">
        <v>1</v>
      </c>
      <c r="I1587" s="429">
        <v>7571.25</v>
      </c>
      <c r="J1587" s="429">
        <v>0.32</v>
      </c>
      <c r="K1587" s="429">
        <v>2063.94</v>
      </c>
      <c r="L1587" s="429">
        <v>1.3630113917781079</v>
      </c>
      <c r="M1587" s="429">
        <v>6449.8125</v>
      </c>
      <c r="N1587" s="429">
        <v>0.16</v>
      </c>
      <c r="O1587" s="429">
        <v>1034.24</v>
      </c>
      <c r="P1587" s="442">
        <v>0.68300478784877006</v>
      </c>
      <c r="Q1587" s="430">
        <v>6464</v>
      </c>
    </row>
    <row r="1588" spans="1:17" ht="14.4" customHeight="1" x14ac:dyDescent="0.3">
      <c r="A1588" s="425" t="s">
        <v>2664</v>
      </c>
      <c r="B1588" s="426" t="s">
        <v>2001</v>
      </c>
      <c r="C1588" s="426" t="s">
        <v>2002</v>
      </c>
      <c r="D1588" s="426" t="s">
        <v>2033</v>
      </c>
      <c r="E1588" s="426" t="s">
        <v>2026</v>
      </c>
      <c r="F1588" s="429">
        <v>0.54</v>
      </c>
      <c r="G1588" s="429">
        <v>9410.0399999999991</v>
      </c>
      <c r="H1588" s="429">
        <v>1</v>
      </c>
      <c r="I1588" s="429">
        <v>17425.999999999996</v>
      </c>
      <c r="J1588" s="429"/>
      <c r="K1588" s="429"/>
      <c r="L1588" s="429"/>
      <c r="M1588" s="429"/>
      <c r="N1588" s="429"/>
      <c r="O1588" s="429"/>
      <c r="P1588" s="442"/>
      <c r="Q1588" s="430"/>
    </row>
    <row r="1589" spans="1:17" ht="14.4" customHeight="1" x14ac:dyDescent="0.3">
      <c r="A1589" s="425" t="s">
        <v>2664</v>
      </c>
      <c r="B1589" s="426" t="s">
        <v>2001</v>
      </c>
      <c r="C1589" s="426" t="s">
        <v>2002</v>
      </c>
      <c r="D1589" s="426" t="s">
        <v>2452</v>
      </c>
      <c r="E1589" s="426" t="s">
        <v>2453</v>
      </c>
      <c r="F1589" s="429">
        <v>8</v>
      </c>
      <c r="G1589" s="429">
        <v>3050.57</v>
      </c>
      <c r="H1589" s="429">
        <v>1</v>
      </c>
      <c r="I1589" s="429">
        <v>381.32125000000002</v>
      </c>
      <c r="J1589" s="429">
        <v>6</v>
      </c>
      <c r="K1589" s="429">
        <v>2476.14</v>
      </c>
      <c r="L1589" s="429">
        <v>0.81169748604359182</v>
      </c>
      <c r="M1589" s="429">
        <v>412.69</v>
      </c>
      <c r="N1589" s="429">
        <v>5</v>
      </c>
      <c r="O1589" s="429">
        <v>2070.67</v>
      </c>
      <c r="P1589" s="442">
        <v>0.67878134250320432</v>
      </c>
      <c r="Q1589" s="430">
        <v>414.13400000000001</v>
      </c>
    </row>
    <row r="1590" spans="1:17" ht="14.4" customHeight="1" x14ac:dyDescent="0.3">
      <c r="A1590" s="425" t="s">
        <v>2664</v>
      </c>
      <c r="B1590" s="426" t="s">
        <v>2001</v>
      </c>
      <c r="C1590" s="426" t="s">
        <v>2002</v>
      </c>
      <c r="D1590" s="426" t="s">
        <v>2034</v>
      </c>
      <c r="E1590" s="426" t="s">
        <v>2035</v>
      </c>
      <c r="F1590" s="429">
        <v>2.5499999999999998</v>
      </c>
      <c r="G1590" s="429">
        <v>738.05000000000018</v>
      </c>
      <c r="H1590" s="429">
        <v>1</v>
      </c>
      <c r="I1590" s="429">
        <v>289.43137254901973</v>
      </c>
      <c r="J1590" s="429"/>
      <c r="K1590" s="429"/>
      <c r="L1590" s="429"/>
      <c r="M1590" s="429"/>
      <c r="N1590" s="429">
        <v>3.4</v>
      </c>
      <c r="O1590" s="429">
        <v>934.42000000000007</v>
      </c>
      <c r="P1590" s="442">
        <v>1.266065984689384</v>
      </c>
      <c r="Q1590" s="430">
        <v>274.82941176470592</v>
      </c>
    </row>
    <row r="1591" spans="1:17" ht="14.4" customHeight="1" x14ac:dyDescent="0.3">
      <c r="A1591" s="425" t="s">
        <v>2664</v>
      </c>
      <c r="B1591" s="426" t="s">
        <v>2001</v>
      </c>
      <c r="C1591" s="426" t="s">
        <v>2002</v>
      </c>
      <c r="D1591" s="426" t="s">
        <v>2036</v>
      </c>
      <c r="E1591" s="426" t="s">
        <v>2037</v>
      </c>
      <c r="F1591" s="429">
        <v>4</v>
      </c>
      <c r="G1591" s="429">
        <v>3820.75</v>
      </c>
      <c r="H1591" s="429">
        <v>1</v>
      </c>
      <c r="I1591" s="429">
        <v>955.1875</v>
      </c>
      <c r="J1591" s="429">
        <v>1</v>
      </c>
      <c r="K1591" s="429">
        <v>966.74</v>
      </c>
      <c r="L1591" s="429">
        <v>0.25302362101681608</v>
      </c>
      <c r="M1591" s="429">
        <v>966.74</v>
      </c>
      <c r="N1591" s="429"/>
      <c r="O1591" s="429"/>
      <c r="P1591" s="442"/>
      <c r="Q1591" s="430"/>
    </row>
    <row r="1592" spans="1:17" ht="14.4" customHeight="1" x14ac:dyDescent="0.3">
      <c r="A1592" s="425" t="s">
        <v>2664</v>
      </c>
      <c r="B1592" s="426" t="s">
        <v>2001</v>
      </c>
      <c r="C1592" s="426" t="s">
        <v>2002</v>
      </c>
      <c r="D1592" s="426" t="s">
        <v>2038</v>
      </c>
      <c r="E1592" s="426" t="s">
        <v>2037</v>
      </c>
      <c r="F1592" s="429"/>
      <c r="G1592" s="429"/>
      <c r="H1592" s="429"/>
      <c r="I1592" s="429"/>
      <c r="J1592" s="429">
        <v>1.5</v>
      </c>
      <c r="K1592" s="429">
        <v>2900.19</v>
      </c>
      <c r="L1592" s="429"/>
      <c r="M1592" s="429">
        <v>1933.46</v>
      </c>
      <c r="N1592" s="429">
        <v>1.25</v>
      </c>
      <c r="O1592" s="429">
        <v>2378.9499999999998</v>
      </c>
      <c r="P1592" s="442"/>
      <c r="Q1592" s="430">
        <v>1903.1599999999999</v>
      </c>
    </row>
    <row r="1593" spans="1:17" ht="14.4" customHeight="1" x14ac:dyDescent="0.3">
      <c r="A1593" s="425" t="s">
        <v>2664</v>
      </c>
      <c r="B1593" s="426" t="s">
        <v>2001</v>
      </c>
      <c r="C1593" s="426" t="s">
        <v>2002</v>
      </c>
      <c r="D1593" s="426" t="s">
        <v>2041</v>
      </c>
      <c r="E1593" s="426" t="s">
        <v>2042</v>
      </c>
      <c r="F1593" s="429"/>
      <c r="G1593" s="429"/>
      <c r="H1593" s="429"/>
      <c r="I1593" s="429"/>
      <c r="J1593" s="429"/>
      <c r="K1593" s="429"/>
      <c r="L1593" s="429"/>
      <c r="M1593" s="429"/>
      <c r="N1593" s="429">
        <v>7.0000000000000007E-2</v>
      </c>
      <c r="O1593" s="429">
        <v>342.32</v>
      </c>
      <c r="P1593" s="442"/>
      <c r="Q1593" s="430">
        <v>4890.2857142857138</v>
      </c>
    </row>
    <row r="1594" spans="1:17" ht="14.4" customHeight="1" x14ac:dyDescent="0.3">
      <c r="A1594" s="425" t="s">
        <v>2664</v>
      </c>
      <c r="B1594" s="426" t="s">
        <v>2001</v>
      </c>
      <c r="C1594" s="426" t="s">
        <v>2002</v>
      </c>
      <c r="D1594" s="426" t="s">
        <v>2044</v>
      </c>
      <c r="E1594" s="426" t="s">
        <v>2045</v>
      </c>
      <c r="F1594" s="429">
        <v>0.24</v>
      </c>
      <c r="G1594" s="429">
        <v>1492.3000000000002</v>
      </c>
      <c r="H1594" s="429">
        <v>1</v>
      </c>
      <c r="I1594" s="429">
        <v>6217.9166666666679</v>
      </c>
      <c r="J1594" s="429">
        <v>0.51</v>
      </c>
      <c r="K1594" s="429">
        <v>2760.7799999999997</v>
      </c>
      <c r="L1594" s="429">
        <v>1.850016752663673</v>
      </c>
      <c r="M1594" s="429">
        <v>5413.2941176470586</v>
      </c>
      <c r="N1594" s="429"/>
      <c r="O1594" s="429"/>
      <c r="P1594" s="442"/>
      <c r="Q1594" s="430"/>
    </row>
    <row r="1595" spans="1:17" ht="14.4" customHeight="1" x14ac:dyDescent="0.3">
      <c r="A1595" s="425" t="s">
        <v>2664</v>
      </c>
      <c r="B1595" s="426" t="s">
        <v>2001</v>
      </c>
      <c r="C1595" s="426" t="s">
        <v>2002</v>
      </c>
      <c r="D1595" s="426" t="s">
        <v>2046</v>
      </c>
      <c r="E1595" s="426" t="s">
        <v>2045</v>
      </c>
      <c r="F1595" s="429">
        <v>4.04</v>
      </c>
      <c r="G1595" s="429">
        <v>45924.740000000013</v>
      </c>
      <c r="H1595" s="429">
        <v>1</v>
      </c>
      <c r="I1595" s="429">
        <v>11367.509900990102</v>
      </c>
      <c r="J1595" s="429">
        <v>4.63</v>
      </c>
      <c r="K1595" s="429">
        <v>50035.59</v>
      </c>
      <c r="L1595" s="429">
        <v>1.0895127549987214</v>
      </c>
      <c r="M1595" s="429">
        <v>10806.822894168467</v>
      </c>
      <c r="N1595" s="429">
        <v>5</v>
      </c>
      <c r="O1595" s="429">
        <v>54284.89</v>
      </c>
      <c r="P1595" s="442">
        <v>1.1820402249419373</v>
      </c>
      <c r="Q1595" s="430">
        <v>10856.977999999999</v>
      </c>
    </row>
    <row r="1596" spans="1:17" ht="14.4" customHeight="1" x14ac:dyDescent="0.3">
      <c r="A1596" s="425" t="s">
        <v>2664</v>
      </c>
      <c r="B1596" s="426" t="s">
        <v>2001</v>
      </c>
      <c r="C1596" s="426" t="s">
        <v>2002</v>
      </c>
      <c r="D1596" s="426" t="s">
        <v>2047</v>
      </c>
      <c r="E1596" s="426" t="s">
        <v>2042</v>
      </c>
      <c r="F1596" s="429">
        <v>1.03</v>
      </c>
      <c r="G1596" s="429">
        <v>2815.7999999999997</v>
      </c>
      <c r="H1596" s="429">
        <v>1</v>
      </c>
      <c r="I1596" s="429">
        <v>2733.7864077669901</v>
      </c>
      <c r="J1596" s="429">
        <v>1.2000000000000002</v>
      </c>
      <c r="K1596" s="429">
        <v>2326.92</v>
      </c>
      <c r="L1596" s="429">
        <v>0.82637971446835723</v>
      </c>
      <c r="M1596" s="429">
        <v>1939.0999999999997</v>
      </c>
      <c r="N1596" s="429">
        <v>2.0300000000000002</v>
      </c>
      <c r="O1596" s="429">
        <v>3947.9300000000003</v>
      </c>
      <c r="P1596" s="442">
        <v>1.4020633567724983</v>
      </c>
      <c r="Q1596" s="430">
        <v>1944.7931034482758</v>
      </c>
    </row>
    <row r="1597" spans="1:17" ht="14.4" customHeight="1" x14ac:dyDescent="0.3">
      <c r="A1597" s="425" t="s">
        <v>2664</v>
      </c>
      <c r="B1597" s="426" t="s">
        <v>2001</v>
      </c>
      <c r="C1597" s="426" t="s">
        <v>2002</v>
      </c>
      <c r="D1597" s="426" t="s">
        <v>2048</v>
      </c>
      <c r="E1597" s="426" t="s">
        <v>2045</v>
      </c>
      <c r="F1597" s="429"/>
      <c r="G1597" s="429"/>
      <c r="H1597" s="429"/>
      <c r="I1597" s="429"/>
      <c r="J1597" s="429">
        <v>0.05</v>
      </c>
      <c r="K1597" s="429">
        <v>54.13</v>
      </c>
      <c r="L1597" s="429"/>
      <c r="M1597" s="429">
        <v>1082.5999999999999</v>
      </c>
      <c r="N1597" s="429"/>
      <c r="O1597" s="429"/>
      <c r="P1597" s="442"/>
      <c r="Q1597" s="430"/>
    </row>
    <row r="1598" spans="1:17" ht="14.4" customHeight="1" x14ac:dyDescent="0.3">
      <c r="A1598" s="425" t="s">
        <v>2664</v>
      </c>
      <c r="B1598" s="426" t="s">
        <v>2001</v>
      </c>
      <c r="C1598" s="426" t="s">
        <v>2002</v>
      </c>
      <c r="D1598" s="426" t="s">
        <v>2049</v>
      </c>
      <c r="E1598" s="426" t="s">
        <v>2050</v>
      </c>
      <c r="F1598" s="429">
        <v>1.7</v>
      </c>
      <c r="G1598" s="429">
        <v>853.85</v>
      </c>
      <c r="H1598" s="429">
        <v>1</v>
      </c>
      <c r="I1598" s="429">
        <v>502.26470588235298</v>
      </c>
      <c r="J1598" s="429">
        <v>1.4500000000000002</v>
      </c>
      <c r="K1598" s="429">
        <v>545.2299999999999</v>
      </c>
      <c r="L1598" s="429">
        <v>0.63855478128476884</v>
      </c>
      <c r="M1598" s="429">
        <v>376.0206896551723</v>
      </c>
      <c r="N1598" s="429">
        <v>2.35</v>
      </c>
      <c r="O1598" s="429">
        <v>887.08999999999992</v>
      </c>
      <c r="P1598" s="442">
        <v>1.0389295543713766</v>
      </c>
      <c r="Q1598" s="430">
        <v>377.4851063829787</v>
      </c>
    </row>
    <row r="1599" spans="1:17" ht="14.4" customHeight="1" x14ac:dyDescent="0.3">
      <c r="A1599" s="425" t="s">
        <v>2664</v>
      </c>
      <c r="B1599" s="426" t="s">
        <v>2001</v>
      </c>
      <c r="C1599" s="426" t="s">
        <v>2002</v>
      </c>
      <c r="D1599" s="426" t="s">
        <v>2053</v>
      </c>
      <c r="E1599" s="426" t="s">
        <v>2052</v>
      </c>
      <c r="F1599" s="429">
        <v>0.55000000000000004</v>
      </c>
      <c r="G1599" s="429">
        <v>569.02</v>
      </c>
      <c r="H1599" s="429">
        <v>1</v>
      </c>
      <c r="I1599" s="429">
        <v>1034.5818181818181</v>
      </c>
      <c r="J1599" s="429">
        <v>1.43</v>
      </c>
      <c r="K1599" s="429">
        <v>1333.98</v>
      </c>
      <c r="L1599" s="429">
        <v>2.3443464201609787</v>
      </c>
      <c r="M1599" s="429">
        <v>932.85314685314688</v>
      </c>
      <c r="N1599" s="429">
        <v>1.62</v>
      </c>
      <c r="O1599" s="429">
        <v>1516.99</v>
      </c>
      <c r="P1599" s="442">
        <v>2.6659695617025765</v>
      </c>
      <c r="Q1599" s="430">
        <v>936.41358024691351</v>
      </c>
    </row>
    <row r="1600" spans="1:17" ht="14.4" customHeight="1" x14ac:dyDescent="0.3">
      <c r="A1600" s="425" t="s">
        <v>2664</v>
      </c>
      <c r="B1600" s="426" t="s">
        <v>2001</v>
      </c>
      <c r="C1600" s="426" t="s">
        <v>2002</v>
      </c>
      <c r="D1600" s="426" t="s">
        <v>2665</v>
      </c>
      <c r="E1600" s="426" t="s">
        <v>2022</v>
      </c>
      <c r="F1600" s="429"/>
      <c r="G1600" s="429"/>
      <c r="H1600" s="429"/>
      <c r="I1600" s="429"/>
      <c r="J1600" s="429">
        <v>0.8</v>
      </c>
      <c r="K1600" s="429">
        <v>392.16</v>
      </c>
      <c r="L1600" s="429"/>
      <c r="M1600" s="429">
        <v>490.2</v>
      </c>
      <c r="N1600" s="429"/>
      <c r="O1600" s="429"/>
      <c r="P1600" s="442"/>
      <c r="Q1600" s="430"/>
    </row>
    <row r="1601" spans="1:17" ht="14.4" customHeight="1" x14ac:dyDescent="0.3">
      <c r="A1601" s="425" t="s">
        <v>2664</v>
      </c>
      <c r="B1601" s="426" t="s">
        <v>2001</v>
      </c>
      <c r="C1601" s="426" t="s">
        <v>1969</v>
      </c>
      <c r="D1601" s="426" t="s">
        <v>2066</v>
      </c>
      <c r="E1601" s="426" t="s">
        <v>2067</v>
      </c>
      <c r="F1601" s="429">
        <v>5</v>
      </c>
      <c r="G1601" s="429">
        <v>2844.5</v>
      </c>
      <c r="H1601" s="429">
        <v>1</v>
      </c>
      <c r="I1601" s="429">
        <v>568.9</v>
      </c>
      <c r="J1601" s="429">
        <v>3</v>
      </c>
      <c r="K1601" s="429">
        <v>1748.08</v>
      </c>
      <c r="L1601" s="429">
        <v>0.61454737212163824</v>
      </c>
      <c r="M1601" s="429">
        <v>582.69333333333327</v>
      </c>
      <c r="N1601" s="429">
        <v>6</v>
      </c>
      <c r="O1601" s="429">
        <v>3537.54</v>
      </c>
      <c r="P1601" s="442">
        <v>1.2436421163649147</v>
      </c>
      <c r="Q1601" s="430">
        <v>589.59</v>
      </c>
    </row>
    <row r="1602" spans="1:17" ht="14.4" customHeight="1" x14ac:dyDescent="0.3">
      <c r="A1602" s="425" t="s">
        <v>2664</v>
      </c>
      <c r="B1602" s="426" t="s">
        <v>2001</v>
      </c>
      <c r="C1602" s="426" t="s">
        <v>1969</v>
      </c>
      <c r="D1602" s="426" t="s">
        <v>2068</v>
      </c>
      <c r="E1602" s="426" t="s">
        <v>2069</v>
      </c>
      <c r="F1602" s="429">
        <v>4</v>
      </c>
      <c r="G1602" s="429">
        <v>5586</v>
      </c>
      <c r="H1602" s="429">
        <v>1</v>
      </c>
      <c r="I1602" s="429">
        <v>1396.5</v>
      </c>
      <c r="J1602" s="429"/>
      <c r="K1602" s="429"/>
      <c r="L1602" s="429"/>
      <c r="M1602" s="429"/>
      <c r="N1602" s="429">
        <v>2</v>
      </c>
      <c r="O1602" s="429">
        <v>2894.56</v>
      </c>
      <c r="P1602" s="442">
        <v>0.51818116720372354</v>
      </c>
      <c r="Q1602" s="430">
        <v>1447.28</v>
      </c>
    </row>
    <row r="1603" spans="1:17" ht="14.4" customHeight="1" x14ac:dyDescent="0.3">
      <c r="A1603" s="425" t="s">
        <v>2664</v>
      </c>
      <c r="B1603" s="426" t="s">
        <v>2001</v>
      </c>
      <c r="C1603" s="426" t="s">
        <v>1969</v>
      </c>
      <c r="D1603" s="426" t="s">
        <v>2070</v>
      </c>
      <c r="E1603" s="426" t="s">
        <v>2071</v>
      </c>
      <c r="F1603" s="429">
        <v>8</v>
      </c>
      <c r="G1603" s="429">
        <v>7505.5999999999995</v>
      </c>
      <c r="H1603" s="429">
        <v>1</v>
      </c>
      <c r="I1603" s="429">
        <v>938.19999999999993</v>
      </c>
      <c r="J1603" s="429">
        <v>9</v>
      </c>
      <c r="K1603" s="429">
        <v>8546.16</v>
      </c>
      <c r="L1603" s="429">
        <v>1.1386378170965679</v>
      </c>
      <c r="M1603" s="429">
        <v>949.57333333333327</v>
      </c>
      <c r="N1603" s="429">
        <v>9</v>
      </c>
      <c r="O1603" s="429">
        <v>8750.880000000001</v>
      </c>
      <c r="P1603" s="442">
        <v>1.1659134512897038</v>
      </c>
      <c r="Q1603" s="430">
        <v>972.32000000000016</v>
      </c>
    </row>
    <row r="1604" spans="1:17" ht="14.4" customHeight="1" x14ac:dyDescent="0.3">
      <c r="A1604" s="425" t="s">
        <v>2664</v>
      </c>
      <c r="B1604" s="426" t="s">
        <v>2001</v>
      </c>
      <c r="C1604" s="426" t="s">
        <v>1969</v>
      </c>
      <c r="D1604" s="426" t="s">
        <v>2072</v>
      </c>
      <c r="E1604" s="426" t="s">
        <v>2071</v>
      </c>
      <c r="F1604" s="429">
        <v>11</v>
      </c>
      <c r="G1604" s="429">
        <v>18121.400000000001</v>
      </c>
      <c r="H1604" s="429">
        <v>1</v>
      </c>
      <c r="I1604" s="429">
        <v>1647.4</v>
      </c>
      <c r="J1604" s="429">
        <v>12</v>
      </c>
      <c r="K1604" s="429">
        <v>20427.809999999998</v>
      </c>
      <c r="L1604" s="429">
        <v>1.1272754864414447</v>
      </c>
      <c r="M1604" s="429">
        <v>1702.3174999999999</v>
      </c>
      <c r="N1604" s="429">
        <v>18</v>
      </c>
      <c r="O1604" s="429">
        <v>30731.579999999994</v>
      </c>
      <c r="P1604" s="442">
        <v>1.695872283598397</v>
      </c>
      <c r="Q1604" s="430">
        <v>1707.3099999999997</v>
      </c>
    </row>
    <row r="1605" spans="1:17" ht="14.4" customHeight="1" x14ac:dyDescent="0.3">
      <c r="A1605" s="425" t="s">
        <v>2664</v>
      </c>
      <c r="B1605" s="426" t="s">
        <v>2001</v>
      </c>
      <c r="C1605" s="426" t="s">
        <v>1969</v>
      </c>
      <c r="D1605" s="426" t="s">
        <v>2073</v>
      </c>
      <c r="E1605" s="426" t="s">
        <v>2071</v>
      </c>
      <c r="F1605" s="429">
        <v>2</v>
      </c>
      <c r="G1605" s="429">
        <v>3987.6</v>
      </c>
      <c r="H1605" s="429">
        <v>1</v>
      </c>
      <c r="I1605" s="429">
        <v>1993.8</v>
      </c>
      <c r="J1605" s="429">
        <v>2</v>
      </c>
      <c r="K1605" s="429">
        <v>4060.1000000000004</v>
      </c>
      <c r="L1605" s="429">
        <v>1.018181362222891</v>
      </c>
      <c r="M1605" s="429">
        <v>2030.0500000000002</v>
      </c>
      <c r="N1605" s="429">
        <v>3</v>
      </c>
      <c r="O1605" s="429">
        <v>6198.9000000000005</v>
      </c>
      <c r="P1605" s="442">
        <v>1.5545440866686731</v>
      </c>
      <c r="Q1605" s="430">
        <v>2066.3000000000002</v>
      </c>
    </row>
    <row r="1606" spans="1:17" ht="14.4" customHeight="1" x14ac:dyDescent="0.3">
      <c r="A1606" s="425" t="s">
        <v>2664</v>
      </c>
      <c r="B1606" s="426" t="s">
        <v>2001</v>
      </c>
      <c r="C1606" s="426" t="s">
        <v>1969</v>
      </c>
      <c r="D1606" s="426" t="s">
        <v>2074</v>
      </c>
      <c r="E1606" s="426" t="s">
        <v>2075</v>
      </c>
      <c r="F1606" s="429">
        <v>8</v>
      </c>
      <c r="G1606" s="429">
        <v>14914.399999999998</v>
      </c>
      <c r="H1606" s="429">
        <v>1</v>
      </c>
      <c r="I1606" s="429">
        <v>1864.2999999999997</v>
      </c>
      <c r="J1606" s="429">
        <v>5</v>
      </c>
      <c r="K1606" s="429">
        <v>9389.2899999999991</v>
      </c>
      <c r="L1606" s="429">
        <v>0.62954527168374197</v>
      </c>
      <c r="M1606" s="429">
        <v>1877.8579999999997</v>
      </c>
      <c r="N1606" s="429">
        <v>3</v>
      </c>
      <c r="O1606" s="429">
        <v>5796.2699999999995</v>
      </c>
      <c r="P1606" s="442">
        <v>0.38863581505122569</v>
      </c>
      <c r="Q1606" s="430">
        <v>1932.09</v>
      </c>
    </row>
    <row r="1607" spans="1:17" ht="14.4" customHeight="1" x14ac:dyDescent="0.3">
      <c r="A1607" s="425" t="s">
        <v>2664</v>
      </c>
      <c r="B1607" s="426" t="s">
        <v>2001</v>
      </c>
      <c r="C1607" s="426" t="s">
        <v>1969</v>
      </c>
      <c r="D1607" s="426" t="s">
        <v>2076</v>
      </c>
      <c r="E1607" s="426" t="s">
        <v>2077</v>
      </c>
      <c r="F1607" s="429">
        <v>3</v>
      </c>
      <c r="G1607" s="429">
        <v>2975.1000000000004</v>
      </c>
      <c r="H1607" s="429">
        <v>1</v>
      </c>
      <c r="I1607" s="429">
        <v>991.70000000000016</v>
      </c>
      <c r="J1607" s="429">
        <v>6</v>
      </c>
      <c r="K1607" s="429">
        <v>6058.38</v>
      </c>
      <c r="L1607" s="429">
        <v>2.0363618029646062</v>
      </c>
      <c r="M1607" s="429">
        <v>1009.73</v>
      </c>
      <c r="N1607" s="429">
        <v>6</v>
      </c>
      <c r="O1607" s="429">
        <v>6166.5599999999995</v>
      </c>
      <c r="P1607" s="442">
        <v>2.072723605929212</v>
      </c>
      <c r="Q1607" s="430">
        <v>1027.76</v>
      </c>
    </row>
    <row r="1608" spans="1:17" ht="14.4" customHeight="1" x14ac:dyDescent="0.3">
      <c r="A1608" s="425" t="s">
        <v>2664</v>
      </c>
      <c r="B1608" s="426" t="s">
        <v>2001</v>
      </c>
      <c r="C1608" s="426" t="s">
        <v>1969</v>
      </c>
      <c r="D1608" s="426" t="s">
        <v>2078</v>
      </c>
      <c r="E1608" s="426" t="s">
        <v>2077</v>
      </c>
      <c r="F1608" s="429">
        <v>4</v>
      </c>
      <c r="G1608" s="429">
        <v>8266.7999999999993</v>
      </c>
      <c r="H1608" s="429">
        <v>1</v>
      </c>
      <c r="I1608" s="429">
        <v>2066.6999999999998</v>
      </c>
      <c r="J1608" s="429">
        <v>3</v>
      </c>
      <c r="K1608" s="429">
        <v>6350.4</v>
      </c>
      <c r="L1608" s="429">
        <v>0.76818115836841339</v>
      </c>
      <c r="M1608" s="429">
        <v>2116.7999999999997</v>
      </c>
      <c r="N1608" s="429">
        <v>3</v>
      </c>
      <c r="O1608" s="429">
        <v>6425.5499999999993</v>
      </c>
      <c r="P1608" s="442">
        <v>0.77727173755262013</v>
      </c>
      <c r="Q1608" s="430">
        <v>2141.85</v>
      </c>
    </row>
    <row r="1609" spans="1:17" ht="14.4" customHeight="1" x14ac:dyDescent="0.3">
      <c r="A1609" s="425" t="s">
        <v>2664</v>
      </c>
      <c r="B1609" s="426" t="s">
        <v>2001</v>
      </c>
      <c r="C1609" s="426" t="s">
        <v>1969</v>
      </c>
      <c r="D1609" s="426" t="s">
        <v>2517</v>
      </c>
      <c r="E1609" s="426" t="s">
        <v>2518</v>
      </c>
      <c r="F1609" s="429">
        <v>3</v>
      </c>
      <c r="G1609" s="429">
        <v>2790</v>
      </c>
      <c r="H1609" s="429">
        <v>1</v>
      </c>
      <c r="I1609" s="429">
        <v>930</v>
      </c>
      <c r="J1609" s="429"/>
      <c r="K1609" s="429"/>
      <c r="L1609" s="429"/>
      <c r="M1609" s="429"/>
      <c r="N1609" s="429"/>
      <c r="O1609" s="429"/>
      <c r="P1609" s="442"/>
      <c r="Q1609" s="430"/>
    </row>
    <row r="1610" spans="1:17" ht="14.4" customHeight="1" x14ac:dyDescent="0.3">
      <c r="A1610" s="425" t="s">
        <v>2664</v>
      </c>
      <c r="B1610" s="426" t="s">
        <v>2001</v>
      </c>
      <c r="C1610" s="426" t="s">
        <v>1969</v>
      </c>
      <c r="D1610" s="426" t="s">
        <v>2085</v>
      </c>
      <c r="E1610" s="426" t="s">
        <v>2086</v>
      </c>
      <c r="F1610" s="429"/>
      <c r="G1610" s="429"/>
      <c r="H1610" s="429"/>
      <c r="I1610" s="429"/>
      <c r="J1610" s="429">
        <v>1</v>
      </c>
      <c r="K1610" s="429">
        <v>11772</v>
      </c>
      <c r="L1610" s="429"/>
      <c r="M1610" s="429">
        <v>11772</v>
      </c>
      <c r="N1610" s="429"/>
      <c r="O1610" s="429"/>
      <c r="P1610" s="442"/>
      <c r="Q1610" s="430"/>
    </row>
    <row r="1611" spans="1:17" ht="14.4" customHeight="1" x14ac:dyDescent="0.3">
      <c r="A1611" s="425" t="s">
        <v>2664</v>
      </c>
      <c r="B1611" s="426" t="s">
        <v>2001</v>
      </c>
      <c r="C1611" s="426" t="s">
        <v>1969</v>
      </c>
      <c r="D1611" s="426" t="s">
        <v>2087</v>
      </c>
      <c r="E1611" s="426" t="s">
        <v>2088</v>
      </c>
      <c r="F1611" s="429">
        <v>5</v>
      </c>
      <c r="G1611" s="429">
        <v>14490</v>
      </c>
      <c r="H1611" s="429">
        <v>1</v>
      </c>
      <c r="I1611" s="429">
        <v>2898</v>
      </c>
      <c r="J1611" s="429">
        <v>1</v>
      </c>
      <c r="K1611" s="429">
        <v>2898</v>
      </c>
      <c r="L1611" s="429">
        <v>0.2</v>
      </c>
      <c r="M1611" s="429">
        <v>2898</v>
      </c>
      <c r="N1611" s="429">
        <v>7</v>
      </c>
      <c r="O1611" s="429">
        <v>21023.66</v>
      </c>
      <c r="P1611" s="442">
        <v>1.4509082125603865</v>
      </c>
      <c r="Q1611" s="430">
        <v>3003.38</v>
      </c>
    </row>
    <row r="1612" spans="1:17" ht="14.4" customHeight="1" x14ac:dyDescent="0.3">
      <c r="A1612" s="425" t="s">
        <v>2664</v>
      </c>
      <c r="B1612" s="426" t="s">
        <v>2001</v>
      </c>
      <c r="C1612" s="426" t="s">
        <v>1969</v>
      </c>
      <c r="D1612" s="426" t="s">
        <v>2089</v>
      </c>
      <c r="E1612" s="426" t="s">
        <v>2090</v>
      </c>
      <c r="F1612" s="429"/>
      <c r="G1612" s="429"/>
      <c r="H1612" s="429"/>
      <c r="I1612" s="429"/>
      <c r="J1612" s="429">
        <v>2</v>
      </c>
      <c r="K1612" s="429">
        <v>4473</v>
      </c>
      <c r="L1612" s="429"/>
      <c r="M1612" s="429">
        <v>2236.5</v>
      </c>
      <c r="N1612" s="429"/>
      <c r="O1612" s="429"/>
      <c r="P1612" s="442"/>
      <c r="Q1612" s="430"/>
    </row>
    <row r="1613" spans="1:17" ht="14.4" customHeight="1" x14ac:dyDescent="0.3">
      <c r="A1613" s="425" t="s">
        <v>2664</v>
      </c>
      <c r="B1613" s="426" t="s">
        <v>2001</v>
      </c>
      <c r="C1613" s="426" t="s">
        <v>1969</v>
      </c>
      <c r="D1613" s="426" t="s">
        <v>2097</v>
      </c>
      <c r="E1613" s="426" t="s">
        <v>2098</v>
      </c>
      <c r="F1613" s="429">
        <v>3</v>
      </c>
      <c r="G1613" s="429">
        <v>79871.700000000012</v>
      </c>
      <c r="H1613" s="429">
        <v>1</v>
      </c>
      <c r="I1613" s="429">
        <v>26623.900000000005</v>
      </c>
      <c r="J1613" s="429">
        <v>1</v>
      </c>
      <c r="K1613" s="429">
        <v>27592.04</v>
      </c>
      <c r="L1613" s="429">
        <v>0.34545452269076526</v>
      </c>
      <c r="M1613" s="429">
        <v>27592.04</v>
      </c>
      <c r="N1613" s="429"/>
      <c r="O1613" s="429"/>
      <c r="P1613" s="442"/>
      <c r="Q1613" s="430"/>
    </row>
    <row r="1614" spans="1:17" ht="14.4" customHeight="1" x14ac:dyDescent="0.3">
      <c r="A1614" s="425" t="s">
        <v>2664</v>
      </c>
      <c r="B1614" s="426" t="s">
        <v>2001</v>
      </c>
      <c r="C1614" s="426" t="s">
        <v>1969</v>
      </c>
      <c r="D1614" s="426" t="s">
        <v>2099</v>
      </c>
      <c r="E1614" s="426" t="s">
        <v>2071</v>
      </c>
      <c r="F1614" s="429">
        <v>1</v>
      </c>
      <c r="G1614" s="429">
        <v>1396.2</v>
      </c>
      <c r="H1614" s="429">
        <v>1</v>
      </c>
      <c r="I1614" s="429">
        <v>1396.2</v>
      </c>
      <c r="J1614" s="429"/>
      <c r="K1614" s="429"/>
      <c r="L1614" s="429"/>
      <c r="M1614" s="429"/>
      <c r="N1614" s="429"/>
      <c r="O1614" s="429"/>
      <c r="P1614" s="442"/>
      <c r="Q1614" s="430"/>
    </row>
    <row r="1615" spans="1:17" ht="14.4" customHeight="1" x14ac:dyDescent="0.3">
      <c r="A1615" s="425" t="s">
        <v>2664</v>
      </c>
      <c r="B1615" s="426" t="s">
        <v>2001</v>
      </c>
      <c r="C1615" s="426" t="s">
        <v>1969</v>
      </c>
      <c r="D1615" s="426" t="s">
        <v>2102</v>
      </c>
      <c r="E1615" s="426" t="s">
        <v>2103</v>
      </c>
      <c r="F1615" s="429">
        <v>2</v>
      </c>
      <c r="G1615" s="429">
        <v>13298</v>
      </c>
      <c r="H1615" s="429">
        <v>1</v>
      </c>
      <c r="I1615" s="429">
        <v>6649</v>
      </c>
      <c r="J1615" s="429">
        <v>1</v>
      </c>
      <c r="K1615" s="429">
        <v>6890.78</v>
      </c>
      <c r="L1615" s="429">
        <v>0.51818168145585797</v>
      </c>
      <c r="M1615" s="429">
        <v>6890.78</v>
      </c>
      <c r="N1615" s="429">
        <v>2</v>
      </c>
      <c r="O1615" s="429">
        <v>13781.56</v>
      </c>
      <c r="P1615" s="442">
        <v>1.0363633629117159</v>
      </c>
      <c r="Q1615" s="430">
        <v>6890.78</v>
      </c>
    </row>
    <row r="1616" spans="1:17" ht="14.4" customHeight="1" x14ac:dyDescent="0.3">
      <c r="A1616" s="425" t="s">
        <v>2664</v>
      </c>
      <c r="B1616" s="426" t="s">
        <v>2001</v>
      </c>
      <c r="C1616" s="426" t="s">
        <v>1969</v>
      </c>
      <c r="D1616" s="426" t="s">
        <v>2104</v>
      </c>
      <c r="E1616" s="426" t="s">
        <v>2105</v>
      </c>
      <c r="F1616" s="429"/>
      <c r="G1616" s="429"/>
      <c r="H1616" s="429"/>
      <c r="I1616" s="429"/>
      <c r="J1616" s="429">
        <v>3</v>
      </c>
      <c r="K1616" s="429">
        <v>6896.91</v>
      </c>
      <c r="L1616" s="429"/>
      <c r="M1616" s="429">
        <v>2298.9699999999998</v>
      </c>
      <c r="N1616" s="429">
        <v>5</v>
      </c>
      <c r="O1616" s="429">
        <v>11494.849999999999</v>
      </c>
      <c r="P1616" s="442"/>
      <c r="Q1616" s="430">
        <v>2298.9699999999998</v>
      </c>
    </row>
    <row r="1617" spans="1:17" ht="14.4" customHeight="1" x14ac:dyDescent="0.3">
      <c r="A1617" s="425" t="s">
        <v>2664</v>
      </c>
      <c r="B1617" s="426" t="s">
        <v>2001</v>
      </c>
      <c r="C1617" s="426" t="s">
        <v>1969</v>
      </c>
      <c r="D1617" s="426" t="s">
        <v>2106</v>
      </c>
      <c r="E1617" s="426" t="s">
        <v>2107</v>
      </c>
      <c r="F1617" s="429">
        <v>8</v>
      </c>
      <c r="G1617" s="429">
        <v>31941.599999999999</v>
      </c>
      <c r="H1617" s="429">
        <v>1</v>
      </c>
      <c r="I1617" s="429">
        <v>3992.7</v>
      </c>
      <c r="J1617" s="429">
        <v>4</v>
      </c>
      <c r="K1617" s="429">
        <v>16551.560000000001</v>
      </c>
      <c r="L1617" s="429">
        <v>0.51818193202594742</v>
      </c>
      <c r="M1617" s="429">
        <v>4137.8900000000003</v>
      </c>
      <c r="N1617" s="429">
        <v>8</v>
      </c>
      <c r="O1617" s="429">
        <v>33103.120000000003</v>
      </c>
      <c r="P1617" s="442">
        <v>1.0363638640518948</v>
      </c>
      <c r="Q1617" s="430">
        <v>4137.8900000000003</v>
      </c>
    </row>
    <row r="1618" spans="1:17" ht="14.4" customHeight="1" x14ac:dyDescent="0.3">
      <c r="A1618" s="425" t="s">
        <v>2664</v>
      </c>
      <c r="B1618" s="426" t="s">
        <v>2001</v>
      </c>
      <c r="C1618" s="426" t="s">
        <v>1969</v>
      </c>
      <c r="D1618" s="426" t="s">
        <v>2110</v>
      </c>
      <c r="E1618" s="426" t="s">
        <v>2111</v>
      </c>
      <c r="F1618" s="429">
        <v>2</v>
      </c>
      <c r="G1618" s="429">
        <v>32948</v>
      </c>
      <c r="H1618" s="429">
        <v>1</v>
      </c>
      <c r="I1618" s="429">
        <v>16474</v>
      </c>
      <c r="J1618" s="429">
        <v>8</v>
      </c>
      <c r="K1618" s="429">
        <v>135985.35</v>
      </c>
      <c r="L1618" s="429">
        <v>4.1272717615636765</v>
      </c>
      <c r="M1618" s="429">
        <v>16998.168750000001</v>
      </c>
      <c r="N1618" s="429">
        <v>3</v>
      </c>
      <c r="O1618" s="429">
        <v>51219.149999999994</v>
      </c>
      <c r="P1618" s="442">
        <v>1.5545450406701466</v>
      </c>
      <c r="Q1618" s="430">
        <v>17073.05</v>
      </c>
    </row>
    <row r="1619" spans="1:17" ht="14.4" customHeight="1" x14ac:dyDescent="0.3">
      <c r="A1619" s="425" t="s">
        <v>2664</v>
      </c>
      <c r="B1619" s="426" t="s">
        <v>2001</v>
      </c>
      <c r="C1619" s="426" t="s">
        <v>1969</v>
      </c>
      <c r="D1619" s="426" t="s">
        <v>2112</v>
      </c>
      <c r="E1619" s="426" t="s">
        <v>2113</v>
      </c>
      <c r="F1619" s="429">
        <v>6</v>
      </c>
      <c r="G1619" s="429">
        <v>6016.8</v>
      </c>
      <c r="H1619" s="429">
        <v>1</v>
      </c>
      <c r="I1619" s="429">
        <v>1002.8000000000001</v>
      </c>
      <c r="J1619" s="429">
        <v>11</v>
      </c>
      <c r="K1619" s="429">
        <v>11030.8</v>
      </c>
      <c r="L1619" s="429">
        <v>1.8333333333333333</v>
      </c>
      <c r="M1619" s="429">
        <v>1002.8</v>
      </c>
      <c r="N1619" s="429">
        <v>10</v>
      </c>
      <c r="O1619" s="429">
        <v>10028</v>
      </c>
      <c r="P1619" s="442">
        <v>1.6666666666666665</v>
      </c>
      <c r="Q1619" s="430">
        <v>1002.8</v>
      </c>
    </row>
    <row r="1620" spans="1:17" ht="14.4" customHeight="1" x14ac:dyDescent="0.3">
      <c r="A1620" s="425" t="s">
        <v>2664</v>
      </c>
      <c r="B1620" s="426" t="s">
        <v>2001</v>
      </c>
      <c r="C1620" s="426" t="s">
        <v>1969</v>
      </c>
      <c r="D1620" s="426" t="s">
        <v>2114</v>
      </c>
      <c r="E1620" s="426" t="s">
        <v>2115</v>
      </c>
      <c r="F1620" s="429">
        <v>1</v>
      </c>
      <c r="G1620" s="429">
        <v>7650</v>
      </c>
      <c r="H1620" s="429">
        <v>1</v>
      </c>
      <c r="I1620" s="429">
        <v>7650</v>
      </c>
      <c r="J1620" s="429"/>
      <c r="K1620" s="429"/>
      <c r="L1620" s="429"/>
      <c r="M1620" s="429"/>
      <c r="N1620" s="429"/>
      <c r="O1620" s="429"/>
      <c r="P1620" s="442"/>
      <c r="Q1620" s="430"/>
    </row>
    <row r="1621" spans="1:17" ht="14.4" customHeight="1" x14ac:dyDescent="0.3">
      <c r="A1621" s="425" t="s">
        <v>2664</v>
      </c>
      <c r="B1621" s="426" t="s">
        <v>2001</v>
      </c>
      <c r="C1621" s="426" t="s">
        <v>1969</v>
      </c>
      <c r="D1621" s="426" t="s">
        <v>2120</v>
      </c>
      <c r="E1621" s="426" t="s">
        <v>2121</v>
      </c>
      <c r="F1621" s="429"/>
      <c r="G1621" s="429"/>
      <c r="H1621" s="429"/>
      <c r="I1621" s="429"/>
      <c r="J1621" s="429"/>
      <c r="K1621" s="429"/>
      <c r="L1621" s="429"/>
      <c r="M1621" s="429"/>
      <c r="N1621" s="429">
        <v>1</v>
      </c>
      <c r="O1621" s="429">
        <v>13284.52</v>
      </c>
      <c r="P1621" s="442"/>
      <c r="Q1621" s="430">
        <v>13284.52</v>
      </c>
    </row>
    <row r="1622" spans="1:17" ht="14.4" customHeight="1" x14ac:dyDescent="0.3">
      <c r="A1622" s="425" t="s">
        <v>2664</v>
      </c>
      <c r="B1622" s="426" t="s">
        <v>2001</v>
      </c>
      <c r="C1622" s="426" t="s">
        <v>1969</v>
      </c>
      <c r="D1622" s="426" t="s">
        <v>2124</v>
      </c>
      <c r="E1622" s="426" t="s">
        <v>2125</v>
      </c>
      <c r="F1622" s="429"/>
      <c r="G1622" s="429"/>
      <c r="H1622" s="429"/>
      <c r="I1622" s="429"/>
      <c r="J1622" s="429">
        <v>2</v>
      </c>
      <c r="K1622" s="429">
        <v>6981.16</v>
      </c>
      <c r="L1622" s="429"/>
      <c r="M1622" s="429">
        <v>3490.58</v>
      </c>
      <c r="N1622" s="429"/>
      <c r="O1622" s="429"/>
      <c r="P1622" s="442"/>
      <c r="Q1622" s="430"/>
    </row>
    <row r="1623" spans="1:17" ht="14.4" customHeight="1" x14ac:dyDescent="0.3">
      <c r="A1623" s="425" t="s">
        <v>2664</v>
      </c>
      <c r="B1623" s="426" t="s">
        <v>2001</v>
      </c>
      <c r="C1623" s="426" t="s">
        <v>1969</v>
      </c>
      <c r="D1623" s="426" t="s">
        <v>2126</v>
      </c>
      <c r="E1623" s="426" t="s">
        <v>2127</v>
      </c>
      <c r="F1623" s="429">
        <v>5</v>
      </c>
      <c r="G1623" s="429">
        <v>10474</v>
      </c>
      <c r="H1623" s="429">
        <v>1</v>
      </c>
      <c r="I1623" s="429">
        <v>2094.8000000000002</v>
      </c>
      <c r="J1623" s="429">
        <v>1</v>
      </c>
      <c r="K1623" s="429">
        <v>2094.8000000000002</v>
      </c>
      <c r="L1623" s="429">
        <v>0.2</v>
      </c>
      <c r="M1623" s="429">
        <v>2094.8000000000002</v>
      </c>
      <c r="N1623" s="429">
        <v>7</v>
      </c>
      <c r="O1623" s="429">
        <v>15196.789999999999</v>
      </c>
      <c r="P1623" s="442">
        <v>1.4509060530838265</v>
      </c>
      <c r="Q1623" s="430">
        <v>2170.9699999999998</v>
      </c>
    </row>
    <row r="1624" spans="1:17" ht="14.4" customHeight="1" x14ac:dyDescent="0.3">
      <c r="A1624" s="425" t="s">
        <v>2664</v>
      </c>
      <c r="B1624" s="426" t="s">
        <v>2001</v>
      </c>
      <c r="C1624" s="426" t="s">
        <v>1969</v>
      </c>
      <c r="D1624" s="426" t="s">
        <v>2128</v>
      </c>
      <c r="E1624" s="426" t="s">
        <v>2129</v>
      </c>
      <c r="F1624" s="429"/>
      <c r="G1624" s="429"/>
      <c r="H1624" s="429"/>
      <c r="I1624" s="429"/>
      <c r="J1624" s="429"/>
      <c r="K1624" s="429"/>
      <c r="L1624" s="429"/>
      <c r="M1624" s="429"/>
      <c r="N1624" s="429">
        <v>2</v>
      </c>
      <c r="O1624" s="429">
        <v>1594</v>
      </c>
      <c r="P1624" s="442"/>
      <c r="Q1624" s="430">
        <v>797</v>
      </c>
    </row>
    <row r="1625" spans="1:17" ht="14.4" customHeight="1" x14ac:dyDescent="0.3">
      <c r="A1625" s="425" t="s">
        <v>2664</v>
      </c>
      <c r="B1625" s="426" t="s">
        <v>2001</v>
      </c>
      <c r="C1625" s="426" t="s">
        <v>1969</v>
      </c>
      <c r="D1625" s="426" t="s">
        <v>2130</v>
      </c>
      <c r="E1625" s="426" t="s">
        <v>2131</v>
      </c>
      <c r="F1625" s="429">
        <v>3</v>
      </c>
      <c r="G1625" s="429">
        <v>74939.100000000006</v>
      </c>
      <c r="H1625" s="429">
        <v>1</v>
      </c>
      <c r="I1625" s="429">
        <v>24979.7</v>
      </c>
      <c r="J1625" s="429"/>
      <c r="K1625" s="429"/>
      <c r="L1625" s="429"/>
      <c r="M1625" s="429"/>
      <c r="N1625" s="429">
        <v>1</v>
      </c>
      <c r="O1625" s="429">
        <v>25888.05</v>
      </c>
      <c r="P1625" s="442">
        <v>0.34545450906135777</v>
      </c>
      <c r="Q1625" s="430">
        <v>25888.05</v>
      </c>
    </row>
    <row r="1626" spans="1:17" ht="14.4" customHeight="1" x14ac:dyDescent="0.3">
      <c r="A1626" s="425" t="s">
        <v>2664</v>
      </c>
      <c r="B1626" s="426" t="s">
        <v>2001</v>
      </c>
      <c r="C1626" s="426" t="s">
        <v>1969</v>
      </c>
      <c r="D1626" s="426" t="s">
        <v>2146</v>
      </c>
      <c r="E1626" s="426" t="s">
        <v>2145</v>
      </c>
      <c r="F1626" s="429">
        <v>8</v>
      </c>
      <c r="G1626" s="429">
        <v>40597.599999999999</v>
      </c>
      <c r="H1626" s="429">
        <v>1</v>
      </c>
      <c r="I1626" s="429">
        <v>5074.7</v>
      </c>
      <c r="J1626" s="429">
        <v>7</v>
      </c>
      <c r="K1626" s="429">
        <v>35891.96</v>
      </c>
      <c r="L1626" s="429">
        <v>0.88409068516365497</v>
      </c>
      <c r="M1626" s="429">
        <v>5127.4228571428566</v>
      </c>
      <c r="N1626" s="429">
        <v>7</v>
      </c>
      <c r="O1626" s="429">
        <v>36814.61</v>
      </c>
      <c r="P1626" s="442">
        <v>0.90681739807279249</v>
      </c>
      <c r="Q1626" s="430">
        <v>5259.2300000000005</v>
      </c>
    </row>
    <row r="1627" spans="1:17" ht="14.4" customHeight="1" x14ac:dyDescent="0.3">
      <c r="A1627" s="425" t="s">
        <v>2664</v>
      </c>
      <c r="B1627" s="426" t="s">
        <v>2001</v>
      </c>
      <c r="C1627" s="426" t="s">
        <v>1969</v>
      </c>
      <c r="D1627" s="426" t="s">
        <v>2153</v>
      </c>
      <c r="E1627" s="426" t="s">
        <v>2154</v>
      </c>
      <c r="F1627" s="429">
        <v>5</v>
      </c>
      <c r="G1627" s="429">
        <v>2922</v>
      </c>
      <c r="H1627" s="429">
        <v>1</v>
      </c>
      <c r="I1627" s="429">
        <v>584.4</v>
      </c>
      <c r="J1627" s="429">
        <v>4</v>
      </c>
      <c r="K1627" s="429">
        <v>2422.6</v>
      </c>
      <c r="L1627" s="429">
        <v>0.8290896646132786</v>
      </c>
      <c r="M1627" s="429">
        <v>605.65</v>
      </c>
      <c r="N1627" s="429">
        <v>6</v>
      </c>
      <c r="O1627" s="429">
        <v>3633.8999999999996</v>
      </c>
      <c r="P1627" s="442">
        <v>1.2436344969199178</v>
      </c>
      <c r="Q1627" s="430">
        <v>605.65</v>
      </c>
    </row>
    <row r="1628" spans="1:17" ht="14.4" customHeight="1" x14ac:dyDescent="0.3">
      <c r="A1628" s="425" t="s">
        <v>2664</v>
      </c>
      <c r="B1628" s="426" t="s">
        <v>2001</v>
      </c>
      <c r="C1628" s="426" t="s">
        <v>1969</v>
      </c>
      <c r="D1628" s="426" t="s">
        <v>2159</v>
      </c>
      <c r="E1628" s="426" t="s">
        <v>2160</v>
      </c>
      <c r="F1628" s="429"/>
      <c r="G1628" s="429"/>
      <c r="H1628" s="429"/>
      <c r="I1628" s="429"/>
      <c r="J1628" s="429">
        <v>3</v>
      </c>
      <c r="K1628" s="429">
        <v>2406</v>
      </c>
      <c r="L1628" s="429"/>
      <c r="M1628" s="429">
        <v>802</v>
      </c>
      <c r="N1628" s="429"/>
      <c r="O1628" s="429"/>
      <c r="P1628" s="442"/>
      <c r="Q1628" s="430"/>
    </row>
    <row r="1629" spans="1:17" ht="14.4" customHeight="1" x14ac:dyDescent="0.3">
      <c r="A1629" s="425" t="s">
        <v>2664</v>
      </c>
      <c r="B1629" s="426" t="s">
        <v>2001</v>
      </c>
      <c r="C1629" s="426" t="s">
        <v>1969</v>
      </c>
      <c r="D1629" s="426" t="s">
        <v>2161</v>
      </c>
      <c r="E1629" s="426" t="s">
        <v>2160</v>
      </c>
      <c r="F1629" s="429">
        <v>11</v>
      </c>
      <c r="G1629" s="429">
        <v>9425.8999999999978</v>
      </c>
      <c r="H1629" s="429">
        <v>1</v>
      </c>
      <c r="I1629" s="429">
        <v>856.89999999999975</v>
      </c>
      <c r="J1629" s="429">
        <v>11</v>
      </c>
      <c r="K1629" s="429">
        <v>9519.3799999999992</v>
      </c>
      <c r="L1629" s="429">
        <v>1.009917355371901</v>
      </c>
      <c r="M1629" s="429">
        <v>865.3981818181818</v>
      </c>
      <c r="N1629" s="429">
        <v>13</v>
      </c>
      <c r="O1629" s="429">
        <v>11544.779999999999</v>
      </c>
      <c r="P1629" s="442">
        <v>1.2247933884297522</v>
      </c>
      <c r="Q1629" s="430">
        <v>888.06</v>
      </c>
    </row>
    <row r="1630" spans="1:17" ht="14.4" customHeight="1" x14ac:dyDescent="0.3">
      <c r="A1630" s="425" t="s">
        <v>2664</v>
      </c>
      <c r="B1630" s="426" t="s">
        <v>2001</v>
      </c>
      <c r="C1630" s="426" t="s">
        <v>1969</v>
      </c>
      <c r="D1630" s="426" t="s">
        <v>2162</v>
      </c>
      <c r="E1630" s="426" t="s">
        <v>2163</v>
      </c>
      <c r="F1630" s="429">
        <v>2</v>
      </c>
      <c r="G1630" s="429">
        <v>1713.8</v>
      </c>
      <c r="H1630" s="429">
        <v>1</v>
      </c>
      <c r="I1630" s="429">
        <v>856.9</v>
      </c>
      <c r="J1630" s="429">
        <v>3</v>
      </c>
      <c r="K1630" s="429">
        <v>2601.8599999999997</v>
      </c>
      <c r="L1630" s="429">
        <v>1.5181818181818181</v>
      </c>
      <c r="M1630" s="429">
        <v>867.28666666666652</v>
      </c>
      <c r="N1630" s="429">
        <v>2</v>
      </c>
      <c r="O1630" s="429">
        <v>1776.12</v>
      </c>
      <c r="P1630" s="442">
        <v>1.0363636363636364</v>
      </c>
      <c r="Q1630" s="430">
        <v>888.06</v>
      </c>
    </row>
    <row r="1631" spans="1:17" ht="14.4" customHeight="1" x14ac:dyDescent="0.3">
      <c r="A1631" s="425" t="s">
        <v>2664</v>
      </c>
      <c r="B1631" s="426" t="s">
        <v>2001</v>
      </c>
      <c r="C1631" s="426" t="s">
        <v>1969</v>
      </c>
      <c r="D1631" s="426" t="s">
        <v>2164</v>
      </c>
      <c r="E1631" s="426" t="s">
        <v>2165</v>
      </c>
      <c r="F1631" s="429">
        <v>3</v>
      </c>
      <c r="G1631" s="429">
        <v>2406</v>
      </c>
      <c r="H1631" s="429">
        <v>1</v>
      </c>
      <c r="I1631" s="429">
        <v>802</v>
      </c>
      <c r="J1631" s="429"/>
      <c r="K1631" s="429"/>
      <c r="L1631" s="429"/>
      <c r="M1631" s="429"/>
      <c r="N1631" s="429"/>
      <c r="O1631" s="429"/>
      <c r="P1631" s="442"/>
      <c r="Q1631" s="430"/>
    </row>
    <row r="1632" spans="1:17" ht="14.4" customHeight="1" x14ac:dyDescent="0.3">
      <c r="A1632" s="425" t="s">
        <v>2664</v>
      </c>
      <c r="B1632" s="426" t="s">
        <v>2001</v>
      </c>
      <c r="C1632" s="426" t="s">
        <v>1969</v>
      </c>
      <c r="D1632" s="426" t="s">
        <v>2565</v>
      </c>
      <c r="E1632" s="426" t="s">
        <v>2566</v>
      </c>
      <c r="F1632" s="429"/>
      <c r="G1632" s="429"/>
      <c r="H1632" s="429"/>
      <c r="I1632" s="429"/>
      <c r="J1632" s="429">
        <v>1</v>
      </c>
      <c r="K1632" s="429">
        <v>1055.5</v>
      </c>
      <c r="L1632" s="429"/>
      <c r="M1632" s="429">
        <v>1055.5</v>
      </c>
      <c r="N1632" s="429"/>
      <c r="O1632" s="429"/>
      <c r="P1632" s="442"/>
      <c r="Q1632" s="430"/>
    </row>
    <row r="1633" spans="1:17" ht="14.4" customHeight="1" x14ac:dyDescent="0.3">
      <c r="A1633" s="425" t="s">
        <v>2664</v>
      </c>
      <c r="B1633" s="426" t="s">
        <v>2001</v>
      </c>
      <c r="C1633" s="426" t="s">
        <v>1969</v>
      </c>
      <c r="D1633" s="426" t="s">
        <v>2166</v>
      </c>
      <c r="E1633" s="426" t="s">
        <v>2167</v>
      </c>
      <c r="F1633" s="429"/>
      <c r="G1633" s="429"/>
      <c r="H1633" s="429"/>
      <c r="I1633" s="429"/>
      <c r="J1633" s="429">
        <v>18</v>
      </c>
      <c r="K1633" s="429">
        <v>68947.199999999997</v>
      </c>
      <c r="L1633" s="429"/>
      <c r="M1633" s="429">
        <v>3830.3999999999996</v>
      </c>
      <c r="N1633" s="429">
        <v>17</v>
      </c>
      <c r="O1633" s="429">
        <v>66279.600000000006</v>
      </c>
      <c r="P1633" s="442"/>
      <c r="Q1633" s="430">
        <v>3898.8</v>
      </c>
    </row>
    <row r="1634" spans="1:17" ht="14.4" customHeight="1" x14ac:dyDescent="0.3">
      <c r="A1634" s="425" t="s">
        <v>2664</v>
      </c>
      <c r="B1634" s="426" t="s">
        <v>2001</v>
      </c>
      <c r="C1634" s="426" t="s">
        <v>1969</v>
      </c>
      <c r="D1634" s="426" t="s">
        <v>2171</v>
      </c>
      <c r="E1634" s="426" t="s">
        <v>2172</v>
      </c>
      <c r="F1634" s="429">
        <v>3</v>
      </c>
      <c r="G1634" s="429">
        <v>4263.6000000000004</v>
      </c>
      <c r="H1634" s="429">
        <v>1</v>
      </c>
      <c r="I1634" s="429">
        <v>1421.2</v>
      </c>
      <c r="J1634" s="429">
        <v>9</v>
      </c>
      <c r="K1634" s="429">
        <v>13204.240000000002</v>
      </c>
      <c r="L1634" s="429">
        <v>3.0969696969696972</v>
      </c>
      <c r="M1634" s="429">
        <v>1467.137777777778</v>
      </c>
      <c r="N1634" s="429">
        <v>5</v>
      </c>
      <c r="O1634" s="429">
        <v>7364.4000000000005</v>
      </c>
      <c r="P1634" s="442">
        <v>1.7272727272727273</v>
      </c>
      <c r="Q1634" s="430">
        <v>1472.88</v>
      </c>
    </row>
    <row r="1635" spans="1:17" ht="14.4" customHeight="1" x14ac:dyDescent="0.3">
      <c r="A1635" s="425" t="s">
        <v>2664</v>
      </c>
      <c r="B1635" s="426" t="s">
        <v>2001</v>
      </c>
      <c r="C1635" s="426" t="s">
        <v>1969</v>
      </c>
      <c r="D1635" s="426" t="s">
        <v>2177</v>
      </c>
      <c r="E1635" s="426" t="s">
        <v>2178</v>
      </c>
      <c r="F1635" s="429">
        <v>4</v>
      </c>
      <c r="G1635" s="429">
        <v>5040</v>
      </c>
      <c r="H1635" s="429">
        <v>1</v>
      </c>
      <c r="I1635" s="429">
        <v>1260</v>
      </c>
      <c r="J1635" s="429">
        <v>8</v>
      </c>
      <c r="K1635" s="429">
        <v>10446.56</v>
      </c>
      <c r="L1635" s="429">
        <v>2.0727301587301588</v>
      </c>
      <c r="M1635" s="429">
        <v>1305.82</v>
      </c>
      <c r="N1635" s="429">
        <v>5</v>
      </c>
      <c r="O1635" s="429">
        <v>6529.1</v>
      </c>
      <c r="P1635" s="442">
        <v>1.2954563492063493</v>
      </c>
      <c r="Q1635" s="430">
        <v>1305.8200000000002</v>
      </c>
    </row>
    <row r="1636" spans="1:17" ht="14.4" customHeight="1" x14ac:dyDescent="0.3">
      <c r="A1636" s="425" t="s">
        <v>2664</v>
      </c>
      <c r="B1636" s="426" t="s">
        <v>2001</v>
      </c>
      <c r="C1636" s="426" t="s">
        <v>1969</v>
      </c>
      <c r="D1636" s="426" t="s">
        <v>2179</v>
      </c>
      <c r="E1636" s="426" t="s">
        <v>2180</v>
      </c>
      <c r="F1636" s="429">
        <v>9</v>
      </c>
      <c r="G1636" s="429">
        <v>3118.5</v>
      </c>
      <c r="H1636" s="429">
        <v>1</v>
      </c>
      <c r="I1636" s="429">
        <v>346.5</v>
      </c>
      <c r="J1636" s="429">
        <v>8</v>
      </c>
      <c r="K1636" s="429">
        <v>2872.8</v>
      </c>
      <c r="L1636" s="429">
        <v>0.92121212121212126</v>
      </c>
      <c r="M1636" s="429">
        <v>359.1</v>
      </c>
      <c r="N1636" s="429">
        <v>8</v>
      </c>
      <c r="O1636" s="429">
        <v>2872.8</v>
      </c>
      <c r="P1636" s="442">
        <v>0.92121212121212126</v>
      </c>
      <c r="Q1636" s="430">
        <v>359.1</v>
      </c>
    </row>
    <row r="1637" spans="1:17" ht="14.4" customHeight="1" x14ac:dyDescent="0.3">
      <c r="A1637" s="425" t="s">
        <v>2664</v>
      </c>
      <c r="B1637" s="426" t="s">
        <v>2001</v>
      </c>
      <c r="C1637" s="426" t="s">
        <v>1969</v>
      </c>
      <c r="D1637" s="426" t="s">
        <v>2435</v>
      </c>
      <c r="E1637" s="426" t="s">
        <v>2436</v>
      </c>
      <c r="F1637" s="429"/>
      <c r="G1637" s="429"/>
      <c r="H1637" s="429"/>
      <c r="I1637" s="429"/>
      <c r="J1637" s="429"/>
      <c r="K1637" s="429"/>
      <c r="L1637" s="429"/>
      <c r="M1637" s="429"/>
      <c r="N1637" s="429">
        <v>1</v>
      </c>
      <c r="O1637" s="429">
        <v>13078</v>
      </c>
      <c r="P1637" s="442"/>
      <c r="Q1637" s="430">
        <v>13078</v>
      </c>
    </row>
    <row r="1638" spans="1:17" ht="14.4" customHeight="1" x14ac:dyDescent="0.3">
      <c r="A1638" s="425" t="s">
        <v>2664</v>
      </c>
      <c r="B1638" s="426" t="s">
        <v>2001</v>
      </c>
      <c r="C1638" s="426" t="s">
        <v>1969</v>
      </c>
      <c r="D1638" s="426" t="s">
        <v>2626</v>
      </c>
      <c r="E1638" s="426" t="s">
        <v>2627</v>
      </c>
      <c r="F1638" s="429"/>
      <c r="G1638" s="429"/>
      <c r="H1638" s="429"/>
      <c r="I1638" s="429"/>
      <c r="J1638" s="429"/>
      <c r="K1638" s="429"/>
      <c r="L1638" s="429"/>
      <c r="M1638" s="429"/>
      <c r="N1638" s="429">
        <v>1</v>
      </c>
      <c r="O1638" s="429">
        <v>15987</v>
      </c>
      <c r="P1638" s="442"/>
      <c r="Q1638" s="430">
        <v>15987</v>
      </c>
    </row>
    <row r="1639" spans="1:17" ht="14.4" customHeight="1" x14ac:dyDescent="0.3">
      <c r="A1639" s="425" t="s">
        <v>2664</v>
      </c>
      <c r="B1639" s="426" t="s">
        <v>2001</v>
      </c>
      <c r="C1639" s="426" t="s">
        <v>1969</v>
      </c>
      <c r="D1639" s="426" t="s">
        <v>2187</v>
      </c>
      <c r="E1639" s="426" t="s">
        <v>2188</v>
      </c>
      <c r="F1639" s="429">
        <v>3</v>
      </c>
      <c r="G1639" s="429">
        <v>2681.7</v>
      </c>
      <c r="H1639" s="429">
        <v>1</v>
      </c>
      <c r="I1639" s="429">
        <v>893.9</v>
      </c>
      <c r="J1639" s="429">
        <v>7</v>
      </c>
      <c r="K1639" s="429">
        <v>6257.2999999999993</v>
      </c>
      <c r="L1639" s="429">
        <v>2.333333333333333</v>
      </c>
      <c r="M1639" s="429">
        <v>893.89999999999986</v>
      </c>
      <c r="N1639" s="429">
        <v>13</v>
      </c>
      <c r="O1639" s="429">
        <v>11620.7</v>
      </c>
      <c r="P1639" s="442">
        <v>4.3333333333333339</v>
      </c>
      <c r="Q1639" s="430">
        <v>893.90000000000009</v>
      </c>
    </row>
    <row r="1640" spans="1:17" ht="14.4" customHeight="1" x14ac:dyDescent="0.3">
      <c r="A1640" s="425" t="s">
        <v>2664</v>
      </c>
      <c r="B1640" s="426" t="s">
        <v>2001</v>
      </c>
      <c r="C1640" s="426" t="s">
        <v>1969</v>
      </c>
      <c r="D1640" s="426" t="s">
        <v>2189</v>
      </c>
      <c r="E1640" s="426" t="s">
        <v>2190</v>
      </c>
      <c r="F1640" s="429">
        <v>1</v>
      </c>
      <c r="G1640" s="429">
        <v>893.9</v>
      </c>
      <c r="H1640" s="429">
        <v>1</v>
      </c>
      <c r="I1640" s="429">
        <v>893.9</v>
      </c>
      <c r="J1640" s="429">
        <v>2</v>
      </c>
      <c r="K1640" s="429">
        <v>1787.8</v>
      </c>
      <c r="L1640" s="429">
        <v>2</v>
      </c>
      <c r="M1640" s="429">
        <v>893.9</v>
      </c>
      <c r="N1640" s="429">
        <v>1</v>
      </c>
      <c r="O1640" s="429">
        <v>893.9</v>
      </c>
      <c r="P1640" s="442">
        <v>1</v>
      </c>
      <c r="Q1640" s="430">
        <v>893.9</v>
      </c>
    </row>
    <row r="1641" spans="1:17" ht="14.4" customHeight="1" x14ac:dyDescent="0.3">
      <c r="A1641" s="425" t="s">
        <v>2664</v>
      </c>
      <c r="B1641" s="426" t="s">
        <v>2001</v>
      </c>
      <c r="C1641" s="426" t="s">
        <v>1969</v>
      </c>
      <c r="D1641" s="426" t="s">
        <v>2191</v>
      </c>
      <c r="E1641" s="426" t="s">
        <v>2192</v>
      </c>
      <c r="F1641" s="429">
        <v>1</v>
      </c>
      <c r="G1641" s="429">
        <v>893.9</v>
      </c>
      <c r="H1641" s="429">
        <v>1</v>
      </c>
      <c r="I1641" s="429">
        <v>893.9</v>
      </c>
      <c r="J1641" s="429"/>
      <c r="K1641" s="429"/>
      <c r="L1641" s="429"/>
      <c r="M1641" s="429"/>
      <c r="N1641" s="429"/>
      <c r="O1641" s="429"/>
      <c r="P1641" s="442"/>
      <c r="Q1641" s="430"/>
    </row>
    <row r="1642" spans="1:17" ht="14.4" customHeight="1" x14ac:dyDescent="0.3">
      <c r="A1642" s="425" t="s">
        <v>2664</v>
      </c>
      <c r="B1642" s="426" t="s">
        <v>2001</v>
      </c>
      <c r="C1642" s="426" t="s">
        <v>1969</v>
      </c>
      <c r="D1642" s="426" t="s">
        <v>1970</v>
      </c>
      <c r="E1642" s="426" t="s">
        <v>1971</v>
      </c>
      <c r="F1642" s="429">
        <v>2</v>
      </c>
      <c r="G1642" s="429">
        <v>1787.8</v>
      </c>
      <c r="H1642" s="429">
        <v>1</v>
      </c>
      <c r="I1642" s="429">
        <v>893.9</v>
      </c>
      <c r="J1642" s="429"/>
      <c r="K1642" s="429"/>
      <c r="L1642" s="429"/>
      <c r="M1642" s="429"/>
      <c r="N1642" s="429"/>
      <c r="O1642" s="429"/>
      <c r="P1642" s="442"/>
      <c r="Q1642" s="430"/>
    </row>
    <row r="1643" spans="1:17" ht="14.4" customHeight="1" x14ac:dyDescent="0.3">
      <c r="A1643" s="425" t="s">
        <v>2664</v>
      </c>
      <c r="B1643" s="426" t="s">
        <v>2001</v>
      </c>
      <c r="C1643" s="426" t="s">
        <v>1969</v>
      </c>
      <c r="D1643" s="426" t="s">
        <v>2193</v>
      </c>
      <c r="E1643" s="426" t="s">
        <v>2194</v>
      </c>
      <c r="F1643" s="429"/>
      <c r="G1643" s="429"/>
      <c r="H1643" s="429"/>
      <c r="I1643" s="429"/>
      <c r="J1643" s="429">
        <v>1</v>
      </c>
      <c r="K1643" s="429">
        <v>751.9</v>
      </c>
      <c r="L1643" s="429"/>
      <c r="M1643" s="429">
        <v>751.9</v>
      </c>
      <c r="N1643" s="429"/>
      <c r="O1643" s="429"/>
      <c r="P1643" s="442"/>
      <c r="Q1643" s="430"/>
    </row>
    <row r="1644" spans="1:17" ht="14.4" customHeight="1" x14ac:dyDescent="0.3">
      <c r="A1644" s="425" t="s">
        <v>2664</v>
      </c>
      <c r="B1644" s="426" t="s">
        <v>2001</v>
      </c>
      <c r="C1644" s="426" t="s">
        <v>1969</v>
      </c>
      <c r="D1644" s="426" t="s">
        <v>2195</v>
      </c>
      <c r="E1644" s="426" t="s">
        <v>2196</v>
      </c>
      <c r="F1644" s="429">
        <v>1</v>
      </c>
      <c r="G1644" s="429">
        <v>7282.9</v>
      </c>
      <c r="H1644" s="429">
        <v>1</v>
      </c>
      <c r="I1644" s="429">
        <v>7282.9</v>
      </c>
      <c r="J1644" s="429"/>
      <c r="K1644" s="429"/>
      <c r="L1644" s="429"/>
      <c r="M1644" s="429"/>
      <c r="N1644" s="429"/>
      <c r="O1644" s="429"/>
      <c r="P1644" s="442"/>
      <c r="Q1644" s="430"/>
    </row>
    <row r="1645" spans="1:17" ht="14.4" customHeight="1" x14ac:dyDescent="0.3">
      <c r="A1645" s="425" t="s">
        <v>2664</v>
      </c>
      <c r="B1645" s="426" t="s">
        <v>2001</v>
      </c>
      <c r="C1645" s="426" t="s">
        <v>1969</v>
      </c>
      <c r="D1645" s="426" t="s">
        <v>2197</v>
      </c>
      <c r="E1645" s="426" t="s">
        <v>2198</v>
      </c>
      <c r="F1645" s="429">
        <v>1</v>
      </c>
      <c r="G1645" s="429">
        <v>16241.1</v>
      </c>
      <c r="H1645" s="429">
        <v>1</v>
      </c>
      <c r="I1645" s="429">
        <v>16241.1</v>
      </c>
      <c r="J1645" s="429">
        <v>8</v>
      </c>
      <c r="K1645" s="429">
        <v>131109.97999999998</v>
      </c>
      <c r="L1645" s="429">
        <v>8.0727278324743992</v>
      </c>
      <c r="M1645" s="429">
        <v>16388.747499999998</v>
      </c>
      <c r="N1645" s="429">
        <v>9</v>
      </c>
      <c r="O1645" s="429">
        <v>151485.21</v>
      </c>
      <c r="P1645" s="442">
        <v>9.3272752461348052</v>
      </c>
      <c r="Q1645" s="430">
        <v>16831.689999999999</v>
      </c>
    </row>
    <row r="1646" spans="1:17" ht="14.4" customHeight="1" x14ac:dyDescent="0.3">
      <c r="A1646" s="425" t="s">
        <v>2664</v>
      </c>
      <c r="B1646" s="426" t="s">
        <v>2001</v>
      </c>
      <c r="C1646" s="426" t="s">
        <v>1969</v>
      </c>
      <c r="D1646" s="426" t="s">
        <v>2201</v>
      </c>
      <c r="E1646" s="426" t="s">
        <v>2202</v>
      </c>
      <c r="F1646" s="429">
        <v>1</v>
      </c>
      <c r="G1646" s="429">
        <v>5018.2</v>
      </c>
      <c r="H1646" s="429">
        <v>1</v>
      </c>
      <c r="I1646" s="429">
        <v>5018.2</v>
      </c>
      <c r="J1646" s="429"/>
      <c r="K1646" s="429"/>
      <c r="L1646" s="429"/>
      <c r="M1646" s="429"/>
      <c r="N1646" s="429">
        <v>1</v>
      </c>
      <c r="O1646" s="429">
        <v>5200.68</v>
      </c>
      <c r="P1646" s="442">
        <v>1.0363636363636364</v>
      </c>
      <c r="Q1646" s="430">
        <v>5200.68</v>
      </c>
    </row>
    <row r="1647" spans="1:17" ht="14.4" customHeight="1" x14ac:dyDescent="0.3">
      <c r="A1647" s="425" t="s">
        <v>2664</v>
      </c>
      <c r="B1647" s="426" t="s">
        <v>2001</v>
      </c>
      <c r="C1647" s="426" t="s">
        <v>1969</v>
      </c>
      <c r="D1647" s="426" t="s">
        <v>2205</v>
      </c>
      <c r="E1647" s="426" t="s">
        <v>2206</v>
      </c>
      <c r="F1647" s="429">
        <v>3</v>
      </c>
      <c r="G1647" s="429">
        <v>19068</v>
      </c>
      <c r="H1647" s="429">
        <v>1</v>
      </c>
      <c r="I1647" s="429">
        <v>6356</v>
      </c>
      <c r="J1647" s="429">
        <v>7</v>
      </c>
      <c r="K1647" s="429">
        <v>44954.26</v>
      </c>
      <c r="L1647" s="429">
        <v>2.3575760436333124</v>
      </c>
      <c r="M1647" s="429">
        <v>6422.0371428571434</v>
      </c>
      <c r="N1647" s="429">
        <v>2</v>
      </c>
      <c r="O1647" s="429">
        <v>13174.26</v>
      </c>
      <c r="P1647" s="442">
        <v>0.69090937696664567</v>
      </c>
      <c r="Q1647" s="430">
        <v>6587.13</v>
      </c>
    </row>
    <row r="1648" spans="1:17" ht="14.4" customHeight="1" x14ac:dyDescent="0.3">
      <c r="A1648" s="425" t="s">
        <v>2664</v>
      </c>
      <c r="B1648" s="426" t="s">
        <v>2001</v>
      </c>
      <c r="C1648" s="426" t="s">
        <v>1969</v>
      </c>
      <c r="D1648" s="426" t="s">
        <v>2207</v>
      </c>
      <c r="E1648" s="426" t="s">
        <v>2208</v>
      </c>
      <c r="F1648" s="429"/>
      <c r="G1648" s="429"/>
      <c r="H1648" s="429"/>
      <c r="I1648" s="429"/>
      <c r="J1648" s="429">
        <v>1</v>
      </c>
      <c r="K1648" s="429">
        <v>1841.62</v>
      </c>
      <c r="L1648" s="429"/>
      <c r="M1648" s="429">
        <v>1841.62</v>
      </c>
      <c r="N1648" s="429">
        <v>1</v>
      </c>
      <c r="O1648" s="429">
        <v>1841.62</v>
      </c>
      <c r="P1648" s="442"/>
      <c r="Q1648" s="430">
        <v>1841.62</v>
      </c>
    </row>
    <row r="1649" spans="1:17" ht="14.4" customHeight="1" x14ac:dyDescent="0.3">
      <c r="A1649" s="425" t="s">
        <v>2664</v>
      </c>
      <c r="B1649" s="426" t="s">
        <v>2001</v>
      </c>
      <c r="C1649" s="426" t="s">
        <v>1969</v>
      </c>
      <c r="D1649" s="426" t="s">
        <v>2465</v>
      </c>
      <c r="E1649" s="426" t="s">
        <v>2466</v>
      </c>
      <c r="F1649" s="429"/>
      <c r="G1649" s="429"/>
      <c r="H1649" s="429"/>
      <c r="I1649" s="429"/>
      <c r="J1649" s="429">
        <v>1</v>
      </c>
      <c r="K1649" s="429">
        <v>18571</v>
      </c>
      <c r="L1649" s="429"/>
      <c r="M1649" s="429">
        <v>18571</v>
      </c>
      <c r="N1649" s="429"/>
      <c r="O1649" s="429"/>
      <c r="P1649" s="442"/>
      <c r="Q1649" s="430"/>
    </row>
    <row r="1650" spans="1:17" ht="14.4" customHeight="1" x14ac:dyDescent="0.3">
      <c r="A1650" s="425" t="s">
        <v>2664</v>
      </c>
      <c r="B1650" s="426" t="s">
        <v>2001</v>
      </c>
      <c r="C1650" s="426" t="s">
        <v>1969</v>
      </c>
      <c r="D1650" s="426" t="s">
        <v>2441</v>
      </c>
      <c r="E1650" s="426" t="s">
        <v>2442</v>
      </c>
      <c r="F1650" s="429"/>
      <c r="G1650" s="429"/>
      <c r="H1650" s="429"/>
      <c r="I1650" s="429"/>
      <c r="J1650" s="429">
        <v>2</v>
      </c>
      <c r="K1650" s="429">
        <v>18655.2</v>
      </c>
      <c r="L1650" s="429"/>
      <c r="M1650" s="429">
        <v>9327.6</v>
      </c>
      <c r="N1650" s="429">
        <v>2</v>
      </c>
      <c r="O1650" s="429">
        <v>18655.2</v>
      </c>
      <c r="P1650" s="442"/>
      <c r="Q1650" s="430">
        <v>9327.6</v>
      </c>
    </row>
    <row r="1651" spans="1:17" ht="14.4" customHeight="1" x14ac:dyDescent="0.3">
      <c r="A1651" s="425" t="s">
        <v>2664</v>
      </c>
      <c r="B1651" s="426" t="s">
        <v>2001</v>
      </c>
      <c r="C1651" s="426" t="s">
        <v>1969</v>
      </c>
      <c r="D1651" s="426" t="s">
        <v>2217</v>
      </c>
      <c r="E1651" s="426" t="s">
        <v>2218</v>
      </c>
      <c r="F1651" s="429">
        <v>2</v>
      </c>
      <c r="G1651" s="429">
        <v>29325.4</v>
      </c>
      <c r="H1651" s="429">
        <v>1</v>
      </c>
      <c r="I1651" s="429">
        <v>14662.7</v>
      </c>
      <c r="J1651" s="429">
        <v>1</v>
      </c>
      <c r="K1651" s="429">
        <v>15954.82</v>
      </c>
      <c r="L1651" s="429">
        <v>0.5440614620772436</v>
      </c>
      <c r="M1651" s="429">
        <v>15954.82</v>
      </c>
      <c r="N1651" s="429">
        <v>2</v>
      </c>
      <c r="O1651" s="429">
        <v>31909.64</v>
      </c>
      <c r="P1651" s="442">
        <v>1.0881229241544872</v>
      </c>
      <c r="Q1651" s="430">
        <v>15954.82</v>
      </c>
    </row>
    <row r="1652" spans="1:17" ht="14.4" customHeight="1" x14ac:dyDescent="0.3">
      <c r="A1652" s="425" t="s">
        <v>2664</v>
      </c>
      <c r="B1652" s="426" t="s">
        <v>2001</v>
      </c>
      <c r="C1652" s="426" t="s">
        <v>1969</v>
      </c>
      <c r="D1652" s="426" t="s">
        <v>2221</v>
      </c>
      <c r="E1652" s="426" t="s">
        <v>2222</v>
      </c>
      <c r="F1652" s="429">
        <v>8</v>
      </c>
      <c r="G1652" s="429">
        <v>11198.399999999998</v>
      </c>
      <c r="H1652" s="429">
        <v>1</v>
      </c>
      <c r="I1652" s="429">
        <v>1399.7999999999997</v>
      </c>
      <c r="J1652" s="429">
        <v>4</v>
      </c>
      <c r="K1652" s="429">
        <v>5802.8</v>
      </c>
      <c r="L1652" s="429">
        <v>0.51818116873839126</v>
      </c>
      <c r="M1652" s="429">
        <v>1450.7</v>
      </c>
      <c r="N1652" s="429">
        <v>2</v>
      </c>
      <c r="O1652" s="429">
        <v>2901.4</v>
      </c>
      <c r="P1652" s="442">
        <v>0.25909058436919563</v>
      </c>
      <c r="Q1652" s="430">
        <v>1450.7</v>
      </c>
    </row>
    <row r="1653" spans="1:17" ht="14.4" customHeight="1" x14ac:dyDescent="0.3">
      <c r="A1653" s="425" t="s">
        <v>2664</v>
      </c>
      <c r="B1653" s="426" t="s">
        <v>2001</v>
      </c>
      <c r="C1653" s="426" t="s">
        <v>1969</v>
      </c>
      <c r="D1653" s="426" t="s">
        <v>1974</v>
      </c>
      <c r="E1653" s="426" t="s">
        <v>1975</v>
      </c>
      <c r="F1653" s="429"/>
      <c r="G1653" s="429"/>
      <c r="H1653" s="429"/>
      <c r="I1653" s="429"/>
      <c r="J1653" s="429">
        <v>1</v>
      </c>
      <c r="K1653" s="429">
        <v>511</v>
      </c>
      <c r="L1653" s="429"/>
      <c r="M1653" s="429">
        <v>511</v>
      </c>
      <c r="N1653" s="429"/>
      <c r="O1653" s="429"/>
      <c r="P1653" s="442"/>
      <c r="Q1653" s="430"/>
    </row>
    <row r="1654" spans="1:17" ht="14.4" customHeight="1" x14ac:dyDescent="0.3">
      <c r="A1654" s="425" t="s">
        <v>2664</v>
      </c>
      <c r="B1654" s="426" t="s">
        <v>2001</v>
      </c>
      <c r="C1654" s="426" t="s">
        <v>1969</v>
      </c>
      <c r="D1654" s="426" t="s">
        <v>2223</v>
      </c>
      <c r="E1654" s="426" t="s">
        <v>2224</v>
      </c>
      <c r="F1654" s="429">
        <v>1</v>
      </c>
      <c r="G1654" s="429">
        <v>6964.6</v>
      </c>
      <c r="H1654" s="429">
        <v>1</v>
      </c>
      <c r="I1654" s="429">
        <v>6964.6</v>
      </c>
      <c r="J1654" s="429"/>
      <c r="K1654" s="429"/>
      <c r="L1654" s="429"/>
      <c r="M1654" s="429"/>
      <c r="N1654" s="429"/>
      <c r="O1654" s="429"/>
      <c r="P1654" s="442"/>
      <c r="Q1654" s="430"/>
    </row>
    <row r="1655" spans="1:17" ht="14.4" customHeight="1" x14ac:dyDescent="0.3">
      <c r="A1655" s="425" t="s">
        <v>2664</v>
      </c>
      <c r="B1655" s="426" t="s">
        <v>2001</v>
      </c>
      <c r="C1655" s="426" t="s">
        <v>1969</v>
      </c>
      <c r="D1655" s="426" t="s">
        <v>2598</v>
      </c>
      <c r="E1655" s="426" t="s">
        <v>2599</v>
      </c>
      <c r="F1655" s="429"/>
      <c r="G1655" s="429"/>
      <c r="H1655" s="429"/>
      <c r="I1655" s="429"/>
      <c r="J1655" s="429">
        <v>3</v>
      </c>
      <c r="K1655" s="429">
        <v>28001.52</v>
      </c>
      <c r="L1655" s="429"/>
      <c r="M1655" s="429">
        <v>9333.84</v>
      </c>
      <c r="N1655" s="429"/>
      <c r="O1655" s="429"/>
      <c r="P1655" s="442"/>
      <c r="Q1655" s="430"/>
    </row>
    <row r="1656" spans="1:17" ht="14.4" customHeight="1" x14ac:dyDescent="0.3">
      <c r="A1656" s="425" t="s">
        <v>2664</v>
      </c>
      <c r="B1656" s="426" t="s">
        <v>2001</v>
      </c>
      <c r="C1656" s="426" t="s">
        <v>1969</v>
      </c>
      <c r="D1656" s="426" t="s">
        <v>2225</v>
      </c>
      <c r="E1656" s="426" t="s">
        <v>2226</v>
      </c>
      <c r="F1656" s="429"/>
      <c r="G1656" s="429"/>
      <c r="H1656" s="429"/>
      <c r="I1656" s="429"/>
      <c r="J1656" s="429"/>
      <c r="K1656" s="429"/>
      <c r="L1656" s="429"/>
      <c r="M1656" s="429"/>
      <c r="N1656" s="429">
        <v>1</v>
      </c>
      <c r="O1656" s="429">
        <v>23556.23</v>
      </c>
      <c r="P1656" s="442"/>
      <c r="Q1656" s="430">
        <v>23556.23</v>
      </c>
    </row>
    <row r="1657" spans="1:17" ht="14.4" customHeight="1" x14ac:dyDescent="0.3">
      <c r="A1657" s="425" t="s">
        <v>2664</v>
      </c>
      <c r="B1657" s="426" t="s">
        <v>2001</v>
      </c>
      <c r="C1657" s="426" t="s">
        <v>1976</v>
      </c>
      <c r="D1657" s="426" t="s">
        <v>2233</v>
      </c>
      <c r="E1657" s="426" t="s">
        <v>2234</v>
      </c>
      <c r="F1657" s="429">
        <v>5</v>
      </c>
      <c r="G1657" s="429">
        <v>745</v>
      </c>
      <c r="H1657" s="429">
        <v>1</v>
      </c>
      <c r="I1657" s="429">
        <v>149</v>
      </c>
      <c r="J1657" s="429">
        <v>4</v>
      </c>
      <c r="K1657" s="429">
        <v>596</v>
      </c>
      <c r="L1657" s="429">
        <v>0.8</v>
      </c>
      <c r="M1657" s="429">
        <v>149</v>
      </c>
      <c r="N1657" s="429">
        <v>1</v>
      </c>
      <c r="O1657" s="429">
        <v>150</v>
      </c>
      <c r="P1657" s="442">
        <v>0.20134228187919462</v>
      </c>
      <c r="Q1657" s="430">
        <v>150</v>
      </c>
    </row>
    <row r="1658" spans="1:17" ht="14.4" customHeight="1" x14ac:dyDescent="0.3">
      <c r="A1658" s="425" t="s">
        <v>2664</v>
      </c>
      <c r="B1658" s="426" t="s">
        <v>2001</v>
      </c>
      <c r="C1658" s="426" t="s">
        <v>1976</v>
      </c>
      <c r="D1658" s="426" t="s">
        <v>2235</v>
      </c>
      <c r="E1658" s="426" t="s">
        <v>2236</v>
      </c>
      <c r="F1658" s="429">
        <v>7</v>
      </c>
      <c r="G1658" s="429">
        <v>1428</v>
      </c>
      <c r="H1658" s="429">
        <v>1</v>
      </c>
      <c r="I1658" s="429">
        <v>204</v>
      </c>
      <c r="J1658" s="429">
        <v>1</v>
      </c>
      <c r="K1658" s="429">
        <v>204</v>
      </c>
      <c r="L1658" s="429">
        <v>0.14285714285714285</v>
      </c>
      <c r="M1658" s="429">
        <v>204</v>
      </c>
      <c r="N1658" s="429">
        <v>6</v>
      </c>
      <c r="O1658" s="429">
        <v>1230</v>
      </c>
      <c r="P1658" s="442">
        <v>0.8613445378151261</v>
      </c>
      <c r="Q1658" s="430">
        <v>205</v>
      </c>
    </row>
    <row r="1659" spans="1:17" ht="14.4" customHeight="1" x14ac:dyDescent="0.3">
      <c r="A1659" s="425" t="s">
        <v>2664</v>
      </c>
      <c r="B1659" s="426" t="s">
        <v>2001</v>
      </c>
      <c r="C1659" s="426" t="s">
        <v>1976</v>
      </c>
      <c r="D1659" s="426" t="s">
        <v>2237</v>
      </c>
      <c r="E1659" s="426" t="s">
        <v>2238</v>
      </c>
      <c r="F1659" s="429">
        <v>8</v>
      </c>
      <c r="G1659" s="429">
        <v>1256</v>
      </c>
      <c r="H1659" s="429">
        <v>1</v>
      </c>
      <c r="I1659" s="429">
        <v>157</v>
      </c>
      <c r="J1659" s="429">
        <v>3</v>
      </c>
      <c r="K1659" s="429">
        <v>471</v>
      </c>
      <c r="L1659" s="429">
        <v>0.375</v>
      </c>
      <c r="M1659" s="429">
        <v>157</v>
      </c>
      <c r="N1659" s="429">
        <v>6</v>
      </c>
      <c r="O1659" s="429">
        <v>948</v>
      </c>
      <c r="P1659" s="442">
        <v>0.75477707006369432</v>
      </c>
      <c r="Q1659" s="430">
        <v>158</v>
      </c>
    </row>
    <row r="1660" spans="1:17" ht="14.4" customHeight="1" x14ac:dyDescent="0.3">
      <c r="A1660" s="425" t="s">
        <v>2664</v>
      </c>
      <c r="B1660" s="426" t="s">
        <v>2001</v>
      </c>
      <c r="C1660" s="426" t="s">
        <v>1976</v>
      </c>
      <c r="D1660" s="426" t="s">
        <v>2239</v>
      </c>
      <c r="E1660" s="426" t="s">
        <v>2240</v>
      </c>
      <c r="F1660" s="429">
        <v>10</v>
      </c>
      <c r="G1660" s="429">
        <v>1490</v>
      </c>
      <c r="H1660" s="429">
        <v>1</v>
      </c>
      <c r="I1660" s="429">
        <v>149</v>
      </c>
      <c r="J1660" s="429">
        <v>3</v>
      </c>
      <c r="K1660" s="429">
        <v>447</v>
      </c>
      <c r="L1660" s="429">
        <v>0.3</v>
      </c>
      <c r="M1660" s="429">
        <v>149</v>
      </c>
      <c r="N1660" s="429">
        <v>5</v>
      </c>
      <c r="O1660" s="429">
        <v>750</v>
      </c>
      <c r="P1660" s="442">
        <v>0.50335570469798663</v>
      </c>
      <c r="Q1660" s="430">
        <v>150</v>
      </c>
    </row>
    <row r="1661" spans="1:17" ht="14.4" customHeight="1" x14ac:dyDescent="0.3">
      <c r="A1661" s="425" t="s">
        <v>2664</v>
      </c>
      <c r="B1661" s="426" t="s">
        <v>2001</v>
      </c>
      <c r="C1661" s="426" t="s">
        <v>1976</v>
      </c>
      <c r="D1661" s="426" t="s">
        <v>2241</v>
      </c>
      <c r="E1661" s="426" t="s">
        <v>2242</v>
      </c>
      <c r="F1661" s="429">
        <v>36</v>
      </c>
      <c r="G1661" s="429">
        <v>6516</v>
      </c>
      <c r="H1661" s="429">
        <v>1</v>
      </c>
      <c r="I1661" s="429">
        <v>181</v>
      </c>
      <c r="J1661" s="429">
        <v>29</v>
      </c>
      <c r="K1661" s="429">
        <v>5249</v>
      </c>
      <c r="L1661" s="429">
        <v>0.80555555555555558</v>
      </c>
      <c r="M1661" s="429">
        <v>181</v>
      </c>
      <c r="N1661" s="429">
        <v>41</v>
      </c>
      <c r="O1661" s="429">
        <v>7462</v>
      </c>
      <c r="P1661" s="442">
        <v>1.1451810926949049</v>
      </c>
      <c r="Q1661" s="430">
        <v>182</v>
      </c>
    </row>
    <row r="1662" spans="1:17" ht="14.4" customHeight="1" x14ac:dyDescent="0.3">
      <c r="A1662" s="425" t="s">
        <v>2664</v>
      </c>
      <c r="B1662" s="426" t="s">
        <v>2001</v>
      </c>
      <c r="C1662" s="426" t="s">
        <v>1976</v>
      </c>
      <c r="D1662" s="426" t="s">
        <v>2243</v>
      </c>
      <c r="E1662" s="426" t="s">
        <v>2244</v>
      </c>
      <c r="F1662" s="429"/>
      <c r="G1662" s="429"/>
      <c r="H1662" s="429"/>
      <c r="I1662" s="429"/>
      <c r="J1662" s="429"/>
      <c r="K1662" s="429"/>
      <c r="L1662" s="429"/>
      <c r="M1662" s="429"/>
      <c r="N1662" s="429">
        <v>1</v>
      </c>
      <c r="O1662" s="429">
        <v>158</v>
      </c>
      <c r="P1662" s="442"/>
      <c r="Q1662" s="430">
        <v>158</v>
      </c>
    </row>
    <row r="1663" spans="1:17" ht="14.4" customHeight="1" x14ac:dyDescent="0.3">
      <c r="A1663" s="425" t="s">
        <v>2664</v>
      </c>
      <c r="B1663" s="426" t="s">
        <v>2001</v>
      </c>
      <c r="C1663" s="426" t="s">
        <v>1976</v>
      </c>
      <c r="D1663" s="426" t="s">
        <v>2245</v>
      </c>
      <c r="E1663" s="426" t="s">
        <v>2246</v>
      </c>
      <c r="F1663" s="429">
        <v>29</v>
      </c>
      <c r="G1663" s="429">
        <v>3567</v>
      </c>
      <c r="H1663" s="429">
        <v>1</v>
      </c>
      <c r="I1663" s="429">
        <v>123</v>
      </c>
      <c r="J1663" s="429">
        <v>12</v>
      </c>
      <c r="K1663" s="429">
        <v>1488</v>
      </c>
      <c r="L1663" s="429">
        <v>0.41715727502102606</v>
      </c>
      <c r="M1663" s="429">
        <v>124</v>
      </c>
      <c r="N1663" s="429">
        <v>27</v>
      </c>
      <c r="O1663" s="429">
        <v>3348</v>
      </c>
      <c r="P1663" s="442">
        <v>0.93860386879730862</v>
      </c>
      <c r="Q1663" s="430">
        <v>124</v>
      </c>
    </row>
    <row r="1664" spans="1:17" ht="14.4" customHeight="1" x14ac:dyDescent="0.3">
      <c r="A1664" s="425" t="s">
        <v>2664</v>
      </c>
      <c r="B1664" s="426" t="s">
        <v>2001</v>
      </c>
      <c r="C1664" s="426" t="s">
        <v>1976</v>
      </c>
      <c r="D1664" s="426" t="s">
        <v>2247</v>
      </c>
      <c r="E1664" s="426" t="s">
        <v>2248</v>
      </c>
      <c r="F1664" s="429">
        <v>8</v>
      </c>
      <c r="G1664" s="429">
        <v>1536</v>
      </c>
      <c r="H1664" s="429">
        <v>1</v>
      </c>
      <c r="I1664" s="429">
        <v>192</v>
      </c>
      <c r="J1664" s="429">
        <v>7</v>
      </c>
      <c r="K1664" s="429">
        <v>1344</v>
      </c>
      <c r="L1664" s="429">
        <v>0.875</v>
      </c>
      <c r="M1664" s="429">
        <v>192</v>
      </c>
      <c r="N1664" s="429">
        <v>10</v>
      </c>
      <c r="O1664" s="429">
        <v>1930</v>
      </c>
      <c r="P1664" s="442">
        <v>1.2565104166666667</v>
      </c>
      <c r="Q1664" s="430">
        <v>193</v>
      </c>
    </row>
    <row r="1665" spans="1:17" ht="14.4" customHeight="1" x14ac:dyDescent="0.3">
      <c r="A1665" s="425" t="s">
        <v>2664</v>
      </c>
      <c r="B1665" s="426" t="s">
        <v>2001</v>
      </c>
      <c r="C1665" s="426" t="s">
        <v>1976</v>
      </c>
      <c r="D1665" s="426" t="s">
        <v>2249</v>
      </c>
      <c r="E1665" s="426" t="s">
        <v>2250</v>
      </c>
      <c r="F1665" s="429">
        <v>23</v>
      </c>
      <c r="G1665" s="429">
        <v>4968</v>
      </c>
      <c r="H1665" s="429">
        <v>1</v>
      </c>
      <c r="I1665" s="429">
        <v>216</v>
      </c>
      <c r="J1665" s="429">
        <v>14</v>
      </c>
      <c r="K1665" s="429">
        <v>3024</v>
      </c>
      <c r="L1665" s="429">
        <v>0.60869565217391308</v>
      </c>
      <c r="M1665" s="429">
        <v>216</v>
      </c>
      <c r="N1665" s="429">
        <v>15</v>
      </c>
      <c r="O1665" s="429">
        <v>3255</v>
      </c>
      <c r="P1665" s="442">
        <v>0.65519323671497587</v>
      </c>
      <c r="Q1665" s="430">
        <v>217</v>
      </c>
    </row>
    <row r="1666" spans="1:17" ht="14.4" customHeight="1" x14ac:dyDescent="0.3">
      <c r="A1666" s="425" t="s">
        <v>2664</v>
      </c>
      <c r="B1666" s="426" t="s">
        <v>2001</v>
      </c>
      <c r="C1666" s="426" t="s">
        <v>1976</v>
      </c>
      <c r="D1666" s="426" t="s">
        <v>2251</v>
      </c>
      <c r="E1666" s="426" t="s">
        <v>2252</v>
      </c>
      <c r="F1666" s="429">
        <v>5</v>
      </c>
      <c r="G1666" s="429">
        <v>1080</v>
      </c>
      <c r="H1666" s="429">
        <v>1</v>
      </c>
      <c r="I1666" s="429">
        <v>216</v>
      </c>
      <c r="J1666" s="429">
        <v>3</v>
      </c>
      <c r="K1666" s="429">
        <v>648</v>
      </c>
      <c r="L1666" s="429">
        <v>0.6</v>
      </c>
      <c r="M1666" s="429">
        <v>216</v>
      </c>
      <c r="N1666" s="429">
        <v>2</v>
      </c>
      <c r="O1666" s="429">
        <v>434</v>
      </c>
      <c r="P1666" s="442">
        <v>0.40185185185185185</v>
      </c>
      <c r="Q1666" s="430">
        <v>217</v>
      </c>
    </row>
    <row r="1667" spans="1:17" ht="14.4" customHeight="1" x14ac:dyDescent="0.3">
      <c r="A1667" s="425" t="s">
        <v>2664</v>
      </c>
      <c r="B1667" s="426" t="s">
        <v>2001</v>
      </c>
      <c r="C1667" s="426" t="s">
        <v>1976</v>
      </c>
      <c r="D1667" s="426" t="s">
        <v>2253</v>
      </c>
      <c r="E1667" s="426" t="s">
        <v>2254</v>
      </c>
      <c r="F1667" s="429">
        <v>333</v>
      </c>
      <c r="G1667" s="429">
        <v>57276</v>
      </c>
      <c r="H1667" s="429">
        <v>1</v>
      </c>
      <c r="I1667" s="429">
        <v>172</v>
      </c>
      <c r="J1667" s="429">
        <v>382</v>
      </c>
      <c r="K1667" s="429">
        <v>65704</v>
      </c>
      <c r="L1667" s="429">
        <v>1.1471471471471471</v>
      </c>
      <c r="M1667" s="429">
        <v>172</v>
      </c>
      <c r="N1667" s="429">
        <v>386</v>
      </c>
      <c r="O1667" s="429">
        <v>66778</v>
      </c>
      <c r="P1667" s="442">
        <v>1.165898456596131</v>
      </c>
      <c r="Q1667" s="430">
        <v>173</v>
      </c>
    </row>
    <row r="1668" spans="1:17" ht="14.4" customHeight="1" x14ac:dyDescent="0.3">
      <c r="A1668" s="425" t="s">
        <v>2664</v>
      </c>
      <c r="B1668" s="426" t="s">
        <v>2001</v>
      </c>
      <c r="C1668" s="426" t="s">
        <v>1976</v>
      </c>
      <c r="D1668" s="426" t="s">
        <v>2261</v>
      </c>
      <c r="E1668" s="426" t="s">
        <v>2262</v>
      </c>
      <c r="F1668" s="429">
        <v>89</v>
      </c>
      <c r="G1668" s="429">
        <v>19402</v>
      </c>
      <c r="H1668" s="429">
        <v>1</v>
      </c>
      <c r="I1668" s="429">
        <v>218</v>
      </c>
      <c r="J1668" s="429">
        <v>45</v>
      </c>
      <c r="K1668" s="429">
        <v>9810</v>
      </c>
      <c r="L1668" s="429">
        <v>0.5056179775280899</v>
      </c>
      <c r="M1668" s="429">
        <v>218</v>
      </c>
      <c r="N1668" s="429">
        <v>72</v>
      </c>
      <c r="O1668" s="429">
        <v>15768</v>
      </c>
      <c r="P1668" s="442">
        <v>0.8126997216781775</v>
      </c>
      <c r="Q1668" s="430">
        <v>219</v>
      </c>
    </row>
    <row r="1669" spans="1:17" ht="14.4" customHeight="1" x14ac:dyDescent="0.3">
      <c r="A1669" s="425" t="s">
        <v>2664</v>
      </c>
      <c r="B1669" s="426" t="s">
        <v>2001</v>
      </c>
      <c r="C1669" s="426" t="s">
        <v>1976</v>
      </c>
      <c r="D1669" s="426" t="s">
        <v>2263</v>
      </c>
      <c r="E1669" s="426" t="s">
        <v>2264</v>
      </c>
      <c r="F1669" s="429">
        <v>55</v>
      </c>
      <c r="G1669" s="429">
        <v>22770</v>
      </c>
      <c r="H1669" s="429">
        <v>1</v>
      </c>
      <c r="I1669" s="429">
        <v>414</v>
      </c>
      <c r="J1669" s="429">
        <v>16</v>
      </c>
      <c r="K1669" s="429">
        <v>6624</v>
      </c>
      <c r="L1669" s="429">
        <v>0.29090909090909089</v>
      </c>
      <c r="M1669" s="429">
        <v>414</v>
      </c>
      <c r="N1669" s="429">
        <v>20</v>
      </c>
      <c r="O1669" s="429">
        <v>8300</v>
      </c>
      <c r="P1669" s="442">
        <v>0.3645147123407993</v>
      </c>
      <c r="Q1669" s="430">
        <v>415</v>
      </c>
    </row>
    <row r="1670" spans="1:17" ht="14.4" customHeight="1" x14ac:dyDescent="0.3">
      <c r="A1670" s="425" t="s">
        <v>2664</v>
      </c>
      <c r="B1670" s="426" t="s">
        <v>2001</v>
      </c>
      <c r="C1670" s="426" t="s">
        <v>1976</v>
      </c>
      <c r="D1670" s="426" t="s">
        <v>2265</v>
      </c>
      <c r="E1670" s="426" t="s">
        <v>2266</v>
      </c>
      <c r="F1670" s="429">
        <v>8</v>
      </c>
      <c r="G1670" s="429">
        <v>4848</v>
      </c>
      <c r="H1670" s="429">
        <v>1</v>
      </c>
      <c r="I1670" s="429">
        <v>606</v>
      </c>
      <c r="J1670" s="429">
        <v>2</v>
      </c>
      <c r="K1670" s="429">
        <v>1216</v>
      </c>
      <c r="L1670" s="429">
        <v>0.25082508250825081</v>
      </c>
      <c r="M1670" s="429">
        <v>608</v>
      </c>
      <c r="N1670" s="429">
        <v>13</v>
      </c>
      <c r="O1670" s="429">
        <v>7917</v>
      </c>
      <c r="P1670" s="442">
        <v>1.6330445544554455</v>
      </c>
      <c r="Q1670" s="430">
        <v>609</v>
      </c>
    </row>
    <row r="1671" spans="1:17" ht="14.4" customHeight="1" x14ac:dyDescent="0.3">
      <c r="A1671" s="425" t="s">
        <v>2664</v>
      </c>
      <c r="B1671" s="426" t="s">
        <v>2001</v>
      </c>
      <c r="C1671" s="426" t="s">
        <v>1976</v>
      </c>
      <c r="D1671" s="426" t="s">
        <v>2267</v>
      </c>
      <c r="E1671" s="426" t="s">
        <v>2268</v>
      </c>
      <c r="F1671" s="429">
        <v>6</v>
      </c>
      <c r="G1671" s="429">
        <v>3930</v>
      </c>
      <c r="H1671" s="429">
        <v>1</v>
      </c>
      <c r="I1671" s="429">
        <v>655</v>
      </c>
      <c r="J1671" s="429">
        <v>2</v>
      </c>
      <c r="K1671" s="429">
        <v>1314</v>
      </c>
      <c r="L1671" s="429">
        <v>0.33435114503816793</v>
      </c>
      <c r="M1671" s="429">
        <v>657</v>
      </c>
      <c r="N1671" s="429">
        <v>6</v>
      </c>
      <c r="O1671" s="429">
        <v>3948</v>
      </c>
      <c r="P1671" s="442">
        <v>1.0045801526717557</v>
      </c>
      <c r="Q1671" s="430">
        <v>658</v>
      </c>
    </row>
    <row r="1672" spans="1:17" ht="14.4" customHeight="1" x14ac:dyDescent="0.3">
      <c r="A1672" s="425" t="s">
        <v>2664</v>
      </c>
      <c r="B1672" s="426" t="s">
        <v>2001</v>
      </c>
      <c r="C1672" s="426" t="s">
        <v>1976</v>
      </c>
      <c r="D1672" s="426" t="s">
        <v>2271</v>
      </c>
      <c r="E1672" s="426" t="s">
        <v>2272</v>
      </c>
      <c r="F1672" s="429"/>
      <c r="G1672" s="429"/>
      <c r="H1672" s="429"/>
      <c r="I1672" s="429"/>
      <c r="J1672" s="429">
        <v>2</v>
      </c>
      <c r="K1672" s="429">
        <v>1820</v>
      </c>
      <c r="L1672" s="429"/>
      <c r="M1672" s="429">
        <v>910</v>
      </c>
      <c r="N1672" s="429"/>
      <c r="O1672" s="429"/>
      <c r="P1672" s="442"/>
      <c r="Q1672" s="430"/>
    </row>
    <row r="1673" spans="1:17" ht="14.4" customHeight="1" x14ac:dyDescent="0.3">
      <c r="A1673" s="425" t="s">
        <v>2664</v>
      </c>
      <c r="B1673" s="426" t="s">
        <v>2001</v>
      </c>
      <c r="C1673" s="426" t="s">
        <v>1976</v>
      </c>
      <c r="D1673" s="426" t="s">
        <v>2273</v>
      </c>
      <c r="E1673" s="426" t="s">
        <v>2274</v>
      </c>
      <c r="F1673" s="429">
        <v>1</v>
      </c>
      <c r="G1673" s="429">
        <v>424</v>
      </c>
      <c r="H1673" s="429">
        <v>1</v>
      </c>
      <c r="I1673" s="429">
        <v>424</v>
      </c>
      <c r="J1673" s="429">
        <v>4</v>
      </c>
      <c r="K1673" s="429">
        <v>1696</v>
      </c>
      <c r="L1673" s="429">
        <v>4</v>
      </c>
      <c r="M1673" s="429">
        <v>424</v>
      </c>
      <c r="N1673" s="429">
        <v>2</v>
      </c>
      <c r="O1673" s="429">
        <v>850</v>
      </c>
      <c r="P1673" s="442">
        <v>2.0047169811320753</v>
      </c>
      <c r="Q1673" s="430">
        <v>425</v>
      </c>
    </row>
    <row r="1674" spans="1:17" ht="14.4" customHeight="1" x14ac:dyDescent="0.3">
      <c r="A1674" s="425" t="s">
        <v>2664</v>
      </c>
      <c r="B1674" s="426" t="s">
        <v>2001</v>
      </c>
      <c r="C1674" s="426" t="s">
        <v>1976</v>
      </c>
      <c r="D1674" s="426" t="s">
        <v>2277</v>
      </c>
      <c r="E1674" s="426" t="s">
        <v>2278</v>
      </c>
      <c r="F1674" s="429"/>
      <c r="G1674" s="429"/>
      <c r="H1674" s="429"/>
      <c r="I1674" s="429"/>
      <c r="J1674" s="429"/>
      <c r="K1674" s="429"/>
      <c r="L1674" s="429"/>
      <c r="M1674" s="429"/>
      <c r="N1674" s="429">
        <v>1</v>
      </c>
      <c r="O1674" s="429">
        <v>449</v>
      </c>
      <c r="P1674" s="442"/>
      <c r="Q1674" s="430">
        <v>449</v>
      </c>
    </row>
    <row r="1675" spans="1:17" ht="14.4" customHeight="1" x14ac:dyDescent="0.3">
      <c r="A1675" s="425" t="s">
        <v>2664</v>
      </c>
      <c r="B1675" s="426" t="s">
        <v>2001</v>
      </c>
      <c r="C1675" s="426" t="s">
        <v>1976</v>
      </c>
      <c r="D1675" s="426" t="s">
        <v>2285</v>
      </c>
      <c r="E1675" s="426" t="s">
        <v>2286</v>
      </c>
      <c r="F1675" s="429">
        <v>2</v>
      </c>
      <c r="G1675" s="429">
        <v>594</v>
      </c>
      <c r="H1675" s="429">
        <v>1</v>
      </c>
      <c r="I1675" s="429">
        <v>297</v>
      </c>
      <c r="J1675" s="429">
        <v>5</v>
      </c>
      <c r="K1675" s="429">
        <v>1555</v>
      </c>
      <c r="L1675" s="429">
        <v>2.6178451178451176</v>
      </c>
      <c r="M1675" s="429">
        <v>311</v>
      </c>
      <c r="N1675" s="429">
        <v>4</v>
      </c>
      <c r="O1675" s="429">
        <v>1248</v>
      </c>
      <c r="P1675" s="442">
        <v>2.1010101010101012</v>
      </c>
      <c r="Q1675" s="430">
        <v>312</v>
      </c>
    </row>
    <row r="1676" spans="1:17" ht="14.4" customHeight="1" x14ac:dyDescent="0.3">
      <c r="A1676" s="425" t="s">
        <v>2664</v>
      </c>
      <c r="B1676" s="426" t="s">
        <v>2001</v>
      </c>
      <c r="C1676" s="426" t="s">
        <v>1976</v>
      </c>
      <c r="D1676" s="426" t="s">
        <v>2287</v>
      </c>
      <c r="E1676" s="426" t="s">
        <v>2288</v>
      </c>
      <c r="F1676" s="429"/>
      <c r="G1676" s="429"/>
      <c r="H1676" s="429"/>
      <c r="I1676" s="429"/>
      <c r="J1676" s="429">
        <v>1</v>
      </c>
      <c r="K1676" s="429">
        <v>364</v>
      </c>
      <c r="L1676" s="429"/>
      <c r="M1676" s="429">
        <v>364</v>
      </c>
      <c r="N1676" s="429"/>
      <c r="O1676" s="429"/>
      <c r="P1676" s="442"/>
      <c r="Q1676" s="430"/>
    </row>
    <row r="1677" spans="1:17" ht="14.4" customHeight="1" x14ac:dyDescent="0.3">
      <c r="A1677" s="425" t="s">
        <v>2664</v>
      </c>
      <c r="B1677" s="426" t="s">
        <v>2001</v>
      </c>
      <c r="C1677" s="426" t="s">
        <v>1976</v>
      </c>
      <c r="D1677" s="426" t="s">
        <v>2293</v>
      </c>
      <c r="E1677" s="426" t="s">
        <v>2294</v>
      </c>
      <c r="F1677" s="429"/>
      <c r="G1677" s="429"/>
      <c r="H1677" s="429"/>
      <c r="I1677" s="429"/>
      <c r="J1677" s="429">
        <v>1</v>
      </c>
      <c r="K1677" s="429">
        <v>256</v>
      </c>
      <c r="L1677" s="429"/>
      <c r="M1677" s="429">
        <v>256</v>
      </c>
      <c r="N1677" s="429">
        <v>1</v>
      </c>
      <c r="O1677" s="429">
        <v>257</v>
      </c>
      <c r="P1677" s="442"/>
      <c r="Q1677" s="430">
        <v>257</v>
      </c>
    </row>
    <row r="1678" spans="1:17" ht="14.4" customHeight="1" x14ac:dyDescent="0.3">
      <c r="A1678" s="425" t="s">
        <v>2664</v>
      </c>
      <c r="B1678" s="426" t="s">
        <v>2001</v>
      </c>
      <c r="C1678" s="426" t="s">
        <v>1976</v>
      </c>
      <c r="D1678" s="426" t="s">
        <v>2297</v>
      </c>
      <c r="E1678" s="426" t="s">
        <v>2298</v>
      </c>
      <c r="F1678" s="429">
        <v>10</v>
      </c>
      <c r="G1678" s="429">
        <v>1970</v>
      </c>
      <c r="H1678" s="429">
        <v>1</v>
      </c>
      <c r="I1678" s="429">
        <v>197</v>
      </c>
      <c r="J1678" s="429">
        <v>3</v>
      </c>
      <c r="K1678" s="429">
        <v>591</v>
      </c>
      <c r="L1678" s="429">
        <v>0.3</v>
      </c>
      <c r="M1678" s="429">
        <v>197</v>
      </c>
      <c r="N1678" s="429">
        <v>6</v>
      </c>
      <c r="O1678" s="429">
        <v>1188</v>
      </c>
      <c r="P1678" s="442">
        <v>0.60304568527918778</v>
      </c>
      <c r="Q1678" s="430">
        <v>198</v>
      </c>
    </row>
    <row r="1679" spans="1:17" ht="14.4" customHeight="1" x14ac:dyDescent="0.3">
      <c r="A1679" s="425" t="s">
        <v>2664</v>
      </c>
      <c r="B1679" s="426" t="s">
        <v>2001</v>
      </c>
      <c r="C1679" s="426" t="s">
        <v>1976</v>
      </c>
      <c r="D1679" s="426" t="s">
        <v>2299</v>
      </c>
      <c r="E1679" s="426" t="s">
        <v>2300</v>
      </c>
      <c r="F1679" s="429">
        <v>1</v>
      </c>
      <c r="G1679" s="429">
        <v>734</v>
      </c>
      <c r="H1679" s="429">
        <v>1</v>
      </c>
      <c r="I1679" s="429">
        <v>734</v>
      </c>
      <c r="J1679" s="429"/>
      <c r="K1679" s="429"/>
      <c r="L1679" s="429"/>
      <c r="M1679" s="429"/>
      <c r="N1679" s="429">
        <v>1</v>
      </c>
      <c r="O1679" s="429">
        <v>742</v>
      </c>
      <c r="P1679" s="442">
        <v>1.0108991825613078</v>
      </c>
      <c r="Q1679" s="430">
        <v>742</v>
      </c>
    </row>
    <row r="1680" spans="1:17" ht="14.4" customHeight="1" x14ac:dyDescent="0.3">
      <c r="A1680" s="425" t="s">
        <v>2664</v>
      </c>
      <c r="B1680" s="426" t="s">
        <v>2001</v>
      </c>
      <c r="C1680" s="426" t="s">
        <v>1976</v>
      </c>
      <c r="D1680" s="426" t="s">
        <v>2301</v>
      </c>
      <c r="E1680" s="426" t="s">
        <v>2302</v>
      </c>
      <c r="F1680" s="429">
        <v>95</v>
      </c>
      <c r="G1680" s="429">
        <v>30685</v>
      </c>
      <c r="H1680" s="429">
        <v>1</v>
      </c>
      <c r="I1680" s="429">
        <v>323</v>
      </c>
      <c r="J1680" s="429">
        <v>44</v>
      </c>
      <c r="K1680" s="429">
        <v>14300</v>
      </c>
      <c r="L1680" s="429">
        <v>0.46602574547824671</v>
      </c>
      <c r="M1680" s="429">
        <v>325</v>
      </c>
      <c r="N1680" s="429">
        <v>54</v>
      </c>
      <c r="O1680" s="429">
        <v>17604</v>
      </c>
      <c r="P1680" s="442">
        <v>0.57370050513280102</v>
      </c>
      <c r="Q1680" s="430">
        <v>326</v>
      </c>
    </row>
    <row r="1681" spans="1:17" ht="14.4" customHeight="1" x14ac:dyDescent="0.3">
      <c r="A1681" s="425" t="s">
        <v>2664</v>
      </c>
      <c r="B1681" s="426" t="s">
        <v>2001</v>
      </c>
      <c r="C1681" s="426" t="s">
        <v>1976</v>
      </c>
      <c r="D1681" s="426" t="s">
        <v>2309</v>
      </c>
      <c r="E1681" s="426" t="s">
        <v>2310</v>
      </c>
      <c r="F1681" s="429">
        <v>9</v>
      </c>
      <c r="G1681" s="429">
        <v>37062</v>
      </c>
      <c r="H1681" s="429">
        <v>1</v>
      </c>
      <c r="I1681" s="429">
        <v>4118</v>
      </c>
      <c r="J1681" s="429">
        <v>9</v>
      </c>
      <c r="K1681" s="429">
        <v>37098</v>
      </c>
      <c r="L1681" s="429">
        <v>1.0009713453132589</v>
      </c>
      <c r="M1681" s="429">
        <v>4122</v>
      </c>
      <c r="N1681" s="429">
        <v>11</v>
      </c>
      <c r="O1681" s="429">
        <v>45397</v>
      </c>
      <c r="P1681" s="442">
        <v>1.224893421833684</v>
      </c>
      <c r="Q1681" s="430">
        <v>4127</v>
      </c>
    </row>
    <row r="1682" spans="1:17" ht="14.4" customHeight="1" x14ac:dyDescent="0.3">
      <c r="A1682" s="425" t="s">
        <v>2664</v>
      </c>
      <c r="B1682" s="426" t="s">
        <v>2001</v>
      </c>
      <c r="C1682" s="426" t="s">
        <v>1976</v>
      </c>
      <c r="D1682" s="426" t="s">
        <v>2311</v>
      </c>
      <c r="E1682" s="426" t="s">
        <v>2312</v>
      </c>
      <c r="F1682" s="429"/>
      <c r="G1682" s="429"/>
      <c r="H1682" s="429"/>
      <c r="I1682" s="429"/>
      <c r="J1682" s="429">
        <v>1</v>
      </c>
      <c r="K1682" s="429">
        <v>1988</v>
      </c>
      <c r="L1682" s="429"/>
      <c r="M1682" s="429">
        <v>1988</v>
      </c>
      <c r="N1682" s="429"/>
      <c r="O1682" s="429"/>
      <c r="P1682" s="442"/>
      <c r="Q1682" s="430"/>
    </row>
    <row r="1683" spans="1:17" ht="14.4" customHeight="1" x14ac:dyDescent="0.3">
      <c r="A1683" s="425" t="s">
        <v>2664</v>
      </c>
      <c r="B1683" s="426" t="s">
        <v>2001</v>
      </c>
      <c r="C1683" s="426" t="s">
        <v>1976</v>
      </c>
      <c r="D1683" s="426" t="s">
        <v>2313</v>
      </c>
      <c r="E1683" s="426" t="s">
        <v>2314</v>
      </c>
      <c r="F1683" s="429">
        <v>1</v>
      </c>
      <c r="G1683" s="429">
        <v>277</v>
      </c>
      <c r="H1683" s="429">
        <v>1</v>
      </c>
      <c r="I1683" s="429">
        <v>277</v>
      </c>
      <c r="J1683" s="429"/>
      <c r="K1683" s="429"/>
      <c r="L1683" s="429"/>
      <c r="M1683" s="429"/>
      <c r="N1683" s="429">
        <v>1</v>
      </c>
      <c r="O1683" s="429">
        <v>278</v>
      </c>
      <c r="P1683" s="442">
        <v>1.0036101083032491</v>
      </c>
      <c r="Q1683" s="430">
        <v>278</v>
      </c>
    </row>
    <row r="1684" spans="1:17" ht="14.4" customHeight="1" x14ac:dyDescent="0.3">
      <c r="A1684" s="425" t="s">
        <v>2664</v>
      </c>
      <c r="B1684" s="426" t="s">
        <v>2001</v>
      </c>
      <c r="C1684" s="426" t="s">
        <v>1976</v>
      </c>
      <c r="D1684" s="426" t="s">
        <v>2317</v>
      </c>
      <c r="E1684" s="426" t="s">
        <v>2318</v>
      </c>
      <c r="F1684" s="429">
        <v>16</v>
      </c>
      <c r="G1684" s="429">
        <v>99840</v>
      </c>
      <c r="H1684" s="429">
        <v>1</v>
      </c>
      <c r="I1684" s="429">
        <v>6240</v>
      </c>
      <c r="J1684" s="429">
        <v>5</v>
      </c>
      <c r="K1684" s="429">
        <v>31220</v>
      </c>
      <c r="L1684" s="429">
        <v>0.31270032051282054</v>
      </c>
      <c r="M1684" s="429">
        <v>6244</v>
      </c>
      <c r="N1684" s="429">
        <v>17</v>
      </c>
      <c r="O1684" s="429">
        <v>106250</v>
      </c>
      <c r="P1684" s="442">
        <v>1.0642027243589745</v>
      </c>
      <c r="Q1684" s="430">
        <v>6250</v>
      </c>
    </row>
    <row r="1685" spans="1:17" ht="14.4" customHeight="1" x14ac:dyDescent="0.3">
      <c r="A1685" s="425" t="s">
        <v>2664</v>
      </c>
      <c r="B1685" s="426" t="s">
        <v>2001</v>
      </c>
      <c r="C1685" s="426" t="s">
        <v>1976</v>
      </c>
      <c r="D1685" s="426" t="s">
        <v>2321</v>
      </c>
      <c r="E1685" s="426" t="s">
        <v>2322</v>
      </c>
      <c r="F1685" s="429">
        <v>5</v>
      </c>
      <c r="G1685" s="429">
        <v>7530</v>
      </c>
      <c r="H1685" s="429">
        <v>1</v>
      </c>
      <c r="I1685" s="429">
        <v>1506</v>
      </c>
      <c r="J1685" s="429">
        <v>9</v>
      </c>
      <c r="K1685" s="429">
        <v>13590</v>
      </c>
      <c r="L1685" s="429">
        <v>1.8047808764940239</v>
      </c>
      <c r="M1685" s="429">
        <v>1510</v>
      </c>
      <c r="N1685" s="429">
        <v>6</v>
      </c>
      <c r="O1685" s="429">
        <v>9090</v>
      </c>
      <c r="P1685" s="442">
        <v>1.2071713147410359</v>
      </c>
      <c r="Q1685" s="430">
        <v>1515</v>
      </c>
    </row>
    <row r="1686" spans="1:17" ht="14.4" customHeight="1" x14ac:dyDescent="0.3">
      <c r="A1686" s="425" t="s">
        <v>2664</v>
      </c>
      <c r="B1686" s="426" t="s">
        <v>2001</v>
      </c>
      <c r="C1686" s="426" t="s">
        <v>1976</v>
      </c>
      <c r="D1686" s="426" t="s">
        <v>2327</v>
      </c>
      <c r="E1686" s="426" t="s">
        <v>2328</v>
      </c>
      <c r="F1686" s="429">
        <v>92</v>
      </c>
      <c r="G1686" s="429">
        <v>770408</v>
      </c>
      <c r="H1686" s="429">
        <v>1</v>
      </c>
      <c r="I1686" s="429">
        <v>8374</v>
      </c>
      <c r="J1686" s="429">
        <v>43</v>
      </c>
      <c r="K1686" s="429">
        <v>360254</v>
      </c>
      <c r="L1686" s="429">
        <v>0.46761456267328483</v>
      </c>
      <c r="M1686" s="429">
        <v>8378</v>
      </c>
      <c r="N1686" s="429">
        <v>48</v>
      </c>
      <c r="O1686" s="429">
        <v>402432</v>
      </c>
      <c r="P1686" s="442">
        <v>0.52236217692443487</v>
      </c>
      <c r="Q1686" s="430">
        <v>8384</v>
      </c>
    </row>
    <row r="1687" spans="1:17" ht="14.4" customHeight="1" x14ac:dyDescent="0.3">
      <c r="A1687" s="425" t="s">
        <v>2664</v>
      </c>
      <c r="B1687" s="426" t="s">
        <v>2001</v>
      </c>
      <c r="C1687" s="426" t="s">
        <v>1976</v>
      </c>
      <c r="D1687" s="426" t="s">
        <v>2329</v>
      </c>
      <c r="E1687" s="426" t="s">
        <v>2330</v>
      </c>
      <c r="F1687" s="429">
        <v>18</v>
      </c>
      <c r="G1687" s="429">
        <v>33480</v>
      </c>
      <c r="H1687" s="429">
        <v>1</v>
      </c>
      <c r="I1687" s="429">
        <v>1860</v>
      </c>
      <c r="J1687" s="429">
        <v>20</v>
      </c>
      <c r="K1687" s="429">
        <v>37240</v>
      </c>
      <c r="L1687" s="429">
        <v>1.1123058542413382</v>
      </c>
      <c r="M1687" s="429">
        <v>1862</v>
      </c>
      <c r="N1687" s="429">
        <v>24</v>
      </c>
      <c r="O1687" s="429">
        <v>44736</v>
      </c>
      <c r="P1687" s="442">
        <v>1.336200716845878</v>
      </c>
      <c r="Q1687" s="430">
        <v>1864</v>
      </c>
    </row>
    <row r="1688" spans="1:17" ht="14.4" customHeight="1" x14ac:dyDescent="0.3">
      <c r="A1688" s="425" t="s">
        <v>2664</v>
      </c>
      <c r="B1688" s="426" t="s">
        <v>2001</v>
      </c>
      <c r="C1688" s="426" t="s">
        <v>1976</v>
      </c>
      <c r="D1688" s="426" t="s">
        <v>2331</v>
      </c>
      <c r="E1688" s="426" t="s">
        <v>2330</v>
      </c>
      <c r="F1688" s="429">
        <v>18</v>
      </c>
      <c r="G1688" s="429">
        <v>68562</v>
      </c>
      <c r="H1688" s="429">
        <v>1</v>
      </c>
      <c r="I1688" s="429">
        <v>3809</v>
      </c>
      <c r="J1688" s="429">
        <v>18</v>
      </c>
      <c r="K1688" s="429">
        <v>68598</v>
      </c>
      <c r="L1688" s="429">
        <v>1.0005250721974273</v>
      </c>
      <c r="M1688" s="429">
        <v>3811</v>
      </c>
      <c r="N1688" s="429">
        <v>24</v>
      </c>
      <c r="O1688" s="429">
        <v>91560</v>
      </c>
      <c r="P1688" s="442">
        <v>1.3354336221230418</v>
      </c>
      <c r="Q1688" s="430">
        <v>3815</v>
      </c>
    </row>
    <row r="1689" spans="1:17" ht="14.4" customHeight="1" x14ac:dyDescent="0.3">
      <c r="A1689" s="425" t="s">
        <v>2664</v>
      </c>
      <c r="B1689" s="426" t="s">
        <v>2001</v>
      </c>
      <c r="C1689" s="426" t="s">
        <v>1976</v>
      </c>
      <c r="D1689" s="426" t="s">
        <v>2332</v>
      </c>
      <c r="E1689" s="426" t="s">
        <v>2333</v>
      </c>
      <c r="F1689" s="429">
        <v>3</v>
      </c>
      <c r="G1689" s="429">
        <v>15423</v>
      </c>
      <c r="H1689" s="429">
        <v>1</v>
      </c>
      <c r="I1689" s="429">
        <v>5141</v>
      </c>
      <c r="J1689" s="429">
        <v>7</v>
      </c>
      <c r="K1689" s="429">
        <v>36015</v>
      </c>
      <c r="L1689" s="429">
        <v>2.3351488037346821</v>
      </c>
      <c r="M1689" s="429">
        <v>5145</v>
      </c>
      <c r="N1689" s="429">
        <v>3</v>
      </c>
      <c r="O1689" s="429">
        <v>15450</v>
      </c>
      <c r="P1689" s="442">
        <v>1.001750632172729</v>
      </c>
      <c r="Q1689" s="430">
        <v>5150</v>
      </c>
    </row>
    <row r="1690" spans="1:17" ht="14.4" customHeight="1" x14ac:dyDescent="0.3">
      <c r="A1690" s="425" t="s">
        <v>2664</v>
      </c>
      <c r="B1690" s="426" t="s">
        <v>2001</v>
      </c>
      <c r="C1690" s="426" t="s">
        <v>1976</v>
      </c>
      <c r="D1690" s="426" t="s">
        <v>2344</v>
      </c>
      <c r="E1690" s="426" t="s">
        <v>2345</v>
      </c>
      <c r="F1690" s="429">
        <v>15</v>
      </c>
      <c r="G1690" s="429">
        <v>24765</v>
      </c>
      <c r="H1690" s="429">
        <v>1</v>
      </c>
      <c r="I1690" s="429">
        <v>1651</v>
      </c>
      <c r="J1690" s="429">
        <v>5</v>
      </c>
      <c r="K1690" s="429">
        <v>8265</v>
      </c>
      <c r="L1690" s="429">
        <v>0.33373712901271957</v>
      </c>
      <c r="M1690" s="429">
        <v>1653</v>
      </c>
      <c r="N1690" s="429">
        <v>16</v>
      </c>
      <c r="O1690" s="429">
        <v>26512</v>
      </c>
      <c r="P1690" s="442">
        <v>1.0705431051887744</v>
      </c>
      <c r="Q1690" s="430">
        <v>1657</v>
      </c>
    </row>
    <row r="1691" spans="1:17" ht="14.4" customHeight="1" x14ac:dyDescent="0.3">
      <c r="A1691" s="425" t="s">
        <v>2664</v>
      </c>
      <c r="B1691" s="426" t="s">
        <v>2001</v>
      </c>
      <c r="C1691" s="426" t="s">
        <v>1976</v>
      </c>
      <c r="D1691" s="426" t="s">
        <v>2360</v>
      </c>
      <c r="E1691" s="426" t="s">
        <v>2361</v>
      </c>
      <c r="F1691" s="429">
        <v>27</v>
      </c>
      <c r="G1691" s="429">
        <v>57078</v>
      </c>
      <c r="H1691" s="429">
        <v>1</v>
      </c>
      <c r="I1691" s="429">
        <v>2114</v>
      </c>
      <c r="J1691" s="429">
        <v>32</v>
      </c>
      <c r="K1691" s="429">
        <v>67712</v>
      </c>
      <c r="L1691" s="429">
        <v>1.1863064578296367</v>
      </c>
      <c r="M1691" s="429">
        <v>2116</v>
      </c>
      <c r="N1691" s="429">
        <v>27</v>
      </c>
      <c r="O1691" s="429">
        <v>57186</v>
      </c>
      <c r="P1691" s="442">
        <v>1.0018921475875118</v>
      </c>
      <c r="Q1691" s="430">
        <v>2118</v>
      </c>
    </row>
    <row r="1692" spans="1:17" ht="14.4" customHeight="1" x14ac:dyDescent="0.3">
      <c r="A1692" s="425" t="s">
        <v>2664</v>
      </c>
      <c r="B1692" s="426" t="s">
        <v>2001</v>
      </c>
      <c r="C1692" s="426" t="s">
        <v>1976</v>
      </c>
      <c r="D1692" s="426" t="s">
        <v>2362</v>
      </c>
      <c r="E1692" s="426" t="s">
        <v>2363</v>
      </c>
      <c r="F1692" s="429">
        <v>10</v>
      </c>
      <c r="G1692" s="429">
        <v>10420</v>
      </c>
      <c r="H1692" s="429">
        <v>1</v>
      </c>
      <c r="I1692" s="429">
        <v>1042</v>
      </c>
      <c r="J1692" s="429"/>
      <c r="K1692" s="429"/>
      <c r="L1692" s="429"/>
      <c r="M1692" s="429"/>
      <c r="N1692" s="429"/>
      <c r="O1692" s="429"/>
      <c r="P1692" s="442"/>
      <c r="Q1692" s="430"/>
    </row>
    <row r="1693" spans="1:17" ht="14.4" customHeight="1" x14ac:dyDescent="0.3">
      <c r="A1693" s="425" t="s">
        <v>2664</v>
      </c>
      <c r="B1693" s="426" t="s">
        <v>2001</v>
      </c>
      <c r="C1693" s="426" t="s">
        <v>1976</v>
      </c>
      <c r="D1693" s="426" t="s">
        <v>2364</v>
      </c>
      <c r="E1693" s="426" t="s">
        <v>2365</v>
      </c>
      <c r="F1693" s="429">
        <v>53</v>
      </c>
      <c r="G1693" s="429">
        <v>105576</v>
      </c>
      <c r="H1693" s="429">
        <v>1</v>
      </c>
      <c r="I1693" s="429">
        <v>1992</v>
      </c>
      <c r="J1693" s="429">
        <v>67</v>
      </c>
      <c r="K1693" s="429">
        <v>133598</v>
      </c>
      <c r="L1693" s="429">
        <v>1.265420171251042</v>
      </c>
      <c r="M1693" s="429">
        <v>1994</v>
      </c>
      <c r="N1693" s="429">
        <v>80</v>
      </c>
      <c r="O1693" s="429">
        <v>159680</v>
      </c>
      <c r="P1693" s="442">
        <v>1.5124649541562476</v>
      </c>
      <c r="Q1693" s="430">
        <v>1996</v>
      </c>
    </row>
    <row r="1694" spans="1:17" ht="14.4" customHeight="1" x14ac:dyDescent="0.3">
      <c r="A1694" s="425" t="s">
        <v>2664</v>
      </c>
      <c r="B1694" s="426" t="s">
        <v>2001</v>
      </c>
      <c r="C1694" s="426" t="s">
        <v>1976</v>
      </c>
      <c r="D1694" s="426" t="s">
        <v>2366</v>
      </c>
      <c r="E1694" s="426" t="s">
        <v>2367</v>
      </c>
      <c r="F1694" s="429">
        <v>28</v>
      </c>
      <c r="G1694" s="429">
        <v>35672</v>
      </c>
      <c r="H1694" s="429">
        <v>1</v>
      </c>
      <c r="I1694" s="429">
        <v>1274</v>
      </c>
      <c r="J1694" s="429">
        <v>55</v>
      </c>
      <c r="K1694" s="429">
        <v>70180</v>
      </c>
      <c r="L1694" s="429">
        <v>1.9673693653285489</v>
      </c>
      <c r="M1694" s="429">
        <v>1276</v>
      </c>
      <c r="N1694" s="429">
        <v>59</v>
      </c>
      <c r="O1694" s="429">
        <v>75343</v>
      </c>
      <c r="P1694" s="442">
        <v>2.1121047320026913</v>
      </c>
      <c r="Q1694" s="430">
        <v>1277</v>
      </c>
    </row>
    <row r="1695" spans="1:17" ht="14.4" customHeight="1" x14ac:dyDescent="0.3">
      <c r="A1695" s="425" t="s">
        <v>2664</v>
      </c>
      <c r="B1695" s="426" t="s">
        <v>2001</v>
      </c>
      <c r="C1695" s="426" t="s">
        <v>1976</v>
      </c>
      <c r="D1695" s="426" t="s">
        <v>2368</v>
      </c>
      <c r="E1695" s="426" t="s">
        <v>2369</v>
      </c>
      <c r="F1695" s="429">
        <v>26</v>
      </c>
      <c r="G1695" s="429">
        <v>30212</v>
      </c>
      <c r="H1695" s="429">
        <v>1</v>
      </c>
      <c r="I1695" s="429">
        <v>1162</v>
      </c>
      <c r="J1695" s="429">
        <v>52</v>
      </c>
      <c r="K1695" s="429">
        <v>60476</v>
      </c>
      <c r="L1695" s="429">
        <v>2.0017211703958693</v>
      </c>
      <c r="M1695" s="429">
        <v>1163</v>
      </c>
      <c r="N1695" s="429">
        <v>58</v>
      </c>
      <c r="O1695" s="429">
        <v>67512</v>
      </c>
      <c r="P1695" s="442">
        <v>2.2346087647292467</v>
      </c>
      <c r="Q1695" s="430">
        <v>1164</v>
      </c>
    </row>
    <row r="1696" spans="1:17" ht="14.4" customHeight="1" x14ac:dyDescent="0.3">
      <c r="A1696" s="425" t="s">
        <v>2664</v>
      </c>
      <c r="B1696" s="426" t="s">
        <v>2001</v>
      </c>
      <c r="C1696" s="426" t="s">
        <v>1976</v>
      </c>
      <c r="D1696" s="426" t="s">
        <v>2372</v>
      </c>
      <c r="E1696" s="426" t="s">
        <v>2373</v>
      </c>
      <c r="F1696" s="429">
        <v>20</v>
      </c>
      <c r="G1696" s="429">
        <v>101260</v>
      </c>
      <c r="H1696" s="429">
        <v>1</v>
      </c>
      <c r="I1696" s="429">
        <v>5063</v>
      </c>
      <c r="J1696" s="429">
        <v>25</v>
      </c>
      <c r="K1696" s="429">
        <v>126625</v>
      </c>
      <c r="L1696" s="429">
        <v>1.2504937783922576</v>
      </c>
      <c r="M1696" s="429">
        <v>5065</v>
      </c>
      <c r="N1696" s="429">
        <v>13</v>
      </c>
      <c r="O1696" s="429">
        <v>65884</v>
      </c>
      <c r="P1696" s="442">
        <v>0.65064191190993481</v>
      </c>
      <c r="Q1696" s="430">
        <v>5068</v>
      </c>
    </row>
    <row r="1697" spans="1:17" ht="14.4" customHeight="1" x14ac:dyDescent="0.3">
      <c r="A1697" s="425" t="s">
        <v>2664</v>
      </c>
      <c r="B1697" s="426" t="s">
        <v>2001</v>
      </c>
      <c r="C1697" s="426" t="s">
        <v>1976</v>
      </c>
      <c r="D1697" s="426" t="s">
        <v>2374</v>
      </c>
      <c r="E1697" s="426" t="s">
        <v>2375</v>
      </c>
      <c r="F1697" s="429">
        <v>6</v>
      </c>
      <c r="G1697" s="429">
        <v>31050</v>
      </c>
      <c r="H1697" s="429">
        <v>1</v>
      </c>
      <c r="I1697" s="429">
        <v>5175</v>
      </c>
      <c r="J1697" s="429">
        <v>1</v>
      </c>
      <c r="K1697" s="429">
        <v>5177</v>
      </c>
      <c r="L1697" s="429">
        <v>0.16673107890499195</v>
      </c>
      <c r="M1697" s="429">
        <v>5177</v>
      </c>
      <c r="N1697" s="429">
        <v>3</v>
      </c>
      <c r="O1697" s="429">
        <v>15540</v>
      </c>
      <c r="P1697" s="442">
        <v>0.50048309178743966</v>
      </c>
      <c r="Q1697" s="430">
        <v>5180</v>
      </c>
    </row>
    <row r="1698" spans="1:17" ht="14.4" customHeight="1" x14ac:dyDescent="0.3">
      <c r="A1698" s="425" t="s">
        <v>2664</v>
      </c>
      <c r="B1698" s="426" t="s">
        <v>2001</v>
      </c>
      <c r="C1698" s="426" t="s">
        <v>1976</v>
      </c>
      <c r="D1698" s="426" t="s">
        <v>2376</v>
      </c>
      <c r="E1698" s="426" t="s">
        <v>2377</v>
      </c>
      <c r="F1698" s="429"/>
      <c r="G1698" s="429"/>
      <c r="H1698" s="429"/>
      <c r="I1698" s="429"/>
      <c r="J1698" s="429">
        <v>1</v>
      </c>
      <c r="K1698" s="429">
        <v>7669</v>
      </c>
      <c r="L1698" s="429"/>
      <c r="M1698" s="429">
        <v>7669</v>
      </c>
      <c r="N1698" s="429">
        <v>1</v>
      </c>
      <c r="O1698" s="429">
        <v>7673</v>
      </c>
      <c r="P1698" s="442"/>
      <c r="Q1698" s="430">
        <v>7673</v>
      </c>
    </row>
    <row r="1699" spans="1:17" ht="14.4" customHeight="1" x14ac:dyDescent="0.3">
      <c r="A1699" s="425" t="s">
        <v>2664</v>
      </c>
      <c r="B1699" s="426" t="s">
        <v>2001</v>
      </c>
      <c r="C1699" s="426" t="s">
        <v>1976</v>
      </c>
      <c r="D1699" s="426" t="s">
        <v>2380</v>
      </c>
      <c r="E1699" s="426" t="s">
        <v>2381</v>
      </c>
      <c r="F1699" s="429">
        <v>14</v>
      </c>
      <c r="G1699" s="429">
        <v>37646</v>
      </c>
      <c r="H1699" s="429">
        <v>1</v>
      </c>
      <c r="I1699" s="429">
        <v>2689</v>
      </c>
      <c r="J1699" s="429">
        <v>13</v>
      </c>
      <c r="K1699" s="429">
        <v>34983</v>
      </c>
      <c r="L1699" s="429">
        <v>0.92926207299580299</v>
      </c>
      <c r="M1699" s="429">
        <v>2691</v>
      </c>
      <c r="N1699" s="429">
        <v>10</v>
      </c>
      <c r="O1699" s="429">
        <v>26920</v>
      </c>
      <c r="P1699" s="442">
        <v>0.715082611698454</v>
      </c>
      <c r="Q1699" s="430">
        <v>2692</v>
      </c>
    </row>
    <row r="1700" spans="1:17" ht="14.4" customHeight="1" x14ac:dyDescent="0.3">
      <c r="A1700" s="425" t="s">
        <v>2666</v>
      </c>
      <c r="B1700" s="426" t="s">
        <v>1968</v>
      </c>
      <c r="C1700" s="426" t="s">
        <v>1976</v>
      </c>
      <c r="D1700" s="426" t="s">
        <v>1989</v>
      </c>
      <c r="E1700" s="426" t="s">
        <v>1990</v>
      </c>
      <c r="F1700" s="429"/>
      <c r="G1700" s="429"/>
      <c r="H1700" s="429"/>
      <c r="I1700" s="429"/>
      <c r="J1700" s="429">
        <v>1</v>
      </c>
      <c r="K1700" s="429">
        <v>648</v>
      </c>
      <c r="L1700" s="429"/>
      <c r="M1700" s="429">
        <v>648</v>
      </c>
      <c r="N1700" s="429"/>
      <c r="O1700" s="429"/>
      <c r="P1700" s="442"/>
      <c r="Q1700" s="430"/>
    </row>
    <row r="1701" spans="1:17" ht="14.4" customHeight="1" x14ac:dyDescent="0.3">
      <c r="A1701" s="425" t="s">
        <v>2666</v>
      </c>
      <c r="B1701" s="426" t="s">
        <v>1968</v>
      </c>
      <c r="C1701" s="426" t="s">
        <v>1976</v>
      </c>
      <c r="D1701" s="426" t="s">
        <v>1999</v>
      </c>
      <c r="E1701" s="426" t="s">
        <v>2000</v>
      </c>
      <c r="F1701" s="429"/>
      <c r="G1701" s="429"/>
      <c r="H1701" s="429"/>
      <c r="I1701" s="429"/>
      <c r="J1701" s="429">
        <v>1</v>
      </c>
      <c r="K1701" s="429">
        <v>120</v>
      </c>
      <c r="L1701" s="429"/>
      <c r="M1701" s="429">
        <v>120</v>
      </c>
      <c r="N1701" s="429"/>
      <c r="O1701" s="429"/>
      <c r="P1701" s="442"/>
      <c r="Q1701" s="430"/>
    </row>
    <row r="1702" spans="1:17" ht="14.4" customHeight="1" x14ac:dyDescent="0.3">
      <c r="A1702" s="425" t="s">
        <v>2666</v>
      </c>
      <c r="B1702" s="426" t="s">
        <v>2001</v>
      </c>
      <c r="C1702" s="426" t="s">
        <v>2002</v>
      </c>
      <c r="D1702" s="426" t="s">
        <v>2046</v>
      </c>
      <c r="E1702" s="426" t="s">
        <v>2045</v>
      </c>
      <c r="F1702" s="429"/>
      <c r="G1702" s="429"/>
      <c r="H1702" s="429"/>
      <c r="I1702" s="429"/>
      <c r="J1702" s="429">
        <v>0.08</v>
      </c>
      <c r="K1702" s="429">
        <v>866.13</v>
      </c>
      <c r="L1702" s="429"/>
      <c r="M1702" s="429">
        <v>10826.625</v>
      </c>
      <c r="N1702" s="429"/>
      <c r="O1702" s="429"/>
      <c r="P1702" s="442"/>
      <c r="Q1702" s="430"/>
    </row>
    <row r="1703" spans="1:17" ht="14.4" customHeight="1" x14ac:dyDescent="0.3">
      <c r="A1703" s="425" t="s">
        <v>2666</v>
      </c>
      <c r="B1703" s="426" t="s">
        <v>2001</v>
      </c>
      <c r="C1703" s="426" t="s">
        <v>1976</v>
      </c>
      <c r="D1703" s="426" t="s">
        <v>2233</v>
      </c>
      <c r="E1703" s="426" t="s">
        <v>2234</v>
      </c>
      <c r="F1703" s="429"/>
      <c r="G1703" s="429"/>
      <c r="H1703" s="429"/>
      <c r="I1703" s="429"/>
      <c r="J1703" s="429">
        <v>1</v>
      </c>
      <c r="K1703" s="429">
        <v>149</v>
      </c>
      <c r="L1703" s="429"/>
      <c r="M1703" s="429">
        <v>149</v>
      </c>
      <c r="N1703" s="429"/>
      <c r="O1703" s="429"/>
      <c r="P1703" s="442"/>
      <c r="Q1703" s="430"/>
    </row>
    <row r="1704" spans="1:17" ht="14.4" customHeight="1" x14ac:dyDescent="0.3">
      <c r="A1704" s="425" t="s">
        <v>2666</v>
      </c>
      <c r="B1704" s="426" t="s">
        <v>2001</v>
      </c>
      <c r="C1704" s="426" t="s">
        <v>1976</v>
      </c>
      <c r="D1704" s="426" t="s">
        <v>2239</v>
      </c>
      <c r="E1704" s="426" t="s">
        <v>2240</v>
      </c>
      <c r="F1704" s="429">
        <v>1</v>
      </c>
      <c r="G1704" s="429">
        <v>149</v>
      </c>
      <c r="H1704" s="429">
        <v>1</v>
      </c>
      <c r="I1704" s="429">
        <v>149</v>
      </c>
      <c r="J1704" s="429"/>
      <c r="K1704" s="429"/>
      <c r="L1704" s="429"/>
      <c r="M1704" s="429"/>
      <c r="N1704" s="429"/>
      <c r="O1704" s="429"/>
      <c r="P1704" s="442"/>
      <c r="Q1704" s="430"/>
    </row>
    <row r="1705" spans="1:17" ht="14.4" customHeight="1" x14ac:dyDescent="0.3">
      <c r="A1705" s="425" t="s">
        <v>2666</v>
      </c>
      <c r="B1705" s="426" t="s">
        <v>2001</v>
      </c>
      <c r="C1705" s="426" t="s">
        <v>1976</v>
      </c>
      <c r="D1705" s="426" t="s">
        <v>2247</v>
      </c>
      <c r="E1705" s="426" t="s">
        <v>2248</v>
      </c>
      <c r="F1705" s="429"/>
      <c r="G1705" s="429"/>
      <c r="H1705" s="429"/>
      <c r="I1705" s="429"/>
      <c r="J1705" s="429">
        <v>2</v>
      </c>
      <c r="K1705" s="429">
        <v>384</v>
      </c>
      <c r="L1705" s="429"/>
      <c r="M1705" s="429">
        <v>192</v>
      </c>
      <c r="N1705" s="429"/>
      <c r="O1705" s="429"/>
      <c r="P1705" s="442"/>
      <c r="Q1705" s="430"/>
    </row>
    <row r="1706" spans="1:17" ht="14.4" customHeight="1" x14ac:dyDescent="0.3">
      <c r="A1706" s="425" t="s">
        <v>2666</v>
      </c>
      <c r="B1706" s="426" t="s">
        <v>2001</v>
      </c>
      <c r="C1706" s="426" t="s">
        <v>1976</v>
      </c>
      <c r="D1706" s="426" t="s">
        <v>2251</v>
      </c>
      <c r="E1706" s="426" t="s">
        <v>2252</v>
      </c>
      <c r="F1706" s="429"/>
      <c r="G1706" s="429"/>
      <c r="H1706" s="429"/>
      <c r="I1706" s="429"/>
      <c r="J1706" s="429">
        <v>1</v>
      </c>
      <c r="K1706" s="429">
        <v>216</v>
      </c>
      <c r="L1706" s="429"/>
      <c r="M1706" s="429">
        <v>216</v>
      </c>
      <c r="N1706" s="429"/>
      <c r="O1706" s="429"/>
      <c r="P1706" s="442"/>
      <c r="Q1706" s="430"/>
    </row>
    <row r="1707" spans="1:17" ht="14.4" customHeight="1" x14ac:dyDescent="0.3">
      <c r="A1707" s="425" t="s">
        <v>2666</v>
      </c>
      <c r="B1707" s="426" t="s">
        <v>2001</v>
      </c>
      <c r="C1707" s="426" t="s">
        <v>1976</v>
      </c>
      <c r="D1707" s="426" t="s">
        <v>2253</v>
      </c>
      <c r="E1707" s="426" t="s">
        <v>2254</v>
      </c>
      <c r="F1707" s="429">
        <v>4</v>
      </c>
      <c r="G1707" s="429">
        <v>688</v>
      </c>
      <c r="H1707" s="429">
        <v>1</v>
      </c>
      <c r="I1707" s="429">
        <v>172</v>
      </c>
      <c r="J1707" s="429">
        <v>1</v>
      </c>
      <c r="K1707" s="429">
        <v>172</v>
      </c>
      <c r="L1707" s="429">
        <v>0.25</v>
      </c>
      <c r="M1707" s="429">
        <v>172</v>
      </c>
      <c r="N1707" s="429">
        <v>2</v>
      </c>
      <c r="O1707" s="429">
        <v>346</v>
      </c>
      <c r="P1707" s="442">
        <v>0.50290697674418605</v>
      </c>
      <c r="Q1707" s="430">
        <v>173</v>
      </c>
    </row>
    <row r="1708" spans="1:17" ht="14.4" customHeight="1" x14ac:dyDescent="0.3">
      <c r="A1708" s="425" t="s">
        <v>2666</v>
      </c>
      <c r="B1708" s="426" t="s">
        <v>2001</v>
      </c>
      <c r="C1708" s="426" t="s">
        <v>1976</v>
      </c>
      <c r="D1708" s="426" t="s">
        <v>2301</v>
      </c>
      <c r="E1708" s="426" t="s">
        <v>2302</v>
      </c>
      <c r="F1708" s="429"/>
      <c r="G1708" s="429"/>
      <c r="H1708" s="429"/>
      <c r="I1708" s="429"/>
      <c r="J1708" s="429">
        <v>1</v>
      </c>
      <c r="K1708" s="429">
        <v>325</v>
      </c>
      <c r="L1708" s="429"/>
      <c r="M1708" s="429">
        <v>325</v>
      </c>
      <c r="N1708" s="429"/>
      <c r="O1708" s="429"/>
      <c r="P1708" s="442"/>
      <c r="Q1708" s="430"/>
    </row>
    <row r="1709" spans="1:17" ht="14.4" customHeight="1" x14ac:dyDescent="0.3">
      <c r="A1709" s="425" t="s">
        <v>2666</v>
      </c>
      <c r="B1709" s="426" t="s">
        <v>2001</v>
      </c>
      <c r="C1709" s="426" t="s">
        <v>1976</v>
      </c>
      <c r="D1709" s="426" t="s">
        <v>2360</v>
      </c>
      <c r="E1709" s="426" t="s">
        <v>2361</v>
      </c>
      <c r="F1709" s="429"/>
      <c r="G1709" s="429"/>
      <c r="H1709" s="429"/>
      <c r="I1709" s="429"/>
      <c r="J1709" s="429">
        <v>1</v>
      </c>
      <c r="K1709" s="429">
        <v>2116</v>
      </c>
      <c r="L1709" s="429"/>
      <c r="M1709" s="429">
        <v>2116</v>
      </c>
      <c r="N1709" s="429"/>
      <c r="O1709" s="429"/>
      <c r="P1709" s="442"/>
      <c r="Q1709" s="430"/>
    </row>
    <row r="1710" spans="1:17" ht="14.4" customHeight="1" x14ac:dyDescent="0.3">
      <c r="A1710" s="425" t="s">
        <v>2666</v>
      </c>
      <c r="B1710" s="426" t="s">
        <v>2001</v>
      </c>
      <c r="C1710" s="426" t="s">
        <v>1976</v>
      </c>
      <c r="D1710" s="426" t="s">
        <v>2364</v>
      </c>
      <c r="E1710" s="426" t="s">
        <v>2365</v>
      </c>
      <c r="F1710" s="429"/>
      <c r="G1710" s="429"/>
      <c r="H1710" s="429"/>
      <c r="I1710" s="429"/>
      <c r="J1710" s="429"/>
      <c r="K1710" s="429"/>
      <c r="L1710" s="429"/>
      <c r="M1710" s="429"/>
      <c r="N1710" s="429">
        <v>2</v>
      </c>
      <c r="O1710" s="429">
        <v>3992</v>
      </c>
      <c r="P1710" s="442"/>
      <c r="Q1710" s="430">
        <v>1996</v>
      </c>
    </row>
    <row r="1711" spans="1:17" ht="14.4" customHeight="1" x14ac:dyDescent="0.3">
      <c r="A1711" s="425" t="s">
        <v>2666</v>
      </c>
      <c r="B1711" s="426" t="s">
        <v>2001</v>
      </c>
      <c r="C1711" s="426" t="s">
        <v>1976</v>
      </c>
      <c r="D1711" s="426" t="s">
        <v>2372</v>
      </c>
      <c r="E1711" s="426" t="s">
        <v>2373</v>
      </c>
      <c r="F1711" s="429">
        <v>1</v>
      </c>
      <c r="G1711" s="429">
        <v>5063</v>
      </c>
      <c r="H1711" s="429">
        <v>1</v>
      </c>
      <c r="I1711" s="429">
        <v>5063</v>
      </c>
      <c r="J1711" s="429"/>
      <c r="K1711" s="429"/>
      <c r="L1711" s="429"/>
      <c r="M1711" s="429"/>
      <c r="N1711" s="429"/>
      <c r="O1711" s="429"/>
      <c r="P1711" s="442"/>
      <c r="Q1711" s="430"/>
    </row>
    <row r="1712" spans="1:17" ht="14.4" customHeight="1" x14ac:dyDescent="0.3">
      <c r="A1712" s="425" t="s">
        <v>2667</v>
      </c>
      <c r="B1712" s="426" t="s">
        <v>2001</v>
      </c>
      <c r="C1712" s="426" t="s">
        <v>2002</v>
      </c>
      <c r="D1712" s="426" t="s">
        <v>2021</v>
      </c>
      <c r="E1712" s="426" t="s">
        <v>2022</v>
      </c>
      <c r="F1712" s="429">
        <v>2.2000000000000002</v>
      </c>
      <c r="G1712" s="429">
        <v>3194.77</v>
      </c>
      <c r="H1712" s="429">
        <v>1</v>
      </c>
      <c r="I1712" s="429">
        <v>1452.1681818181817</v>
      </c>
      <c r="J1712" s="429">
        <v>3.6999999999999997</v>
      </c>
      <c r="K1712" s="429">
        <v>4595.5499999999993</v>
      </c>
      <c r="L1712" s="429">
        <v>1.4384603586486662</v>
      </c>
      <c r="M1712" s="429">
        <v>1242.0405405405404</v>
      </c>
      <c r="N1712" s="429"/>
      <c r="O1712" s="429"/>
      <c r="P1712" s="442"/>
      <c r="Q1712" s="430"/>
    </row>
    <row r="1713" spans="1:17" ht="14.4" customHeight="1" x14ac:dyDescent="0.3">
      <c r="A1713" s="425" t="s">
        <v>2667</v>
      </c>
      <c r="B1713" s="426" t="s">
        <v>2001</v>
      </c>
      <c r="C1713" s="426" t="s">
        <v>2002</v>
      </c>
      <c r="D1713" s="426" t="s">
        <v>2024</v>
      </c>
      <c r="E1713" s="426" t="s">
        <v>2014</v>
      </c>
      <c r="F1713" s="429">
        <v>0.03</v>
      </c>
      <c r="G1713" s="429">
        <v>411.1</v>
      </c>
      <c r="H1713" s="429">
        <v>1</v>
      </c>
      <c r="I1713" s="429">
        <v>13703.333333333334</v>
      </c>
      <c r="J1713" s="429"/>
      <c r="K1713" s="429"/>
      <c r="L1713" s="429"/>
      <c r="M1713" s="429"/>
      <c r="N1713" s="429"/>
      <c r="O1713" s="429"/>
      <c r="P1713" s="442"/>
      <c r="Q1713" s="430"/>
    </row>
    <row r="1714" spans="1:17" ht="14.4" customHeight="1" x14ac:dyDescent="0.3">
      <c r="A1714" s="425" t="s">
        <v>2667</v>
      </c>
      <c r="B1714" s="426" t="s">
        <v>2001</v>
      </c>
      <c r="C1714" s="426" t="s">
        <v>2002</v>
      </c>
      <c r="D1714" s="426" t="s">
        <v>2025</v>
      </c>
      <c r="E1714" s="426" t="s">
        <v>2026</v>
      </c>
      <c r="F1714" s="429">
        <v>0.34</v>
      </c>
      <c r="G1714" s="429">
        <v>5851.65</v>
      </c>
      <c r="H1714" s="429">
        <v>1</v>
      </c>
      <c r="I1714" s="429">
        <v>17210.735294117643</v>
      </c>
      <c r="J1714" s="429">
        <v>0.35</v>
      </c>
      <c r="K1714" s="429">
        <v>4514.96</v>
      </c>
      <c r="L1714" s="429">
        <v>0.77157041176420327</v>
      </c>
      <c r="M1714" s="429">
        <v>12899.885714285716</v>
      </c>
      <c r="N1714" s="429">
        <v>0.04</v>
      </c>
      <c r="O1714" s="429">
        <v>413.49</v>
      </c>
      <c r="P1714" s="442">
        <v>7.0662120940247625E-2</v>
      </c>
      <c r="Q1714" s="430">
        <v>10337.25</v>
      </c>
    </row>
    <row r="1715" spans="1:17" ht="14.4" customHeight="1" x14ac:dyDescent="0.3">
      <c r="A1715" s="425" t="s">
        <v>2667</v>
      </c>
      <c r="B1715" s="426" t="s">
        <v>2001</v>
      </c>
      <c r="C1715" s="426" t="s">
        <v>2002</v>
      </c>
      <c r="D1715" s="426" t="s">
        <v>2033</v>
      </c>
      <c r="E1715" s="426" t="s">
        <v>2026</v>
      </c>
      <c r="F1715" s="429">
        <v>0.12000000000000001</v>
      </c>
      <c r="G1715" s="429">
        <v>2091.12</v>
      </c>
      <c r="H1715" s="429">
        <v>1</v>
      </c>
      <c r="I1715" s="429">
        <v>17425.999999999996</v>
      </c>
      <c r="J1715" s="429"/>
      <c r="K1715" s="429"/>
      <c r="L1715" s="429"/>
      <c r="M1715" s="429"/>
      <c r="N1715" s="429"/>
      <c r="O1715" s="429"/>
      <c r="P1715" s="442"/>
      <c r="Q1715" s="430"/>
    </row>
    <row r="1716" spans="1:17" ht="14.4" customHeight="1" x14ac:dyDescent="0.3">
      <c r="A1716" s="425" t="s">
        <v>2667</v>
      </c>
      <c r="B1716" s="426" t="s">
        <v>2001</v>
      </c>
      <c r="C1716" s="426" t="s">
        <v>2002</v>
      </c>
      <c r="D1716" s="426" t="s">
        <v>2039</v>
      </c>
      <c r="E1716" s="426" t="s">
        <v>2040</v>
      </c>
      <c r="F1716" s="429">
        <v>0.1</v>
      </c>
      <c r="G1716" s="429">
        <v>508.5</v>
      </c>
      <c r="H1716" s="429">
        <v>1</v>
      </c>
      <c r="I1716" s="429">
        <v>5085</v>
      </c>
      <c r="J1716" s="429"/>
      <c r="K1716" s="429"/>
      <c r="L1716" s="429"/>
      <c r="M1716" s="429"/>
      <c r="N1716" s="429"/>
      <c r="O1716" s="429"/>
      <c r="P1716" s="442"/>
      <c r="Q1716" s="430"/>
    </row>
    <row r="1717" spans="1:17" ht="14.4" customHeight="1" x14ac:dyDescent="0.3">
      <c r="A1717" s="425" t="s">
        <v>2667</v>
      </c>
      <c r="B1717" s="426" t="s">
        <v>2001</v>
      </c>
      <c r="C1717" s="426" t="s">
        <v>2002</v>
      </c>
      <c r="D1717" s="426" t="s">
        <v>2046</v>
      </c>
      <c r="E1717" s="426" t="s">
        <v>2045</v>
      </c>
      <c r="F1717" s="429">
        <v>0.6399999999999999</v>
      </c>
      <c r="G1717" s="429">
        <v>7114.84</v>
      </c>
      <c r="H1717" s="429">
        <v>1</v>
      </c>
      <c r="I1717" s="429">
        <v>11116.937500000002</v>
      </c>
      <c r="J1717" s="429">
        <v>0.4</v>
      </c>
      <c r="K1717" s="429">
        <v>4330.63</v>
      </c>
      <c r="L1717" s="429">
        <v>0.60867566944583429</v>
      </c>
      <c r="M1717" s="429">
        <v>10826.574999999999</v>
      </c>
      <c r="N1717" s="429">
        <v>0.41000000000000003</v>
      </c>
      <c r="O1717" s="429">
        <v>4461.68</v>
      </c>
      <c r="P1717" s="442">
        <v>0.62709491710284426</v>
      </c>
      <c r="Q1717" s="430">
        <v>10882.146341463415</v>
      </c>
    </row>
    <row r="1718" spans="1:17" ht="14.4" customHeight="1" x14ac:dyDescent="0.3">
      <c r="A1718" s="425" t="s">
        <v>2667</v>
      </c>
      <c r="B1718" s="426" t="s">
        <v>2001</v>
      </c>
      <c r="C1718" s="426" t="s">
        <v>1969</v>
      </c>
      <c r="D1718" s="426" t="s">
        <v>2073</v>
      </c>
      <c r="E1718" s="426" t="s">
        <v>2071</v>
      </c>
      <c r="F1718" s="429"/>
      <c r="G1718" s="429"/>
      <c r="H1718" s="429"/>
      <c r="I1718" s="429"/>
      <c r="J1718" s="429">
        <v>1</v>
      </c>
      <c r="K1718" s="429">
        <v>2066.3000000000002</v>
      </c>
      <c r="L1718" s="429"/>
      <c r="M1718" s="429">
        <v>2066.3000000000002</v>
      </c>
      <c r="N1718" s="429"/>
      <c r="O1718" s="429"/>
      <c r="P1718" s="442"/>
      <c r="Q1718" s="430"/>
    </row>
    <row r="1719" spans="1:17" ht="14.4" customHeight="1" x14ac:dyDescent="0.3">
      <c r="A1719" s="425" t="s">
        <v>2667</v>
      </c>
      <c r="B1719" s="426" t="s">
        <v>2001</v>
      </c>
      <c r="C1719" s="426" t="s">
        <v>1969</v>
      </c>
      <c r="D1719" s="426" t="s">
        <v>2076</v>
      </c>
      <c r="E1719" s="426" t="s">
        <v>2077</v>
      </c>
      <c r="F1719" s="429"/>
      <c r="G1719" s="429"/>
      <c r="H1719" s="429"/>
      <c r="I1719" s="429"/>
      <c r="J1719" s="429">
        <v>1</v>
      </c>
      <c r="K1719" s="429">
        <v>1027.76</v>
      </c>
      <c r="L1719" s="429"/>
      <c r="M1719" s="429">
        <v>1027.76</v>
      </c>
      <c r="N1719" s="429"/>
      <c r="O1719" s="429"/>
      <c r="P1719" s="442"/>
      <c r="Q1719" s="430"/>
    </row>
    <row r="1720" spans="1:17" ht="14.4" customHeight="1" x14ac:dyDescent="0.3">
      <c r="A1720" s="425" t="s">
        <v>2667</v>
      </c>
      <c r="B1720" s="426" t="s">
        <v>2001</v>
      </c>
      <c r="C1720" s="426" t="s">
        <v>1969</v>
      </c>
      <c r="D1720" s="426" t="s">
        <v>2102</v>
      </c>
      <c r="E1720" s="426" t="s">
        <v>2103</v>
      </c>
      <c r="F1720" s="429"/>
      <c r="G1720" s="429"/>
      <c r="H1720" s="429"/>
      <c r="I1720" s="429"/>
      <c r="J1720" s="429">
        <v>2</v>
      </c>
      <c r="K1720" s="429">
        <v>13781.56</v>
      </c>
      <c r="L1720" s="429"/>
      <c r="M1720" s="429">
        <v>6890.78</v>
      </c>
      <c r="N1720" s="429"/>
      <c r="O1720" s="429"/>
      <c r="P1720" s="442"/>
      <c r="Q1720" s="430"/>
    </row>
    <row r="1721" spans="1:17" ht="14.4" customHeight="1" x14ac:dyDescent="0.3">
      <c r="A1721" s="425" t="s">
        <v>2667</v>
      </c>
      <c r="B1721" s="426" t="s">
        <v>2001</v>
      </c>
      <c r="C1721" s="426" t="s">
        <v>1969</v>
      </c>
      <c r="D1721" s="426" t="s">
        <v>2561</v>
      </c>
      <c r="E1721" s="426" t="s">
        <v>2562</v>
      </c>
      <c r="F1721" s="429"/>
      <c r="G1721" s="429"/>
      <c r="H1721" s="429"/>
      <c r="I1721" s="429"/>
      <c r="J1721" s="429">
        <v>1</v>
      </c>
      <c r="K1721" s="429">
        <v>34900</v>
      </c>
      <c r="L1721" s="429"/>
      <c r="M1721" s="429">
        <v>34900</v>
      </c>
      <c r="N1721" s="429"/>
      <c r="O1721" s="429"/>
      <c r="P1721" s="442"/>
      <c r="Q1721" s="430"/>
    </row>
    <row r="1722" spans="1:17" ht="14.4" customHeight="1" x14ac:dyDescent="0.3">
      <c r="A1722" s="425" t="s">
        <v>2667</v>
      </c>
      <c r="B1722" s="426" t="s">
        <v>2001</v>
      </c>
      <c r="C1722" s="426" t="s">
        <v>1969</v>
      </c>
      <c r="D1722" s="426" t="s">
        <v>2159</v>
      </c>
      <c r="E1722" s="426" t="s">
        <v>2160</v>
      </c>
      <c r="F1722" s="429"/>
      <c r="G1722" s="429"/>
      <c r="H1722" s="429"/>
      <c r="I1722" s="429"/>
      <c r="J1722" s="429">
        <v>1</v>
      </c>
      <c r="K1722" s="429">
        <v>831.16</v>
      </c>
      <c r="L1722" s="429"/>
      <c r="M1722" s="429">
        <v>831.16</v>
      </c>
      <c r="N1722" s="429"/>
      <c r="O1722" s="429"/>
      <c r="P1722" s="442"/>
      <c r="Q1722" s="430"/>
    </row>
    <row r="1723" spans="1:17" ht="14.4" customHeight="1" x14ac:dyDescent="0.3">
      <c r="A1723" s="425" t="s">
        <v>2667</v>
      </c>
      <c r="B1723" s="426" t="s">
        <v>2001</v>
      </c>
      <c r="C1723" s="426" t="s">
        <v>1969</v>
      </c>
      <c r="D1723" s="426" t="s">
        <v>2177</v>
      </c>
      <c r="E1723" s="426" t="s">
        <v>2178</v>
      </c>
      <c r="F1723" s="429"/>
      <c r="G1723" s="429"/>
      <c r="H1723" s="429"/>
      <c r="I1723" s="429"/>
      <c r="J1723" s="429">
        <v>1</v>
      </c>
      <c r="K1723" s="429">
        <v>1305.82</v>
      </c>
      <c r="L1723" s="429"/>
      <c r="M1723" s="429">
        <v>1305.82</v>
      </c>
      <c r="N1723" s="429"/>
      <c r="O1723" s="429"/>
      <c r="P1723" s="442"/>
      <c r="Q1723" s="430"/>
    </row>
    <row r="1724" spans="1:17" ht="14.4" customHeight="1" x14ac:dyDescent="0.3">
      <c r="A1724" s="425" t="s">
        <v>2667</v>
      </c>
      <c r="B1724" s="426" t="s">
        <v>2001</v>
      </c>
      <c r="C1724" s="426" t="s">
        <v>1976</v>
      </c>
      <c r="D1724" s="426" t="s">
        <v>2233</v>
      </c>
      <c r="E1724" s="426" t="s">
        <v>2234</v>
      </c>
      <c r="F1724" s="429">
        <v>2</v>
      </c>
      <c r="G1724" s="429">
        <v>298</v>
      </c>
      <c r="H1724" s="429">
        <v>1</v>
      </c>
      <c r="I1724" s="429">
        <v>149</v>
      </c>
      <c r="J1724" s="429">
        <v>2</v>
      </c>
      <c r="K1724" s="429">
        <v>298</v>
      </c>
      <c r="L1724" s="429">
        <v>1</v>
      </c>
      <c r="M1724" s="429">
        <v>149</v>
      </c>
      <c r="N1724" s="429">
        <v>3</v>
      </c>
      <c r="O1724" s="429">
        <v>450</v>
      </c>
      <c r="P1724" s="442">
        <v>1.5100671140939597</v>
      </c>
      <c r="Q1724" s="430">
        <v>150</v>
      </c>
    </row>
    <row r="1725" spans="1:17" ht="14.4" customHeight="1" x14ac:dyDescent="0.3">
      <c r="A1725" s="425" t="s">
        <v>2667</v>
      </c>
      <c r="B1725" s="426" t="s">
        <v>2001</v>
      </c>
      <c r="C1725" s="426" t="s">
        <v>1976</v>
      </c>
      <c r="D1725" s="426" t="s">
        <v>2235</v>
      </c>
      <c r="E1725" s="426" t="s">
        <v>2236</v>
      </c>
      <c r="F1725" s="429">
        <v>98</v>
      </c>
      <c r="G1725" s="429">
        <v>19992</v>
      </c>
      <c r="H1725" s="429">
        <v>1</v>
      </c>
      <c r="I1725" s="429">
        <v>204</v>
      </c>
      <c r="J1725" s="429">
        <v>82</v>
      </c>
      <c r="K1725" s="429">
        <v>16728</v>
      </c>
      <c r="L1725" s="429">
        <v>0.83673469387755106</v>
      </c>
      <c r="M1725" s="429">
        <v>204</v>
      </c>
      <c r="N1725" s="429">
        <v>51</v>
      </c>
      <c r="O1725" s="429">
        <v>10455</v>
      </c>
      <c r="P1725" s="442">
        <v>0.52295918367346939</v>
      </c>
      <c r="Q1725" s="430">
        <v>205</v>
      </c>
    </row>
    <row r="1726" spans="1:17" ht="14.4" customHeight="1" x14ac:dyDescent="0.3">
      <c r="A1726" s="425" t="s">
        <v>2667</v>
      </c>
      <c r="B1726" s="426" t="s">
        <v>2001</v>
      </c>
      <c r="C1726" s="426" t="s">
        <v>1976</v>
      </c>
      <c r="D1726" s="426" t="s">
        <v>2237</v>
      </c>
      <c r="E1726" s="426" t="s">
        <v>2238</v>
      </c>
      <c r="F1726" s="429">
        <v>74</v>
      </c>
      <c r="G1726" s="429">
        <v>11618</v>
      </c>
      <c r="H1726" s="429">
        <v>1</v>
      </c>
      <c r="I1726" s="429">
        <v>157</v>
      </c>
      <c r="J1726" s="429">
        <v>58</v>
      </c>
      <c r="K1726" s="429">
        <v>9106</v>
      </c>
      <c r="L1726" s="429">
        <v>0.78378378378378377</v>
      </c>
      <c r="M1726" s="429">
        <v>157</v>
      </c>
      <c r="N1726" s="429">
        <v>31</v>
      </c>
      <c r="O1726" s="429">
        <v>4898</v>
      </c>
      <c r="P1726" s="442">
        <v>0.4215871922878292</v>
      </c>
      <c r="Q1726" s="430">
        <v>158</v>
      </c>
    </row>
    <row r="1727" spans="1:17" ht="14.4" customHeight="1" x14ac:dyDescent="0.3">
      <c r="A1727" s="425" t="s">
        <v>2667</v>
      </c>
      <c r="B1727" s="426" t="s">
        <v>2001</v>
      </c>
      <c r="C1727" s="426" t="s">
        <v>1976</v>
      </c>
      <c r="D1727" s="426" t="s">
        <v>2239</v>
      </c>
      <c r="E1727" s="426" t="s">
        <v>2240</v>
      </c>
      <c r="F1727" s="429">
        <v>10</v>
      </c>
      <c r="G1727" s="429">
        <v>1490</v>
      </c>
      <c r="H1727" s="429">
        <v>1</v>
      </c>
      <c r="I1727" s="429">
        <v>149</v>
      </c>
      <c r="J1727" s="429">
        <v>4</v>
      </c>
      <c r="K1727" s="429">
        <v>596</v>
      </c>
      <c r="L1727" s="429">
        <v>0.4</v>
      </c>
      <c r="M1727" s="429">
        <v>149</v>
      </c>
      <c r="N1727" s="429">
        <v>3</v>
      </c>
      <c r="O1727" s="429">
        <v>450</v>
      </c>
      <c r="P1727" s="442">
        <v>0.30201342281879195</v>
      </c>
      <c r="Q1727" s="430">
        <v>150</v>
      </c>
    </row>
    <row r="1728" spans="1:17" ht="14.4" customHeight="1" x14ac:dyDescent="0.3">
      <c r="A1728" s="425" t="s">
        <v>2667</v>
      </c>
      <c r="B1728" s="426" t="s">
        <v>2001</v>
      </c>
      <c r="C1728" s="426" t="s">
        <v>1976</v>
      </c>
      <c r="D1728" s="426" t="s">
        <v>2241</v>
      </c>
      <c r="E1728" s="426" t="s">
        <v>2242</v>
      </c>
      <c r="F1728" s="429"/>
      <c r="G1728" s="429"/>
      <c r="H1728" s="429"/>
      <c r="I1728" s="429"/>
      <c r="J1728" s="429">
        <v>1</v>
      </c>
      <c r="K1728" s="429">
        <v>181</v>
      </c>
      <c r="L1728" s="429"/>
      <c r="M1728" s="429">
        <v>181</v>
      </c>
      <c r="N1728" s="429"/>
      <c r="O1728" s="429"/>
      <c r="P1728" s="442"/>
      <c r="Q1728" s="430"/>
    </row>
    <row r="1729" spans="1:17" ht="14.4" customHeight="1" x14ac:dyDescent="0.3">
      <c r="A1729" s="425" t="s">
        <v>2667</v>
      </c>
      <c r="B1729" s="426" t="s">
        <v>2001</v>
      </c>
      <c r="C1729" s="426" t="s">
        <v>1976</v>
      </c>
      <c r="D1729" s="426" t="s">
        <v>2245</v>
      </c>
      <c r="E1729" s="426" t="s">
        <v>2246</v>
      </c>
      <c r="F1729" s="429">
        <v>1</v>
      </c>
      <c r="G1729" s="429">
        <v>123</v>
      </c>
      <c r="H1729" s="429">
        <v>1</v>
      </c>
      <c r="I1729" s="429">
        <v>123</v>
      </c>
      <c r="J1729" s="429"/>
      <c r="K1729" s="429"/>
      <c r="L1729" s="429"/>
      <c r="M1729" s="429"/>
      <c r="N1729" s="429"/>
      <c r="O1729" s="429"/>
      <c r="P1729" s="442"/>
      <c r="Q1729" s="430"/>
    </row>
    <row r="1730" spans="1:17" ht="14.4" customHeight="1" x14ac:dyDescent="0.3">
      <c r="A1730" s="425" t="s">
        <v>2667</v>
      </c>
      <c r="B1730" s="426" t="s">
        <v>2001</v>
      </c>
      <c r="C1730" s="426" t="s">
        <v>1976</v>
      </c>
      <c r="D1730" s="426" t="s">
        <v>2247</v>
      </c>
      <c r="E1730" s="426" t="s">
        <v>2248</v>
      </c>
      <c r="F1730" s="429">
        <v>4</v>
      </c>
      <c r="G1730" s="429">
        <v>768</v>
      </c>
      <c r="H1730" s="429">
        <v>1</v>
      </c>
      <c r="I1730" s="429">
        <v>192</v>
      </c>
      <c r="J1730" s="429"/>
      <c r="K1730" s="429"/>
      <c r="L1730" s="429"/>
      <c r="M1730" s="429"/>
      <c r="N1730" s="429"/>
      <c r="O1730" s="429"/>
      <c r="P1730" s="442"/>
      <c r="Q1730" s="430"/>
    </row>
    <row r="1731" spans="1:17" ht="14.4" customHeight="1" x14ac:dyDescent="0.3">
      <c r="A1731" s="425" t="s">
        <v>2667</v>
      </c>
      <c r="B1731" s="426" t="s">
        <v>2001</v>
      </c>
      <c r="C1731" s="426" t="s">
        <v>1976</v>
      </c>
      <c r="D1731" s="426" t="s">
        <v>2249</v>
      </c>
      <c r="E1731" s="426" t="s">
        <v>2250</v>
      </c>
      <c r="F1731" s="429">
        <v>8</v>
      </c>
      <c r="G1731" s="429">
        <v>1728</v>
      </c>
      <c r="H1731" s="429">
        <v>1</v>
      </c>
      <c r="I1731" s="429">
        <v>216</v>
      </c>
      <c r="J1731" s="429">
        <v>4</v>
      </c>
      <c r="K1731" s="429">
        <v>864</v>
      </c>
      <c r="L1731" s="429">
        <v>0.5</v>
      </c>
      <c r="M1731" s="429">
        <v>216</v>
      </c>
      <c r="N1731" s="429">
        <v>7</v>
      </c>
      <c r="O1731" s="429">
        <v>1519</v>
      </c>
      <c r="P1731" s="442">
        <v>0.87905092592592593</v>
      </c>
      <c r="Q1731" s="430">
        <v>217</v>
      </c>
    </row>
    <row r="1732" spans="1:17" ht="14.4" customHeight="1" x14ac:dyDescent="0.3">
      <c r="A1732" s="425" t="s">
        <v>2667</v>
      </c>
      <c r="B1732" s="426" t="s">
        <v>2001</v>
      </c>
      <c r="C1732" s="426" t="s">
        <v>1976</v>
      </c>
      <c r="D1732" s="426" t="s">
        <v>2251</v>
      </c>
      <c r="E1732" s="426" t="s">
        <v>2252</v>
      </c>
      <c r="F1732" s="429">
        <v>1</v>
      </c>
      <c r="G1732" s="429">
        <v>216</v>
      </c>
      <c r="H1732" s="429">
        <v>1</v>
      </c>
      <c r="I1732" s="429">
        <v>216</v>
      </c>
      <c r="J1732" s="429">
        <v>1</v>
      </c>
      <c r="K1732" s="429">
        <v>216</v>
      </c>
      <c r="L1732" s="429">
        <v>1</v>
      </c>
      <c r="M1732" s="429">
        <v>216</v>
      </c>
      <c r="N1732" s="429">
        <v>2</v>
      </c>
      <c r="O1732" s="429">
        <v>434</v>
      </c>
      <c r="P1732" s="442">
        <v>2.0092592592592591</v>
      </c>
      <c r="Q1732" s="430">
        <v>217</v>
      </c>
    </row>
    <row r="1733" spans="1:17" ht="14.4" customHeight="1" x14ac:dyDescent="0.3">
      <c r="A1733" s="425" t="s">
        <v>2667</v>
      </c>
      <c r="B1733" s="426" t="s">
        <v>2001</v>
      </c>
      <c r="C1733" s="426" t="s">
        <v>1976</v>
      </c>
      <c r="D1733" s="426" t="s">
        <v>2253</v>
      </c>
      <c r="E1733" s="426" t="s">
        <v>2254</v>
      </c>
      <c r="F1733" s="429">
        <v>47</v>
      </c>
      <c r="G1733" s="429">
        <v>8084</v>
      </c>
      <c r="H1733" s="429">
        <v>1</v>
      </c>
      <c r="I1733" s="429">
        <v>172</v>
      </c>
      <c r="J1733" s="429">
        <v>46</v>
      </c>
      <c r="K1733" s="429">
        <v>7912</v>
      </c>
      <c r="L1733" s="429">
        <v>0.97872340425531912</v>
      </c>
      <c r="M1733" s="429">
        <v>172</v>
      </c>
      <c r="N1733" s="429">
        <v>33</v>
      </c>
      <c r="O1733" s="429">
        <v>5709</v>
      </c>
      <c r="P1733" s="442">
        <v>0.70620979713013354</v>
      </c>
      <c r="Q1733" s="430">
        <v>173</v>
      </c>
    </row>
    <row r="1734" spans="1:17" ht="14.4" customHeight="1" x14ac:dyDescent="0.3">
      <c r="A1734" s="425" t="s">
        <v>2667</v>
      </c>
      <c r="B1734" s="426" t="s">
        <v>2001</v>
      </c>
      <c r="C1734" s="426" t="s">
        <v>1976</v>
      </c>
      <c r="D1734" s="426" t="s">
        <v>2261</v>
      </c>
      <c r="E1734" s="426" t="s">
        <v>2262</v>
      </c>
      <c r="F1734" s="429">
        <v>2</v>
      </c>
      <c r="G1734" s="429">
        <v>436</v>
      </c>
      <c r="H1734" s="429">
        <v>1</v>
      </c>
      <c r="I1734" s="429">
        <v>218</v>
      </c>
      <c r="J1734" s="429"/>
      <c r="K1734" s="429"/>
      <c r="L1734" s="429"/>
      <c r="M1734" s="429"/>
      <c r="N1734" s="429"/>
      <c r="O1734" s="429"/>
      <c r="P1734" s="442"/>
      <c r="Q1734" s="430"/>
    </row>
    <row r="1735" spans="1:17" ht="14.4" customHeight="1" x14ac:dyDescent="0.3">
      <c r="A1735" s="425" t="s">
        <v>2667</v>
      </c>
      <c r="B1735" s="426" t="s">
        <v>2001</v>
      </c>
      <c r="C1735" s="426" t="s">
        <v>1976</v>
      </c>
      <c r="D1735" s="426" t="s">
        <v>2297</v>
      </c>
      <c r="E1735" s="426" t="s">
        <v>2298</v>
      </c>
      <c r="F1735" s="429">
        <v>1</v>
      </c>
      <c r="G1735" s="429">
        <v>197</v>
      </c>
      <c r="H1735" s="429">
        <v>1</v>
      </c>
      <c r="I1735" s="429">
        <v>197</v>
      </c>
      <c r="J1735" s="429"/>
      <c r="K1735" s="429"/>
      <c r="L1735" s="429"/>
      <c r="M1735" s="429"/>
      <c r="N1735" s="429"/>
      <c r="O1735" s="429"/>
      <c r="P1735" s="442"/>
      <c r="Q1735" s="430"/>
    </row>
    <row r="1736" spans="1:17" ht="14.4" customHeight="1" x14ac:dyDescent="0.3">
      <c r="A1736" s="425" t="s">
        <v>2667</v>
      </c>
      <c r="B1736" s="426" t="s">
        <v>2001</v>
      </c>
      <c r="C1736" s="426" t="s">
        <v>1976</v>
      </c>
      <c r="D1736" s="426" t="s">
        <v>2301</v>
      </c>
      <c r="E1736" s="426" t="s">
        <v>2302</v>
      </c>
      <c r="F1736" s="429"/>
      <c r="G1736" s="429"/>
      <c r="H1736" s="429"/>
      <c r="I1736" s="429"/>
      <c r="J1736" s="429">
        <v>2</v>
      </c>
      <c r="K1736" s="429">
        <v>650</v>
      </c>
      <c r="L1736" s="429"/>
      <c r="M1736" s="429">
        <v>325</v>
      </c>
      <c r="N1736" s="429"/>
      <c r="O1736" s="429"/>
      <c r="P1736" s="442"/>
      <c r="Q1736" s="430"/>
    </row>
    <row r="1737" spans="1:17" ht="14.4" customHeight="1" x14ac:dyDescent="0.3">
      <c r="A1737" s="425" t="s">
        <v>2667</v>
      </c>
      <c r="B1737" s="426" t="s">
        <v>2001</v>
      </c>
      <c r="C1737" s="426" t="s">
        <v>1976</v>
      </c>
      <c r="D1737" s="426" t="s">
        <v>2309</v>
      </c>
      <c r="E1737" s="426" t="s">
        <v>2310</v>
      </c>
      <c r="F1737" s="429">
        <v>5</v>
      </c>
      <c r="G1737" s="429">
        <v>20590</v>
      </c>
      <c r="H1737" s="429">
        <v>1</v>
      </c>
      <c r="I1737" s="429">
        <v>4118</v>
      </c>
      <c r="J1737" s="429">
        <v>3</v>
      </c>
      <c r="K1737" s="429">
        <v>12366</v>
      </c>
      <c r="L1737" s="429">
        <v>0.60058280718795531</v>
      </c>
      <c r="M1737" s="429">
        <v>4122</v>
      </c>
      <c r="N1737" s="429">
        <v>1</v>
      </c>
      <c r="O1737" s="429">
        <v>4127</v>
      </c>
      <c r="P1737" s="442">
        <v>0.20043710539096649</v>
      </c>
      <c r="Q1737" s="430">
        <v>4127</v>
      </c>
    </row>
    <row r="1738" spans="1:17" ht="14.4" customHeight="1" x14ac:dyDescent="0.3">
      <c r="A1738" s="425" t="s">
        <v>2667</v>
      </c>
      <c r="B1738" s="426" t="s">
        <v>2001</v>
      </c>
      <c r="C1738" s="426" t="s">
        <v>1976</v>
      </c>
      <c r="D1738" s="426" t="s">
        <v>2315</v>
      </c>
      <c r="E1738" s="426" t="s">
        <v>2316</v>
      </c>
      <c r="F1738" s="429"/>
      <c r="G1738" s="429"/>
      <c r="H1738" s="429"/>
      <c r="I1738" s="429"/>
      <c r="J1738" s="429">
        <v>1</v>
      </c>
      <c r="K1738" s="429">
        <v>2074</v>
      </c>
      <c r="L1738" s="429"/>
      <c r="M1738" s="429">
        <v>2074</v>
      </c>
      <c r="N1738" s="429"/>
      <c r="O1738" s="429"/>
      <c r="P1738" s="442"/>
      <c r="Q1738" s="430"/>
    </row>
    <row r="1739" spans="1:17" ht="14.4" customHeight="1" x14ac:dyDescent="0.3">
      <c r="A1739" s="425" t="s">
        <v>2667</v>
      </c>
      <c r="B1739" s="426" t="s">
        <v>2001</v>
      </c>
      <c r="C1739" s="426" t="s">
        <v>1976</v>
      </c>
      <c r="D1739" s="426" t="s">
        <v>2327</v>
      </c>
      <c r="E1739" s="426" t="s">
        <v>2328</v>
      </c>
      <c r="F1739" s="429">
        <v>1</v>
      </c>
      <c r="G1739" s="429">
        <v>8374</v>
      </c>
      <c r="H1739" s="429">
        <v>1</v>
      </c>
      <c r="I1739" s="429">
        <v>8374</v>
      </c>
      <c r="J1739" s="429"/>
      <c r="K1739" s="429"/>
      <c r="L1739" s="429"/>
      <c r="M1739" s="429"/>
      <c r="N1739" s="429"/>
      <c r="O1739" s="429"/>
      <c r="P1739" s="442"/>
      <c r="Q1739" s="430"/>
    </row>
    <row r="1740" spans="1:17" ht="14.4" customHeight="1" x14ac:dyDescent="0.3">
      <c r="A1740" s="425" t="s">
        <v>2667</v>
      </c>
      <c r="B1740" s="426" t="s">
        <v>2001</v>
      </c>
      <c r="C1740" s="426" t="s">
        <v>1976</v>
      </c>
      <c r="D1740" s="426" t="s">
        <v>2329</v>
      </c>
      <c r="E1740" s="426" t="s">
        <v>2330</v>
      </c>
      <c r="F1740" s="429">
        <v>2</v>
      </c>
      <c r="G1740" s="429">
        <v>3720</v>
      </c>
      <c r="H1740" s="429">
        <v>1</v>
      </c>
      <c r="I1740" s="429">
        <v>1860</v>
      </c>
      <c r="J1740" s="429">
        <v>2</v>
      </c>
      <c r="K1740" s="429">
        <v>3724</v>
      </c>
      <c r="L1740" s="429">
        <v>1.0010752688172042</v>
      </c>
      <c r="M1740" s="429">
        <v>1862</v>
      </c>
      <c r="N1740" s="429"/>
      <c r="O1740" s="429"/>
      <c r="P1740" s="442"/>
      <c r="Q1740" s="430"/>
    </row>
    <row r="1741" spans="1:17" ht="14.4" customHeight="1" x14ac:dyDescent="0.3">
      <c r="A1741" s="425" t="s">
        <v>2667</v>
      </c>
      <c r="B1741" s="426" t="s">
        <v>2001</v>
      </c>
      <c r="C1741" s="426" t="s">
        <v>1976</v>
      </c>
      <c r="D1741" s="426" t="s">
        <v>2331</v>
      </c>
      <c r="E1741" s="426" t="s">
        <v>2330</v>
      </c>
      <c r="F1741" s="429">
        <v>2</v>
      </c>
      <c r="G1741" s="429">
        <v>7618</v>
      </c>
      <c r="H1741" s="429">
        <v>1</v>
      </c>
      <c r="I1741" s="429">
        <v>3809</v>
      </c>
      <c r="J1741" s="429">
        <v>2</v>
      </c>
      <c r="K1741" s="429">
        <v>7622</v>
      </c>
      <c r="L1741" s="429">
        <v>1.0005250721974273</v>
      </c>
      <c r="M1741" s="429">
        <v>3811</v>
      </c>
      <c r="N1741" s="429"/>
      <c r="O1741" s="429"/>
      <c r="P1741" s="442"/>
      <c r="Q1741" s="430"/>
    </row>
    <row r="1742" spans="1:17" ht="14.4" customHeight="1" x14ac:dyDescent="0.3">
      <c r="A1742" s="425" t="s">
        <v>2667</v>
      </c>
      <c r="B1742" s="426" t="s">
        <v>2001</v>
      </c>
      <c r="C1742" s="426" t="s">
        <v>1976</v>
      </c>
      <c r="D1742" s="426" t="s">
        <v>2332</v>
      </c>
      <c r="E1742" s="426" t="s">
        <v>2333</v>
      </c>
      <c r="F1742" s="429">
        <v>5</v>
      </c>
      <c r="G1742" s="429">
        <v>25705</v>
      </c>
      <c r="H1742" s="429">
        <v>1</v>
      </c>
      <c r="I1742" s="429">
        <v>5141</v>
      </c>
      <c r="J1742" s="429">
        <v>4</v>
      </c>
      <c r="K1742" s="429">
        <v>20580</v>
      </c>
      <c r="L1742" s="429">
        <v>0.80062244699474805</v>
      </c>
      <c r="M1742" s="429">
        <v>5145</v>
      </c>
      <c r="N1742" s="429">
        <v>1</v>
      </c>
      <c r="O1742" s="429">
        <v>5150</v>
      </c>
      <c r="P1742" s="442">
        <v>0.20035012643454581</v>
      </c>
      <c r="Q1742" s="430">
        <v>5150</v>
      </c>
    </row>
    <row r="1743" spans="1:17" ht="14.4" customHeight="1" x14ac:dyDescent="0.3">
      <c r="A1743" s="425" t="s">
        <v>2667</v>
      </c>
      <c r="B1743" s="426" t="s">
        <v>2001</v>
      </c>
      <c r="C1743" s="426" t="s">
        <v>1976</v>
      </c>
      <c r="D1743" s="426" t="s">
        <v>2336</v>
      </c>
      <c r="E1743" s="426" t="s">
        <v>2337</v>
      </c>
      <c r="F1743" s="429"/>
      <c r="G1743" s="429"/>
      <c r="H1743" s="429"/>
      <c r="I1743" s="429"/>
      <c r="J1743" s="429">
        <v>2</v>
      </c>
      <c r="K1743" s="429">
        <v>15656</v>
      </c>
      <c r="L1743" s="429"/>
      <c r="M1743" s="429">
        <v>7828</v>
      </c>
      <c r="N1743" s="429"/>
      <c r="O1743" s="429"/>
      <c r="P1743" s="442"/>
      <c r="Q1743" s="430"/>
    </row>
    <row r="1744" spans="1:17" ht="14.4" customHeight="1" x14ac:dyDescent="0.3">
      <c r="A1744" s="425" t="s">
        <v>2667</v>
      </c>
      <c r="B1744" s="426" t="s">
        <v>2001</v>
      </c>
      <c r="C1744" s="426" t="s">
        <v>1976</v>
      </c>
      <c r="D1744" s="426" t="s">
        <v>2360</v>
      </c>
      <c r="E1744" s="426" t="s">
        <v>2361</v>
      </c>
      <c r="F1744" s="429">
        <v>10</v>
      </c>
      <c r="G1744" s="429">
        <v>21140</v>
      </c>
      <c r="H1744" s="429">
        <v>1</v>
      </c>
      <c r="I1744" s="429">
        <v>2114</v>
      </c>
      <c r="J1744" s="429">
        <v>11</v>
      </c>
      <c r="K1744" s="429">
        <v>23276</v>
      </c>
      <c r="L1744" s="429">
        <v>1.1010406811731315</v>
      </c>
      <c r="M1744" s="429">
        <v>2116</v>
      </c>
      <c r="N1744" s="429">
        <v>7</v>
      </c>
      <c r="O1744" s="429">
        <v>14826</v>
      </c>
      <c r="P1744" s="442">
        <v>0.70132450331125828</v>
      </c>
      <c r="Q1744" s="430">
        <v>2118</v>
      </c>
    </row>
    <row r="1745" spans="1:17" ht="14.4" customHeight="1" x14ac:dyDescent="0.3">
      <c r="A1745" s="425" t="s">
        <v>2667</v>
      </c>
      <c r="B1745" s="426" t="s">
        <v>2001</v>
      </c>
      <c r="C1745" s="426" t="s">
        <v>1976</v>
      </c>
      <c r="D1745" s="426" t="s">
        <v>2362</v>
      </c>
      <c r="E1745" s="426" t="s">
        <v>2363</v>
      </c>
      <c r="F1745" s="429">
        <v>7</v>
      </c>
      <c r="G1745" s="429">
        <v>7294</v>
      </c>
      <c r="H1745" s="429">
        <v>1</v>
      </c>
      <c r="I1745" s="429">
        <v>1042</v>
      </c>
      <c r="J1745" s="429"/>
      <c r="K1745" s="429"/>
      <c r="L1745" s="429"/>
      <c r="M1745" s="429"/>
      <c r="N1745" s="429"/>
      <c r="O1745" s="429"/>
      <c r="P1745" s="442"/>
      <c r="Q1745" s="430"/>
    </row>
    <row r="1746" spans="1:17" ht="14.4" customHeight="1" x14ac:dyDescent="0.3">
      <c r="A1746" s="425" t="s">
        <v>2667</v>
      </c>
      <c r="B1746" s="426" t="s">
        <v>2001</v>
      </c>
      <c r="C1746" s="426" t="s">
        <v>1976</v>
      </c>
      <c r="D1746" s="426" t="s">
        <v>2364</v>
      </c>
      <c r="E1746" s="426" t="s">
        <v>2365</v>
      </c>
      <c r="F1746" s="429">
        <v>16</v>
      </c>
      <c r="G1746" s="429">
        <v>31872</v>
      </c>
      <c r="H1746" s="429">
        <v>1</v>
      </c>
      <c r="I1746" s="429">
        <v>1992</v>
      </c>
      <c r="J1746" s="429">
        <v>30</v>
      </c>
      <c r="K1746" s="429">
        <v>59820</v>
      </c>
      <c r="L1746" s="429">
        <v>1.8768825301204819</v>
      </c>
      <c r="M1746" s="429">
        <v>1994</v>
      </c>
      <c r="N1746" s="429">
        <v>20</v>
      </c>
      <c r="O1746" s="429">
        <v>39920</v>
      </c>
      <c r="P1746" s="442">
        <v>1.2525100401606426</v>
      </c>
      <c r="Q1746" s="430">
        <v>1996</v>
      </c>
    </row>
    <row r="1747" spans="1:17" ht="14.4" customHeight="1" x14ac:dyDescent="0.3">
      <c r="A1747" s="425" t="s">
        <v>2667</v>
      </c>
      <c r="B1747" s="426" t="s">
        <v>2001</v>
      </c>
      <c r="C1747" s="426" t="s">
        <v>1976</v>
      </c>
      <c r="D1747" s="426" t="s">
        <v>2366</v>
      </c>
      <c r="E1747" s="426" t="s">
        <v>2367</v>
      </c>
      <c r="F1747" s="429">
        <v>1</v>
      </c>
      <c r="G1747" s="429">
        <v>1274</v>
      </c>
      <c r="H1747" s="429">
        <v>1</v>
      </c>
      <c r="I1747" s="429">
        <v>1274</v>
      </c>
      <c r="J1747" s="429">
        <v>1</v>
      </c>
      <c r="K1747" s="429">
        <v>1276</v>
      </c>
      <c r="L1747" s="429">
        <v>1.0015698587127158</v>
      </c>
      <c r="M1747" s="429">
        <v>1276</v>
      </c>
      <c r="N1747" s="429"/>
      <c r="O1747" s="429"/>
      <c r="P1747" s="442"/>
      <c r="Q1747" s="430"/>
    </row>
    <row r="1748" spans="1:17" ht="14.4" customHeight="1" x14ac:dyDescent="0.3">
      <c r="A1748" s="425" t="s">
        <v>2667</v>
      </c>
      <c r="B1748" s="426" t="s">
        <v>2001</v>
      </c>
      <c r="C1748" s="426" t="s">
        <v>1976</v>
      </c>
      <c r="D1748" s="426" t="s">
        <v>2368</v>
      </c>
      <c r="E1748" s="426" t="s">
        <v>2369</v>
      </c>
      <c r="F1748" s="429">
        <v>1</v>
      </c>
      <c r="G1748" s="429">
        <v>1162</v>
      </c>
      <c r="H1748" s="429">
        <v>1</v>
      </c>
      <c r="I1748" s="429">
        <v>1162</v>
      </c>
      <c r="J1748" s="429">
        <v>1</v>
      </c>
      <c r="K1748" s="429">
        <v>1163</v>
      </c>
      <c r="L1748" s="429">
        <v>1.0008605851979346</v>
      </c>
      <c r="M1748" s="429">
        <v>1163</v>
      </c>
      <c r="N1748" s="429"/>
      <c r="O1748" s="429"/>
      <c r="P1748" s="442"/>
      <c r="Q1748" s="430"/>
    </row>
    <row r="1749" spans="1:17" ht="14.4" customHeight="1" x14ac:dyDescent="0.3">
      <c r="A1749" s="425" t="s">
        <v>2667</v>
      </c>
      <c r="B1749" s="426" t="s">
        <v>2001</v>
      </c>
      <c r="C1749" s="426" t="s">
        <v>1976</v>
      </c>
      <c r="D1749" s="426" t="s">
        <v>2372</v>
      </c>
      <c r="E1749" s="426" t="s">
        <v>2373</v>
      </c>
      <c r="F1749" s="429">
        <v>4</v>
      </c>
      <c r="G1749" s="429">
        <v>20252</v>
      </c>
      <c r="H1749" s="429">
        <v>1</v>
      </c>
      <c r="I1749" s="429">
        <v>5063</v>
      </c>
      <c r="J1749" s="429">
        <v>2</v>
      </c>
      <c r="K1749" s="429">
        <v>10130</v>
      </c>
      <c r="L1749" s="429">
        <v>0.50019751135690305</v>
      </c>
      <c r="M1749" s="429">
        <v>5065</v>
      </c>
      <c r="N1749" s="429"/>
      <c r="O1749" s="429"/>
      <c r="P1749" s="442"/>
      <c r="Q1749" s="430"/>
    </row>
    <row r="1750" spans="1:17" ht="14.4" customHeight="1" x14ac:dyDescent="0.3">
      <c r="A1750" s="425" t="s">
        <v>2667</v>
      </c>
      <c r="B1750" s="426" t="s">
        <v>2001</v>
      </c>
      <c r="C1750" s="426" t="s">
        <v>1976</v>
      </c>
      <c r="D1750" s="426" t="s">
        <v>2374</v>
      </c>
      <c r="E1750" s="426" t="s">
        <v>2375</v>
      </c>
      <c r="F1750" s="429"/>
      <c r="G1750" s="429"/>
      <c r="H1750" s="429"/>
      <c r="I1750" s="429"/>
      <c r="J1750" s="429"/>
      <c r="K1750" s="429"/>
      <c r="L1750" s="429"/>
      <c r="M1750" s="429"/>
      <c r="N1750" s="429">
        <v>1</v>
      </c>
      <c r="O1750" s="429">
        <v>5180</v>
      </c>
      <c r="P1750" s="442"/>
      <c r="Q1750" s="430">
        <v>5180</v>
      </c>
    </row>
    <row r="1751" spans="1:17" ht="14.4" customHeight="1" x14ac:dyDescent="0.3">
      <c r="A1751" s="425" t="s">
        <v>2667</v>
      </c>
      <c r="B1751" s="426" t="s">
        <v>2001</v>
      </c>
      <c r="C1751" s="426" t="s">
        <v>1976</v>
      </c>
      <c r="D1751" s="426" t="s">
        <v>2382</v>
      </c>
      <c r="E1751" s="426" t="s">
        <v>2383</v>
      </c>
      <c r="F1751" s="429"/>
      <c r="G1751" s="429"/>
      <c r="H1751" s="429"/>
      <c r="I1751" s="429"/>
      <c r="J1751" s="429">
        <v>1</v>
      </c>
      <c r="K1751" s="429">
        <v>0</v>
      </c>
      <c r="L1751" s="429"/>
      <c r="M1751" s="429">
        <v>0</v>
      </c>
      <c r="N1751" s="429"/>
      <c r="O1751" s="429"/>
      <c r="P1751" s="442"/>
      <c r="Q1751" s="430"/>
    </row>
    <row r="1752" spans="1:17" ht="14.4" customHeight="1" x14ac:dyDescent="0.3">
      <c r="A1752" s="425" t="s">
        <v>2668</v>
      </c>
      <c r="B1752" s="426" t="s">
        <v>2001</v>
      </c>
      <c r="C1752" s="426" t="s">
        <v>2002</v>
      </c>
      <c r="D1752" s="426" t="s">
        <v>2008</v>
      </c>
      <c r="E1752" s="426" t="s">
        <v>2007</v>
      </c>
      <c r="F1752" s="429">
        <v>1.5</v>
      </c>
      <c r="G1752" s="429">
        <v>3462.12</v>
      </c>
      <c r="H1752" s="429">
        <v>1</v>
      </c>
      <c r="I1752" s="429">
        <v>2308.08</v>
      </c>
      <c r="J1752" s="429"/>
      <c r="K1752" s="429"/>
      <c r="L1752" s="429"/>
      <c r="M1752" s="429"/>
      <c r="N1752" s="429"/>
      <c r="O1752" s="429"/>
      <c r="P1752" s="442"/>
      <c r="Q1752" s="430"/>
    </row>
    <row r="1753" spans="1:17" ht="14.4" customHeight="1" x14ac:dyDescent="0.3">
      <c r="A1753" s="425" t="s">
        <v>2668</v>
      </c>
      <c r="B1753" s="426" t="s">
        <v>2001</v>
      </c>
      <c r="C1753" s="426" t="s">
        <v>2002</v>
      </c>
      <c r="D1753" s="426" t="s">
        <v>2009</v>
      </c>
      <c r="E1753" s="426" t="s">
        <v>2010</v>
      </c>
      <c r="F1753" s="429"/>
      <c r="G1753" s="429"/>
      <c r="H1753" s="429"/>
      <c r="I1753" s="429"/>
      <c r="J1753" s="429">
        <v>1.33</v>
      </c>
      <c r="K1753" s="429">
        <v>3522.15</v>
      </c>
      <c r="L1753" s="429"/>
      <c r="M1753" s="429">
        <v>2648.2330827067667</v>
      </c>
      <c r="N1753" s="429"/>
      <c r="O1753" s="429"/>
      <c r="P1753" s="442"/>
      <c r="Q1753" s="430"/>
    </row>
    <row r="1754" spans="1:17" ht="14.4" customHeight="1" x14ac:dyDescent="0.3">
      <c r="A1754" s="425" t="s">
        <v>2668</v>
      </c>
      <c r="B1754" s="426" t="s">
        <v>2001</v>
      </c>
      <c r="C1754" s="426" t="s">
        <v>2002</v>
      </c>
      <c r="D1754" s="426" t="s">
        <v>2011</v>
      </c>
      <c r="E1754" s="426" t="s">
        <v>2010</v>
      </c>
      <c r="F1754" s="429"/>
      <c r="G1754" s="429"/>
      <c r="H1754" s="429"/>
      <c r="I1754" s="429"/>
      <c r="J1754" s="429">
        <v>0.60000000000000009</v>
      </c>
      <c r="K1754" s="429">
        <v>3972.33</v>
      </c>
      <c r="L1754" s="429"/>
      <c r="M1754" s="429">
        <v>6620.5499999999993</v>
      </c>
      <c r="N1754" s="429"/>
      <c r="O1754" s="429"/>
      <c r="P1754" s="442"/>
      <c r="Q1754" s="430"/>
    </row>
    <row r="1755" spans="1:17" ht="14.4" customHeight="1" x14ac:dyDescent="0.3">
      <c r="A1755" s="425" t="s">
        <v>2668</v>
      </c>
      <c r="B1755" s="426" t="s">
        <v>2001</v>
      </c>
      <c r="C1755" s="426" t="s">
        <v>2002</v>
      </c>
      <c r="D1755" s="426" t="s">
        <v>2021</v>
      </c>
      <c r="E1755" s="426" t="s">
        <v>2022</v>
      </c>
      <c r="F1755" s="429"/>
      <c r="G1755" s="429"/>
      <c r="H1755" s="429"/>
      <c r="I1755" s="429"/>
      <c r="J1755" s="429">
        <v>0.5</v>
      </c>
      <c r="K1755" s="429">
        <v>490.21</v>
      </c>
      <c r="L1755" s="429"/>
      <c r="M1755" s="429">
        <v>980.42</v>
      </c>
      <c r="N1755" s="429"/>
      <c r="O1755" s="429"/>
      <c r="P1755" s="442"/>
      <c r="Q1755" s="430"/>
    </row>
    <row r="1756" spans="1:17" ht="14.4" customHeight="1" x14ac:dyDescent="0.3">
      <c r="A1756" s="425" t="s">
        <v>2668</v>
      </c>
      <c r="B1756" s="426" t="s">
        <v>2001</v>
      </c>
      <c r="C1756" s="426" t="s">
        <v>2002</v>
      </c>
      <c r="D1756" s="426" t="s">
        <v>2024</v>
      </c>
      <c r="E1756" s="426" t="s">
        <v>2014</v>
      </c>
      <c r="F1756" s="429">
        <v>0.05</v>
      </c>
      <c r="G1756" s="429">
        <v>685.17</v>
      </c>
      <c r="H1756" s="429">
        <v>1</v>
      </c>
      <c r="I1756" s="429">
        <v>13703.399999999998</v>
      </c>
      <c r="J1756" s="429"/>
      <c r="K1756" s="429"/>
      <c r="L1756" s="429"/>
      <c r="M1756" s="429"/>
      <c r="N1756" s="429"/>
      <c r="O1756" s="429"/>
      <c r="P1756" s="442"/>
      <c r="Q1756" s="430"/>
    </row>
    <row r="1757" spans="1:17" ht="14.4" customHeight="1" x14ac:dyDescent="0.3">
      <c r="A1757" s="425" t="s">
        <v>2668</v>
      </c>
      <c r="B1757" s="426" t="s">
        <v>2001</v>
      </c>
      <c r="C1757" s="426" t="s">
        <v>2002</v>
      </c>
      <c r="D1757" s="426" t="s">
        <v>2025</v>
      </c>
      <c r="E1757" s="426" t="s">
        <v>2026</v>
      </c>
      <c r="F1757" s="429">
        <v>0.12</v>
      </c>
      <c r="G1757" s="429">
        <v>1944.74</v>
      </c>
      <c r="H1757" s="429">
        <v>1</v>
      </c>
      <c r="I1757" s="429">
        <v>16206.166666666668</v>
      </c>
      <c r="J1757" s="429"/>
      <c r="K1757" s="429"/>
      <c r="L1757" s="429"/>
      <c r="M1757" s="429"/>
      <c r="N1757" s="429"/>
      <c r="O1757" s="429"/>
      <c r="P1757" s="442"/>
      <c r="Q1757" s="430"/>
    </row>
    <row r="1758" spans="1:17" ht="14.4" customHeight="1" x14ac:dyDescent="0.3">
      <c r="A1758" s="425" t="s">
        <v>2668</v>
      </c>
      <c r="B1758" s="426" t="s">
        <v>2001</v>
      </c>
      <c r="C1758" s="426" t="s">
        <v>2002</v>
      </c>
      <c r="D1758" s="426" t="s">
        <v>2044</v>
      </c>
      <c r="E1758" s="426" t="s">
        <v>2045</v>
      </c>
      <c r="F1758" s="429"/>
      <c r="G1758" s="429"/>
      <c r="H1758" s="429"/>
      <c r="I1758" s="429"/>
      <c r="J1758" s="429">
        <v>0.04</v>
      </c>
      <c r="K1758" s="429">
        <v>216.53</v>
      </c>
      <c r="L1758" s="429"/>
      <c r="M1758" s="429">
        <v>5413.25</v>
      </c>
      <c r="N1758" s="429"/>
      <c r="O1758" s="429"/>
      <c r="P1758" s="442"/>
      <c r="Q1758" s="430"/>
    </row>
    <row r="1759" spans="1:17" ht="14.4" customHeight="1" x14ac:dyDescent="0.3">
      <c r="A1759" s="425" t="s">
        <v>2668</v>
      </c>
      <c r="B1759" s="426" t="s">
        <v>2001</v>
      </c>
      <c r="C1759" s="426" t="s">
        <v>2002</v>
      </c>
      <c r="D1759" s="426" t="s">
        <v>2046</v>
      </c>
      <c r="E1759" s="426" t="s">
        <v>2045</v>
      </c>
      <c r="F1759" s="429">
        <v>0.11</v>
      </c>
      <c r="G1759" s="429">
        <v>1411.74</v>
      </c>
      <c r="H1759" s="429">
        <v>1</v>
      </c>
      <c r="I1759" s="429">
        <v>12834</v>
      </c>
      <c r="J1759" s="429">
        <v>0.64999999999999991</v>
      </c>
      <c r="K1759" s="429">
        <v>6991.5</v>
      </c>
      <c r="L1759" s="429">
        <v>4.9523991669854226</v>
      </c>
      <c r="M1759" s="429">
        <v>10756.153846153848</v>
      </c>
      <c r="N1759" s="429">
        <v>0.2</v>
      </c>
      <c r="O1759" s="429">
        <v>2176.7200000000003</v>
      </c>
      <c r="P1759" s="442">
        <v>1.5418703160638647</v>
      </c>
      <c r="Q1759" s="430">
        <v>10883.6</v>
      </c>
    </row>
    <row r="1760" spans="1:17" ht="14.4" customHeight="1" x14ac:dyDescent="0.3">
      <c r="A1760" s="425" t="s">
        <v>2668</v>
      </c>
      <c r="B1760" s="426" t="s">
        <v>2001</v>
      </c>
      <c r="C1760" s="426" t="s">
        <v>2002</v>
      </c>
      <c r="D1760" s="426" t="s">
        <v>2047</v>
      </c>
      <c r="E1760" s="426" t="s">
        <v>2042</v>
      </c>
      <c r="F1760" s="429"/>
      <c r="G1760" s="429"/>
      <c r="H1760" s="429"/>
      <c r="I1760" s="429"/>
      <c r="J1760" s="429">
        <v>0.30000000000000004</v>
      </c>
      <c r="K1760" s="429">
        <v>581.73</v>
      </c>
      <c r="L1760" s="429"/>
      <c r="M1760" s="429">
        <v>1939.0999999999997</v>
      </c>
      <c r="N1760" s="429"/>
      <c r="O1760" s="429"/>
      <c r="P1760" s="442"/>
      <c r="Q1760" s="430"/>
    </row>
    <row r="1761" spans="1:17" ht="14.4" customHeight="1" x14ac:dyDescent="0.3">
      <c r="A1761" s="425" t="s">
        <v>2668</v>
      </c>
      <c r="B1761" s="426" t="s">
        <v>2001</v>
      </c>
      <c r="C1761" s="426" t="s">
        <v>1969</v>
      </c>
      <c r="D1761" s="426" t="s">
        <v>2073</v>
      </c>
      <c r="E1761" s="426" t="s">
        <v>2071</v>
      </c>
      <c r="F1761" s="429">
        <v>1</v>
      </c>
      <c r="G1761" s="429">
        <v>1993.8</v>
      </c>
      <c r="H1761" s="429">
        <v>1</v>
      </c>
      <c r="I1761" s="429">
        <v>1993.8</v>
      </c>
      <c r="J1761" s="429"/>
      <c r="K1761" s="429"/>
      <c r="L1761" s="429"/>
      <c r="M1761" s="429"/>
      <c r="N1761" s="429"/>
      <c r="O1761" s="429"/>
      <c r="P1761" s="442"/>
      <c r="Q1761" s="430"/>
    </row>
    <row r="1762" spans="1:17" ht="14.4" customHeight="1" x14ac:dyDescent="0.3">
      <c r="A1762" s="425" t="s">
        <v>2668</v>
      </c>
      <c r="B1762" s="426" t="s">
        <v>2001</v>
      </c>
      <c r="C1762" s="426" t="s">
        <v>1969</v>
      </c>
      <c r="D1762" s="426" t="s">
        <v>2076</v>
      </c>
      <c r="E1762" s="426" t="s">
        <v>2077</v>
      </c>
      <c r="F1762" s="429">
        <v>1</v>
      </c>
      <c r="G1762" s="429">
        <v>991.7</v>
      </c>
      <c r="H1762" s="429">
        <v>1</v>
      </c>
      <c r="I1762" s="429">
        <v>991.7</v>
      </c>
      <c r="J1762" s="429"/>
      <c r="K1762" s="429"/>
      <c r="L1762" s="429"/>
      <c r="M1762" s="429"/>
      <c r="N1762" s="429"/>
      <c r="O1762" s="429"/>
      <c r="P1762" s="442"/>
      <c r="Q1762" s="430"/>
    </row>
    <row r="1763" spans="1:17" ht="14.4" customHeight="1" x14ac:dyDescent="0.3">
      <c r="A1763" s="425" t="s">
        <v>2668</v>
      </c>
      <c r="B1763" s="426" t="s">
        <v>2001</v>
      </c>
      <c r="C1763" s="426" t="s">
        <v>1969</v>
      </c>
      <c r="D1763" s="426" t="s">
        <v>2146</v>
      </c>
      <c r="E1763" s="426" t="s">
        <v>2145</v>
      </c>
      <c r="F1763" s="429">
        <v>1</v>
      </c>
      <c r="G1763" s="429">
        <v>5074.7</v>
      </c>
      <c r="H1763" s="429">
        <v>1</v>
      </c>
      <c r="I1763" s="429">
        <v>5074.7</v>
      </c>
      <c r="J1763" s="429"/>
      <c r="K1763" s="429"/>
      <c r="L1763" s="429"/>
      <c r="M1763" s="429"/>
      <c r="N1763" s="429"/>
      <c r="O1763" s="429"/>
      <c r="P1763" s="442"/>
      <c r="Q1763" s="430"/>
    </row>
    <row r="1764" spans="1:17" ht="14.4" customHeight="1" x14ac:dyDescent="0.3">
      <c r="A1764" s="425" t="s">
        <v>2668</v>
      </c>
      <c r="B1764" s="426" t="s">
        <v>2001</v>
      </c>
      <c r="C1764" s="426" t="s">
        <v>1969</v>
      </c>
      <c r="D1764" s="426" t="s">
        <v>2161</v>
      </c>
      <c r="E1764" s="426" t="s">
        <v>2160</v>
      </c>
      <c r="F1764" s="429">
        <v>1</v>
      </c>
      <c r="G1764" s="429">
        <v>856.9</v>
      </c>
      <c r="H1764" s="429">
        <v>1</v>
      </c>
      <c r="I1764" s="429">
        <v>856.9</v>
      </c>
      <c r="J1764" s="429"/>
      <c r="K1764" s="429"/>
      <c r="L1764" s="429"/>
      <c r="M1764" s="429"/>
      <c r="N1764" s="429"/>
      <c r="O1764" s="429"/>
      <c r="P1764" s="442"/>
      <c r="Q1764" s="430"/>
    </row>
    <row r="1765" spans="1:17" ht="14.4" customHeight="1" x14ac:dyDescent="0.3">
      <c r="A1765" s="425" t="s">
        <v>2668</v>
      </c>
      <c r="B1765" s="426" t="s">
        <v>2001</v>
      </c>
      <c r="C1765" s="426" t="s">
        <v>1969</v>
      </c>
      <c r="D1765" s="426" t="s">
        <v>2177</v>
      </c>
      <c r="E1765" s="426" t="s">
        <v>2178</v>
      </c>
      <c r="F1765" s="429">
        <v>1</v>
      </c>
      <c r="G1765" s="429">
        <v>1260</v>
      </c>
      <c r="H1765" s="429">
        <v>1</v>
      </c>
      <c r="I1765" s="429">
        <v>1260</v>
      </c>
      <c r="J1765" s="429"/>
      <c r="K1765" s="429"/>
      <c r="L1765" s="429"/>
      <c r="M1765" s="429"/>
      <c r="N1765" s="429"/>
      <c r="O1765" s="429"/>
      <c r="P1765" s="442"/>
      <c r="Q1765" s="430"/>
    </row>
    <row r="1766" spans="1:17" ht="14.4" customHeight="1" x14ac:dyDescent="0.3">
      <c r="A1766" s="425" t="s">
        <v>2668</v>
      </c>
      <c r="B1766" s="426" t="s">
        <v>2001</v>
      </c>
      <c r="C1766" s="426" t="s">
        <v>1969</v>
      </c>
      <c r="D1766" s="426" t="s">
        <v>2179</v>
      </c>
      <c r="E1766" s="426" t="s">
        <v>2180</v>
      </c>
      <c r="F1766" s="429">
        <v>1</v>
      </c>
      <c r="G1766" s="429">
        <v>346.5</v>
      </c>
      <c r="H1766" s="429">
        <v>1</v>
      </c>
      <c r="I1766" s="429">
        <v>346.5</v>
      </c>
      <c r="J1766" s="429"/>
      <c r="K1766" s="429"/>
      <c r="L1766" s="429"/>
      <c r="M1766" s="429"/>
      <c r="N1766" s="429"/>
      <c r="O1766" s="429"/>
      <c r="P1766" s="442"/>
      <c r="Q1766" s="430"/>
    </row>
    <row r="1767" spans="1:17" ht="14.4" customHeight="1" x14ac:dyDescent="0.3">
      <c r="A1767" s="425" t="s">
        <v>2668</v>
      </c>
      <c r="B1767" s="426" t="s">
        <v>2001</v>
      </c>
      <c r="C1767" s="426" t="s">
        <v>1969</v>
      </c>
      <c r="D1767" s="426" t="s">
        <v>2205</v>
      </c>
      <c r="E1767" s="426" t="s">
        <v>2206</v>
      </c>
      <c r="F1767" s="429">
        <v>1</v>
      </c>
      <c r="G1767" s="429">
        <v>6356</v>
      </c>
      <c r="H1767" s="429">
        <v>1</v>
      </c>
      <c r="I1767" s="429">
        <v>6356</v>
      </c>
      <c r="J1767" s="429"/>
      <c r="K1767" s="429"/>
      <c r="L1767" s="429"/>
      <c r="M1767" s="429"/>
      <c r="N1767" s="429"/>
      <c r="O1767" s="429"/>
      <c r="P1767" s="442"/>
      <c r="Q1767" s="430"/>
    </row>
    <row r="1768" spans="1:17" ht="14.4" customHeight="1" x14ac:dyDescent="0.3">
      <c r="A1768" s="425" t="s">
        <v>2668</v>
      </c>
      <c r="B1768" s="426" t="s">
        <v>2001</v>
      </c>
      <c r="C1768" s="426" t="s">
        <v>1969</v>
      </c>
      <c r="D1768" s="426" t="s">
        <v>2443</v>
      </c>
      <c r="E1768" s="426" t="s">
        <v>2444</v>
      </c>
      <c r="F1768" s="429">
        <v>1</v>
      </c>
      <c r="G1768" s="429">
        <v>24485.5</v>
      </c>
      <c r="H1768" s="429">
        <v>1</v>
      </c>
      <c r="I1768" s="429">
        <v>24485.5</v>
      </c>
      <c r="J1768" s="429"/>
      <c r="K1768" s="429"/>
      <c r="L1768" s="429"/>
      <c r="M1768" s="429"/>
      <c r="N1768" s="429"/>
      <c r="O1768" s="429"/>
      <c r="P1768" s="442"/>
      <c r="Q1768" s="430"/>
    </row>
    <row r="1769" spans="1:17" ht="14.4" customHeight="1" x14ac:dyDescent="0.3">
      <c r="A1769" s="425" t="s">
        <v>2668</v>
      </c>
      <c r="B1769" s="426" t="s">
        <v>2001</v>
      </c>
      <c r="C1769" s="426" t="s">
        <v>1976</v>
      </c>
      <c r="D1769" s="426" t="s">
        <v>2233</v>
      </c>
      <c r="E1769" s="426" t="s">
        <v>2234</v>
      </c>
      <c r="F1769" s="429">
        <v>8</v>
      </c>
      <c r="G1769" s="429">
        <v>1192</v>
      </c>
      <c r="H1769" s="429">
        <v>1</v>
      </c>
      <c r="I1769" s="429">
        <v>149</v>
      </c>
      <c r="J1769" s="429">
        <v>10</v>
      </c>
      <c r="K1769" s="429">
        <v>1490</v>
      </c>
      <c r="L1769" s="429">
        <v>1.25</v>
      </c>
      <c r="M1769" s="429">
        <v>149</v>
      </c>
      <c r="N1769" s="429">
        <v>2</v>
      </c>
      <c r="O1769" s="429">
        <v>300</v>
      </c>
      <c r="P1769" s="442">
        <v>0.25167785234899331</v>
      </c>
      <c r="Q1769" s="430">
        <v>150</v>
      </c>
    </row>
    <row r="1770" spans="1:17" ht="14.4" customHeight="1" x14ac:dyDescent="0.3">
      <c r="A1770" s="425" t="s">
        <v>2668</v>
      </c>
      <c r="B1770" s="426" t="s">
        <v>2001</v>
      </c>
      <c r="C1770" s="426" t="s">
        <v>1976</v>
      </c>
      <c r="D1770" s="426" t="s">
        <v>2235</v>
      </c>
      <c r="E1770" s="426" t="s">
        <v>2236</v>
      </c>
      <c r="F1770" s="429">
        <v>2</v>
      </c>
      <c r="G1770" s="429">
        <v>408</v>
      </c>
      <c r="H1770" s="429">
        <v>1</v>
      </c>
      <c r="I1770" s="429">
        <v>204</v>
      </c>
      <c r="J1770" s="429"/>
      <c r="K1770" s="429"/>
      <c r="L1770" s="429"/>
      <c r="M1770" s="429"/>
      <c r="N1770" s="429"/>
      <c r="O1770" s="429"/>
      <c r="P1770" s="442"/>
      <c r="Q1770" s="430"/>
    </row>
    <row r="1771" spans="1:17" ht="14.4" customHeight="1" x14ac:dyDescent="0.3">
      <c r="A1771" s="425" t="s">
        <v>2668</v>
      </c>
      <c r="B1771" s="426" t="s">
        <v>2001</v>
      </c>
      <c r="C1771" s="426" t="s">
        <v>1976</v>
      </c>
      <c r="D1771" s="426" t="s">
        <v>2237</v>
      </c>
      <c r="E1771" s="426" t="s">
        <v>2238</v>
      </c>
      <c r="F1771" s="429">
        <v>1</v>
      </c>
      <c r="G1771" s="429">
        <v>157</v>
      </c>
      <c r="H1771" s="429">
        <v>1</v>
      </c>
      <c r="I1771" s="429">
        <v>157</v>
      </c>
      <c r="J1771" s="429"/>
      <c r="K1771" s="429"/>
      <c r="L1771" s="429"/>
      <c r="M1771" s="429"/>
      <c r="N1771" s="429"/>
      <c r="O1771" s="429"/>
      <c r="P1771" s="442"/>
      <c r="Q1771" s="430"/>
    </row>
    <row r="1772" spans="1:17" ht="14.4" customHeight="1" x14ac:dyDescent="0.3">
      <c r="A1772" s="425" t="s">
        <v>2668</v>
      </c>
      <c r="B1772" s="426" t="s">
        <v>2001</v>
      </c>
      <c r="C1772" s="426" t="s">
        <v>1976</v>
      </c>
      <c r="D1772" s="426" t="s">
        <v>2239</v>
      </c>
      <c r="E1772" s="426" t="s">
        <v>2240</v>
      </c>
      <c r="F1772" s="429">
        <v>4</v>
      </c>
      <c r="G1772" s="429">
        <v>596</v>
      </c>
      <c r="H1772" s="429">
        <v>1</v>
      </c>
      <c r="I1772" s="429">
        <v>149</v>
      </c>
      <c r="J1772" s="429">
        <v>13</v>
      </c>
      <c r="K1772" s="429">
        <v>1937</v>
      </c>
      <c r="L1772" s="429">
        <v>3.25</v>
      </c>
      <c r="M1772" s="429">
        <v>149</v>
      </c>
      <c r="N1772" s="429">
        <v>6</v>
      </c>
      <c r="O1772" s="429">
        <v>900</v>
      </c>
      <c r="P1772" s="442">
        <v>1.5100671140939597</v>
      </c>
      <c r="Q1772" s="430">
        <v>150</v>
      </c>
    </row>
    <row r="1773" spans="1:17" ht="14.4" customHeight="1" x14ac:dyDescent="0.3">
      <c r="A1773" s="425" t="s">
        <v>2668</v>
      </c>
      <c r="B1773" s="426" t="s">
        <v>2001</v>
      </c>
      <c r="C1773" s="426" t="s">
        <v>1976</v>
      </c>
      <c r="D1773" s="426" t="s">
        <v>2241</v>
      </c>
      <c r="E1773" s="426" t="s">
        <v>2242</v>
      </c>
      <c r="F1773" s="429">
        <v>23</v>
      </c>
      <c r="G1773" s="429">
        <v>4163</v>
      </c>
      <c r="H1773" s="429">
        <v>1</v>
      </c>
      <c r="I1773" s="429">
        <v>181</v>
      </c>
      <c r="J1773" s="429">
        <v>24</v>
      </c>
      <c r="K1773" s="429">
        <v>4344</v>
      </c>
      <c r="L1773" s="429">
        <v>1.0434782608695652</v>
      </c>
      <c r="M1773" s="429">
        <v>181</v>
      </c>
      <c r="N1773" s="429">
        <v>14</v>
      </c>
      <c r="O1773" s="429">
        <v>2548</v>
      </c>
      <c r="P1773" s="442">
        <v>0.61205861157818886</v>
      </c>
      <c r="Q1773" s="430">
        <v>182</v>
      </c>
    </row>
    <row r="1774" spans="1:17" ht="14.4" customHeight="1" x14ac:dyDescent="0.3">
      <c r="A1774" s="425" t="s">
        <v>2668</v>
      </c>
      <c r="B1774" s="426" t="s">
        <v>2001</v>
      </c>
      <c r="C1774" s="426" t="s">
        <v>1976</v>
      </c>
      <c r="D1774" s="426" t="s">
        <v>2243</v>
      </c>
      <c r="E1774" s="426" t="s">
        <v>2244</v>
      </c>
      <c r="F1774" s="429">
        <v>2</v>
      </c>
      <c r="G1774" s="429">
        <v>314</v>
      </c>
      <c r="H1774" s="429">
        <v>1</v>
      </c>
      <c r="I1774" s="429">
        <v>157</v>
      </c>
      <c r="J1774" s="429"/>
      <c r="K1774" s="429"/>
      <c r="L1774" s="429"/>
      <c r="M1774" s="429"/>
      <c r="N1774" s="429"/>
      <c r="O1774" s="429"/>
      <c r="P1774" s="442"/>
      <c r="Q1774" s="430"/>
    </row>
    <row r="1775" spans="1:17" ht="14.4" customHeight="1" x14ac:dyDescent="0.3">
      <c r="A1775" s="425" t="s">
        <v>2668</v>
      </c>
      <c r="B1775" s="426" t="s">
        <v>2001</v>
      </c>
      <c r="C1775" s="426" t="s">
        <v>1976</v>
      </c>
      <c r="D1775" s="426" t="s">
        <v>2245</v>
      </c>
      <c r="E1775" s="426" t="s">
        <v>2246</v>
      </c>
      <c r="F1775" s="429">
        <v>36</v>
      </c>
      <c r="G1775" s="429">
        <v>4428</v>
      </c>
      <c r="H1775" s="429">
        <v>1</v>
      </c>
      <c r="I1775" s="429">
        <v>123</v>
      </c>
      <c r="J1775" s="429">
        <v>42</v>
      </c>
      <c r="K1775" s="429">
        <v>5208</v>
      </c>
      <c r="L1775" s="429">
        <v>1.1761517615176151</v>
      </c>
      <c r="M1775" s="429">
        <v>124</v>
      </c>
      <c r="N1775" s="429">
        <v>16</v>
      </c>
      <c r="O1775" s="429">
        <v>1984</v>
      </c>
      <c r="P1775" s="442">
        <v>0.44805781391147242</v>
      </c>
      <c r="Q1775" s="430">
        <v>124</v>
      </c>
    </row>
    <row r="1776" spans="1:17" ht="14.4" customHeight="1" x14ac:dyDescent="0.3">
      <c r="A1776" s="425" t="s">
        <v>2668</v>
      </c>
      <c r="B1776" s="426" t="s">
        <v>2001</v>
      </c>
      <c r="C1776" s="426" t="s">
        <v>1976</v>
      </c>
      <c r="D1776" s="426" t="s">
        <v>2247</v>
      </c>
      <c r="E1776" s="426" t="s">
        <v>2248</v>
      </c>
      <c r="F1776" s="429">
        <v>18</v>
      </c>
      <c r="G1776" s="429">
        <v>3456</v>
      </c>
      <c r="H1776" s="429">
        <v>1</v>
      </c>
      <c r="I1776" s="429">
        <v>192</v>
      </c>
      <c r="J1776" s="429">
        <v>13</v>
      </c>
      <c r="K1776" s="429">
        <v>2496</v>
      </c>
      <c r="L1776" s="429">
        <v>0.72222222222222221</v>
      </c>
      <c r="M1776" s="429">
        <v>192</v>
      </c>
      <c r="N1776" s="429">
        <v>10</v>
      </c>
      <c r="O1776" s="429">
        <v>1930</v>
      </c>
      <c r="P1776" s="442">
        <v>0.55844907407407407</v>
      </c>
      <c r="Q1776" s="430">
        <v>193</v>
      </c>
    </row>
    <row r="1777" spans="1:17" ht="14.4" customHeight="1" x14ac:dyDescent="0.3">
      <c r="A1777" s="425" t="s">
        <v>2668</v>
      </c>
      <c r="B1777" s="426" t="s">
        <v>2001</v>
      </c>
      <c r="C1777" s="426" t="s">
        <v>1976</v>
      </c>
      <c r="D1777" s="426" t="s">
        <v>2249</v>
      </c>
      <c r="E1777" s="426" t="s">
        <v>2250</v>
      </c>
      <c r="F1777" s="429">
        <v>106</v>
      </c>
      <c r="G1777" s="429">
        <v>22896</v>
      </c>
      <c r="H1777" s="429">
        <v>1</v>
      </c>
      <c r="I1777" s="429">
        <v>216</v>
      </c>
      <c r="J1777" s="429">
        <v>64</v>
      </c>
      <c r="K1777" s="429">
        <v>13824</v>
      </c>
      <c r="L1777" s="429">
        <v>0.60377358490566035</v>
      </c>
      <c r="M1777" s="429">
        <v>216</v>
      </c>
      <c r="N1777" s="429">
        <v>42</v>
      </c>
      <c r="O1777" s="429">
        <v>9114</v>
      </c>
      <c r="P1777" s="442">
        <v>0.39806079664570232</v>
      </c>
      <c r="Q1777" s="430">
        <v>217</v>
      </c>
    </row>
    <row r="1778" spans="1:17" ht="14.4" customHeight="1" x14ac:dyDescent="0.3">
      <c r="A1778" s="425" t="s">
        <v>2668</v>
      </c>
      <c r="B1778" s="426" t="s">
        <v>2001</v>
      </c>
      <c r="C1778" s="426" t="s">
        <v>1976</v>
      </c>
      <c r="D1778" s="426" t="s">
        <v>2251</v>
      </c>
      <c r="E1778" s="426" t="s">
        <v>2252</v>
      </c>
      <c r="F1778" s="429">
        <v>3</v>
      </c>
      <c r="G1778" s="429">
        <v>648</v>
      </c>
      <c r="H1778" s="429">
        <v>1</v>
      </c>
      <c r="I1778" s="429">
        <v>216</v>
      </c>
      <c r="J1778" s="429">
        <v>1</v>
      </c>
      <c r="K1778" s="429">
        <v>216</v>
      </c>
      <c r="L1778" s="429">
        <v>0.33333333333333331</v>
      </c>
      <c r="M1778" s="429">
        <v>216</v>
      </c>
      <c r="N1778" s="429"/>
      <c r="O1778" s="429"/>
      <c r="P1778" s="442"/>
      <c r="Q1778" s="430"/>
    </row>
    <row r="1779" spans="1:17" ht="14.4" customHeight="1" x14ac:dyDescent="0.3">
      <c r="A1779" s="425" t="s">
        <v>2668</v>
      </c>
      <c r="B1779" s="426" t="s">
        <v>2001</v>
      </c>
      <c r="C1779" s="426" t="s">
        <v>1976</v>
      </c>
      <c r="D1779" s="426" t="s">
        <v>2253</v>
      </c>
      <c r="E1779" s="426" t="s">
        <v>2254</v>
      </c>
      <c r="F1779" s="429">
        <v>28</v>
      </c>
      <c r="G1779" s="429">
        <v>4816</v>
      </c>
      <c r="H1779" s="429">
        <v>1</v>
      </c>
      <c r="I1779" s="429">
        <v>172</v>
      </c>
      <c r="J1779" s="429">
        <v>34</v>
      </c>
      <c r="K1779" s="429">
        <v>5848</v>
      </c>
      <c r="L1779" s="429">
        <v>1.2142857142857142</v>
      </c>
      <c r="M1779" s="429">
        <v>172</v>
      </c>
      <c r="N1779" s="429">
        <v>15</v>
      </c>
      <c r="O1779" s="429">
        <v>2595</v>
      </c>
      <c r="P1779" s="442">
        <v>0.5388289036544851</v>
      </c>
      <c r="Q1779" s="430">
        <v>173</v>
      </c>
    </row>
    <row r="1780" spans="1:17" ht="14.4" customHeight="1" x14ac:dyDescent="0.3">
      <c r="A1780" s="425" t="s">
        <v>2668</v>
      </c>
      <c r="B1780" s="426" t="s">
        <v>2001</v>
      </c>
      <c r="C1780" s="426" t="s">
        <v>1976</v>
      </c>
      <c r="D1780" s="426" t="s">
        <v>2255</v>
      </c>
      <c r="E1780" s="426" t="s">
        <v>2256</v>
      </c>
      <c r="F1780" s="429">
        <v>1</v>
      </c>
      <c r="G1780" s="429">
        <v>252</v>
      </c>
      <c r="H1780" s="429">
        <v>1</v>
      </c>
      <c r="I1780" s="429">
        <v>252</v>
      </c>
      <c r="J1780" s="429">
        <v>1</v>
      </c>
      <c r="K1780" s="429">
        <v>252</v>
      </c>
      <c r="L1780" s="429">
        <v>1</v>
      </c>
      <c r="M1780" s="429">
        <v>252</v>
      </c>
      <c r="N1780" s="429"/>
      <c r="O1780" s="429"/>
      <c r="P1780" s="442"/>
      <c r="Q1780" s="430"/>
    </row>
    <row r="1781" spans="1:17" ht="14.4" customHeight="1" x14ac:dyDescent="0.3">
      <c r="A1781" s="425" t="s">
        <v>2668</v>
      </c>
      <c r="B1781" s="426" t="s">
        <v>2001</v>
      </c>
      <c r="C1781" s="426" t="s">
        <v>1976</v>
      </c>
      <c r="D1781" s="426" t="s">
        <v>2261</v>
      </c>
      <c r="E1781" s="426" t="s">
        <v>2262</v>
      </c>
      <c r="F1781" s="429">
        <v>3</v>
      </c>
      <c r="G1781" s="429">
        <v>654</v>
      </c>
      <c r="H1781" s="429">
        <v>1</v>
      </c>
      <c r="I1781" s="429">
        <v>218</v>
      </c>
      <c r="J1781" s="429">
        <v>3</v>
      </c>
      <c r="K1781" s="429">
        <v>654</v>
      </c>
      <c r="L1781" s="429">
        <v>1</v>
      </c>
      <c r="M1781" s="429">
        <v>218</v>
      </c>
      <c r="N1781" s="429">
        <v>2</v>
      </c>
      <c r="O1781" s="429">
        <v>438</v>
      </c>
      <c r="P1781" s="442">
        <v>0.66972477064220182</v>
      </c>
      <c r="Q1781" s="430">
        <v>219</v>
      </c>
    </row>
    <row r="1782" spans="1:17" ht="14.4" customHeight="1" x14ac:dyDescent="0.3">
      <c r="A1782" s="425" t="s">
        <v>2668</v>
      </c>
      <c r="B1782" s="426" t="s">
        <v>2001</v>
      </c>
      <c r="C1782" s="426" t="s">
        <v>1976</v>
      </c>
      <c r="D1782" s="426" t="s">
        <v>2287</v>
      </c>
      <c r="E1782" s="426" t="s">
        <v>2288</v>
      </c>
      <c r="F1782" s="429"/>
      <c r="G1782" s="429"/>
      <c r="H1782" s="429"/>
      <c r="I1782" s="429"/>
      <c r="J1782" s="429">
        <v>1</v>
      </c>
      <c r="K1782" s="429">
        <v>364</v>
      </c>
      <c r="L1782" s="429"/>
      <c r="M1782" s="429">
        <v>364</v>
      </c>
      <c r="N1782" s="429"/>
      <c r="O1782" s="429"/>
      <c r="P1782" s="442"/>
      <c r="Q1782" s="430"/>
    </row>
    <row r="1783" spans="1:17" ht="14.4" customHeight="1" x14ac:dyDescent="0.3">
      <c r="A1783" s="425" t="s">
        <v>2668</v>
      </c>
      <c r="B1783" s="426" t="s">
        <v>2001</v>
      </c>
      <c r="C1783" s="426" t="s">
        <v>1976</v>
      </c>
      <c r="D1783" s="426" t="s">
        <v>2297</v>
      </c>
      <c r="E1783" s="426" t="s">
        <v>2298</v>
      </c>
      <c r="F1783" s="429">
        <v>2</v>
      </c>
      <c r="G1783" s="429">
        <v>394</v>
      </c>
      <c r="H1783" s="429">
        <v>1</v>
      </c>
      <c r="I1783" s="429">
        <v>197</v>
      </c>
      <c r="J1783" s="429">
        <v>4</v>
      </c>
      <c r="K1783" s="429">
        <v>788</v>
      </c>
      <c r="L1783" s="429">
        <v>2</v>
      </c>
      <c r="M1783" s="429">
        <v>197</v>
      </c>
      <c r="N1783" s="429">
        <v>4</v>
      </c>
      <c r="O1783" s="429">
        <v>792</v>
      </c>
      <c r="P1783" s="442">
        <v>2.0101522842639592</v>
      </c>
      <c r="Q1783" s="430">
        <v>198</v>
      </c>
    </row>
    <row r="1784" spans="1:17" ht="14.4" customHeight="1" x14ac:dyDescent="0.3">
      <c r="A1784" s="425" t="s">
        <v>2668</v>
      </c>
      <c r="B1784" s="426" t="s">
        <v>2001</v>
      </c>
      <c r="C1784" s="426" t="s">
        <v>1976</v>
      </c>
      <c r="D1784" s="426" t="s">
        <v>2315</v>
      </c>
      <c r="E1784" s="426" t="s">
        <v>2316</v>
      </c>
      <c r="F1784" s="429">
        <v>1</v>
      </c>
      <c r="G1784" s="429">
        <v>2072</v>
      </c>
      <c r="H1784" s="429">
        <v>1</v>
      </c>
      <c r="I1784" s="429">
        <v>2072</v>
      </c>
      <c r="J1784" s="429"/>
      <c r="K1784" s="429"/>
      <c r="L1784" s="429"/>
      <c r="M1784" s="429"/>
      <c r="N1784" s="429"/>
      <c r="O1784" s="429"/>
      <c r="P1784" s="442"/>
      <c r="Q1784" s="430"/>
    </row>
    <row r="1785" spans="1:17" ht="14.4" customHeight="1" x14ac:dyDescent="0.3">
      <c r="A1785" s="425" t="s">
        <v>2668</v>
      </c>
      <c r="B1785" s="426" t="s">
        <v>2001</v>
      </c>
      <c r="C1785" s="426" t="s">
        <v>1976</v>
      </c>
      <c r="D1785" s="426" t="s">
        <v>2327</v>
      </c>
      <c r="E1785" s="426" t="s">
        <v>2328</v>
      </c>
      <c r="F1785" s="429">
        <v>1</v>
      </c>
      <c r="G1785" s="429">
        <v>8374</v>
      </c>
      <c r="H1785" s="429">
        <v>1</v>
      </c>
      <c r="I1785" s="429">
        <v>8374</v>
      </c>
      <c r="J1785" s="429"/>
      <c r="K1785" s="429"/>
      <c r="L1785" s="429"/>
      <c r="M1785" s="429"/>
      <c r="N1785" s="429"/>
      <c r="O1785" s="429"/>
      <c r="P1785" s="442"/>
      <c r="Q1785" s="430"/>
    </row>
    <row r="1786" spans="1:17" ht="14.4" customHeight="1" x14ac:dyDescent="0.3">
      <c r="A1786" s="425" t="s">
        <v>2668</v>
      </c>
      <c r="B1786" s="426" t="s">
        <v>2001</v>
      </c>
      <c r="C1786" s="426" t="s">
        <v>1976</v>
      </c>
      <c r="D1786" s="426" t="s">
        <v>2329</v>
      </c>
      <c r="E1786" s="426" t="s">
        <v>2330</v>
      </c>
      <c r="F1786" s="429">
        <v>2</v>
      </c>
      <c r="G1786" s="429">
        <v>3720</v>
      </c>
      <c r="H1786" s="429">
        <v>1</v>
      </c>
      <c r="I1786" s="429">
        <v>1860</v>
      </c>
      <c r="J1786" s="429"/>
      <c r="K1786" s="429"/>
      <c r="L1786" s="429"/>
      <c r="M1786" s="429"/>
      <c r="N1786" s="429"/>
      <c r="O1786" s="429"/>
      <c r="P1786" s="442"/>
      <c r="Q1786" s="430"/>
    </row>
    <row r="1787" spans="1:17" ht="14.4" customHeight="1" x14ac:dyDescent="0.3">
      <c r="A1787" s="425" t="s">
        <v>2668</v>
      </c>
      <c r="B1787" s="426" t="s">
        <v>2001</v>
      </c>
      <c r="C1787" s="426" t="s">
        <v>1976</v>
      </c>
      <c r="D1787" s="426" t="s">
        <v>2331</v>
      </c>
      <c r="E1787" s="426" t="s">
        <v>2330</v>
      </c>
      <c r="F1787" s="429">
        <v>2</v>
      </c>
      <c r="G1787" s="429">
        <v>7618</v>
      </c>
      <c r="H1787" s="429">
        <v>1</v>
      </c>
      <c r="I1787" s="429">
        <v>3809</v>
      </c>
      <c r="J1787" s="429"/>
      <c r="K1787" s="429"/>
      <c r="L1787" s="429"/>
      <c r="M1787" s="429"/>
      <c r="N1787" s="429"/>
      <c r="O1787" s="429"/>
      <c r="P1787" s="442"/>
      <c r="Q1787" s="430"/>
    </row>
    <row r="1788" spans="1:17" ht="14.4" customHeight="1" x14ac:dyDescent="0.3">
      <c r="A1788" s="425" t="s">
        <v>2668</v>
      </c>
      <c r="B1788" s="426" t="s">
        <v>2001</v>
      </c>
      <c r="C1788" s="426" t="s">
        <v>1976</v>
      </c>
      <c r="D1788" s="426" t="s">
        <v>2336</v>
      </c>
      <c r="E1788" s="426" t="s">
        <v>2337</v>
      </c>
      <c r="F1788" s="429">
        <v>1</v>
      </c>
      <c r="G1788" s="429">
        <v>7822</v>
      </c>
      <c r="H1788" s="429">
        <v>1</v>
      </c>
      <c r="I1788" s="429">
        <v>7822</v>
      </c>
      <c r="J1788" s="429"/>
      <c r="K1788" s="429"/>
      <c r="L1788" s="429"/>
      <c r="M1788" s="429"/>
      <c r="N1788" s="429"/>
      <c r="O1788" s="429"/>
      <c r="P1788" s="442"/>
      <c r="Q1788" s="430"/>
    </row>
    <row r="1789" spans="1:17" ht="14.4" customHeight="1" x14ac:dyDescent="0.3">
      <c r="A1789" s="425" t="s">
        <v>2668</v>
      </c>
      <c r="B1789" s="426" t="s">
        <v>2001</v>
      </c>
      <c r="C1789" s="426" t="s">
        <v>1976</v>
      </c>
      <c r="D1789" s="426" t="s">
        <v>2360</v>
      </c>
      <c r="E1789" s="426" t="s">
        <v>2361</v>
      </c>
      <c r="F1789" s="429">
        <v>3</v>
      </c>
      <c r="G1789" s="429">
        <v>6342</v>
      </c>
      <c r="H1789" s="429">
        <v>1</v>
      </c>
      <c r="I1789" s="429">
        <v>2114</v>
      </c>
      <c r="J1789" s="429">
        <v>6</v>
      </c>
      <c r="K1789" s="429">
        <v>12696</v>
      </c>
      <c r="L1789" s="429">
        <v>2.0018921475875118</v>
      </c>
      <c r="M1789" s="429">
        <v>2116</v>
      </c>
      <c r="N1789" s="429">
        <v>5</v>
      </c>
      <c r="O1789" s="429">
        <v>10590</v>
      </c>
      <c r="P1789" s="442">
        <v>1.6698202459791864</v>
      </c>
      <c r="Q1789" s="430">
        <v>2118</v>
      </c>
    </row>
    <row r="1790" spans="1:17" ht="14.4" customHeight="1" x14ac:dyDescent="0.3">
      <c r="A1790" s="425" t="s">
        <v>2668</v>
      </c>
      <c r="B1790" s="426" t="s">
        <v>2001</v>
      </c>
      <c r="C1790" s="426" t="s">
        <v>1976</v>
      </c>
      <c r="D1790" s="426" t="s">
        <v>2362</v>
      </c>
      <c r="E1790" s="426" t="s">
        <v>2363</v>
      </c>
      <c r="F1790" s="429">
        <v>12</v>
      </c>
      <c r="G1790" s="429">
        <v>12504</v>
      </c>
      <c r="H1790" s="429">
        <v>1</v>
      </c>
      <c r="I1790" s="429">
        <v>1042</v>
      </c>
      <c r="J1790" s="429"/>
      <c r="K1790" s="429"/>
      <c r="L1790" s="429"/>
      <c r="M1790" s="429"/>
      <c r="N1790" s="429"/>
      <c r="O1790" s="429"/>
      <c r="P1790" s="442"/>
      <c r="Q1790" s="430"/>
    </row>
    <row r="1791" spans="1:17" ht="14.4" customHeight="1" x14ac:dyDescent="0.3">
      <c r="A1791" s="425" t="s">
        <v>2668</v>
      </c>
      <c r="B1791" s="426" t="s">
        <v>2001</v>
      </c>
      <c r="C1791" s="426" t="s">
        <v>1976</v>
      </c>
      <c r="D1791" s="426" t="s">
        <v>2364</v>
      </c>
      <c r="E1791" s="426" t="s">
        <v>2365</v>
      </c>
      <c r="F1791" s="429">
        <v>13</v>
      </c>
      <c r="G1791" s="429">
        <v>25896</v>
      </c>
      <c r="H1791" s="429">
        <v>1</v>
      </c>
      <c r="I1791" s="429">
        <v>1992</v>
      </c>
      <c r="J1791" s="429">
        <v>19</v>
      </c>
      <c r="K1791" s="429">
        <v>37886</v>
      </c>
      <c r="L1791" s="429">
        <v>1.4630058696323756</v>
      </c>
      <c r="M1791" s="429">
        <v>1994</v>
      </c>
      <c r="N1791" s="429">
        <v>7</v>
      </c>
      <c r="O1791" s="429">
        <v>13972</v>
      </c>
      <c r="P1791" s="442">
        <v>0.53954278653073828</v>
      </c>
      <c r="Q1791" s="430">
        <v>1996</v>
      </c>
    </row>
    <row r="1792" spans="1:17" ht="14.4" customHeight="1" x14ac:dyDescent="0.3">
      <c r="A1792" s="425" t="s">
        <v>2668</v>
      </c>
      <c r="B1792" s="426" t="s">
        <v>2001</v>
      </c>
      <c r="C1792" s="426" t="s">
        <v>1976</v>
      </c>
      <c r="D1792" s="426" t="s">
        <v>2366</v>
      </c>
      <c r="E1792" s="426" t="s">
        <v>2367</v>
      </c>
      <c r="F1792" s="429"/>
      <c r="G1792" s="429"/>
      <c r="H1792" s="429"/>
      <c r="I1792" s="429"/>
      <c r="J1792" s="429">
        <v>4</v>
      </c>
      <c r="K1792" s="429">
        <v>5104</v>
      </c>
      <c r="L1792" s="429"/>
      <c r="M1792" s="429">
        <v>1276</v>
      </c>
      <c r="N1792" s="429"/>
      <c r="O1792" s="429"/>
      <c r="P1792" s="442"/>
      <c r="Q1792" s="430"/>
    </row>
    <row r="1793" spans="1:17" ht="14.4" customHeight="1" x14ac:dyDescent="0.3">
      <c r="A1793" s="425" t="s">
        <v>2668</v>
      </c>
      <c r="B1793" s="426" t="s">
        <v>2001</v>
      </c>
      <c r="C1793" s="426" t="s">
        <v>1976</v>
      </c>
      <c r="D1793" s="426" t="s">
        <v>2368</v>
      </c>
      <c r="E1793" s="426" t="s">
        <v>2369</v>
      </c>
      <c r="F1793" s="429"/>
      <c r="G1793" s="429"/>
      <c r="H1793" s="429"/>
      <c r="I1793" s="429"/>
      <c r="J1793" s="429">
        <v>3</v>
      </c>
      <c r="K1793" s="429">
        <v>3489</v>
      </c>
      <c r="L1793" s="429"/>
      <c r="M1793" s="429">
        <v>1163</v>
      </c>
      <c r="N1793" s="429"/>
      <c r="O1793" s="429"/>
      <c r="P1793" s="442"/>
      <c r="Q1793" s="430"/>
    </row>
    <row r="1794" spans="1:17" ht="14.4" customHeight="1" x14ac:dyDescent="0.3">
      <c r="A1794" s="425" t="s">
        <v>2668</v>
      </c>
      <c r="B1794" s="426" t="s">
        <v>2001</v>
      </c>
      <c r="C1794" s="426" t="s">
        <v>1976</v>
      </c>
      <c r="D1794" s="426" t="s">
        <v>2372</v>
      </c>
      <c r="E1794" s="426" t="s">
        <v>2373</v>
      </c>
      <c r="F1794" s="429">
        <v>13</v>
      </c>
      <c r="G1794" s="429">
        <v>65819</v>
      </c>
      <c r="H1794" s="429">
        <v>1</v>
      </c>
      <c r="I1794" s="429">
        <v>5063</v>
      </c>
      <c r="J1794" s="429">
        <v>22</v>
      </c>
      <c r="K1794" s="429">
        <v>111430</v>
      </c>
      <c r="L1794" s="429">
        <v>1.6929761922849025</v>
      </c>
      <c r="M1794" s="429">
        <v>5065</v>
      </c>
      <c r="N1794" s="429">
        <v>3</v>
      </c>
      <c r="O1794" s="429">
        <v>15204</v>
      </c>
      <c r="P1794" s="442">
        <v>0.23099712848873424</v>
      </c>
      <c r="Q1794" s="430">
        <v>5068</v>
      </c>
    </row>
    <row r="1795" spans="1:17" ht="14.4" customHeight="1" x14ac:dyDescent="0.3">
      <c r="A1795" s="425" t="s">
        <v>2668</v>
      </c>
      <c r="B1795" s="426" t="s">
        <v>2001</v>
      </c>
      <c r="C1795" s="426" t="s">
        <v>1976</v>
      </c>
      <c r="D1795" s="426" t="s">
        <v>2374</v>
      </c>
      <c r="E1795" s="426" t="s">
        <v>2375</v>
      </c>
      <c r="F1795" s="429"/>
      <c r="G1795" s="429"/>
      <c r="H1795" s="429"/>
      <c r="I1795" s="429"/>
      <c r="J1795" s="429">
        <v>1</v>
      </c>
      <c r="K1795" s="429">
        <v>5177</v>
      </c>
      <c r="L1795" s="429"/>
      <c r="M1795" s="429">
        <v>5177</v>
      </c>
      <c r="N1795" s="429"/>
      <c r="O1795" s="429"/>
      <c r="P1795" s="442"/>
      <c r="Q1795" s="430"/>
    </row>
    <row r="1796" spans="1:17" ht="14.4" customHeight="1" x14ac:dyDescent="0.3">
      <c r="A1796" s="425" t="s">
        <v>2668</v>
      </c>
      <c r="B1796" s="426" t="s">
        <v>2001</v>
      </c>
      <c r="C1796" s="426" t="s">
        <v>1976</v>
      </c>
      <c r="D1796" s="426" t="s">
        <v>2380</v>
      </c>
      <c r="E1796" s="426" t="s">
        <v>2381</v>
      </c>
      <c r="F1796" s="429">
        <v>4</v>
      </c>
      <c r="G1796" s="429">
        <v>10756</v>
      </c>
      <c r="H1796" s="429">
        <v>1</v>
      </c>
      <c r="I1796" s="429">
        <v>2689</v>
      </c>
      <c r="J1796" s="429">
        <v>5</v>
      </c>
      <c r="K1796" s="429">
        <v>13455</v>
      </c>
      <c r="L1796" s="429">
        <v>1.2509297136481963</v>
      </c>
      <c r="M1796" s="429">
        <v>2691</v>
      </c>
      <c r="N1796" s="429"/>
      <c r="O1796" s="429"/>
      <c r="P1796" s="442"/>
      <c r="Q1796" s="430"/>
    </row>
    <row r="1797" spans="1:17" ht="14.4" customHeight="1" x14ac:dyDescent="0.3">
      <c r="A1797" s="425" t="s">
        <v>2668</v>
      </c>
      <c r="B1797" s="426" t="s">
        <v>2001</v>
      </c>
      <c r="C1797" s="426" t="s">
        <v>1976</v>
      </c>
      <c r="D1797" s="426" t="s">
        <v>2382</v>
      </c>
      <c r="E1797" s="426" t="s">
        <v>2383</v>
      </c>
      <c r="F1797" s="429">
        <v>1</v>
      </c>
      <c r="G1797" s="429">
        <v>0</v>
      </c>
      <c r="H1797" s="429"/>
      <c r="I1797" s="429">
        <v>0</v>
      </c>
      <c r="J1797" s="429"/>
      <c r="K1797" s="429"/>
      <c r="L1797" s="429"/>
      <c r="M1797" s="429"/>
      <c r="N1797" s="429"/>
      <c r="O1797" s="429"/>
      <c r="P1797" s="442"/>
      <c r="Q1797" s="430"/>
    </row>
    <row r="1798" spans="1:17" ht="14.4" customHeight="1" x14ac:dyDescent="0.3">
      <c r="A1798" s="425" t="s">
        <v>2669</v>
      </c>
      <c r="B1798" s="426" t="s">
        <v>2001</v>
      </c>
      <c r="C1798" s="426" t="s">
        <v>2002</v>
      </c>
      <c r="D1798" s="426" t="s">
        <v>2021</v>
      </c>
      <c r="E1798" s="426" t="s">
        <v>2022</v>
      </c>
      <c r="F1798" s="429">
        <v>0.8</v>
      </c>
      <c r="G1798" s="429">
        <v>1108.6300000000001</v>
      </c>
      <c r="H1798" s="429">
        <v>1</v>
      </c>
      <c r="I1798" s="429">
        <v>1385.7875000000001</v>
      </c>
      <c r="J1798" s="429">
        <v>0.6</v>
      </c>
      <c r="K1798" s="429">
        <v>588.25</v>
      </c>
      <c r="L1798" s="429">
        <v>0.53060985179906728</v>
      </c>
      <c r="M1798" s="429">
        <v>980.41666666666674</v>
      </c>
      <c r="N1798" s="429"/>
      <c r="O1798" s="429"/>
      <c r="P1798" s="442"/>
      <c r="Q1798" s="430"/>
    </row>
    <row r="1799" spans="1:17" ht="14.4" customHeight="1" x14ac:dyDescent="0.3">
      <c r="A1799" s="425" t="s">
        <v>2669</v>
      </c>
      <c r="B1799" s="426" t="s">
        <v>2001</v>
      </c>
      <c r="C1799" s="426" t="s">
        <v>2002</v>
      </c>
      <c r="D1799" s="426" t="s">
        <v>2024</v>
      </c>
      <c r="E1799" s="426" t="s">
        <v>2014</v>
      </c>
      <c r="F1799" s="429">
        <v>7.0000000000000007E-2</v>
      </c>
      <c r="G1799" s="429">
        <v>959.24</v>
      </c>
      <c r="H1799" s="429">
        <v>1</v>
      </c>
      <c r="I1799" s="429">
        <v>13703.428571428571</v>
      </c>
      <c r="J1799" s="429"/>
      <c r="K1799" s="429"/>
      <c r="L1799" s="429"/>
      <c r="M1799" s="429"/>
      <c r="N1799" s="429"/>
      <c r="O1799" s="429"/>
      <c r="P1799" s="442"/>
      <c r="Q1799" s="430"/>
    </row>
    <row r="1800" spans="1:17" ht="14.4" customHeight="1" x14ac:dyDescent="0.3">
      <c r="A1800" s="425" t="s">
        <v>2669</v>
      </c>
      <c r="B1800" s="426" t="s">
        <v>2001</v>
      </c>
      <c r="C1800" s="426" t="s">
        <v>2002</v>
      </c>
      <c r="D1800" s="426" t="s">
        <v>2025</v>
      </c>
      <c r="E1800" s="426" t="s">
        <v>2026</v>
      </c>
      <c r="F1800" s="429">
        <v>0.44999999999999996</v>
      </c>
      <c r="G1800" s="429">
        <v>7841.7</v>
      </c>
      <c r="H1800" s="429">
        <v>1</v>
      </c>
      <c r="I1800" s="429">
        <v>17426</v>
      </c>
      <c r="J1800" s="429">
        <v>0.4</v>
      </c>
      <c r="K1800" s="429">
        <v>5159.96</v>
      </c>
      <c r="L1800" s="429">
        <v>0.65801548133695498</v>
      </c>
      <c r="M1800" s="429">
        <v>12899.9</v>
      </c>
      <c r="N1800" s="429"/>
      <c r="O1800" s="429"/>
      <c r="P1800" s="442"/>
      <c r="Q1800" s="430"/>
    </row>
    <row r="1801" spans="1:17" ht="14.4" customHeight="1" x14ac:dyDescent="0.3">
      <c r="A1801" s="425" t="s">
        <v>2669</v>
      </c>
      <c r="B1801" s="426" t="s">
        <v>2001</v>
      </c>
      <c r="C1801" s="426" t="s">
        <v>2002</v>
      </c>
      <c r="D1801" s="426" t="s">
        <v>2032</v>
      </c>
      <c r="E1801" s="426" t="s">
        <v>2026</v>
      </c>
      <c r="F1801" s="429"/>
      <c r="G1801" s="429"/>
      <c r="H1801" s="429"/>
      <c r="I1801" s="429"/>
      <c r="J1801" s="429">
        <v>0.08</v>
      </c>
      <c r="K1801" s="429">
        <v>515.99</v>
      </c>
      <c r="L1801" s="429"/>
      <c r="M1801" s="429">
        <v>6449.875</v>
      </c>
      <c r="N1801" s="429"/>
      <c r="O1801" s="429"/>
      <c r="P1801" s="442"/>
      <c r="Q1801" s="430"/>
    </row>
    <row r="1802" spans="1:17" ht="14.4" customHeight="1" x14ac:dyDescent="0.3">
      <c r="A1802" s="425" t="s">
        <v>2669</v>
      </c>
      <c r="B1802" s="426" t="s">
        <v>2001</v>
      </c>
      <c r="C1802" s="426" t="s">
        <v>2002</v>
      </c>
      <c r="D1802" s="426" t="s">
        <v>2033</v>
      </c>
      <c r="E1802" s="426" t="s">
        <v>2026</v>
      </c>
      <c r="F1802" s="429">
        <v>0.22</v>
      </c>
      <c r="G1802" s="429">
        <v>3833.72</v>
      </c>
      <c r="H1802" s="429">
        <v>1</v>
      </c>
      <c r="I1802" s="429">
        <v>17426</v>
      </c>
      <c r="J1802" s="429"/>
      <c r="K1802" s="429"/>
      <c r="L1802" s="429"/>
      <c r="M1802" s="429"/>
      <c r="N1802" s="429"/>
      <c r="O1802" s="429"/>
      <c r="P1802" s="442"/>
      <c r="Q1802" s="430"/>
    </row>
    <row r="1803" spans="1:17" ht="14.4" customHeight="1" x14ac:dyDescent="0.3">
      <c r="A1803" s="425" t="s">
        <v>2669</v>
      </c>
      <c r="B1803" s="426" t="s">
        <v>2001</v>
      </c>
      <c r="C1803" s="426" t="s">
        <v>2002</v>
      </c>
      <c r="D1803" s="426" t="s">
        <v>2036</v>
      </c>
      <c r="E1803" s="426" t="s">
        <v>2037</v>
      </c>
      <c r="F1803" s="429">
        <v>1</v>
      </c>
      <c r="G1803" s="429">
        <v>931.99</v>
      </c>
      <c r="H1803" s="429">
        <v>1</v>
      </c>
      <c r="I1803" s="429">
        <v>931.99</v>
      </c>
      <c r="J1803" s="429"/>
      <c r="K1803" s="429"/>
      <c r="L1803" s="429"/>
      <c r="M1803" s="429"/>
      <c r="N1803" s="429"/>
      <c r="O1803" s="429"/>
      <c r="P1803" s="442"/>
      <c r="Q1803" s="430"/>
    </row>
    <row r="1804" spans="1:17" ht="14.4" customHeight="1" x14ac:dyDescent="0.3">
      <c r="A1804" s="425" t="s">
        <v>2669</v>
      </c>
      <c r="B1804" s="426" t="s">
        <v>2001</v>
      </c>
      <c r="C1804" s="426" t="s">
        <v>2002</v>
      </c>
      <c r="D1804" s="426" t="s">
        <v>2046</v>
      </c>
      <c r="E1804" s="426" t="s">
        <v>2045</v>
      </c>
      <c r="F1804" s="429">
        <v>0.08</v>
      </c>
      <c r="G1804" s="429">
        <v>1026.72</v>
      </c>
      <c r="H1804" s="429">
        <v>1</v>
      </c>
      <c r="I1804" s="429">
        <v>12834</v>
      </c>
      <c r="J1804" s="429">
        <v>0.30000000000000004</v>
      </c>
      <c r="K1804" s="429">
        <v>3247.9700000000003</v>
      </c>
      <c r="L1804" s="429">
        <v>3.1634428081658097</v>
      </c>
      <c r="M1804" s="429">
        <v>10826.566666666666</v>
      </c>
      <c r="N1804" s="429"/>
      <c r="O1804" s="429"/>
      <c r="P1804" s="442"/>
      <c r="Q1804" s="430"/>
    </row>
    <row r="1805" spans="1:17" ht="14.4" customHeight="1" x14ac:dyDescent="0.3">
      <c r="A1805" s="425" t="s">
        <v>2669</v>
      </c>
      <c r="B1805" s="426" t="s">
        <v>2001</v>
      </c>
      <c r="C1805" s="426" t="s">
        <v>1969</v>
      </c>
      <c r="D1805" s="426" t="s">
        <v>2073</v>
      </c>
      <c r="E1805" s="426" t="s">
        <v>2071</v>
      </c>
      <c r="F1805" s="429">
        <v>1</v>
      </c>
      <c r="G1805" s="429">
        <v>1993.8</v>
      </c>
      <c r="H1805" s="429">
        <v>1</v>
      </c>
      <c r="I1805" s="429">
        <v>1993.8</v>
      </c>
      <c r="J1805" s="429"/>
      <c r="K1805" s="429"/>
      <c r="L1805" s="429"/>
      <c r="M1805" s="429"/>
      <c r="N1805" s="429"/>
      <c r="O1805" s="429"/>
      <c r="P1805" s="442"/>
      <c r="Q1805" s="430"/>
    </row>
    <row r="1806" spans="1:17" ht="14.4" customHeight="1" x14ac:dyDescent="0.3">
      <c r="A1806" s="425" t="s">
        <v>2669</v>
      </c>
      <c r="B1806" s="426" t="s">
        <v>2001</v>
      </c>
      <c r="C1806" s="426" t="s">
        <v>1969</v>
      </c>
      <c r="D1806" s="426" t="s">
        <v>2074</v>
      </c>
      <c r="E1806" s="426" t="s">
        <v>2075</v>
      </c>
      <c r="F1806" s="429">
        <v>1</v>
      </c>
      <c r="G1806" s="429">
        <v>1864.3</v>
      </c>
      <c r="H1806" s="429">
        <v>1</v>
      </c>
      <c r="I1806" s="429">
        <v>1864.3</v>
      </c>
      <c r="J1806" s="429"/>
      <c r="K1806" s="429"/>
      <c r="L1806" s="429"/>
      <c r="M1806" s="429"/>
      <c r="N1806" s="429"/>
      <c r="O1806" s="429"/>
      <c r="P1806" s="442"/>
      <c r="Q1806" s="430"/>
    </row>
    <row r="1807" spans="1:17" ht="14.4" customHeight="1" x14ac:dyDescent="0.3">
      <c r="A1807" s="425" t="s">
        <v>2669</v>
      </c>
      <c r="B1807" s="426" t="s">
        <v>2001</v>
      </c>
      <c r="C1807" s="426" t="s">
        <v>1969</v>
      </c>
      <c r="D1807" s="426" t="s">
        <v>2078</v>
      </c>
      <c r="E1807" s="426" t="s">
        <v>2077</v>
      </c>
      <c r="F1807" s="429">
        <v>1</v>
      </c>
      <c r="G1807" s="429">
        <v>2066.6999999999998</v>
      </c>
      <c r="H1807" s="429">
        <v>1</v>
      </c>
      <c r="I1807" s="429">
        <v>2066.6999999999998</v>
      </c>
      <c r="J1807" s="429"/>
      <c r="K1807" s="429"/>
      <c r="L1807" s="429"/>
      <c r="M1807" s="429"/>
      <c r="N1807" s="429"/>
      <c r="O1807" s="429"/>
      <c r="P1807" s="442"/>
      <c r="Q1807" s="430"/>
    </row>
    <row r="1808" spans="1:17" ht="14.4" customHeight="1" x14ac:dyDescent="0.3">
      <c r="A1808" s="425" t="s">
        <v>2669</v>
      </c>
      <c r="B1808" s="426" t="s">
        <v>2001</v>
      </c>
      <c r="C1808" s="426" t="s">
        <v>1969</v>
      </c>
      <c r="D1808" s="426" t="s">
        <v>2670</v>
      </c>
      <c r="E1808" s="426" t="s">
        <v>2671</v>
      </c>
      <c r="F1808" s="429">
        <v>3</v>
      </c>
      <c r="G1808" s="429">
        <v>112470</v>
      </c>
      <c r="H1808" s="429">
        <v>1</v>
      </c>
      <c r="I1808" s="429">
        <v>37490</v>
      </c>
      <c r="J1808" s="429"/>
      <c r="K1808" s="429"/>
      <c r="L1808" s="429"/>
      <c r="M1808" s="429"/>
      <c r="N1808" s="429"/>
      <c r="O1808" s="429"/>
      <c r="P1808" s="442"/>
      <c r="Q1808" s="430"/>
    </row>
    <row r="1809" spans="1:17" ht="14.4" customHeight="1" x14ac:dyDescent="0.3">
      <c r="A1809" s="425" t="s">
        <v>2669</v>
      </c>
      <c r="B1809" s="426" t="s">
        <v>2001</v>
      </c>
      <c r="C1809" s="426" t="s">
        <v>1969</v>
      </c>
      <c r="D1809" s="426" t="s">
        <v>2102</v>
      </c>
      <c r="E1809" s="426" t="s">
        <v>2103</v>
      </c>
      <c r="F1809" s="429">
        <v>1</v>
      </c>
      <c r="G1809" s="429">
        <v>6649</v>
      </c>
      <c r="H1809" s="429">
        <v>1</v>
      </c>
      <c r="I1809" s="429">
        <v>6649</v>
      </c>
      <c r="J1809" s="429"/>
      <c r="K1809" s="429"/>
      <c r="L1809" s="429"/>
      <c r="M1809" s="429"/>
      <c r="N1809" s="429"/>
      <c r="O1809" s="429"/>
      <c r="P1809" s="442"/>
      <c r="Q1809" s="430"/>
    </row>
    <row r="1810" spans="1:17" ht="14.4" customHeight="1" x14ac:dyDescent="0.3">
      <c r="A1810" s="425" t="s">
        <v>2669</v>
      </c>
      <c r="B1810" s="426" t="s">
        <v>2001</v>
      </c>
      <c r="C1810" s="426" t="s">
        <v>1969</v>
      </c>
      <c r="D1810" s="426" t="s">
        <v>2114</v>
      </c>
      <c r="E1810" s="426" t="s">
        <v>2115</v>
      </c>
      <c r="F1810" s="429">
        <v>1</v>
      </c>
      <c r="G1810" s="429">
        <v>7650</v>
      </c>
      <c r="H1810" s="429">
        <v>1</v>
      </c>
      <c r="I1810" s="429">
        <v>7650</v>
      </c>
      <c r="J1810" s="429"/>
      <c r="K1810" s="429"/>
      <c r="L1810" s="429"/>
      <c r="M1810" s="429"/>
      <c r="N1810" s="429"/>
      <c r="O1810" s="429"/>
      <c r="P1810" s="442"/>
      <c r="Q1810" s="430"/>
    </row>
    <row r="1811" spans="1:17" ht="14.4" customHeight="1" x14ac:dyDescent="0.3">
      <c r="A1811" s="425" t="s">
        <v>2669</v>
      </c>
      <c r="B1811" s="426" t="s">
        <v>2001</v>
      </c>
      <c r="C1811" s="426" t="s">
        <v>1969</v>
      </c>
      <c r="D1811" s="426" t="s">
        <v>2151</v>
      </c>
      <c r="E1811" s="426" t="s">
        <v>2152</v>
      </c>
      <c r="F1811" s="429">
        <v>1</v>
      </c>
      <c r="G1811" s="429">
        <v>7500</v>
      </c>
      <c r="H1811" s="429">
        <v>1</v>
      </c>
      <c r="I1811" s="429">
        <v>7500</v>
      </c>
      <c r="J1811" s="429"/>
      <c r="K1811" s="429"/>
      <c r="L1811" s="429"/>
      <c r="M1811" s="429"/>
      <c r="N1811" s="429"/>
      <c r="O1811" s="429"/>
      <c r="P1811" s="442"/>
      <c r="Q1811" s="430"/>
    </row>
    <row r="1812" spans="1:17" ht="14.4" customHeight="1" x14ac:dyDescent="0.3">
      <c r="A1812" s="425" t="s">
        <v>2669</v>
      </c>
      <c r="B1812" s="426" t="s">
        <v>2001</v>
      </c>
      <c r="C1812" s="426" t="s">
        <v>1969</v>
      </c>
      <c r="D1812" s="426" t="s">
        <v>2177</v>
      </c>
      <c r="E1812" s="426" t="s">
        <v>2178</v>
      </c>
      <c r="F1812" s="429">
        <v>1</v>
      </c>
      <c r="G1812" s="429">
        <v>1260</v>
      </c>
      <c r="H1812" s="429">
        <v>1</v>
      </c>
      <c r="I1812" s="429">
        <v>1260</v>
      </c>
      <c r="J1812" s="429"/>
      <c r="K1812" s="429"/>
      <c r="L1812" s="429"/>
      <c r="M1812" s="429"/>
      <c r="N1812" s="429"/>
      <c r="O1812" s="429"/>
      <c r="P1812" s="442"/>
      <c r="Q1812" s="430"/>
    </row>
    <row r="1813" spans="1:17" ht="14.4" customHeight="1" x14ac:dyDescent="0.3">
      <c r="A1813" s="425" t="s">
        <v>2669</v>
      </c>
      <c r="B1813" s="426" t="s">
        <v>2001</v>
      </c>
      <c r="C1813" s="426" t="s">
        <v>1969</v>
      </c>
      <c r="D1813" s="426" t="s">
        <v>2179</v>
      </c>
      <c r="E1813" s="426" t="s">
        <v>2180</v>
      </c>
      <c r="F1813" s="429">
        <v>1</v>
      </c>
      <c r="G1813" s="429">
        <v>346.5</v>
      </c>
      <c r="H1813" s="429">
        <v>1</v>
      </c>
      <c r="I1813" s="429">
        <v>346.5</v>
      </c>
      <c r="J1813" s="429"/>
      <c r="K1813" s="429"/>
      <c r="L1813" s="429"/>
      <c r="M1813" s="429"/>
      <c r="N1813" s="429"/>
      <c r="O1813" s="429"/>
      <c r="P1813" s="442"/>
      <c r="Q1813" s="430"/>
    </row>
    <row r="1814" spans="1:17" ht="14.4" customHeight="1" x14ac:dyDescent="0.3">
      <c r="A1814" s="425" t="s">
        <v>2669</v>
      </c>
      <c r="B1814" s="426" t="s">
        <v>2001</v>
      </c>
      <c r="C1814" s="426" t="s">
        <v>1969</v>
      </c>
      <c r="D1814" s="426" t="s">
        <v>2223</v>
      </c>
      <c r="E1814" s="426" t="s">
        <v>2224</v>
      </c>
      <c r="F1814" s="429">
        <v>1</v>
      </c>
      <c r="G1814" s="429">
        <v>6964.6</v>
      </c>
      <c r="H1814" s="429">
        <v>1</v>
      </c>
      <c r="I1814" s="429">
        <v>6964.6</v>
      </c>
      <c r="J1814" s="429"/>
      <c r="K1814" s="429"/>
      <c r="L1814" s="429"/>
      <c r="M1814" s="429"/>
      <c r="N1814" s="429"/>
      <c r="O1814" s="429"/>
      <c r="P1814" s="442"/>
      <c r="Q1814" s="430"/>
    </row>
    <row r="1815" spans="1:17" ht="14.4" customHeight="1" x14ac:dyDescent="0.3">
      <c r="A1815" s="425" t="s">
        <v>2669</v>
      </c>
      <c r="B1815" s="426" t="s">
        <v>2001</v>
      </c>
      <c r="C1815" s="426" t="s">
        <v>1976</v>
      </c>
      <c r="D1815" s="426" t="s">
        <v>2233</v>
      </c>
      <c r="E1815" s="426" t="s">
        <v>2234</v>
      </c>
      <c r="F1815" s="429">
        <v>21</v>
      </c>
      <c r="G1815" s="429">
        <v>3129</v>
      </c>
      <c r="H1815" s="429">
        <v>1</v>
      </c>
      <c r="I1815" s="429">
        <v>149</v>
      </c>
      <c r="J1815" s="429">
        <v>21</v>
      </c>
      <c r="K1815" s="429">
        <v>3129</v>
      </c>
      <c r="L1815" s="429">
        <v>1</v>
      </c>
      <c r="M1815" s="429">
        <v>149</v>
      </c>
      <c r="N1815" s="429"/>
      <c r="O1815" s="429"/>
      <c r="P1815" s="442"/>
      <c r="Q1815" s="430"/>
    </row>
    <row r="1816" spans="1:17" ht="14.4" customHeight="1" x14ac:dyDescent="0.3">
      <c r="A1816" s="425" t="s">
        <v>2669</v>
      </c>
      <c r="B1816" s="426" t="s">
        <v>2001</v>
      </c>
      <c r="C1816" s="426" t="s">
        <v>1976</v>
      </c>
      <c r="D1816" s="426" t="s">
        <v>2235</v>
      </c>
      <c r="E1816" s="426" t="s">
        <v>2236</v>
      </c>
      <c r="F1816" s="429">
        <v>1</v>
      </c>
      <c r="G1816" s="429">
        <v>204</v>
      </c>
      <c r="H1816" s="429">
        <v>1</v>
      </c>
      <c r="I1816" s="429">
        <v>204</v>
      </c>
      <c r="J1816" s="429">
        <v>1</v>
      </c>
      <c r="K1816" s="429">
        <v>204</v>
      </c>
      <c r="L1816" s="429">
        <v>1</v>
      </c>
      <c r="M1816" s="429">
        <v>204</v>
      </c>
      <c r="N1816" s="429"/>
      <c r="O1816" s="429"/>
      <c r="P1816" s="442"/>
      <c r="Q1816" s="430"/>
    </row>
    <row r="1817" spans="1:17" ht="14.4" customHeight="1" x14ac:dyDescent="0.3">
      <c r="A1817" s="425" t="s">
        <v>2669</v>
      </c>
      <c r="B1817" s="426" t="s">
        <v>2001</v>
      </c>
      <c r="C1817" s="426" t="s">
        <v>1976</v>
      </c>
      <c r="D1817" s="426" t="s">
        <v>2237</v>
      </c>
      <c r="E1817" s="426" t="s">
        <v>2238</v>
      </c>
      <c r="F1817" s="429">
        <v>2</v>
      </c>
      <c r="G1817" s="429">
        <v>314</v>
      </c>
      <c r="H1817" s="429">
        <v>1</v>
      </c>
      <c r="I1817" s="429">
        <v>157</v>
      </c>
      <c r="J1817" s="429">
        <v>3</v>
      </c>
      <c r="K1817" s="429">
        <v>471</v>
      </c>
      <c r="L1817" s="429">
        <v>1.5</v>
      </c>
      <c r="M1817" s="429">
        <v>157</v>
      </c>
      <c r="N1817" s="429"/>
      <c r="O1817" s="429"/>
      <c r="P1817" s="442"/>
      <c r="Q1817" s="430"/>
    </row>
    <row r="1818" spans="1:17" ht="14.4" customHeight="1" x14ac:dyDescent="0.3">
      <c r="A1818" s="425" t="s">
        <v>2669</v>
      </c>
      <c r="B1818" s="426" t="s">
        <v>2001</v>
      </c>
      <c r="C1818" s="426" t="s">
        <v>1976</v>
      </c>
      <c r="D1818" s="426" t="s">
        <v>2239</v>
      </c>
      <c r="E1818" s="426" t="s">
        <v>2240</v>
      </c>
      <c r="F1818" s="429"/>
      <c r="G1818" s="429"/>
      <c r="H1818" s="429"/>
      <c r="I1818" s="429"/>
      <c r="J1818" s="429">
        <v>2</v>
      </c>
      <c r="K1818" s="429">
        <v>298</v>
      </c>
      <c r="L1818" s="429"/>
      <c r="M1818" s="429">
        <v>149</v>
      </c>
      <c r="N1818" s="429"/>
      <c r="O1818" s="429"/>
      <c r="P1818" s="442"/>
      <c r="Q1818" s="430"/>
    </row>
    <row r="1819" spans="1:17" ht="14.4" customHeight="1" x14ac:dyDescent="0.3">
      <c r="A1819" s="425" t="s">
        <v>2669</v>
      </c>
      <c r="B1819" s="426" t="s">
        <v>2001</v>
      </c>
      <c r="C1819" s="426" t="s">
        <v>1976</v>
      </c>
      <c r="D1819" s="426" t="s">
        <v>2245</v>
      </c>
      <c r="E1819" s="426" t="s">
        <v>2246</v>
      </c>
      <c r="F1819" s="429">
        <v>1</v>
      </c>
      <c r="G1819" s="429">
        <v>123</v>
      </c>
      <c r="H1819" s="429">
        <v>1</v>
      </c>
      <c r="I1819" s="429">
        <v>123</v>
      </c>
      <c r="J1819" s="429"/>
      <c r="K1819" s="429"/>
      <c r="L1819" s="429"/>
      <c r="M1819" s="429"/>
      <c r="N1819" s="429"/>
      <c r="O1819" s="429"/>
      <c r="P1819" s="442"/>
      <c r="Q1819" s="430"/>
    </row>
    <row r="1820" spans="1:17" ht="14.4" customHeight="1" x14ac:dyDescent="0.3">
      <c r="A1820" s="425" t="s">
        <v>2669</v>
      </c>
      <c r="B1820" s="426" t="s">
        <v>2001</v>
      </c>
      <c r="C1820" s="426" t="s">
        <v>1976</v>
      </c>
      <c r="D1820" s="426" t="s">
        <v>2247</v>
      </c>
      <c r="E1820" s="426" t="s">
        <v>2248</v>
      </c>
      <c r="F1820" s="429">
        <v>1</v>
      </c>
      <c r="G1820" s="429">
        <v>192</v>
      </c>
      <c r="H1820" s="429">
        <v>1</v>
      </c>
      <c r="I1820" s="429">
        <v>192</v>
      </c>
      <c r="J1820" s="429"/>
      <c r="K1820" s="429"/>
      <c r="L1820" s="429"/>
      <c r="M1820" s="429"/>
      <c r="N1820" s="429"/>
      <c r="O1820" s="429"/>
      <c r="P1820" s="442"/>
      <c r="Q1820" s="430"/>
    </row>
    <row r="1821" spans="1:17" ht="14.4" customHeight="1" x14ac:dyDescent="0.3">
      <c r="A1821" s="425" t="s">
        <v>2669</v>
      </c>
      <c r="B1821" s="426" t="s">
        <v>2001</v>
      </c>
      <c r="C1821" s="426" t="s">
        <v>1976</v>
      </c>
      <c r="D1821" s="426" t="s">
        <v>2249</v>
      </c>
      <c r="E1821" s="426" t="s">
        <v>2250</v>
      </c>
      <c r="F1821" s="429">
        <v>9</v>
      </c>
      <c r="G1821" s="429">
        <v>1944</v>
      </c>
      <c r="H1821" s="429">
        <v>1</v>
      </c>
      <c r="I1821" s="429">
        <v>216</v>
      </c>
      <c r="J1821" s="429">
        <v>8</v>
      </c>
      <c r="K1821" s="429">
        <v>1728</v>
      </c>
      <c r="L1821" s="429">
        <v>0.88888888888888884</v>
      </c>
      <c r="M1821" s="429">
        <v>216</v>
      </c>
      <c r="N1821" s="429"/>
      <c r="O1821" s="429"/>
      <c r="P1821" s="442"/>
      <c r="Q1821" s="430"/>
    </row>
    <row r="1822" spans="1:17" ht="14.4" customHeight="1" x14ac:dyDescent="0.3">
      <c r="A1822" s="425" t="s">
        <v>2669</v>
      </c>
      <c r="B1822" s="426" t="s">
        <v>2001</v>
      </c>
      <c r="C1822" s="426" t="s">
        <v>1976</v>
      </c>
      <c r="D1822" s="426" t="s">
        <v>2253</v>
      </c>
      <c r="E1822" s="426" t="s">
        <v>2254</v>
      </c>
      <c r="F1822" s="429">
        <v>33</v>
      </c>
      <c r="G1822" s="429">
        <v>5676</v>
      </c>
      <c r="H1822" s="429">
        <v>1</v>
      </c>
      <c r="I1822" s="429">
        <v>172</v>
      </c>
      <c r="J1822" s="429">
        <v>32</v>
      </c>
      <c r="K1822" s="429">
        <v>5504</v>
      </c>
      <c r="L1822" s="429">
        <v>0.96969696969696972</v>
      </c>
      <c r="M1822" s="429">
        <v>172</v>
      </c>
      <c r="N1822" s="429"/>
      <c r="O1822" s="429"/>
      <c r="P1822" s="442"/>
      <c r="Q1822" s="430"/>
    </row>
    <row r="1823" spans="1:17" ht="14.4" customHeight="1" x14ac:dyDescent="0.3">
      <c r="A1823" s="425" t="s">
        <v>2669</v>
      </c>
      <c r="B1823" s="426" t="s">
        <v>2001</v>
      </c>
      <c r="C1823" s="426" t="s">
        <v>1976</v>
      </c>
      <c r="D1823" s="426" t="s">
        <v>2261</v>
      </c>
      <c r="E1823" s="426" t="s">
        <v>2262</v>
      </c>
      <c r="F1823" s="429">
        <v>1</v>
      </c>
      <c r="G1823" s="429">
        <v>218</v>
      </c>
      <c r="H1823" s="429">
        <v>1</v>
      </c>
      <c r="I1823" s="429">
        <v>218</v>
      </c>
      <c r="J1823" s="429"/>
      <c r="K1823" s="429"/>
      <c r="L1823" s="429"/>
      <c r="M1823" s="429"/>
      <c r="N1823" s="429"/>
      <c r="O1823" s="429"/>
      <c r="P1823" s="442"/>
      <c r="Q1823" s="430"/>
    </row>
    <row r="1824" spans="1:17" ht="14.4" customHeight="1" x14ac:dyDescent="0.3">
      <c r="A1824" s="425" t="s">
        <v>2669</v>
      </c>
      <c r="B1824" s="426" t="s">
        <v>2001</v>
      </c>
      <c r="C1824" s="426" t="s">
        <v>1976</v>
      </c>
      <c r="D1824" s="426" t="s">
        <v>2297</v>
      </c>
      <c r="E1824" s="426" t="s">
        <v>2298</v>
      </c>
      <c r="F1824" s="429">
        <v>3</v>
      </c>
      <c r="G1824" s="429">
        <v>591</v>
      </c>
      <c r="H1824" s="429">
        <v>1</v>
      </c>
      <c r="I1824" s="429">
        <v>197</v>
      </c>
      <c r="J1824" s="429">
        <v>3</v>
      </c>
      <c r="K1824" s="429">
        <v>591</v>
      </c>
      <c r="L1824" s="429">
        <v>1</v>
      </c>
      <c r="M1824" s="429">
        <v>197</v>
      </c>
      <c r="N1824" s="429"/>
      <c r="O1824" s="429"/>
      <c r="P1824" s="442"/>
      <c r="Q1824" s="430"/>
    </row>
    <row r="1825" spans="1:17" ht="14.4" customHeight="1" x14ac:dyDescent="0.3">
      <c r="A1825" s="425" t="s">
        <v>2669</v>
      </c>
      <c r="B1825" s="426" t="s">
        <v>2001</v>
      </c>
      <c r="C1825" s="426" t="s">
        <v>1976</v>
      </c>
      <c r="D1825" s="426" t="s">
        <v>2299</v>
      </c>
      <c r="E1825" s="426" t="s">
        <v>2300</v>
      </c>
      <c r="F1825" s="429">
        <v>3</v>
      </c>
      <c r="G1825" s="429">
        <v>2202</v>
      </c>
      <c r="H1825" s="429">
        <v>1</v>
      </c>
      <c r="I1825" s="429">
        <v>734</v>
      </c>
      <c r="J1825" s="429">
        <v>1</v>
      </c>
      <c r="K1825" s="429">
        <v>738</v>
      </c>
      <c r="L1825" s="429">
        <v>0.33514986376021799</v>
      </c>
      <c r="M1825" s="429">
        <v>738</v>
      </c>
      <c r="N1825" s="429"/>
      <c r="O1825" s="429"/>
      <c r="P1825" s="442"/>
      <c r="Q1825" s="430"/>
    </row>
    <row r="1826" spans="1:17" ht="14.4" customHeight="1" x14ac:dyDescent="0.3">
      <c r="A1826" s="425" t="s">
        <v>2669</v>
      </c>
      <c r="B1826" s="426" t="s">
        <v>2001</v>
      </c>
      <c r="C1826" s="426" t="s">
        <v>1976</v>
      </c>
      <c r="D1826" s="426" t="s">
        <v>2309</v>
      </c>
      <c r="E1826" s="426" t="s">
        <v>2310</v>
      </c>
      <c r="F1826" s="429">
        <v>5</v>
      </c>
      <c r="G1826" s="429">
        <v>20590</v>
      </c>
      <c r="H1826" s="429">
        <v>1</v>
      </c>
      <c r="I1826" s="429">
        <v>4118</v>
      </c>
      <c r="J1826" s="429">
        <v>1</v>
      </c>
      <c r="K1826" s="429">
        <v>4122</v>
      </c>
      <c r="L1826" s="429">
        <v>0.20019426906265178</v>
      </c>
      <c r="M1826" s="429">
        <v>4122</v>
      </c>
      <c r="N1826" s="429"/>
      <c r="O1826" s="429"/>
      <c r="P1826" s="442"/>
      <c r="Q1826" s="430"/>
    </row>
    <row r="1827" spans="1:17" ht="14.4" customHeight="1" x14ac:dyDescent="0.3">
      <c r="A1827" s="425" t="s">
        <v>2669</v>
      </c>
      <c r="B1827" s="426" t="s">
        <v>2001</v>
      </c>
      <c r="C1827" s="426" t="s">
        <v>1976</v>
      </c>
      <c r="D1827" s="426" t="s">
        <v>2327</v>
      </c>
      <c r="E1827" s="426" t="s">
        <v>2328</v>
      </c>
      <c r="F1827" s="429">
        <v>4</v>
      </c>
      <c r="G1827" s="429">
        <v>33496</v>
      </c>
      <c r="H1827" s="429">
        <v>1</v>
      </c>
      <c r="I1827" s="429">
        <v>8374</v>
      </c>
      <c r="J1827" s="429">
        <v>2</v>
      </c>
      <c r="K1827" s="429">
        <v>16756</v>
      </c>
      <c r="L1827" s="429">
        <v>0.50023883448770001</v>
      </c>
      <c r="M1827" s="429">
        <v>8378</v>
      </c>
      <c r="N1827" s="429"/>
      <c r="O1827" s="429"/>
      <c r="P1827" s="442"/>
      <c r="Q1827" s="430"/>
    </row>
    <row r="1828" spans="1:17" ht="14.4" customHeight="1" x14ac:dyDescent="0.3">
      <c r="A1828" s="425" t="s">
        <v>2669</v>
      </c>
      <c r="B1828" s="426" t="s">
        <v>2001</v>
      </c>
      <c r="C1828" s="426" t="s">
        <v>1976</v>
      </c>
      <c r="D1828" s="426" t="s">
        <v>2329</v>
      </c>
      <c r="E1828" s="426" t="s">
        <v>2330</v>
      </c>
      <c r="F1828" s="429">
        <v>8</v>
      </c>
      <c r="G1828" s="429">
        <v>14880</v>
      </c>
      <c r="H1828" s="429">
        <v>1</v>
      </c>
      <c r="I1828" s="429">
        <v>1860</v>
      </c>
      <c r="J1828" s="429">
        <v>4</v>
      </c>
      <c r="K1828" s="429">
        <v>7448</v>
      </c>
      <c r="L1828" s="429">
        <v>0.50053763440860211</v>
      </c>
      <c r="M1828" s="429">
        <v>1862</v>
      </c>
      <c r="N1828" s="429"/>
      <c r="O1828" s="429"/>
      <c r="P1828" s="442"/>
      <c r="Q1828" s="430"/>
    </row>
    <row r="1829" spans="1:17" ht="14.4" customHeight="1" x14ac:dyDescent="0.3">
      <c r="A1829" s="425" t="s">
        <v>2669</v>
      </c>
      <c r="B1829" s="426" t="s">
        <v>2001</v>
      </c>
      <c r="C1829" s="426" t="s">
        <v>1976</v>
      </c>
      <c r="D1829" s="426" t="s">
        <v>2331</v>
      </c>
      <c r="E1829" s="426" t="s">
        <v>2330</v>
      </c>
      <c r="F1829" s="429">
        <v>7</v>
      </c>
      <c r="G1829" s="429">
        <v>26663</v>
      </c>
      <c r="H1829" s="429">
        <v>1</v>
      </c>
      <c r="I1829" s="429">
        <v>3809</v>
      </c>
      <c r="J1829" s="429">
        <v>4</v>
      </c>
      <c r="K1829" s="429">
        <v>15244</v>
      </c>
      <c r="L1829" s="429">
        <v>0.57172861268424413</v>
      </c>
      <c r="M1829" s="429">
        <v>3811</v>
      </c>
      <c r="N1829" s="429"/>
      <c r="O1829" s="429"/>
      <c r="P1829" s="442"/>
      <c r="Q1829" s="430"/>
    </row>
    <row r="1830" spans="1:17" ht="14.4" customHeight="1" x14ac:dyDescent="0.3">
      <c r="A1830" s="425" t="s">
        <v>2669</v>
      </c>
      <c r="B1830" s="426" t="s">
        <v>2001</v>
      </c>
      <c r="C1830" s="426" t="s">
        <v>1976</v>
      </c>
      <c r="D1830" s="426" t="s">
        <v>2332</v>
      </c>
      <c r="E1830" s="426" t="s">
        <v>2333</v>
      </c>
      <c r="F1830" s="429">
        <v>4</v>
      </c>
      <c r="G1830" s="429">
        <v>20564</v>
      </c>
      <c r="H1830" s="429">
        <v>1</v>
      </c>
      <c r="I1830" s="429">
        <v>5141</v>
      </c>
      <c r="J1830" s="429">
        <v>1</v>
      </c>
      <c r="K1830" s="429">
        <v>5145</v>
      </c>
      <c r="L1830" s="429">
        <v>0.25019451468585879</v>
      </c>
      <c r="M1830" s="429">
        <v>5145</v>
      </c>
      <c r="N1830" s="429"/>
      <c r="O1830" s="429"/>
      <c r="P1830" s="442"/>
      <c r="Q1830" s="430"/>
    </row>
    <row r="1831" spans="1:17" ht="14.4" customHeight="1" x14ac:dyDescent="0.3">
      <c r="A1831" s="425" t="s">
        <v>2669</v>
      </c>
      <c r="B1831" s="426" t="s">
        <v>2001</v>
      </c>
      <c r="C1831" s="426" t="s">
        <v>1976</v>
      </c>
      <c r="D1831" s="426" t="s">
        <v>2336</v>
      </c>
      <c r="E1831" s="426" t="s">
        <v>2337</v>
      </c>
      <c r="F1831" s="429">
        <v>6</v>
      </c>
      <c r="G1831" s="429">
        <v>46932</v>
      </c>
      <c r="H1831" s="429">
        <v>1</v>
      </c>
      <c r="I1831" s="429">
        <v>7822</v>
      </c>
      <c r="J1831" s="429"/>
      <c r="K1831" s="429"/>
      <c r="L1831" s="429"/>
      <c r="M1831" s="429"/>
      <c r="N1831" s="429"/>
      <c r="O1831" s="429"/>
      <c r="P1831" s="442"/>
      <c r="Q1831" s="430"/>
    </row>
    <row r="1832" spans="1:17" ht="14.4" customHeight="1" x14ac:dyDescent="0.3">
      <c r="A1832" s="425" t="s">
        <v>2669</v>
      </c>
      <c r="B1832" s="426" t="s">
        <v>2001</v>
      </c>
      <c r="C1832" s="426" t="s">
        <v>1976</v>
      </c>
      <c r="D1832" s="426" t="s">
        <v>2360</v>
      </c>
      <c r="E1832" s="426" t="s">
        <v>2361</v>
      </c>
      <c r="F1832" s="429">
        <v>1</v>
      </c>
      <c r="G1832" s="429">
        <v>2114</v>
      </c>
      <c r="H1832" s="429">
        <v>1</v>
      </c>
      <c r="I1832" s="429">
        <v>2114</v>
      </c>
      <c r="J1832" s="429">
        <v>6</v>
      </c>
      <c r="K1832" s="429">
        <v>12696</v>
      </c>
      <c r="L1832" s="429">
        <v>6.0056764427625353</v>
      </c>
      <c r="M1832" s="429">
        <v>2116</v>
      </c>
      <c r="N1832" s="429"/>
      <c r="O1832" s="429"/>
      <c r="P1832" s="442"/>
      <c r="Q1832" s="430"/>
    </row>
    <row r="1833" spans="1:17" ht="14.4" customHeight="1" x14ac:dyDescent="0.3">
      <c r="A1833" s="425" t="s">
        <v>2669</v>
      </c>
      <c r="B1833" s="426" t="s">
        <v>2001</v>
      </c>
      <c r="C1833" s="426" t="s">
        <v>1976</v>
      </c>
      <c r="D1833" s="426" t="s">
        <v>2364</v>
      </c>
      <c r="E1833" s="426" t="s">
        <v>2365</v>
      </c>
      <c r="F1833" s="429">
        <v>3</v>
      </c>
      <c r="G1833" s="429">
        <v>5976</v>
      </c>
      <c r="H1833" s="429">
        <v>1</v>
      </c>
      <c r="I1833" s="429">
        <v>1992</v>
      </c>
      <c r="J1833" s="429">
        <v>2</v>
      </c>
      <c r="K1833" s="429">
        <v>3988</v>
      </c>
      <c r="L1833" s="429">
        <v>0.66733601070950466</v>
      </c>
      <c r="M1833" s="429">
        <v>1994</v>
      </c>
      <c r="N1833" s="429"/>
      <c r="O1833" s="429"/>
      <c r="P1833" s="442"/>
      <c r="Q1833" s="430"/>
    </row>
    <row r="1834" spans="1:17" ht="14.4" customHeight="1" x14ac:dyDescent="0.3">
      <c r="A1834" s="425" t="s">
        <v>2669</v>
      </c>
      <c r="B1834" s="426" t="s">
        <v>2001</v>
      </c>
      <c r="C1834" s="426" t="s">
        <v>1976</v>
      </c>
      <c r="D1834" s="426" t="s">
        <v>2372</v>
      </c>
      <c r="E1834" s="426" t="s">
        <v>2373</v>
      </c>
      <c r="F1834" s="429"/>
      <c r="G1834" s="429"/>
      <c r="H1834" s="429"/>
      <c r="I1834" s="429"/>
      <c r="J1834" s="429">
        <v>2</v>
      </c>
      <c r="K1834" s="429">
        <v>10130</v>
      </c>
      <c r="L1834" s="429"/>
      <c r="M1834" s="429">
        <v>5065</v>
      </c>
      <c r="N1834" s="429"/>
      <c r="O1834" s="429"/>
      <c r="P1834" s="442"/>
      <c r="Q1834" s="430"/>
    </row>
    <row r="1835" spans="1:17" ht="14.4" customHeight="1" x14ac:dyDescent="0.3">
      <c r="A1835" s="425" t="s">
        <v>2669</v>
      </c>
      <c r="B1835" s="426" t="s">
        <v>2001</v>
      </c>
      <c r="C1835" s="426" t="s">
        <v>1976</v>
      </c>
      <c r="D1835" s="426" t="s">
        <v>2374</v>
      </c>
      <c r="E1835" s="426" t="s">
        <v>2375</v>
      </c>
      <c r="F1835" s="429">
        <v>3</v>
      </c>
      <c r="G1835" s="429">
        <v>15525</v>
      </c>
      <c r="H1835" s="429">
        <v>1</v>
      </c>
      <c r="I1835" s="429">
        <v>5175</v>
      </c>
      <c r="J1835" s="429"/>
      <c r="K1835" s="429"/>
      <c r="L1835" s="429"/>
      <c r="M1835" s="429"/>
      <c r="N1835" s="429"/>
      <c r="O1835" s="429"/>
      <c r="P1835" s="442"/>
      <c r="Q1835" s="430"/>
    </row>
    <row r="1836" spans="1:17" ht="14.4" customHeight="1" x14ac:dyDescent="0.3">
      <c r="A1836" s="425" t="s">
        <v>2669</v>
      </c>
      <c r="B1836" s="426" t="s">
        <v>2001</v>
      </c>
      <c r="C1836" s="426" t="s">
        <v>1976</v>
      </c>
      <c r="D1836" s="426" t="s">
        <v>2380</v>
      </c>
      <c r="E1836" s="426" t="s">
        <v>2381</v>
      </c>
      <c r="F1836" s="429">
        <v>1</v>
      </c>
      <c r="G1836" s="429">
        <v>2689</v>
      </c>
      <c r="H1836" s="429">
        <v>1</v>
      </c>
      <c r="I1836" s="429">
        <v>2689</v>
      </c>
      <c r="J1836" s="429"/>
      <c r="K1836" s="429"/>
      <c r="L1836" s="429"/>
      <c r="M1836" s="429"/>
      <c r="N1836" s="429"/>
      <c r="O1836" s="429"/>
      <c r="P1836" s="442"/>
      <c r="Q1836" s="430"/>
    </row>
    <row r="1837" spans="1:17" ht="14.4" customHeight="1" x14ac:dyDescent="0.3">
      <c r="A1837" s="425" t="s">
        <v>2672</v>
      </c>
      <c r="B1837" s="426" t="s">
        <v>1968</v>
      </c>
      <c r="C1837" s="426" t="s">
        <v>1976</v>
      </c>
      <c r="D1837" s="426" t="s">
        <v>1995</v>
      </c>
      <c r="E1837" s="426" t="s">
        <v>1996</v>
      </c>
      <c r="F1837" s="429"/>
      <c r="G1837" s="429"/>
      <c r="H1837" s="429"/>
      <c r="I1837" s="429"/>
      <c r="J1837" s="429">
        <v>1</v>
      </c>
      <c r="K1837" s="429">
        <v>264</v>
      </c>
      <c r="L1837" s="429"/>
      <c r="M1837" s="429">
        <v>264</v>
      </c>
      <c r="N1837" s="429"/>
      <c r="O1837" s="429"/>
      <c r="P1837" s="442"/>
      <c r="Q1837" s="430"/>
    </row>
    <row r="1838" spans="1:17" ht="14.4" customHeight="1" x14ac:dyDescent="0.3">
      <c r="A1838" s="425" t="s">
        <v>2672</v>
      </c>
      <c r="B1838" s="426" t="s">
        <v>2001</v>
      </c>
      <c r="C1838" s="426" t="s">
        <v>2002</v>
      </c>
      <c r="D1838" s="426" t="s">
        <v>2008</v>
      </c>
      <c r="E1838" s="426" t="s">
        <v>2007</v>
      </c>
      <c r="F1838" s="429"/>
      <c r="G1838" s="429"/>
      <c r="H1838" s="429"/>
      <c r="I1838" s="429"/>
      <c r="J1838" s="429">
        <v>0.5</v>
      </c>
      <c r="K1838" s="429">
        <v>991.44</v>
      </c>
      <c r="L1838" s="429"/>
      <c r="M1838" s="429">
        <v>1982.88</v>
      </c>
      <c r="N1838" s="429"/>
      <c r="O1838" s="429"/>
      <c r="P1838" s="442"/>
      <c r="Q1838" s="430"/>
    </row>
    <row r="1839" spans="1:17" ht="14.4" customHeight="1" x14ac:dyDescent="0.3">
      <c r="A1839" s="425" t="s">
        <v>2672</v>
      </c>
      <c r="B1839" s="426" t="s">
        <v>2001</v>
      </c>
      <c r="C1839" s="426" t="s">
        <v>2002</v>
      </c>
      <c r="D1839" s="426" t="s">
        <v>2009</v>
      </c>
      <c r="E1839" s="426" t="s">
        <v>2010</v>
      </c>
      <c r="F1839" s="429">
        <v>0.67</v>
      </c>
      <c r="G1839" s="429">
        <v>1711.5</v>
      </c>
      <c r="H1839" s="429">
        <v>1</v>
      </c>
      <c r="I1839" s="429">
        <v>2554.4776119402982</v>
      </c>
      <c r="J1839" s="429">
        <v>1</v>
      </c>
      <c r="K1839" s="429">
        <v>2648.23</v>
      </c>
      <c r="L1839" s="429">
        <v>1.5473152205667544</v>
      </c>
      <c r="M1839" s="429">
        <v>2648.23</v>
      </c>
      <c r="N1839" s="429">
        <v>1.33</v>
      </c>
      <c r="O1839" s="429">
        <v>3537.4700000000003</v>
      </c>
      <c r="P1839" s="442">
        <v>2.0668828513000292</v>
      </c>
      <c r="Q1839" s="430">
        <v>2659.7518796992481</v>
      </c>
    </row>
    <row r="1840" spans="1:17" ht="14.4" customHeight="1" x14ac:dyDescent="0.3">
      <c r="A1840" s="425" t="s">
        <v>2672</v>
      </c>
      <c r="B1840" s="426" t="s">
        <v>2001</v>
      </c>
      <c r="C1840" s="426" t="s">
        <v>2002</v>
      </c>
      <c r="D1840" s="426" t="s">
        <v>2011</v>
      </c>
      <c r="E1840" s="426" t="s">
        <v>2010</v>
      </c>
      <c r="F1840" s="429">
        <v>0.4</v>
      </c>
      <c r="G1840" s="429">
        <v>2554.48</v>
      </c>
      <c r="H1840" s="429">
        <v>1</v>
      </c>
      <c r="I1840" s="429">
        <v>6386.2</v>
      </c>
      <c r="J1840" s="429">
        <v>0.2</v>
      </c>
      <c r="K1840" s="429">
        <v>1324.11</v>
      </c>
      <c r="L1840" s="429">
        <v>0.51834815696345238</v>
      </c>
      <c r="M1840" s="429">
        <v>6620.5499999999993</v>
      </c>
      <c r="N1840" s="429">
        <v>0.4</v>
      </c>
      <c r="O1840" s="429">
        <v>2659.83</v>
      </c>
      <c r="P1840" s="442">
        <v>1.0412412702389526</v>
      </c>
      <c r="Q1840" s="430">
        <v>6649.5749999999998</v>
      </c>
    </row>
    <row r="1841" spans="1:17" ht="14.4" customHeight="1" x14ac:dyDescent="0.3">
      <c r="A1841" s="425" t="s">
        <v>2672</v>
      </c>
      <c r="B1841" s="426" t="s">
        <v>2001</v>
      </c>
      <c r="C1841" s="426" t="s">
        <v>2002</v>
      </c>
      <c r="D1841" s="426" t="s">
        <v>2021</v>
      </c>
      <c r="E1841" s="426" t="s">
        <v>2022</v>
      </c>
      <c r="F1841" s="429">
        <v>1.3</v>
      </c>
      <c r="G1841" s="429">
        <v>1937.1299999999999</v>
      </c>
      <c r="H1841" s="429">
        <v>1</v>
      </c>
      <c r="I1841" s="429">
        <v>1490.1</v>
      </c>
      <c r="J1841" s="429">
        <v>2.6</v>
      </c>
      <c r="K1841" s="429">
        <v>3118.51</v>
      </c>
      <c r="L1841" s="429">
        <v>1.609860979903259</v>
      </c>
      <c r="M1841" s="429">
        <v>1199.4269230769232</v>
      </c>
      <c r="N1841" s="429">
        <v>0.5</v>
      </c>
      <c r="O1841" s="429">
        <v>494.51</v>
      </c>
      <c r="P1841" s="442">
        <v>0.25527971793323112</v>
      </c>
      <c r="Q1841" s="430">
        <v>989.02</v>
      </c>
    </row>
    <row r="1842" spans="1:17" ht="14.4" customHeight="1" x14ac:dyDescent="0.3">
      <c r="A1842" s="425" t="s">
        <v>2672</v>
      </c>
      <c r="B1842" s="426" t="s">
        <v>2001</v>
      </c>
      <c r="C1842" s="426" t="s">
        <v>2002</v>
      </c>
      <c r="D1842" s="426" t="s">
        <v>2025</v>
      </c>
      <c r="E1842" s="426" t="s">
        <v>2026</v>
      </c>
      <c r="F1842" s="429">
        <v>0.08</v>
      </c>
      <c r="G1842" s="429">
        <v>1394.08</v>
      </c>
      <c r="H1842" s="429">
        <v>1</v>
      </c>
      <c r="I1842" s="429">
        <v>17426</v>
      </c>
      <c r="J1842" s="429">
        <v>0.24000000000000002</v>
      </c>
      <c r="K1842" s="429">
        <v>3095.96</v>
      </c>
      <c r="L1842" s="429">
        <v>2.2207907724090439</v>
      </c>
      <c r="M1842" s="429">
        <v>12899.833333333332</v>
      </c>
      <c r="N1842" s="429">
        <v>0.06</v>
      </c>
      <c r="O1842" s="429">
        <v>748.36</v>
      </c>
      <c r="P1842" s="442">
        <v>0.53681280844714796</v>
      </c>
      <c r="Q1842" s="430">
        <v>12472.666666666668</v>
      </c>
    </row>
    <row r="1843" spans="1:17" ht="14.4" customHeight="1" x14ac:dyDescent="0.3">
      <c r="A1843" s="425" t="s">
        <v>2672</v>
      </c>
      <c r="B1843" s="426" t="s">
        <v>2001</v>
      </c>
      <c r="C1843" s="426" t="s">
        <v>2002</v>
      </c>
      <c r="D1843" s="426" t="s">
        <v>2032</v>
      </c>
      <c r="E1843" s="426" t="s">
        <v>2026</v>
      </c>
      <c r="F1843" s="429">
        <v>0.48</v>
      </c>
      <c r="G1843" s="429">
        <v>3726.45</v>
      </c>
      <c r="H1843" s="429">
        <v>1</v>
      </c>
      <c r="I1843" s="429">
        <v>7763.4375</v>
      </c>
      <c r="J1843" s="429">
        <v>0.01</v>
      </c>
      <c r="K1843" s="429">
        <v>64.489999999999995</v>
      </c>
      <c r="L1843" s="429">
        <v>1.7306015108212908E-2</v>
      </c>
      <c r="M1843" s="429">
        <v>6448.9999999999991</v>
      </c>
      <c r="N1843" s="429">
        <v>0.24</v>
      </c>
      <c r="O1843" s="429">
        <v>1547.98</v>
      </c>
      <c r="P1843" s="442">
        <v>0.41540340001878467</v>
      </c>
      <c r="Q1843" s="430">
        <v>6449.916666666667</v>
      </c>
    </row>
    <row r="1844" spans="1:17" ht="14.4" customHeight="1" x14ac:dyDescent="0.3">
      <c r="A1844" s="425" t="s">
        <v>2672</v>
      </c>
      <c r="B1844" s="426" t="s">
        <v>2001</v>
      </c>
      <c r="C1844" s="426" t="s">
        <v>2002</v>
      </c>
      <c r="D1844" s="426" t="s">
        <v>2034</v>
      </c>
      <c r="E1844" s="426" t="s">
        <v>2035</v>
      </c>
      <c r="F1844" s="429">
        <v>0.3</v>
      </c>
      <c r="G1844" s="429">
        <v>88.26</v>
      </c>
      <c r="H1844" s="429">
        <v>1</v>
      </c>
      <c r="I1844" s="429">
        <v>294.20000000000005</v>
      </c>
      <c r="J1844" s="429"/>
      <c r="K1844" s="429"/>
      <c r="L1844" s="429"/>
      <c r="M1844" s="429"/>
      <c r="N1844" s="429">
        <v>0.35</v>
      </c>
      <c r="O1844" s="429">
        <v>98.99</v>
      </c>
      <c r="P1844" s="442">
        <v>1.1215726263312937</v>
      </c>
      <c r="Q1844" s="430">
        <v>282.82857142857142</v>
      </c>
    </row>
    <row r="1845" spans="1:17" ht="14.4" customHeight="1" x14ac:dyDescent="0.3">
      <c r="A1845" s="425" t="s">
        <v>2672</v>
      </c>
      <c r="B1845" s="426" t="s">
        <v>2001</v>
      </c>
      <c r="C1845" s="426" t="s">
        <v>2002</v>
      </c>
      <c r="D1845" s="426" t="s">
        <v>2036</v>
      </c>
      <c r="E1845" s="426" t="s">
        <v>2037</v>
      </c>
      <c r="F1845" s="429">
        <v>5.5</v>
      </c>
      <c r="G1845" s="429">
        <v>5125.93</v>
      </c>
      <c r="H1845" s="429">
        <v>1</v>
      </c>
      <c r="I1845" s="429">
        <v>931.98727272727274</v>
      </c>
      <c r="J1845" s="429">
        <v>2</v>
      </c>
      <c r="K1845" s="429">
        <v>1933.48</v>
      </c>
      <c r="L1845" s="429">
        <v>0.37719594298010312</v>
      </c>
      <c r="M1845" s="429">
        <v>966.74</v>
      </c>
      <c r="N1845" s="429"/>
      <c r="O1845" s="429"/>
      <c r="P1845" s="442"/>
      <c r="Q1845" s="430"/>
    </row>
    <row r="1846" spans="1:17" ht="14.4" customHeight="1" x14ac:dyDescent="0.3">
      <c r="A1846" s="425" t="s">
        <v>2672</v>
      </c>
      <c r="B1846" s="426" t="s">
        <v>2001</v>
      </c>
      <c r="C1846" s="426" t="s">
        <v>2002</v>
      </c>
      <c r="D1846" s="426" t="s">
        <v>2044</v>
      </c>
      <c r="E1846" s="426" t="s">
        <v>2045</v>
      </c>
      <c r="F1846" s="429">
        <v>0.1</v>
      </c>
      <c r="G1846" s="429">
        <v>522.26</v>
      </c>
      <c r="H1846" s="429">
        <v>1</v>
      </c>
      <c r="I1846" s="429">
        <v>5222.5999999999995</v>
      </c>
      <c r="J1846" s="429">
        <v>0.2</v>
      </c>
      <c r="K1846" s="429">
        <v>1082.6600000000001</v>
      </c>
      <c r="L1846" s="429">
        <v>2.0730287596216446</v>
      </c>
      <c r="M1846" s="429">
        <v>5413.3</v>
      </c>
      <c r="N1846" s="429">
        <v>0.2</v>
      </c>
      <c r="O1846" s="429">
        <v>1092.1600000000001</v>
      </c>
      <c r="P1846" s="442">
        <v>2.0912189330984567</v>
      </c>
      <c r="Q1846" s="430">
        <v>5460.8</v>
      </c>
    </row>
    <row r="1847" spans="1:17" ht="14.4" customHeight="1" x14ac:dyDescent="0.3">
      <c r="A1847" s="425" t="s">
        <v>2672</v>
      </c>
      <c r="B1847" s="426" t="s">
        <v>2001</v>
      </c>
      <c r="C1847" s="426" t="s">
        <v>2002</v>
      </c>
      <c r="D1847" s="426" t="s">
        <v>2046</v>
      </c>
      <c r="E1847" s="426" t="s">
        <v>2045</v>
      </c>
      <c r="F1847" s="429">
        <v>0.56000000000000005</v>
      </c>
      <c r="G1847" s="429">
        <v>6422.57</v>
      </c>
      <c r="H1847" s="429">
        <v>1</v>
      </c>
      <c r="I1847" s="429">
        <v>11468.874999999998</v>
      </c>
      <c r="J1847" s="429">
        <v>1.1600000000000001</v>
      </c>
      <c r="K1847" s="429">
        <v>12558.849999999999</v>
      </c>
      <c r="L1847" s="429">
        <v>1.9554243861880833</v>
      </c>
      <c r="M1847" s="429">
        <v>10826.594827586205</v>
      </c>
      <c r="N1847" s="429">
        <v>0.53</v>
      </c>
      <c r="O1847" s="429">
        <v>5751.38</v>
      </c>
      <c r="P1847" s="442">
        <v>0.89549510554186262</v>
      </c>
      <c r="Q1847" s="430">
        <v>10851.66037735849</v>
      </c>
    </row>
    <row r="1848" spans="1:17" ht="14.4" customHeight="1" x14ac:dyDescent="0.3">
      <c r="A1848" s="425" t="s">
        <v>2672</v>
      </c>
      <c r="B1848" s="426" t="s">
        <v>2001</v>
      </c>
      <c r="C1848" s="426" t="s">
        <v>2002</v>
      </c>
      <c r="D1848" s="426" t="s">
        <v>2047</v>
      </c>
      <c r="E1848" s="426" t="s">
        <v>2042</v>
      </c>
      <c r="F1848" s="429">
        <v>0.30000000000000004</v>
      </c>
      <c r="G1848" s="429">
        <v>857.33</v>
      </c>
      <c r="H1848" s="429">
        <v>1</v>
      </c>
      <c r="I1848" s="429">
        <v>2857.7666666666664</v>
      </c>
      <c r="J1848" s="429">
        <v>0.7</v>
      </c>
      <c r="K1848" s="429">
        <v>1357.37</v>
      </c>
      <c r="L1848" s="429">
        <v>1.5832526565033298</v>
      </c>
      <c r="M1848" s="429">
        <v>1939.1</v>
      </c>
      <c r="N1848" s="429">
        <v>0.30000000000000004</v>
      </c>
      <c r="O1848" s="429">
        <v>583.42999999999995</v>
      </c>
      <c r="P1848" s="442">
        <v>0.68051975318722069</v>
      </c>
      <c r="Q1848" s="430">
        <v>1944.7666666666662</v>
      </c>
    </row>
    <row r="1849" spans="1:17" ht="14.4" customHeight="1" x14ac:dyDescent="0.3">
      <c r="A1849" s="425" t="s">
        <v>2672</v>
      </c>
      <c r="B1849" s="426" t="s">
        <v>2001</v>
      </c>
      <c r="C1849" s="426" t="s">
        <v>2002</v>
      </c>
      <c r="D1849" s="426" t="s">
        <v>2049</v>
      </c>
      <c r="E1849" s="426" t="s">
        <v>2050</v>
      </c>
      <c r="F1849" s="429">
        <v>0.5</v>
      </c>
      <c r="G1849" s="429">
        <v>256.27999999999997</v>
      </c>
      <c r="H1849" s="429">
        <v>1</v>
      </c>
      <c r="I1849" s="429">
        <v>512.55999999999995</v>
      </c>
      <c r="J1849" s="429">
        <v>0.02</v>
      </c>
      <c r="K1849" s="429">
        <v>7.52</v>
      </c>
      <c r="L1849" s="429">
        <v>2.9342906196347746E-2</v>
      </c>
      <c r="M1849" s="429">
        <v>375.99999999999994</v>
      </c>
      <c r="N1849" s="429">
        <v>0.3</v>
      </c>
      <c r="O1849" s="429">
        <v>112.8</v>
      </c>
      <c r="P1849" s="442">
        <v>0.44014359294521621</v>
      </c>
      <c r="Q1849" s="430">
        <v>376</v>
      </c>
    </row>
    <row r="1850" spans="1:17" ht="14.4" customHeight="1" x14ac:dyDescent="0.3">
      <c r="A1850" s="425" t="s">
        <v>2672</v>
      </c>
      <c r="B1850" s="426" t="s">
        <v>2001</v>
      </c>
      <c r="C1850" s="426" t="s">
        <v>2002</v>
      </c>
      <c r="D1850" s="426" t="s">
        <v>2053</v>
      </c>
      <c r="E1850" s="426" t="s">
        <v>2052</v>
      </c>
      <c r="F1850" s="429"/>
      <c r="G1850" s="429"/>
      <c r="H1850" s="429"/>
      <c r="I1850" s="429"/>
      <c r="J1850" s="429">
        <v>0.08</v>
      </c>
      <c r="K1850" s="429">
        <v>74.92</v>
      </c>
      <c r="L1850" s="429"/>
      <c r="M1850" s="429">
        <v>936.5</v>
      </c>
      <c r="N1850" s="429">
        <v>0.05</v>
      </c>
      <c r="O1850" s="429">
        <v>46.83</v>
      </c>
      <c r="P1850" s="442"/>
      <c r="Q1850" s="430">
        <v>936.59999999999991</v>
      </c>
    </row>
    <row r="1851" spans="1:17" ht="14.4" customHeight="1" x14ac:dyDescent="0.3">
      <c r="A1851" s="425" t="s">
        <v>2672</v>
      </c>
      <c r="B1851" s="426" t="s">
        <v>2001</v>
      </c>
      <c r="C1851" s="426" t="s">
        <v>1969</v>
      </c>
      <c r="D1851" s="426" t="s">
        <v>2072</v>
      </c>
      <c r="E1851" s="426" t="s">
        <v>2071</v>
      </c>
      <c r="F1851" s="429"/>
      <c r="G1851" s="429"/>
      <c r="H1851" s="429"/>
      <c r="I1851" s="429"/>
      <c r="J1851" s="429">
        <v>1</v>
      </c>
      <c r="K1851" s="429">
        <v>1707.31</v>
      </c>
      <c r="L1851" s="429"/>
      <c r="M1851" s="429">
        <v>1707.31</v>
      </c>
      <c r="N1851" s="429"/>
      <c r="O1851" s="429"/>
      <c r="P1851" s="442"/>
      <c r="Q1851" s="430"/>
    </row>
    <row r="1852" spans="1:17" ht="14.4" customHeight="1" x14ac:dyDescent="0.3">
      <c r="A1852" s="425" t="s">
        <v>2672</v>
      </c>
      <c r="B1852" s="426" t="s">
        <v>2001</v>
      </c>
      <c r="C1852" s="426" t="s">
        <v>1969</v>
      </c>
      <c r="D1852" s="426" t="s">
        <v>2073</v>
      </c>
      <c r="E1852" s="426" t="s">
        <v>2071</v>
      </c>
      <c r="F1852" s="429"/>
      <c r="G1852" s="429"/>
      <c r="H1852" s="429"/>
      <c r="I1852" s="429"/>
      <c r="J1852" s="429"/>
      <c r="K1852" s="429"/>
      <c r="L1852" s="429"/>
      <c r="M1852" s="429"/>
      <c r="N1852" s="429">
        <v>1</v>
      </c>
      <c r="O1852" s="429">
        <v>2066.3000000000002</v>
      </c>
      <c r="P1852" s="442"/>
      <c r="Q1852" s="430">
        <v>2066.3000000000002</v>
      </c>
    </row>
    <row r="1853" spans="1:17" ht="14.4" customHeight="1" x14ac:dyDescent="0.3">
      <c r="A1853" s="425" t="s">
        <v>2672</v>
      </c>
      <c r="B1853" s="426" t="s">
        <v>2001</v>
      </c>
      <c r="C1853" s="426" t="s">
        <v>1969</v>
      </c>
      <c r="D1853" s="426" t="s">
        <v>2078</v>
      </c>
      <c r="E1853" s="426" t="s">
        <v>2077</v>
      </c>
      <c r="F1853" s="429"/>
      <c r="G1853" s="429"/>
      <c r="H1853" s="429"/>
      <c r="I1853" s="429"/>
      <c r="J1853" s="429"/>
      <c r="K1853" s="429"/>
      <c r="L1853" s="429"/>
      <c r="M1853" s="429"/>
      <c r="N1853" s="429">
        <v>1</v>
      </c>
      <c r="O1853" s="429">
        <v>2141.85</v>
      </c>
      <c r="P1853" s="442"/>
      <c r="Q1853" s="430">
        <v>2141.85</v>
      </c>
    </row>
    <row r="1854" spans="1:17" ht="14.4" customHeight="1" x14ac:dyDescent="0.3">
      <c r="A1854" s="425" t="s">
        <v>2672</v>
      </c>
      <c r="B1854" s="426" t="s">
        <v>2001</v>
      </c>
      <c r="C1854" s="426" t="s">
        <v>1969</v>
      </c>
      <c r="D1854" s="426" t="s">
        <v>2102</v>
      </c>
      <c r="E1854" s="426" t="s">
        <v>2103</v>
      </c>
      <c r="F1854" s="429"/>
      <c r="G1854" s="429"/>
      <c r="H1854" s="429"/>
      <c r="I1854" s="429"/>
      <c r="J1854" s="429"/>
      <c r="K1854" s="429"/>
      <c r="L1854" s="429"/>
      <c r="M1854" s="429"/>
      <c r="N1854" s="429">
        <v>1</v>
      </c>
      <c r="O1854" s="429">
        <v>6890.78</v>
      </c>
      <c r="P1854" s="442"/>
      <c r="Q1854" s="430">
        <v>6890.78</v>
      </c>
    </row>
    <row r="1855" spans="1:17" ht="14.4" customHeight="1" x14ac:dyDescent="0.3">
      <c r="A1855" s="425" t="s">
        <v>2672</v>
      </c>
      <c r="B1855" s="426" t="s">
        <v>2001</v>
      </c>
      <c r="C1855" s="426" t="s">
        <v>1969</v>
      </c>
      <c r="D1855" s="426" t="s">
        <v>2106</v>
      </c>
      <c r="E1855" s="426" t="s">
        <v>2107</v>
      </c>
      <c r="F1855" s="429"/>
      <c r="G1855" s="429"/>
      <c r="H1855" s="429"/>
      <c r="I1855" s="429"/>
      <c r="J1855" s="429">
        <v>1</v>
      </c>
      <c r="K1855" s="429">
        <v>4137.8900000000003</v>
      </c>
      <c r="L1855" s="429"/>
      <c r="M1855" s="429">
        <v>4137.8900000000003</v>
      </c>
      <c r="N1855" s="429"/>
      <c r="O1855" s="429"/>
      <c r="P1855" s="442"/>
      <c r="Q1855" s="430"/>
    </row>
    <row r="1856" spans="1:17" ht="14.4" customHeight="1" x14ac:dyDescent="0.3">
      <c r="A1856" s="425" t="s">
        <v>2672</v>
      </c>
      <c r="B1856" s="426" t="s">
        <v>2001</v>
      </c>
      <c r="C1856" s="426" t="s">
        <v>1969</v>
      </c>
      <c r="D1856" s="426" t="s">
        <v>2112</v>
      </c>
      <c r="E1856" s="426" t="s">
        <v>2113</v>
      </c>
      <c r="F1856" s="429"/>
      <c r="G1856" s="429"/>
      <c r="H1856" s="429"/>
      <c r="I1856" s="429"/>
      <c r="J1856" s="429"/>
      <c r="K1856" s="429"/>
      <c r="L1856" s="429"/>
      <c r="M1856" s="429"/>
      <c r="N1856" s="429">
        <v>1</v>
      </c>
      <c r="O1856" s="429">
        <v>1002.8</v>
      </c>
      <c r="P1856" s="442"/>
      <c r="Q1856" s="430">
        <v>1002.8</v>
      </c>
    </row>
    <row r="1857" spans="1:17" ht="14.4" customHeight="1" x14ac:dyDescent="0.3">
      <c r="A1857" s="425" t="s">
        <v>2672</v>
      </c>
      <c r="B1857" s="426" t="s">
        <v>2001</v>
      </c>
      <c r="C1857" s="426" t="s">
        <v>1969</v>
      </c>
      <c r="D1857" s="426" t="s">
        <v>2114</v>
      </c>
      <c r="E1857" s="426" t="s">
        <v>2115</v>
      </c>
      <c r="F1857" s="429"/>
      <c r="G1857" s="429"/>
      <c r="H1857" s="429"/>
      <c r="I1857" s="429"/>
      <c r="J1857" s="429"/>
      <c r="K1857" s="429"/>
      <c r="L1857" s="429"/>
      <c r="M1857" s="429"/>
      <c r="N1857" s="429">
        <v>1</v>
      </c>
      <c r="O1857" s="429">
        <v>7650</v>
      </c>
      <c r="P1857" s="442"/>
      <c r="Q1857" s="430">
        <v>7650</v>
      </c>
    </row>
    <row r="1858" spans="1:17" ht="14.4" customHeight="1" x14ac:dyDescent="0.3">
      <c r="A1858" s="425" t="s">
        <v>2672</v>
      </c>
      <c r="B1858" s="426" t="s">
        <v>2001</v>
      </c>
      <c r="C1858" s="426" t="s">
        <v>1969</v>
      </c>
      <c r="D1858" s="426" t="s">
        <v>2153</v>
      </c>
      <c r="E1858" s="426" t="s">
        <v>2154</v>
      </c>
      <c r="F1858" s="429"/>
      <c r="G1858" s="429"/>
      <c r="H1858" s="429"/>
      <c r="I1858" s="429"/>
      <c r="J1858" s="429">
        <v>1</v>
      </c>
      <c r="K1858" s="429">
        <v>605.65</v>
      </c>
      <c r="L1858" s="429"/>
      <c r="M1858" s="429">
        <v>605.65</v>
      </c>
      <c r="N1858" s="429"/>
      <c r="O1858" s="429"/>
      <c r="P1858" s="442"/>
      <c r="Q1858" s="430"/>
    </row>
    <row r="1859" spans="1:17" ht="14.4" customHeight="1" x14ac:dyDescent="0.3">
      <c r="A1859" s="425" t="s">
        <v>2672</v>
      </c>
      <c r="B1859" s="426" t="s">
        <v>2001</v>
      </c>
      <c r="C1859" s="426" t="s">
        <v>1969</v>
      </c>
      <c r="D1859" s="426" t="s">
        <v>2177</v>
      </c>
      <c r="E1859" s="426" t="s">
        <v>2178</v>
      </c>
      <c r="F1859" s="429"/>
      <c r="G1859" s="429"/>
      <c r="H1859" s="429"/>
      <c r="I1859" s="429"/>
      <c r="J1859" s="429"/>
      <c r="K1859" s="429"/>
      <c r="L1859" s="429"/>
      <c r="M1859" s="429"/>
      <c r="N1859" s="429">
        <v>1</v>
      </c>
      <c r="O1859" s="429">
        <v>1305.82</v>
      </c>
      <c r="P1859" s="442"/>
      <c r="Q1859" s="430">
        <v>1305.82</v>
      </c>
    </row>
    <row r="1860" spans="1:17" ht="14.4" customHeight="1" x14ac:dyDescent="0.3">
      <c r="A1860" s="425" t="s">
        <v>2672</v>
      </c>
      <c r="B1860" s="426" t="s">
        <v>2001</v>
      </c>
      <c r="C1860" s="426" t="s">
        <v>1969</v>
      </c>
      <c r="D1860" s="426" t="s">
        <v>2179</v>
      </c>
      <c r="E1860" s="426" t="s">
        <v>2180</v>
      </c>
      <c r="F1860" s="429"/>
      <c r="G1860" s="429"/>
      <c r="H1860" s="429"/>
      <c r="I1860" s="429"/>
      <c r="J1860" s="429"/>
      <c r="K1860" s="429"/>
      <c r="L1860" s="429"/>
      <c r="M1860" s="429"/>
      <c r="N1860" s="429">
        <v>1</v>
      </c>
      <c r="O1860" s="429">
        <v>359.1</v>
      </c>
      <c r="P1860" s="442"/>
      <c r="Q1860" s="430">
        <v>359.1</v>
      </c>
    </row>
    <row r="1861" spans="1:17" ht="14.4" customHeight="1" x14ac:dyDescent="0.3">
      <c r="A1861" s="425" t="s">
        <v>2672</v>
      </c>
      <c r="B1861" s="426" t="s">
        <v>2001</v>
      </c>
      <c r="C1861" s="426" t="s">
        <v>1969</v>
      </c>
      <c r="D1861" s="426" t="s">
        <v>1974</v>
      </c>
      <c r="E1861" s="426" t="s">
        <v>1975</v>
      </c>
      <c r="F1861" s="429"/>
      <c r="G1861" s="429"/>
      <c r="H1861" s="429"/>
      <c r="I1861" s="429"/>
      <c r="J1861" s="429">
        <v>1</v>
      </c>
      <c r="K1861" s="429">
        <v>511</v>
      </c>
      <c r="L1861" s="429"/>
      <c r="M1861" s="429">
        <v>511</v>
      </c>
      <c r="N1861" s="429"/>
      <c r="O1861" s="429"/>
      <c r="P1861" s="442"/>
      <c r="Q1861" s="430"/>
    </row>
    <row r="1862" spans="1:17" ht="14.4" customHeight="1" x14ac:dyDescent="0.3">
      <c r="A1862" s="425" t="s">
        <v>2672</v>
      </c>
      <c r="B1862" s="426" t="s">
        <v>2001</v>
      </c>
      <c r="C1862" s="426" t="s">
        <v>1976</v>
      </c>
      <c r="D1862" s="426" t="s">
        <v>2233</v>
      </c>
      <c r="E1862" s="426" t="s">
        <v>2234</v>
      </c>
      <c r="F1862" s="429">
        <v>2</v>
      </c>
      <c r="G1862" s="429">
        <v>298</v>
      </c>
      <c r="H1862" s="429">
        <v>1</v>
      </c>
      <c r="I1862" s="429">
        <v>149</v>
      </c>
      <c r="J1862" s="429">
        <v>6</v>
      </c>
      <c r="K1862" s="429">
        <v>894</v>
      </c>
      <c r="L1862" s="429">
        <v>3</v>
      </c>
      <c r="M1862" s="429">
        <v>149</v>
      </c>
      <c r="N1862" s="429">
        <v>9</v>
      </c>
      <c r="O1862" s="429">
        <v>1350</v>
      </c>
      <c r="P1862" s="442">
        <v>4.5302013422818792</v>
      </c>
      <c r="Q1862" s="430">
        <v>150</v>
      </c>
    </row>
    <row r="1863" spans="1:17" ht="14.4" customHeight="1" x14ac:dyDescent="0.3">
      <c r="A1863" s="425" t="s">
        <v>2672</v>
      </c>
      <c r="B1863" s="426" t="s">
        <v>2001</v>
      </c>
      <c r="C1863" s="426" t="s">
        <v>1976</v>
      </c>
      <c r="D1863" s="426" t="s">
        <v>2235</v>
      </c>
      <c r="E1863" s="426" t="s">
        <v>2236</v>
      </c>
      <c r="F1863" s="429">
        <v>2</v>
      </c>
      <c r="G1863" s="429">
        <v>408</v>
      </c>
      <c r="H1863" s="429">
        <v>1</v>
      </c>
      <c r="I1863" s="429">
        <v>204</v>
      </c>
      <c r="J1863" s="429"/>
      <c r="K1863" s="429"/>
      <c r="L1863" s="429"/>
      <c r="M1863" s="429"/>
      <c r="N1863" s="429"/>
      <c r="O1863" s="429"/>
      <c r="P1863" s="442"/>
      <c r="Q1863" s="430"/>
    </row>
    <row r="1864" spans="1:17" ht="14.4" customHeight="1" x14ac:dyDescent="0.3">
      <c r="A1864" s="425" t="s">
        <v>2672</v>
      </c>
      <c r="B1864" s="426" t="s">
        <v>2001</v>
      </c>
      <c r="C1864" s="426" t="s">
        <v>1976</v>
      </c>
      <c r="D1864" s="426" t="s">
        <v>2237</v>
      </c>
      <c r="E1864" s="426" t="s">
        <v>2238</v>
      </c>
      <c r="F1864" s="429">
        <v>7</v>
      </c>
      <c r="G1864" s="429">
        <v>1099</v>
      </c>
      <c r="H1864" s="429">
        <v>1</v>
      </c>
      <c r="I1864" s="429">
        <v>157</v>
      </c>
      <c r="J1864" s="429">
        <v>8</v>
      </c>
      <c r="K1864" s="429">
        <v>1256</v>
      </c>
      <c r="L1864" s="429">
        <v>1.1428571428571428</v>
      </c>
      <c r="M1864" s="429">
        <v>157</v>
      </c>
      <c r="N1864" s="429">
        <v>6</v>
      </c>
      <c r="O1864" s="429">
        <v>948</v>
      </c>
      <c r="P1864" s="442">
        <v>0.86260236578707916</v>
      </c>
      <c r="Q1864" s="430">
        <v>158</v>
      </c>
    </row>
    <row r="1865" spans="1:17" ht="14.4" customHeight="1" x14ac:dyDescent="0.3">
      <c r="A1865" s="425" t="s">
        <v>2672</v>
      </c>
      <c r="B1865" s="426" t="s">
        <v>2001</v>
      </c>
      <c r="C1865" s="426" t="s">
        <v>1976</v>
      </c>
      <c r="D1865" s="426" t="s">
        <v>2239</v>
      </c>
      <c r="E1865" s="426" t="s">
        <v>2240</v>
      </c>
      <c r="F1865" s="429">
        <v>16</v>
      </c>
      <c r="G1865" s="429">
        <v>2384</v>
      </c>
      <c r="H1865" s="429">
        <v>1</v>
      </c>
      <c r="I1865" s="429">
        <v>149</v>
      </c>
      <c r="J1865" s="429">
        <v>7</v>
      </c>
      <c r="K1865" s="429">
        <v>1043</v>
      </c>
      <c r="L1865" s="429">
        <v>0.4375</v>
      </c>
      <c r="M1865" s="429">
        <v>149</v>
      </c>
      <c r="N1865" s="429">
        <v>4</v>
      </c>
      <c r="O1865" s="429">
        <v>600</v>
      </c>
      <c r="P1865" s="442">
        <v>0.25167785234899331</v>
      </c>
      <c r="Q1865" s="430">
        <v>150</v>
      </c>
    </row>
    <row r="1866" spans="1:17" ht="14.4" customHeight="1" x14ac:dyDescent="0.3">
      <c r="A1866" s="425" t="s">
        <v>2672</v>
      </c>
      <c r="B1866" s="426" t="s">
        <v>2001</v>
      </c>
      <c r="C1866" s="426" t="s">
        <v>1976</v>
      </c>
      <c r="D1866" s="426" t="s">
        <v>2241</v>
      </c>
      <c r="E1866" s="426" t="s">
        <v>2242</v>
      </c>
      <c r="F1866" s="429">
        <v>26</v>
      </c>
      <c r="G1866" s="429">
        <v>4706</v>
      </c>
      <c r="H1866" s="429">
        <v>1</v>
      </c>
      <c r="I1866" s="429">
        <v>181</v>
      </c>
      <c r="J1866" s="429">
        <v>17</v>
      </c>
      <c r="K1866" s="429">
        <v>3077</v>
      </c>
      <c r="L1866" s="429">
        <v>0.65384615384615385</v>
      </c>
      <c r="M1866" s="429">
        <v>181</v>
      </c>
      <c r="N1866" s="429">
        <v>16</v>
      </c>
      <c r="O1866" s="429">
        <v>2912</v>
      </c>
      <c r="P1866" s="442">
        <v>0.61878453038674031</v>
      </c>
      <c r="Q1866" s="430">
        <v>182</v>
      </c>
    </row>
    <row r="1867" spans="1:17" ht="14.4" customHeight="1" x14ac:dyDescent="0.3">
      <c r="A1867" s="425" t="s">
        <v>2672</v>
      </c>
      <c r="B1867" s="426" t="s">
        <v>2001</v>
      </c>
      <c r="C1867" s="426" t="s">
        <v>1976</v>
      </c>
      <c r="D1867" s="426" t="s">
        <v>2243</v>
      </c>
      <c r="E1867" s="426" t="s">
        <v>2244</v>
      </c>
      <c r="F1867" s="429">
        <v>3</v>
      </c>
      <c r="G1867" s="429">
        <v>471</v>
      </c>
      <c r="H1867" s="429">
        <v>1</v>
      </c>
      <c r="I1867" s="429">
        <v>157</v>
      </c>
      <c r="J1867" s="429"/>
      <c r="K1867" s="429"/>
      <c r="L1867" s="429"/>
      <c r="M1867" s="429"/>
      <c r="N1867" s="429">
        <v>1</v>
      </c>
      <c r="O1867" s="429">
        <v>158</v>
      </c>
      <c r="P1867" s="442">
        <v>0.3354564755838641</v>
      </c>
      <c r="Q1867" s="430">
        <v>158</v>
      </c>
    </row>
    <row r="1868" spans="1:17" ht="14.4" customHeight="1" x14ac:dyDescent="0.3">
      <c r="A1868" s="425" t="s">
        <v>2672</v>
      </c>
      <c r="B1868" s="426" t="s">
        <v>2001</v>
      </c>
      <c r="C1868" s="426" t="s">
        <v>1976</v>
      </c>
      <c r="D1868" s="426" t="s">
        <v>2245</v>
      </c>
      <c r="E1868" s="426" t="s">
        <v>2246</v>
      </c>
      <c r="F1868" s="429">
        <v>77</v>
      </c>
      <c r="G1868" s="429">
        <v>9471</v>
      </c>
      <c r="H1868" s="429">
        <v>1</v>
      </c>
      <c r="I1868" s="429">
        <v>123</v>
      </c>
      <c r="J1868" s="429">
        <v>65</v>
      </c>
      <c r="K1868" s="429">
        <v>8060</v>
      </c>
      <c r="L1868" s="429">
        <v>0.85101889979938761</v>
      </c>
      <c r="M1868" s="429">
        <v>124</v>
      </c>
      <c r="N1868" s="429">
        <v>50</v>
      </c>
      <c r="O1868" s="429">
        <v>6200</v>
      </c>
      <c r="P1868" s="442">
        <v>0.6546299229226058</v>
      </c>
      <c r="Q1868" s="430">
        <v>124</v>
      </c>
    </row>
    <row r="1869" spans="1:17" ht="14.4" customHeight="1" x14ac:dyDescent="0.3">
      <c r="A1869" s="425" t="s">
        <v>2672</v>
      </c>
      <c r="B1869" s="426" t="s">
        <v>2001</v>
      </c>
      <c r="C1869" s="426" t="s">
        <v>1976</v>
      </c>
      <c r="D1869" s="426" t="s">
        <v>2247</v>
      </c>
      <c r="E1869" s="426" t="s">
        <v>2248</v>
      </c>
      <c r="F1869" s="429">
        <v>12</v>
      </c>
      <c r="G1869" s="429">
        <v>2304</v>
      </c>
      <c r="H1869" s="429">
        <v>1</v>
      </c>
      <c r="I1869" s="429">
        <v>192</v>
      </c>
      <c r="J1869" s="429">
        <v>4</v>
      </c>
      <c r="K1869" s="429">
        <v>768</v>
      </c>
      <c r="L1869" s="429">
        <v>0.33333333333333331</v>
      </c>
      <c r="M1869" s="429">
        <v>192</v>
      </c>
      <c r="N1869" s="429">
        <v>16</v>
      </c>
      <c r="O1869" s="429">
        <v>3088</v>
      </c>
      <c r="P1869" s="442">
        <v>1.3402777777777777</v>
      </c>
      <c r="Q1869" s="430">
        <v>193</v>
      </c>
    </row>
    <row r="1870" spans="1:17" ht="14.4" customHeight="1" x14ac:dyDescent="0.3">
      <c r="A1870" s="425" t="s">
        <v>2672</v>
      </c>
      <c r="B1870" s="426" t="s">
        <v>2001</v>
      </c>
      <c r="C1870" s="426" t="s">
        <v>1976</v>
      </c>
      <c r="D1870" s="426" t="s">
        <v>2249</v>
      </c>
      <c r="E1870" s="426" t="s">
        <v>2250</v>
      </c>
      <c r="F1870" s="429">
        <v>59</v>
      </c>
      <c r="G1870" s="429">
        <v>12744</v>
      </c>
      <c r="H1870" s="429">
        <v>1</v>
      </c>
      <c r="I1870" s="429">
        <v>216</v>
      </c>
      <c r="J1870" s="429">
        <v>42</v>
      </c>
      <c r="K1870" s="429">
        <v>9072</v>
      </c>
      <c r="L1870" s="429">
        <v>0.71186440677966101</v>
      </c>
      <c r="M1870" s="429">
        <v>216</v>
      </c>
      <c r="N1870" s="429">
        <v>39</v>
      </c>
      <c r="O1870" s="429">
        <v>8463</v>
      </c>
      <c r="P1870" s="442">
        <v>0.66407721280602638</v>
      </c>
      <c r="Q1870" s="430">
        <v>217</v>
      </c>
    </row>
    <row r="1871" spans="1:17" ht="14.4" customHeight="1" x14ac:dyDescent="0.3">
      <c r="A1871" s="425" t="s">
        <v>2672</v>
      </c>
      <c r="B1871" s="426" t="s">
        <v>2001</v>
      </c>
      <c r="C1871" s="426" t="s">
        <v>1976</v>
      </c>
      <c r="D1871" s="426" t="s">
        <v>2251</v>
      </c>
      <c r="E1871" s="426" t="s">
        <v>2252</v>
      </c>
      <c r="F1871" s="429">
        <v>4</v>
      </c>
      <c r="G1871" s="429">
        <v>864</v>
      </c>
      <c r="H1871" s="429">
        <v>1</v>
      </c>
      <c r="I1871" s="429">
        <v>216</v>
      </c>
      <c r="J1871" s="429">
        <v>4</v>
      </c>
      <c r="K1871" s="429">
        <v>864</v>
      </c>
      <c r="L1871" s="429">
        <v>1</v>
      </c>
      <c r="M1871" s="429">
        <v>216</v>
      </c>
      <c r="N1871" s="429">
        <v>5</v>
      </c>
      <c r="O1871" s="429">
        <v>1085</v>
      </c>
      <c r="P1871" s="442">
        <v>1.255787037037037</v>
      </c>
      <c r="Q1871" s="430">
        <v>217</v>
      </c>
    </row>
    <row r="1872" spans="1:17" ht="14.4" customHeight="1" x14ac:dyDescent="0.3">
      <c r="A1872" s="425" t="s">
        <v>2672</v>
      </c>
      <c r="B1872" s="426" t="s">
        <v>2001</v>
      </c>
      <c r="C1872" s="426" t="s">
        <v>1976</v>
      </c>
      <c r="D1872" s="426" t="s">
        <v>2253</v>
      </c>
      <c r="E1872" s="426" t="s">
        <v>2254</v>
      </c>
      <c r="F1872" s="429">
        <v>152</v>
      </c>
      <c r="G1872" s="429">
        <v>26144</v>
      </c>
      <c r="H1872" s="429">
        <v>1</v>
      </c>
      <c r="I1872" s="429">
        <v>172</v>
      </c>
      <c r="J1872" s="429">
        <v>178</v>
      </c>
      <c r="K1872" s="429">
        <v>30616</v>
      </c>
      <c r="L1872" s="429">
        <v>1.1710526315789473</v>
      </c>
      <c r="M1872" s="429">
        <v>172</v>
      </c>
      <c r="N1872" s="429">
        <v>148</v>
      </c>
      <c r="O1872" s="429">
        <v>25604</v>
      </c>
      <c r="P1872" s="442">
        <v>0.97934516523867809</v>
      </c>
      <c r="Q1872" s="430">
        <v>173</v>
      </c>
    </row>
    <row r="1873" spans="1:17" ht="14.4" customHeight="1" x14ac:dyDescent="0.3">
      <c r="A1873" s="425" t="s">
        <v>2672</v>
      </c>
      <c r="B1873" s="426" t="s">
        <v>2001</v>
      </c>
      <c r="C1873" s="426" t="s">
        <v>1976</v>
      </c>
      <c r="D1873" s="426" t="s">
        <v>2261</v>
      </c>
      <c r="E1873" s="426" t="s">
        <v>2262</v>
      </c>
      <c r="F1873" s="429">
        <v>17</v>
      </c>
      <c r="G1873" s="429">
        <v>3706</v>
      </c>
      <c r="H1873" s="429">
        <v>1</v>
      </c>
      <c r="I1873" s="429">
        <v>218</v>
      </c>
      <c r="J1873" s="429">
        <v>17</v>
      </c>
      <c r="K1873" s="429">
        <v>3706</v>
      </c>
      <c r="L1873" s="429">
        <v>1</v>
      </c>
      <c r="M1873" s="429">
        <v>218</v>
      </c>
      <c r="N1873" s="429">
        <v>18</v>
      </c>
      <c r="O1873" s="429">
        <v>3942</v>
      </c>
      <c r="P1873" s="442">
        <v>1.0636805180787912</v>
      </c>
      <c r="Q1873" s="430">
        <v>219</v>
      </c>
    </row>
    <row r="1874" spans="1:17" ht="14.4" customHeight="1" x14ac:dyDescent="0.3">
      <c r="A1874" s="425" t="s">
        <v>2672</v>
      </c>
      <c r="B1874" s="426" t="s">
        <v>2001</v>
      </c>
      <c r="C1874" s="426" t="s">
        <v>1976</v>
      </c>
      <c r="D1874" s="426" t="s">
        <v>2263</v>
      </c>
      <c r="E1874" s="426" t="s">
        <v>2264</v>
      </c>
      <c r="F1874" s="429">
        <v>2</v>
      </c>
      <c r="G1874" s="429">
        <v>828</v>
      </c>
      <c r="H1874" s="429">
        <v>1</v>
      </c>
      <c r="I1874" s="429">
        <v>414</v>
      </c>
      <c r="J1874" s="429">
        <v>1</v>
      </c>
      <c r="K1874" s="429">
        <v>414</v>
      </c>
      <c r="L1874" s="429">
        <v>0.5</v>
      </c>
      <c r="M1874" s="429">
        <v>414</v>
      </c>
      <c r="N1874" s="429">
        <v>3</v>
      </c>
      <c r="O1874" s="429">
        <v>1245</v>
      </c>
      <c r="P1874" s="442">
        <v>1.5036231884057971</v>
      </c>
      <c r="Q1874" s="430">
        <v>415</v>
      </c>
    </row>
    <row r="1875" spans="1:17" ht="14.4" customHeight="1" x14ac:dyDescent="0.3">
      <c r="A1875" s="425" t="s">
        <v>2672</v>
      </c>
      <c r="B1875" s="426" t="s">
        <v>2001</v>
      </c>
      <c r="C1875" s="426" t="s">
        <v>1976</v>
      </c>
      <c r="D1875" s="426" t="s">
        <v>2265</v>
      </c>
      <c r="E1875" s="426" t="s">
        <v>2266</v>
      </c>
      <c r="F1875" s="429"/>
      <c r="G1875" s="429"/>
      <c r="H1875" s="429"/>
      <c r="I1875" s="429"/>
      <c r="J1875" s="429"/>
      <c r="K1875" s="429"/>
      <c r="L1875" s="429"/>
      <c r="M1875" s="429"/>
      <c r="N1875" s="429">
        <v>1</v>
      </c>
      <c r="O1875" s="429">
        <v>609</v>
      </c>
      <c r="P1875" s="442"/>
      <c r="Q1875" s="430">
        <v>609</v>
      </c>
    </row>
    <row r="1876" spans="1:17" ht="14.4" customHeight="1" x14ac:dyDescent="0.3">
      <c r="A1876" s="425" t="s">
        <v>2672</v>
      </c>
      <c r="B1876" s="426" t="s">
        <v>2001</v>
      </c>
      <c r="C1876" s="426" t="s">
        <v>1976</v>
      </c>
      <c r="D1876" s="426" t="s">
        <v>2267</v>
      </c>
      <c r="E1876" s="426" t="s">
        <v>2268</v>
      </c>
      <c r="F1876" s="429"/>
      <c r="G1876" s="429"/>
      <c r="H1876" s="429"/>
      <c r="I1876" s="429"/>
      <c r="J1876" s="429"/>
      <c r="K1876" s="429"/>
      <c r="L1876" s="429"/>
      <c r="M1876" s="429"/>
      <c r="N1876" s="429">
        <v>1</v>
      </c>
      <c r="O1876" s="429">
        <v>658</v>
      </c>
      <c r="P1876" s="442"/>
      <c r="Q1876" s="430">
        <v>658</v>
      </c>
    </row>
    <row r="1877" spans="1:17" ht="14.4" customHeight="1" x14ac:dyDescent="0.3">
      <c r="A1877" s="425" t="s">
        <v>2672</v>
      </c>
      <c r="B1877" s="426" t="s">
        <v>2001</v>
      </c>
      <c r="C1877" s="426" t="s">
        <v>1976</v>
      </c>
      <c r="D1877" s="426" t="s">
        <v>2271</v>
      </c>
      <c r="E1877" s="426" t="s">
        <v>2272</v>
      </c>
      <c r="F1877" s="429">
        <v>1</v>
      </c>
      <c r="G1877" s="429">
        <v>908</v>
      </c>
      <c r="H1877" s="429">
        <v>1</v>
      </c>
      <c r="I1877" s="429">
        <v>908</v>
      </c>
      <c r="J1877" s="429"/>
      <c r="K1877" s="429"/>
      <c r="L1877" s="429"/>
      <c r="M1877" s="429"/>
      <c r="N1877" s="429"/>
      <c r="O1877" s="429"/>
      <c r="P1877" s="442"/>
      <c r="Q1877" s="430"/>
    </row>
    <row r="1878" spans="1:17" ht="14.4" customHeight="1" x14ac:dyDescent="0.3">
      <c r="A1878" s="425" t="s">
        <v>2672</v>
      </c>
      <c r="B1878" s="426" t="s">
        <v>2001</v>
      </c>
      <c r="C1878" s="426" t="s">
        <v>1976</v>
      </c>
      <c r="D1878" s="426" t="s">
        <v>2273</v>
      </c>
      <c r="E1878" s="426" t="s">
        <v>2274</v>
      </c>
      <c r="F1878" s="429"/>
      <c r="G1878" s="429"/>
      <c r="H1878" s="429"/>
      <c r="I1878" s="429"/>
      <c r="J1878" s="429">
        <v>1</v>
      </c>
      <c r="K1878" s="429">
        <v>424</v>
      </c>
      <c r="L1878" s="429"/>
      <c r="M1878" s="429">
        <v>424</v>
      </c>
      <c r="N1878" s="429">
        <v>1</v>
      </c>
      <c r="O1878" s="429">
        <v>425</v>
      </c>
      <c r="P1878" s="442"/>
      <c r="Q1878" s="430">
        <v>425</v>
      </c>
    </row>
    <row r="1879" spans="1:17" ht="14.4" customHeight="1" x14ac:dyDescent="0.3">
      <c r="A1879" s="425" t="s">
        <v>2672</v>
      </c>
      <c r="B1879" s="426" t="s">
        <v>2001</v>
      </c>
      <c r="C1879" s="426" t="s">
        <v>1976</v>
      </c>
      <c r="D1879" s="426" t="s">
        <v>2285</v>
      </c>
      <c r="E1879" s="426" t="s">
        <v>2286</v>
      </c>
      <c r="F1879" s="429"/>
      <c r="G1879" s="429"/>
      <c r="H1879" s="429"/>
      <c r="I1879" s="429"/>
      <c r="J1879" s="429">
        <v>2</v>
      </c>
      <c r="K1879" s="429">
        <v>622</v>
      </c>
      <c r="L1879" s="429"/>
      <c r="M1879" s="429">
        <v>311</v>
      </c>
      <c r="N1879" s="429"/>
      <c r="O1879" s="429"/>
      <c r="P1879" s="442"/>
      <c r="Q1879" s="430"/>
    </row>
    <row r="1880" spans="1:17" ht="14.4" customHeight="1" x14ac:dyDescent="0.3">
      <c r="A1880" s="425" t="s">
        <v>2672</v>
      </c>
      <c r="B1880" s="426" t="s">
        <v>2001</v>
      </c>
      <c r="C1880" s="426" t="s">
        <v>1976</v>
      </c>
      <c r="D1880" s="426" t="s">
        <v>2287</v>
      </c>
      <c r="E1880" s="426" t="s">
        <v>2288</v>
      </c>
      <c r="F1880" s="429">
        <v>1</v>
      </c>
      <c r="G1880" s="429">
        <v>364</v>
      </c>
      <c r="H1880" s="429">
        <v>1</v>
      </c>
      <c r="I1880" s="429">
        <v>364</v>
      </c>
      <c r="J1880" s="429"/>
      <c r="K1880" s="429"/>
      <c r="L1880" s="429"/>
      <c r="M1880" s="429"/>
      <c r="N1880" s="429"/>
      <c r="O1880" s="429"/>
      <c r="P1880" s="442"/>
      <c r="Q1880" s="430"/>
    </row>
    <row r="1881" spans="1:17" ht="14.4" customHeight="1" x14ac:dyDescent="0.3">
      <c r="A1881" s="425" t="s">
        <v>2672</v>
      </c>
      <c r="B1881" s="426" t="s">
        <v>2001</v>
      </c>
      <c r="C1881" s="426" t="s">
        <v>1976</v>
      </c>
      <c r="D1881" s="426" t="s">
        <v>2301</v>
      </c>
      <c r="E1881" s="426" t="s">
        <v>2302</v>
      </c>
      <c r="F1881" s="429"/>
      <c r="G1881" s="429"/>
      <c r="H1881" s="429"/>
      <c r="I1881" s="429"/>
      <c r="J1881" s="429">
        <v>1</v>
      </c>
      <c r="K1881" s="429">
        <v>325</v>
      </c>
      <c r="L1881" s="429"/>
      <c r="M1881" s="429">
        <v>325</v>
      </c>
      <c r="N1881" s="429">
        <v>2</v>
      </c>
      <c r="O1881" s="429">
        <v>652</v>
      </c>
      <c r="P1881" s="442"/>
      <c r="Q1881" s="430">
        <v>326</v>
      </c>
    </row>
    <row r="1882" spans="1:17" ht="14.4" customHeight="1" x14ac:dyDescent="0.3">
      <c r="A1882" s="425" t="s">
        <v>2672</v>
      </c>
      <c r="B1882" s="426" t="s">
        <v>2001</v>
      </c>
      <c r="C1882" s="426" t="s">
        <v>1976</v>
      </c>
      <c r="D1882" s="426" t="s">
        <v>2317</v>
      </c>
      <c r="E1882" s="426" t="s">
        <v>2318</v>
      </c>
      <c r="F1882" s="429"/>
      <c r="G1882" s="429"/>
      <c r="H1882" s="429"/>
      <c r="I1882" s="429"/>
      <c r="J1882" s="429">
        <v>1</v>
      </c>
      <c r="K1882" s="429">
        <v>6244</v>
      </c>
      <c r="L1882" s="429"/>
      <c r="M1882" s="429">
        <v>6244</v>
      </c>
      <c r="N1882" s="429"/>
      <c r="O1882" s="429"/>
      <c r="P1882" s="442"/>
      <c r="Q1882" s="430"/>
    </row>
    <row r="1883" spans="1:17" ht="14.4" customHeight="1" x14ac:dyDescent="0.3">
      <c r="A1883" s="425" t="s">
        <v>2672</v>
      </c>
      <c r="B1883" s="426" t="s">
        <v>2001</v>
      </c>
      <c r="C1883" s="426" t="s">
        <v>1976</v>
      </c>
      <c r="D1883" s="426" t="s">
        <v>2327</v>
      </c>
      <c r="E1883" s="426" t="s">
        <v>2328</v>
      </c>
      <c r="F1883" s="429"/>
      <c r="G1883" s="429"/>
      <c r="H1883" s="429"/>
      <c r="I1883" s="429"/>
      <c r="J1883" s="429">
        <v>2</v>
      </c>
      <c r="K1883" s="429">
        <v>16756</v>
      </c>
      <c r="L1883" s="429"/>
      <c r="M1883" s="429">
        <v>8378</v>
      </c>
      <c r="N1883" s="429">
        <v>2</v>
      </c>
      <c r="O1883" s="429">
        <v>16768</v>
      </c>
      <c r="P1883" s="442"/>
      <c r="Q1883" s="430">
        <v>8384</v>
      </c>
    </row>
    <row r="1884" spans="1:17" ht="14.4" customHeight="1" x14ac:dyDescent="0.3">
      <c r="A1884" s="425" t="s">
        <v>2672</v>
      </c>
      <c r="B1884" s="426" t="s">
        <v>2001</v>
      </c>
      <c r="C1884" s="426" t="s">
        <v>1976</v>
      </c>
      <c r="D1884" s="426" t="s">
        <v>2329</v>
      </c>
      <c r="E1884" s="426" t="s">
        <v>2330</v>
      </c>
      <c r="F1884" s="429"/>
      <c r="G1884" s="429"/>
      <c r="H1884" s="429"/>
      <c r="I1884" s="429"/>
      <c r="J1884" s="429">
        <v>2</v>
      </c>
      <c r="K1884" s="429">
        <v>3724</v>
      </c>
      <c r="L1884" s="429"/>
      <c r="M1884" s="429">
        <v>1862</v>
      </c>
      <c r="N1884" s="429">
        <v>2</v>
      </c>
      <c r="O1884" s="429">
        <v>3728</v>
      </c>
      <c r="P1884" s="442"/>
      <c r="Q1884" s="430">
        <v>1864</v>
      </c>
    </row>
    <row r="1885" spans="1:17" ht="14.4" customHeight="1" x14ac:dyDescent="0.3">
      <c r="A1885" s="425" t="s">
        <v>2672</v>
      </c>
      <c r="B1885" s="426" t="s">
        <v>2001</v>
      </c>
      <c r="C1885" s="426" t="s">
        <v>1976</v>
      </c>
      <c r="D1885" s="426" t="s">
        <v>2331</v>
      </c>
      <c r="E1885" s="426" t="s">
        <v>2330</v>
      </c>
      <c r="F1885" s="429"/>
      <c r="G1885" s="429"/>
      <c r="H1885" s="429"/>
      <c r="I1885" s="429"/>
      <c r="J1885" s="429"/>
      <c r="K1885" s="429"/>
      <c r="L1885" s="429"/>
      <c r="M1885" s="429"/>
      <c r="N1885" s="429">
        <v>2</v>
      </c>
      <c r="O1885" s="429">
        <v>7630</v>
      </c>
      <c r="P1885" s="442"/>
      <c r="Q1885" s="430">
        <v>3815</v>
      </c>
    </row>
    <row r="1886" spans="1:17" ht="14.4" customHeight="1" x14ac:dyDescent="0.3">
      <c r="A1886" s="425" t="s">
        <v>2672</v>
      </c>
      <c r="B1886" s="426" t="s">
        <v>2001</v>
      </c>
      <c r="C1886" s="426" t="s">
        <v>1976</v>
      </c>
      <c r="D1886" s="426" t="s">
        <v>2332</v>
      </c>
      <c r="E1886" s="426" t="s">
        <v>2333</v>
      </c>
      <c r="F1886" s="429"/>
      <c r="G1886" s="429"/>
      <c r="H1886" s="429"/>
      <c r="I1886" s="429"/>
      <c r="J1886" s="429">
        <v>1</v>
      </c>
      <c r="K1886" s="429">
        <v>5145</v>
      </c>
      <c r="L1886" s="429"/>
      <c r="M1886" s="429">
        <v>5145</v>
      </c>
      <c r="N1886" s="429"/>
      <c r="O1886" s="429"/>
      <c r="P1886" s="442"/>
      <c r="Q1886" s="430"/>
    </row>
    <row r="1887" spans="1:17" ht="14.4" customHeight="1" x14ac:dyDescent="0.3">
      <c r="A1887" s="425" t="s">
        <v>2672</v>
      </c>
      <c r="B1887" s="426" t="s">
        <v>2001</v>
      </c>
      <c r="C1887" s="426" t="s">
        <v>1976</v>
      </c>
      <c r="D1887" s="426" t="s">
        <v>2336</v>
      </c>
      <c r="E1887" s="426" t="s">
        <v>2337</v>
      </c>
      <c r="F1887" s="429"/>
      <c r="G1887" s="429"/>
      <c r="H1887" s="429"/>
      <c r="I1887" s="429"/>
      <c r="J1887" s="429"/>
      <c r="K1887" s="429"/>
      <c r="L1887" s="429"/>
      <c r="M1887" s="429"/>
      <c r="N1887" s="429">
        <v>3</v>
      </c>
      <c r="O1887" s="429">
        <v>23505</v>
      </c>
      <c r="P1887" s="442"/>
      <c r="Q1887" s="430">
        <v>7835</v>
      </c>
    </row>
    <row r="1888" spans="1:17" ht="14.4" customHeight="1" x14ac:dyDescent="0.3">
      <c r="A1888" s="425" t="s">
        <v>2672</v>
      </c>
      <c r="B1888" s="426" t="s">
        <v>2001</v>
      </c>
      <c r="C1888" s="426" t="s">
        <v>1976</v>
      </c>
      <c r="D1888" s="426" t="s">
        <v>2344</v>
      </c>
      <c r="E1888" s="426" t="s">
        <v>2345</v>
      </c>
      <c r="F1888" s="429"/>
      <c r="G1888" s="429"/>
      <c r="H1888" s="429"/>
      <c r="I1888" s="429"/>
      <c r="J1888" s="429">
        <v>1</v>
      </c>
      <c r="K1888" s="429">
        <v>1653</v>
      </c>
      <c r="L1888" s="429"/>
      <c r="M1888" s="429">
        <v>1653</v>
      </c>
      <c r="N1888" s="429"/>
      <c r="O1888" s="429"/>
      <c r="P1888" s="442"/>
      <c r="Q1888" s="430"/>
    </row>
    <row r="1889" spans="1:17" ht="14.4" customHeight="1" x14ac:dyDescent="0.3">
      <c r="A1889" s="425" t="s">
        <v>2672</v>
      </c>
      <c r="B1889" s="426" t="s">
        <v>2001</v>
      </c>
      <c r="C1889" s="426" t="s">
        <v>1976</v>
      </c>
      <c r="D1889" s="426" t="s">
        <v>2360</v>
      </c>
      <c r="E1889" s="426" t="s">
        <v>2361</v>
      </c>
      <c r="F1889" s="429">
        <v>5</v>
      </c>
      <c r="G1889" s="429">
        <v>10570</v>
      </c>
      <c r="H1889" s="429">
        <v>1</v>
      </c>
      <c r="I1889" s="429">
        <v>2114</v>
      </c>
      <c r="J1889" s="429">
        <v>11</v>
      </c>
      <c r="K1889" s="429">
        <v>23276</v>
      </c>
      <c r="L1889" s="429">
        <v>2.2020813623462629</v>
      </c>
      <c r="M1889" s="429">
        <v>2116</v>
      </c>
      <c r="N1889" s="429">
        <v>5</v>
      </c>
      <c r="O1889" s="429">
        <v>10590</v>
      </c>
      <c r="P1889" s="442">
        <v>1.0018921475875118</v>
      </c>
      <c r="Q1889" s="430">
        <v>2118</v>
      </c>
    </row>
    <row r="1890" spans="1:17" ht="14.4" customHeight="1" x14ac:dyDescent="0.3">
      <c r="A1890" s="425" t="s">
        <v>2672</v>
      </c>
      <c r="B1890" s="426" t="s">
        <v>2001</v>
      </c>
      <c r="C1890" s="426" t="s">
        <v>1976</v>
      </c>
      <c r="D1890" s="426" t="s">
        <v>2362</v>
      </c>
      <c r="E1890" s="426" t="s">
        <v>2363</v>
      </c>
      <c r="F1890" s="429">
        <v>36</v>
      </c>
      <c r="G1890" s="429">
        <v>37512</v>
      </c>
      <c r="H1890" s="429">
        <v>1</v>
      </c>
      <c r="I1890" s="429">
        <v>1042</v>
      </c>
      <c r="J1890" s="429"/>
      <c r="K1890" s="429"/>
      <c r="L1890" s="429"/>
      <c r="M1890" s="429"/>
      <c r="N1890" s="429"/>
      <c r="O1890" s="429"/>
      <c r="P1890" s="442"/>
      <c r="Q1890" s="430"/>
    </row>
    <row r="1891" spans="1:17" ht="14.4" customHeight="1" x14ac:dyDescent="0.3">
      <c r="A1891" s="425" t="s">
        <v>2672</v>
      </c>
      <c r="B1891" s="426" t="s">
        <v>2001</v>
      </c>
      <c r="C1891" s="426" t="s">
        <v>1976</v>
      </c>
      <c r="D1891" s="426" t="s">
        <v>2364</v>
      </c>
      <c r="E1891" s="426" t="s">
        <v>2365</v>
      </c>
      <c r="F1891" s="429">
        <v>11</v>
      </c>
      <c r="G1891" s="429">
        <v>21912</v>
      </c>
      <c r="H1891" s="429">
        <v>1</v>
      </c>
      <c r="I1891" s="429">
        <v>1992</v>
      </c>
      <c r="J1891" s="429">
        <v>38</v>
      </c>
      <c r="K1891" s="429">
        <v>75772</v>
      </c>
      <c r="L1891" s="429">
        <v>3.4580138736765242</v>
      </c>
      <c r="M1891" s="429">
        <v>1994</v>
      </c>
      <c r="N1891" s="429">
        <v>29</v>
      </c>
      <c r="O1891" s="429">
        <v>57884</v>
      </c>
      <c r="P1891" s="442">
        <v>2.6416575392479005</v>
      </c>
      <c r="Q1891" s="430">
        <v>1996</v>
      </c>
    </row>
    <row r="1892" spans="1:17" ht="14.4" customHeight="1" x14ac:dyDescent="0.3">
      <c r="A1892" s="425" t="s">
        <v>2672</v>
      </c>
      <c r="B1892" s="426" t="s">
        <v>2001</v>
      </c>
      <c r="C1892" s="426" t="s">
        <v>1976</v>
      </c>
      <c r="D1892" s="426" t="s">
        <v>2366</v>
      </c>
      <c r="E1892" s="426" t="s">
        <v>2367</v>
      </c>
      <c r="F1892" s="429">
        <v>9</v>
      </c>
      <c r="G1892" s="429">
        <v>11466</v>
      </c>
      <c r="H1892" s="429">
        <v>1</v>
      </c>
      <c r="I1892" s="429">
        <v>1274</v>
      </c>
      <c r="J1892" s="429">
        <v>12</v>
      </c>
      <c r="K1892" s="429">
        <v>15312</v>
      </c>
      <c r="L1892" s="429">
        <v>1.3354264782836212</v>
      </c>
      <c r="M1892" s="429">
        <v>1276</v>
      </c>
      <c r="N1892" s="429">
        <v>7</v>
      </c>
      <c r="O1892" s="429">
        <v>8939</v>
      </c>
      <c r="P1892" s="442">
        <v>0.77960927960927962</v>
      </c>
      <c r="Q1892" s="430">
        <v>1277</v>
      </c>
    </row>
    <row r="1893" spans="1:17" ht="14.4" customHeight="1" x14ac:dyDescent="0.3">
      <c r="A1893" s="425" t="s">
        <v>2672</v>
      </c>
      <c r="B1893" s="426" t="s">
        <v>2001</v>
      </c>
      <c r="C1893" s="426" t="s">
        <v>1976</v>
      </c>
      <c r="D1893" s="426" t="s">
        <v>2368</v>
      </c>
      <c r="E1893" s="426" t="s">
        <v>2369</v>
      </c>
      <c r="F1893" s="429">
        <v>9</v>
      </c>
      <c r="G1893" s="429">
        <v>10458</v>
      </c>
      <c r="H1893" s="429">
        <v>1</v>
      </c>
      <c r="I1893" s="429">
        <v>1162</v>
      </c>
      <c r="J1893" s="429">
        <v>10</v>
      </c>
      <c r="K1893" s="429">
        <v>11630</v>
      </c>
      <c r="L1893" s="429">
        <v>1.112067316886594</v>
      </c>
      <c r="M1893" s="429">
        <v>1163</v>
      </c>
      <c r="N1893" s="429">
        <v>7</v>
      </c>
      <c r="O1893" s="429">
        <v>8148</v>
      </c>
      <c r="P1893" s="442">
        <v>0.77911646586345384</v>
      </c>
      <c r="Q1893" s="430">
        <v>1164</v>
      </c>
    </row>
    <row r="1894" spans="1:17" ht="14.4" customHeight="1" x14ac:dyDescent="0.3">
      <c r="A1894" s="425" t="s">
        <v>2672</v>
      </c>
      <c r="B1894" s="426" t="s">
        <v>2001</v>
      </c>
      <c r="C1894" s="426" t="s">
        <v>1976</v>
      </c>
      <c r="D1894" s="426" t="s">
        <v>2372</v>
      </c>
      <c r="E1894" s="426" t="s">
        <v>2373</v>
      </c>
      <c r="F1894" s="429">
        <v>20</v>
      </c>
      <c r="G1894" s="429">
        <v>101260</v>
      </c>
      <c r="H1894" s="429">
        <v>1</v>
      </c>
      <c r="I1894" s="429">
        <v>5063</v>
      </c>
      <c r="J1894" s="429">
        <v>19</v>
      </c>
      <c r="K1894" s="429">
        <v>96235</v>
      </c>
      <c r="L1894" s="429">
        <v>0.95037527157811574</v>
      </c>
      <c r="M1894" s="429">
        <v>5065</v>
      </c>
      <c r="N1894" s="429">
        <v>8</v>
      </c>
      <c r="O1894" s="429">
        <v>40544</v>
      </c>
      <c r="P1894" s="442">
        <v>0.40039502271380606</v>
      </c>
      <c r="Q1894" s="430">
        <v>5068</v>
      </c>
    </row>
    <row r="1895" spans="1:17" ht="14.4" customHeight="1" x14ac:dyDescent="0.3">
      <c r="A1895" s="425" t="s">
        <v>2672</v>
      </c>
      <c r="B1895" s="426" t="s">
        <v>2001</v>
      </c>
      <c r="C1895" s="426" t="s">
        <v>1976</v>
      </c>
      <c r="D1895" s="426" t="s">
        <v>2374</v>
      </c>
      <c r="E1895" s="426" t="s">
        <v>2375</v>
      </c>
      <c r="F1895" s="429">
        <v>3</v>
      </c>
      <c r="G1895" s="429">
        <v>15525</v>
      </c>
      <c r="H1895" s="429">
        <v>1</v>
      </c>
      <c r="I1895" s="429">
        <v>5175</v>
      </c>
      <c r="J1895" s="429">
        <v>3</v>
      </c>
      <c r="K1895" s="429">
        <v>15531</v>
      </c>
      <c r="L1895" s="429">
        <v>1.0003864734299517</v>
      </c>
      <c r="M1895" s="429">
        <v>5177</v>
      </c>
      <c r="N1895" s="429">
        <v>4</v>
      </c>
      <c r="O1895" s="429">
        <v>20720</v>
      </c>
      <c r="P1895" s="442">
        <v>1.3346215780998389</v>
      </c>
      <c r="Q1895" s="430">
        <v>5180</v>
      </c>
    </row>
    <row r="1896" spans="1:17" ht="14.4" customHeight="1" x14ac:dyDescent="0.3">
      <c r="A1896" s="425" t="s">
        <v>2672</v>
      </c>
      <c r="B1896" s="426" t="s">
        <v>2001</v>
      </c>
      <c r="C1896" s="426" t="s">
        <v>1976</v>
      </c>
      <c r="D1896" s="426" t="s">
        <v>2380</v>
      </c>
      <c r="E1896" s="426" t="s">
        <v>2381</v>
      </c>
      <c r="F1896" s="429">
        <v>8</v>
      </c>
      <c r="G1896" s="429">
        <v>21512</v>
      </c>
      <c r="H1896" s="429">
        <v>1</v>
      </c>
      <c r="I1896" s="429">
        <v>2689</v>
      </c>
      <c r="J1896" s="429">
        <v>7</v>
      </c>
      <c r="K1896" s="429">
        <v>18837</v>
      </c>
      <c r="L1896" s="429">
        <v>0.87565079955373748</v>
      </c>
      <c r="M1896" s="429">
        <v>2691</v>
      </c>
      <c r="N1896" s="429">
        <v>6</v>
      </c>
      <c r="O1896" s="429">
        <v>16152</v>
      </c>
      <c r="P1896" s="442">
        <v>0.75083674228337671</v>
      </c>
      <c r="Q1896" s="430">
        <v>2692</v>
      </c>
    </row>
    <row r="1897" spans="1:17" ht="14.4" customHeight="1" x14ac:dyDescent="0.3">
      <c r="A1897" s="425" t="s">
        <v>2673</v>
      </c>
      <c r="B1897" s="426" t="s">
        <v>2001</v>
      </c>
      <c r="C1897" s="426" t="s">
        <v>2002</v>
      </c>
      <c r="D1897" s="426" t="s">
        <v>2006</v>
      </c>
      <c r="E1897" s="426" t="s">
        <v>2007</v>
      </c>
      <c r="F1897" s="429"/>
      <c r="G1897" s="429"/>
      <c r="H1897" s="429"/>
      <c r="I1897" s="429"/>
      <c r="J1897" s="429"/>
      <c r="K1897" s="429"/>
      <c r="L1897" s="429"/>
      <c r="M1897" s="429"/>
      <c r="N1897" s="429">
        <v>1</v>
      </c>
      <c r="O1897" s="429">
        <v>1000.59</v>
      </c>
      <c r="P1897" s="442"/>
      <c r="Q1897" s="430">
        <v>1000.59</v>
      </c>
    </row>
    <row r="1898" spans="1:17" ht="14.4" customHeight="1" x14ac:dyDescent="0.3">
      <c r="A1898" s="425" t="s">
        <v>2673</v>
      </c>
      <c r="B1898" s="426" t="s">
        <v>2001</v>
      </c>
      <c r="C1898" s="426" t="s">
        <v>2002</v>
      </c>
      <c r="D1898" s="426" t="s">
        <v>2011</v>
      </c>
      <c r="E1898" s="426" t="s">
        <v>2010</v>
      </c>
      <c r="F1898" s="429">
        <v>0.4</v>
      </c>
      <c r="G1898" s="429">
        <v>2554.48</v>
      </c>
      <c r="H1898" s="429">
        <v>1</v>
      </c>
      <c r="I1898" s="429">
        <v>6386.2</v>
      </c>
      <c r="J1898" s="429"/>
      <c r="K1898" s="429"/>
      <c r="L1898" s="429"/>
      <c r="M1898" s="429"/>
      <c r="N1898" s="429"/>
      <c r="O1898" s="429"/>
      <c r="P1898" s="442"/>
      <c r="Q1898" s="430"/>
    </row>
    <row r="1899" spans="1:17" ht="14.4" customHeight="1" x14ac:dyDescent="0.3">
      <c r="A1899" s="425" t="s">
        <v>2673</v>
      </c>
      <c r="B1899" s="426" t="s">
        <v>2001</v>
      </c>
      <c r="C1899" s="426" t="s">
        <v>2002</v>
      </c>
      <c r="D1899" s="426" t="s">
        <v>2021</v>
      </c>
      <c r="E1899" s="426" t="s">
        <v>2022</v>
      </c>
      <c r="F1899" s="429">
        <v>17.48</v>
      </c>
      <c r="G1899" s="429">
        <v>24619.950000000004</v>
      </c>
      <c r="H1899" s="429">
        <v>1</v>
      </c>
      <c r="I1899" s="429">
        <v>1408.4639588100688</v>
      </c>
      <c r="J1899" s="429">
        <v>22.560000000000002</v>
      </c>
      <c r="K1899" s="429">
        <v>25307.030000000002</v>
      </c>
      <c r="L1899" s="429">
        <v>1.0279074490403106</v>
      </c>
      <c r="M1899" s="429">
        <v>1121.7655141843973</v>
      </c>
      <c r="N1899" s="429">
        <v>12.5</v>
      </c>
      <c r="O1899" s="429">
        <v>12291.449999999999</v>
      </c>
      <c r="P1899" s="442">
        <v>0.49924756142884114</v>
      </c>
      <c r="Q1899" s="430">
        <v>983.31599999999992</v>
      </c>
    </row>
    <row r="1900" spans="1:17" ht="14.4" customHeight="1" x14ac:dyDescent="0.3">
      <c r="A1900" s="425" t="s">
        <v>2673</v>
      </c>
      <c r="B1900" s="426" t="s">
        <v>2001</v>
      </c>
      <c r="C1900" s="426" t="s">
        <v>2002</v>
      </c>
      <c r="D1900" s="426" t="s">
        <v>2024</v>
      </c>
      <c r="E1900" s="426" t="s">
        <v>2014</v>
      </c>
      <c r="F1900" s="429">
        <v>0.3</v>
      </c>
      <c r="G1900" s="429">
        <v>4111.0599999999995</v>
      </c>
      <c r="H1900" s="429">
        <v>1</v>
      </c>
      <c r="I1900" s="429">
        <v>13703.533333333333</v>
      </c>
      <c r="J1900" s="429"/>
      <c r="K1900" s="429"/>
      <c r="L1900" s="429"/>
      <c r="M1900" s="429"/>
      <c r="N1900" s="429"/>
      <c r="O1900" s="429"/>
      <c r="P1900" s="442"/>
      <c r="Q1900" s="430"/>
    </row>
    <row r="1901" spans="1:17" ht="14.4" customHeight="1" x14ac:dyDescent="0.3">
      <c r="A1901" s="425" t="s">
        <v>2673</v>
      </c>
      <c r="B1901" s="426" t="s">
        <v>2001</v>
      </c>
      <c r="C1901" s="426" t="s">
        <v>2002</v>
      </c>
      <c r="D1901" s="426" t="s">
        <v>2025</v>
      </c>
      <c r="E1901" s="426" t="s">
        <v>2026</v>
      </c>
      <c r="F1901" s="429">
        <v>1.0499999999999998</v>
      </c>
      <c r="G1901" s="429">
        <v>17638.57</v>
      </c>
      <c r="H1901" s="429">
        <v>1</v>
      </c>
      <c r="I1901" s="429">
        <v>16798.638095238097</v>
      </c>
      <c r="J1901" s="429">
        <v>1.6400000000000001</v>
      </c>
      <c r="K1901" s="429">
        <v>21155.809999999998</v>
      </c>
      <c r="L1901" s="429">
        <v>1.1994061876898183</v>
      </c>
      <c r="M1901" s="429">
        <v>12899.884146341461</v>
      </c>
      <c r="N1901" s="429">
        <v>2.2699999999999996</v>
      </c>
      <c r="O1901" s="429">
        <v>25054.54</v>
      </c>
      <c r="P1901" s="442">
        <v>1.4204405459172711</v>
      </c>
      <c r="Q1901" s="430">
        <v>11037.242290748902</v>
      </c>
    </row>
    <row r="1902" spans="1:17" ht="14.4" customHeight="1" x14ac:dyDescent="0.3">
      <c r="A1902" s="425" t="s">
        <v>2673</v>
      </c>
      <c r="B1902" s="426" t="s">
        <v>2001</v>
      </c>
      <c r="C1902" s="426" t="s">
        <v>2002</v>
      </c>
      <c r="D1902" s="426" t="s">
        <v>2031</v>
      </c>
      <c r="E1902" s="426" t="s">
        <v>2014</v>
      </c>
      <c r="F1902" s="429">
        <v>0.2</v>
      </c>
      <c r="G1902" s="429">
        <v>1357.76</v>
      </c>
      <c r="H1902" s="429">
        <v>1</v>
      </c>
      <c r="I1902" s="429">
        <v>6788.7999999999993</v>
      </c>
      <c r="J1902" s="429"/>
      <c r="K1902" s="429"/>
      <c r="L1902" s="429"/>
      <c r="M1902" s="429"/>
      <c r="N1902" s="429"/>
      <c r="O1902" s="429"/>
      <c r="P1902" s="442"/>
      <c r="Q1902" s="430"/>
    </row>
    <row r="1903" spans="1:17" ht="14.4" customHeight="1" x14ac:dyDescent="0.3">
      <c r="A1903" s="425" t="s">
        <v>2673</v>
      </c>
      <c r="B1903" s="426" t="s">
        <v>2001</v>
      </c>
      <c r="C1903" s="426" t="s">
        <v>2002</v>
      </c>
      <c r="D1903" s="426" t="s">
        <v>2032</v>
      </c>
      <c r="E1903" s="426" t="s">
        <v>2026</v>
      </c>
      <c r="F1903" s="429">
        <v>0.42000000000000004</v>
      </c>
      <c r="G1903" s="429">
        <v>2985.08</v>
      </c>
      <c r="H1903" s="429">
        <v>1</v>
      </c>
      <c r="I1903" s="429">
        <v>7107.3333333333321</v>
      </c>
      <c r="J1903" s="429">
        <v>0.25</v>
      </c>
      <c r="K1903" s="429">
        <v>1612.49</v>
      </c>
      <c r="L1903" s="429">
        <v>0.54018317767028023</v>
      </c>
      <c r="M1903" s="429">
        <v>6449.96</v>
      </c>
      <c r="N1903" s="429">
        <v>0.22</v>
      </c>
      <c r="O1903" s="429">
        <v>1418.98</v>
      </c>
      <c r="P1903" s="442">
        <v>0.47535744435660016</v>
      </c>
      <c r="Q1903" s="430">
        <v>6449.909090909091</v>
      </c>
    </row>
    <row r="1904" spans="1:17" ht="14.4" customHeight="1" x14ac:dyDescent="0.3">
      <c r="A1904" s="425" t="s">
        <v>2673</v>
      </c>
      <c r="B1904" s="426" t="s">
        <v>2001</v>
      </c>
      <c r="C1904" s="426" t="s">
        <v>2002</v>
      </c>
      <c r="D1904" s="426" t="s">
        <v>2033</v>
      </c>
      <c r="E1904" s="426" t="s">
        <v>2026</v>
      </c>
      <c r="F1904" s="429">
        <v>0.26</v>
      </c>
      <c r="G1904" s="429">
        <v>4530.76</v>
      </c>
      <c r="H1904" s="429">
        <v>1</v>
      </c>
      <c r="I1904" s="429">
        <v>17426</v>
      </c>
      <c r="J1904" s="429"/>
      <c r="K1904" s="429"/>
      <c r="L1904" s="429"/>
      <c r="M1904" s="429"/>
      <c r="N1904" s="429"/>
      <c r="O1904" s="429"/>
      <c r="P1904" s="442"/>
      <c r="Q1904" s="430"/>
    </row>
    <row r="1905" spans="1:17" ht="14.4" customHeight="1" x14ac:dyDescent="0.3">
      <c r="A1905" s="425" t="s">
        <v>2673</v>
      </c>
      <c r="B1905" s="426" t="s">
        <v>2001</v>
      </c>
      <c r="C1905" s="426" t="s">
        <v>2002</v>
      </c>
      <c r="D1905" s="426" t="s">
        <v>2044</v>
      </c>
      <c r="E1905" s="426" t="s">
        <v>2045</v>
      </c>
      <c r="F1905" s="429">
        <v>0.32999999999999996</v>
      </c>
      <c r="G1905" s="429">
        <v>1962.3200000000002</v>
      </c>
      <c r="H1905" s="429">
        <v>1</v>
      </c>
      <c r="I1905" s="429">
        <v>5946.4242424242439</v>
      </c>
      <c r="J1905" s="429">
        <v>0.52</v>
      </c>
      <c r="K1905" s="429">
        <v>2814.92</v>
      </c>
      <c r="L1905" s="429">
        <v>1.4344857107913083</v>
      </c>
      <c r="M1905" s="429">
        <v>5413.3076923076924</v>
      </c>
      <c r="N1905" s="429">
        <v>0.2</v>
      </c>
      <c r="O1905" s="429">
        <v>1082.6600000000001</v>
      </c>
      <c r="P1905" s="442">
        <v>0.55172448937991769</v>
      </c>
      <c r="Q1905" s="430">
        <v>5413.3</v>
      </c>
    </row>
    <row r="1906" spans="1:17" ht="14.4" customHeight="1" x14ac:dyDescent="0.3">
      <c r="A1906" s="425" t="s">
        <v>2673</v>
      </c>
      <c r="B1906" s="426" t="s">
        <v>2001</v>
      </c>
      <c r="C1906" s="426" t="s">
        <v>2002</v>
      </c>
      <c r="D1906" s="426" t="s">
        <v>2046</v>
      </c>
      <c r="E1906" s="426" t="s">
        <v>2045</v>
      </c>
      <c r="F1906" s="429">
        <v>9.1600000000000019</v>
      </c>
      <c r="G1906" s="429">
        <v>103448.05000000002</v>
      </c>
      <c r="H1906" s="429">
        <v>1</v>
      </c>
      <c r="I1906" s="429">
        <v>11293.455240174671</v>
      </c>
      <c r="J1906" s="429">
        <v>6.6100000000000012</v>
      </c>
      <c r="K1906" s="429">
        <v>71533.430000000008</v>
      </c>
      <c r="L1906" s="429">
        <v>0.69149133308941058</v>
      </c>
      <c r="M1906" s="429">
        <v>10822.001512859304</v>
      </c>
      <c r="N1906" s="429">
        <v>6.9300000000000006</v>
      </c>
      <c r="O1906" s="429">
        <v>75267.62</v>
      </c>
      <c r="P1906" s="442">
        <v>0.72758858190173703</v>
      </c>
      <c r="Q1906" s="430">
        <v>10861.128427128426</v>
      </c>
    </row>
    <row r="1907" spans="1:17" ht="14.4" customHeight="1" x14ac:dyDescent="0.3">
      <c r="A1907" s="425" t="s">
        <v>2673</v>
      </c>
      <c r="B1907" s="426" t="s">
        <v>2001</v>
      </c>
      <c r="C1907" s="426" t="s">
        <v>2002</v>
      </c>
      <c r="D1907" s="426" t="s">
        <v>2047</v>
      </c>
      <c r="E1907" s="426" t="s">
        <v>2042</v>
      </c>
      <c r="F1907" s="429">
        <v>0.4</v>
      </c>
      <c r="G1907" s="429">
        <v>1074.3799999999999</v>
      </c>
      <c r="H1907" s="429">
        <v>1</v>
      </c>
      <c r="I1907" s="429">
        <v>2685.9499999999994</v>
      </c>
      <c r="J1907" s="429">
        <v>0.08</v>
      </c>
      <c r="K1907" s="429">
        <v>155.12</v>
      </c>
      <c r="L1907" s="429">
        <v>0.14438094528937623</v>
      </c>
      <c r="M1907" s="429">
        <v>1939</v>
      </c>
      <c r="N1907" s="429">
        <v>0.2</v>
      </c>
      <c r="O1907" s="429">
        <v>389.52</v>
      </c>
      <c r="P1907" s="442">
        <v>0.36255328654665947</v>
      </c>
      <c r="Q1907" s="430">
        <v>1947.6</v>
      </c>
    </row>
    <row r="1908" spans="1:17" ht="14.4" customHeight="1" x14ac:dyDescent="0.3">
      <c r="A1908" s="425" t="s">
        <v>2673</v>
      </c>
      <c r="B1908" s="426" t="s">
        <v>2001</v>
      </c>
      <c r="C1908" s="426" t="s">
        <v>2002</v>
      </c>
      <c r="D1908" s="426" t="s">
        <v>2049</v>
      </c>
      <c r="E1908" s="426" t="s">
        <v>2050</v>
      </c>
      <c r="F1908" s="429"/>
      <c r="G1908" s="429"/>
      <c r="H1908" s="429"/>
      <c r="I1908" s="429"/>
      <c r="J1908" s="429">
        <v>0.05</v>
      </c>
      <c r="K1908" s="429">
        <v>18.8</v>
      </c>
      <c r="L1908" s="429"/>
      <c r="M1908" s="429">
        <v>376</v>
      </c>
      <c r="N1908" s="429"/>
      <c r="O1908" s="429"/>
      <c r="P1908" s="442"/>
      <c r="Q1908" s="430"/>
    </row>
    <row r="1909" spans="1:17" ht="14.4" customHeight="1" x14ac:dyDescent="0.3">
      <c r="A1909" s="425" t="s">
        <v>2673</v>
      </c>
      <c r="B1909" s="426" t="s">
        <v>2001</v>
      </c>
      <c r="C1909" s="426" t="s">
        <v>1969</v>
      </c>
      <c r="D1909" s="426" t="s">
        <v>2070</v>
      </c>
      <c r="E1909" s="426" t="s">
        <v>2071</v>
      </c>
      <c r="F1909" s="429">
        <v>3</v>
      </c>
      <c r="G1909" s="429">
        <v>2814.6000000000004</v>
      </c>
      <c r="H1909" s="429">
        <v>1</v>
      </c>
      <c r="I1909" s="429">
        <v>938.20000000000016</v>
      </c>
      <c r="J1909" s="429"/>
      <c r="K1909" s="429"/>
      <c r="L1909" s="429"/>
      <c r="M1909" s="429"/>
      <c r="N1909" s="429">
        <v>4</v>
      </c>
      <c r="O1909" s="429">
        <v>3889.28</v>
      </c>
      <c r="P1909" s="442">
        <v>1.3818233496766859</v>
      </c>
      <c r="Q1909" s="430">
        <v>972.32</v>
      </c>
    </row>
    <row r="1910" spans="1:17" ht="14.4" customHeight="1" x14ac:dyDescent="0.3">
      <c r="A1910" s="425" t="s">
        <v>2673</v>
      </c>
      <c r="B1910" s="426" t="s">
        <v>2001</v>
      </c>
      <c r="C1910" s="426" t="s">
        <v>1969</v>
      </c>
      <c r="D1910" s="426" t="s">
        <v>2072</v>
      </c>
      <c r="E1910" s="426" t="s">
        <v>2071</v>
      </c>
      <c r="F1910" s="429">
        <v>1</v>
      </c>
      <c r="G1910" s="429">
        <v>1647.4</v>
      </c>
      <c r="H1910" s="429">
        <v>1</v>
      </c>
      <c r="I1910" s="429">
        <v>1647.4</v>
      </c>
      <c r="J1910" s="429"/>
      <c r="K1910" s="429"/>
      <c r="L1910" s="429"/>
      <c r="M1910" s="429"/>
      <c r="N1910" s="429">
        <v>2</v>
      </c>
      <c r="O1910" s="429">
        <v>3414.62</v>
      </c>
      <c r="P1910" s="442">
        <v>2.0727327910647078</v>
      </c>
      <c r="Q1910" s="430">
        <v>1707.31</v>
      </c>
    </row>
    <row r="1911" spans="1:17" ht="14.4" customHeight="1" x14ac:dyDescent="0.3">
      <c r="A1911" s="425" t="s">
        <v>2673</v>
      </c>
      <c r="B1911" s="426" t="s">
        <v>2001</v>
      </c>
      <c r="C1911" s="426" t="s">
        <v>1969</v>
      </c>
      <c r="D1911" s="426" t="s">
        <v>2074</v>
      </c>
      <c r="E1911" s="426" t="s">
        <v>2075</v>
      </c>
      <c r="F1911" s="429">
        <v>3</v>
      </c>
      <c r="G1911" s="429">
        <v>5592.9</v>
      </c>
      <c r="H1911" s="429">
        <v>1</v>
      </c>
      <c r="I1911" s="429">
        <v>1864.3</v>
      </c>
      <c r="J1911" s="429"/>
      <c r="K1911" s="429"/>
      <c r="L1911" s="429"/>
      <c r="M1911" s="429"/>
      <c r="N1911" s="429">
        <v>1</v>
      </c>
      <c r="O1911" s="429">
        <v>1932.09</v>
      </c>
      <c r="P1911" s="442">
        <v>0.34545405782331173</v>
      </c>
      <c r="Q1911" s="430">
        <v>1932.09</v>
      </c>
    </row>
    <row r="1912" spans="1:17" ht="14.4" customHeight="1" x14ac:dyDescent="0.3">
      <c r="A1912" s="425" t="s">
        <v>2673</v>
      </c>
      <c r="B1912" s="426" t="s">
        <v>2001</v>
      </c>
      <c r="C1912" s="426" t="s">
        <v>1969</v>
      </c>
      <c r="D1912" s="426" t="s">
        <v>2076</v>
      </c>
      <c r="E1912" s="426" t="s">
        <v>2077</v>
      </c>
      <c r="F1912" s="429">
        <v>2</v>
      </c>
      <c r="G1912" s="429">
        <v>1983.4</v>
      </c>
      <c r="H1912" s="429">
        <v>1</v>
      </c>
      <c r="I1912" s="429">
        <v>991.7</v>
      </c>
      <c r="J1912" s="429"/>
      <c r="K1912" s="429"/>
      <c r="L1912" s="429"/>
      <c r="M1912" s="429"/>
      <c r="N1912" s="429">
        <v>2</v>
      </c>
      <c r="O1912" s="429">
        <v>2055.52</v>
      </c>
      <c r="P1912" s="442">
        <v>1.0363618029646062</v>
      </c>
      <c r="Q1912" s="430">
        <v>1027.76</v>
      </c>
    </row>
    <row r="1913" spans="1:17" ht="14.4" customHeight="1" x14ac:dyDescent="0.3">
      <c r="A1913" s="425" t="s">
        <v>2673</v>
      </c>
      <c r="B1913" s="426" t="s">
        <v>2001</v>
      </c>
      <c r="C1913" s="426" t="s">
        <v>1969</v>
      </c>
      <c r="D1913" s="426" t="s">
        <v>2078</v>
      </c>
      <c r="E1913" s="426" t="s">
        <v>2077</v>
      </c>
      <c r="F1913" s="429"/>
      <c r="G1913" s="429"/>
      <c r="H1913" s="429"/>
      <c r="I1913" s="429"/>
      <c r="J1913" s="429">
        <v>1</v>
      </c>
      <c r="K1913" s="429">
        <v>2141.85</v>
      </c>
      <c r="L1913" s="429"/>
      <c r="M1913" s="429">
        <v>2141.85</v>
      </c>
      <c r="N1913" s="429"/>
      <c r="O1913" s="429"/>
      <c r="P1913" s="442"/>
      <c r="Q1913" s="430"/>
    </row>
    <row r="1914" spans="1:17" ht="14.4" customHeight="1" x14ac:dyDescent="0.3">
      <c r="A1914" s="425" t="s">
        <v>2673</v>
      </c>
      <c r="B1914" s="426" t="s">
        <v>2001</v>
      </c>
      <c r="C1914" s="426" t="s">
        <v>1969</v>
      </c>
      <c r="D1914" s="426" t="s">
        <v>2517</v>
      </c>
      <c r="E1914" s="426" t="s">
        <v>2518</v>
      </c>
      <c r="F1914" s="429">
        <v>1</v>
      </c>
      <c r="G1914" s="429">
        <v>930</v>
      </c>
      <c r="H1914" s="429">
        <v>1</v>
      </c>
      <c r="I1914" s="429">
        <v>930</v>
      </c>
      <c r="J1914" s="429"/>
      <c r="K1914" s="429"/>
      <c r="L1914" s="429"/>
      <c r="M1914" s="429"/>
      <c r="N1914" s="429"/>
      <c r="O1914" s="429"/>
      <c r="P1914" s="442"/>
      <c r="Q1914" s="430"/>
    </row>
    <row r="1915" spans="1:17" ht="14.4" customHeight="1" x14ac:dyDescent="0.3">
      <c r="A1915" s="425" t="s">
        <v>2673</v>
      </c>
      <c r="B1915" s="426" t="s">
        <v>2001</v>
      </c>
      <c r="C1915" s="426" t="s">
        <v>1969</v>
      </c>
      <c r="D1915" s="426" t="s">
        <v>2089</v>
      </c>
      <c r="E1915" s="426" t="s">
        <v>2090</v>
      </c>
      <c r="F1915" s="429">
        <v>1</v>
      </c>
      <c r="G1915" s="429">
        <v>2236.5</v>
      </c>
      <c r="H1915" s="429">
        <v>1</v>
      </c>
      <c r="I1915" s="429">
        <v>2236.5</v>
      </c>
      <c r="J1915" s="429"/>
      <c r="K1915" s="429"/>
      <c r="L1915" s="429"/>
      <c r="M1915" s="429"/>
      <c r="N1915" s="429"/>
      <c r="O1915" s="429"/>
      <c r="P1915" s="442"/>
      <c r="Q1915" s="430"/>
    </row>
    <row r="1916" spans="1:17" ht="14.4" customHeight="1" x14ac:dyDescent="0.3">
      <c r="A1916" s="425" t="s">
        <v>2673</v>
      </c>
      <c r="B1916" s="426" t="s">
        <v>2001</v>
      </c>
      <c r="C1916" s="426" t="s">
        <v>1969</v>
      </c>
      <c r="D1916" s="426" t="s">
        <v>2527</v>
      </c>
      <c r="E1916" s="426" t="s">
        <v>2528</v>
      </c>
      <c r="F1916" s="429"/>
      <c r="G1916" s="429"/>
      <c r="H1916" s="429"/>
      <c r="I1916" s="429"/>
      <c r="J1916" s="429"/>
      <c r="K1916" s="429"/>
      <c r="L1916" s="429"/>
      <c r="M1916" s="429"/>
      <c r="N1916" s="429">
        <v>1</v>
      </c>
      <c r="O1916" s="429">
        <v>166546.75</v>
      </c>
      <c r="P1916" s="442"/>
      <c r="Q1916" s="430">
        <v>166546.75</v>
      </c>
    </row>
    <row r="1917" spans="1:17" ht="14.4" customHeight="1" x14ac:dyDescent="0.3">
      <c r="A1917" s="425" t="s">
        <v>2673</v>
      </c>
      <c r="B1917" s="426" t="s">
        <v>2001</v>
      </c>
      <c r="C1917" s="426" t="s">
        <v>1969</v>
      </c>
      <c r="D1917" s="426" t="s">
        <v>2112</v>
      </c>
      <c r="E1917" s="426" t="s">
        <v>2113</v>
      </c>
      <c r="F1917" s="429"/>
      <c r="G1917" s="429"/>
      <c r="H1917" s="429"/>
      <c r="I1917" s="429"/>
      <c r="J1917" s="429"/>
      <c r="K1917" s="429"/>
      <c r="L1917" s="429"/>
      <c r="M1917" s="429"/>
      <c r="N1917" s="429">
        <v>2</v>
      </c>
      <c r="O1917" s="429">
        <v>2005.6</v>
      </c>
      <c r="P1917" s="442"/>
      <c r="Q1917" s="430">
        <v>1002.8</v>
      </c>
    </row>
    <row r="1918" spans="1:17" ht="14.4" customHeight="1" x14ac:dyDescent="0.3">
      <c r="A1918" s="425" t="s">
        <v>2673</v>
      </c>
      <c r="B1918" s="426" t="s">
        <v>2001</v>
      </c>
      <c r="C1918" s="426" t="s">
        <v>1969</v>
      </c>
      <c r="D1918" s="426" t="s">
        <v>2146</v>
      </c>
      <c r="E1918" s="426" t="s">
        <v>2145</v>
      </c>
      <c r="F1918" s="429">
        <v>3</v>
      </c>
      <c r="G1918" s="429">
        <v>15224.099999999999</v>
      </c>
      <c r="H1918" s="429">
        <v>1</v>
      </c>
      <c r="I1918" s="429">
        <v>5074.7</v>
      </c>
      <c r="J1918" s="429">
        <v>1</v>
      </c>
      <c r="K1918" s="429">
        <v>5259.23</v>
      </c>
      <c r="L1918" s="429">
        <v>0.34545424688487331</v>
      </c>
      <c r="M1918" s="429">
        <v>5259.23</v>
      </c>
      <c r="N1918" s="429">
        <v>2</v>
      </c>
      <c r="O1918" s="429">
        <v>10518.46</v>
      </c>
      <c r="P1918" s="442">
        <v>0.69090849376974661</v>
      </c>
      <c r="Q1918" s="430">
        <v>5259.23</v>
      </c>
    </row>
    <row r="1919" spans="1:17" ht="14.4" customHeight="1" x14ac:dyDescent="0.3">
      <c r="A1919" s="425" t="s">
        <v>2673</v>
      </c>
      <c r="B1919" s="426" t="s">
        <v>2001</v>
      </c>
      <c r="C1919" s="426" t="s">
        <v>1969</v>
      </c>
      <c r="D1919" s="426" t="s">
        <v>2149</v>
      </c>
      <c r="E1919" s="426" t="s">
        <v>2150</v>
      </c>
      <c r="F1919" s="429"/>
      <c r="G1919" s="429"/>
      <c r="H1919" s="429"/>
      <c r="I1919" s="429"/>
      <c r="J1919" s="429"/>
      <c r="K1919" s="429"/>
      <c r="L1919" s="429"/>
      <c r="M1919" s="429"/>
      <c r="N1919" s="429">
        <v>4</v>
      </c>
      <c r="O1919" s="429">
        <v>5989.76</v>
      </c>
      <c r="P1919" s="442"/>
      <c r="Q1919" s="430">
        <v>1497.44</v>
      </c>
    </row>
    <row r="1920" spans="1:17" ht="14.4" customHeight="1" x14ac:dyDescent="0.3">
      <c r="A1920" s="425" t="s">
        <v>2673</v>
      </c>
      <c r="B1920" s="426" t="s">
        <v>2001</v>
      </c>
      <c r="C1920" s="426" t="s">
        <v>1969</v>
      </c>
      <c r="D1920" s="426" t="s">
        <v>2159</v>
      </c>
      <c r="E1920" s="426" t="s">
        <v>2160</v>
      </c>
      <c r="F1920" s="429"/>
      <c r="G1920" s="429"/>
      <c r="H1920" s="429"/>
      <c r="I1920" s="429"/>
      <c r="J1920" s="429"/>
      <c r="K1920" s="429"/>
      <c r="L1920" s="429"/>
      <c r="M1920" s="429"/>
      <c r="N1920" s="429">
        <v>2</v>
      </c>
      <c r="O1920" s="429">
        <v>1662.32</v>
      </c>
      <c r="P1920" s="442"/>
      <c r="Q1920" s="430">
        <v>831.16</v>
      </c>
    </row>
    <row r="1921" spans="1:17" ht="14.4" customHeight="1" x14ac:dyDescent="0.3">
      <c r="A1921" s="425" t="s">
        <v>2673</v>
      </c>
      <c r="B1921" s="426" t="s">
        <v>2001</v>
      </c>
      <c r="C1921" s="426" t="s">
        <v>1969</v>
      </c>
      <c r="D1921" s="426" t="s">
        <v>2161</v>
      </c>
      <c r="E1921" s="426" t="s">
        <v>2160</v>
      </c>
      <c r="F1921" s="429">
        <v>2</v>
      </c>
      <c r="G1921" s="429">
        <v>1713.8</v>
      </c>
      <c r="H1921" s="429">
        <v>1</v>
      </c>
      <c r="I1921" s="429">
        <v>856.9</v>
      </c>
      <c r="J1921" s="429">
        <v>1</v>
      </c>
      <c r="K1921" s="429">
        <v>888.06</v>
      </c>
      <c r="L1921" s="429">
        <v>0.51818181818181819</v>
      </c>
      <c r="M1921" s="429">
        <v>888.06</v>
      </c>
      <c r="N1921" s="429">
        <v>2</v>
      </c>
      <c r="O1921" s="429">
        <v>1776.12</v>
      </c>
      <c r="P1921" s="442">
        <v>1.0363636363636364</v>
      </c>
      <c r="Q1921" s="430">
        <v>888.06</v>
      </c>
    </row>
    <row r="1922" spans="1:17" ht="14.4" customHeight="1" x14ac:dyDescent="0.3">
      <c r="A1922" s="425" t="s">
        <v>2673</v>
      </c>
      <c r="B1922" s="426" t="s">
        <v>2001</v>
      </c>
      <c r="C1922" s="426" t="s">
        <v>1969</v>
      </c>
      <c r="D1922" s="426" t="s">
        <v>2162</v>
      </c>
      <c r="E1922" s="426" t="s">
        <v>2163</v>
      </c>
      <c r="F1922" s="429"/>
      <c r="G1922" s="429"/>
      <c r="H1922" s="429"/>
      <c r="I1922" s="429"/>
      <c r="J1922" s="429"/>
      <c r="K1922" s="429"/>
      <c r="L1922" s="429"/>
      <c r="M1922" s="429"/>
      <c r="N1922" s="429">
        <v>1</v>
      </c>
      <c r="O1922" s="429">
        <v>888.06</v>
      </c>
      <c r="P1922" s="442"/>
      <c r="Q1922" s="430">
        <v>888.06</v>
      </c>
    </row>
    <row r="1923" spans="1:17" ht="14.4" customHeight="1" x14ac:dyDescent="0.3">
      <c r="A1923" s="425" t="s">
        <v>2673</v>
      </c>
      <c r="B1923" s="426" t="s">
        <v>2001</v>
      </c>
      <c r="C1923" s="426" t="s">
        <v>1969</v>
      </c>
      <c r="D1923" s="426" t="s">
        <v>2565</v>
      </c>
      <c r="E1923" s="426" t="s">
        <v>2566</v>
      </c>
      <c r="F1923" s="429">
        <v>2</v>
      </c>
      <c r="G1923" s="429">
        <v>2111</v>
      </c>
      <c r="H1923" s="429">
        <v>1</v>
      </c>
      <c r="I1923" s="429">
        <v>1055.5</v>
      </c>
      <c r="J1923" s="429"/>
      <c r="K1923" s="429"/>
      <c r="L1923" s="429"/>
      <c r="M1923" s="429"/>
      <c r="N1923" s="429"/>
      <c r="O1923" s="429"/>
      <c r="P1923" s="442"/>
      <c r="Q1923" s="430"/>
    </row>
    <row r="1924" spans="1:17" ht="14.4" customHeight="1" x14ac:dyDescent="0.3">
      <c r="A1924" s="425" t="s">
        <v>2673</v>
      </c>
      <c r="B1924" s="426" t="s">
        <v>2001</v>
      </c>
      <c r="C1924" s="426" t="s">
        <v>1969</v>
      </c>
      <c r="D1924" s="426" t="s">
        <v>2166</v>
      </c>
      <c r="E1924" s="426" t="s">
        <v>2167</v>
      </c>
      <c r="F1924" s="429">
        <v>11</v>
      </c>
      <c r="G1924" s="429">
        <v>41382</v>
      </c>
      <c r="H1924" s="429">
        <v>1</v>
      </c>
      <c r="I1924" s="429">
        <v>3762</v>
      </c>
      <c r="J1924" s="429">
        <v>4</v>
      </c>
      <c r="K1924" s="429">
        <v>15595.2</v>
      </c>
      <c r="L1924" s="429">
        <v>0.3768595041322314</v>
      </c>
      <c r="M1924" s="429">
        <v>3898.8</v>
      </c>
      <c r="N1924" s="429">
        <v>3</v>
      </c>
      <c r="O1924" s="429">
        <v>11696.4</v>
      </c>
      <c r="P1924" s="442">
        <v>0.28264462809917357</v>
      </c>
      <c r="Q1924" s="430">
        <v>3898.7999999999997</v>
      </c>
    </row>
    <row r="1925" spans="1:17" ht="14.4" customHeight="1" x14ac:dyDescent="0.3">
      <c r="A1925" s="425" t="s">
        <v>2673</v>
      </c>
      <c r="B1925" s="426" t="s">
        <v>2001</v>
      </c>
      <c r="C1925" s="426" t="s">
        <v>1969</v>
      </c>
      <c r="D1925" s="426" t="s">
        <v>2171</v>
      </c>
      <c r="E1925" s="426" t="s">
        <v>2172</v>
      </c>
      <c r="F1925" s="429"/>
      <c r="G1925" s="429"/>
      <c r="H1925" s="429"/>
      <c r="I1925" s="429"/>
      <c r="J1925" s="429"/>
      <c r="K1925" s="429"/>
      <c r="L1925" s="429"/>
      <c r="M1925" s="429"/>
      <c r="N1925" s="429">
        <v>1</v>
      </c>
      <c r="O1925" s="429">
        <v>1472.88</v>
      </c>
      <c r="P1925" s="442"/>
      <c r="Q1925" s="430">
        <v>1472.88</v>
      </c>
    </row>
    <row r="1926" spans="1:17" ht="14.4" customHeight="1" x14ac:dyDescent="0.3">
      <c r="A1926" s="425" t="s">
        <v>2673</v>
      </c>
      <c r="B1926" s="426" t="s">
        <v>2001</v>
      </c>
      <c r="C1926" s="426" t="s">
        <v>1969</v>
      </c>
      <c r="D1926" s="426" t="s">
        <v>2431</v>
      </c>
      <c r="E1926" s="426" t="s">
        <v>2432</v>
      </c>
      <c r="F1926" s="429"/>
      <c r="G1926" s="429"/>
      <c r="H1926" s="429"/>
      <c r="I1926" s="429"/>
      <c r="J1926" s="429"/>
      <c r="K1926" s="429"/>
      <c r="L1926" s="429"/>
      <c r="M1926" s="429"/>
      <c r="N1926" s="429">
        <v>1</v>
      </c>
      <c r="O1926" s="429">
        <v>3644.58</v>
      </c>
      <c r="P1926" s="442"/>
      <c r="Q1926" s="430">
        <v>3644.58</v>
      </c>
    </row>
    <row r="1927" spans="1:17" ht="14.4" customHeight="1" x14ac:dyDescent="0.3">
      <c r="A1927" s="425" t="s">
        <v>2673</v>
      </c>
      <c r="B1927" s="426" t="s">
        <v>2001</v>
      </c>
      <c r="C1927" s="426" t="s">
        <v>1969</v>
      </c>
      <c r="D1927" s="426" t="s">
        <v>2179</v>
      </c>
      <c r="E1927" s="426" t="s">
        <v>2180</v>
      </c>
      <c r="F1927" s="429">
        <v>3</v>
      </c>
      <c r="G1927" s="429">
        <v>1039.5</v>
      </c>
      <c r="H1927" s="429">
        <v>1</v>
      </c>
      <c r="I1927" s="429">
        <v>346.5</v>
      </c>
      <c r="J1927" s="429">
        <v>1</v>
      </c>
      <c r="K1927" s="429">
        <v>359.1</v>
      </c>
      <c r="L1927" s="429">
        <v>0.34545454545454546</v>
      </c>
      <c r="M1927" s="429">
        <v>359.1</v>
      </c>
      <c r="N1927" s="429">
        <v>2</v>
      </c>
      <c r="O1927" s="429">
        <v>718.2</v>
      </c>
      <c r="P1927" s="442">
        <v>0.69090909090909092</v>
      </c>
      <c r="Q1927" s="430">
        <v>359.1</v>
      </c>
    </row>
    <row r="1928" spans="1:17" ht="14.4" customHeight="1" x14ac:dyDescent="0.3">
      <c r="A1928" s="425" t="s">
        <v>2673</v>
      </c>
      <c r="B1928" s="426" t="s">
        <v>2001</v>
      </c>
      <c r="C1928" s="426" t="s">
        <v>1969</v>
      </c>
      <c r="D1928" s="426" t="s">
        <v>2197</v>
      </c>
      <c r="E1928" s="426" t="s">
        <v>2198</v>
      </c>
      <c r="F1928" s="429">
        <v>2</v>
      </c>
      <c r="G1928" s="429">
        <v>32482.2</v>
      </c>
      <c r="H1928" s="429">
        <v>1</v>
      </c>
      <c r="I1928" s="429">
        <v>16241.1</v>
      </c>
      <c r="J1928" s="429">
        <v>1</v>
      </c>
      <c r="K1928" s="429">
        <v>16831.689999999999</v>
      </c>
      <c r="L1928" s="429">
        <v>0.51818195811860024</v>
      </c>
      <c r="M1928" s="429">
        <v>16831.689999999999</v>
      </c>
      <c r="N1928" s="429">
        <v>3</v>
      </c>
      <c r="O1928" s="429">
        <v>50495.069999999992</v>
      </c>
      <c r="P1928" s="442">
        <v>1.5545458743558007</v>
      </c>
      <c r="Q1928" s="430">
        <v>16831.689999999999</v>
      </c>
    </row>
    <row r="1929" spans="1:17" ht="14.4" customHeight="1" x14ac:dyDescent="0.3">
      <c r="A1929" s="425" t="s">
        <v>2673</v>
      </c>
      <c r="B1929" s="426" t="s">
        <v>2001</v>
      </c>
      <c r="C1929" s="426" t="s">
        <v>1969</v>
      </c>
      <c r="D1929" s="426" t="s">
        <v>2205</v>
      </c>
      <c r="E1929" s="426" t="s">
        <v>2206</v>
      </c>
      <c r="F1929" s="429">
        <v>1</v>
      </c>
      <c r="G1929" s="429">
        <v>6356</v>
      </c>
      <c r="H1929" s="429">
        <v>1</v>
      </c>
      <c r="I1929" s="429">
        <v>6356</v>
      </c>
      <c r="J1929" s="429">
        <v>3</v>
      </c>
      <c r="K1929" s="429">
        <v>19761.39</v>
      </c>
      <c r="L1929" s="429">
        <v>3.1090921963499056</v>
      </c>
      <c r="M1929" s="429">
        <v>6587.13</v>
      </c>
      <c r="N1929" s="429">
        <v>2</v>
      </c>
      <c r="O1929" s="429">
        <v>13174.26</v>
      </c>
      <c r="P1929" s="442">
        <v>2.0727281308999372</v>
      </c>
      <c r="Q1929" s="430">
        <v>6587.13</v>
      </c>
    </row>
    <row r="1930" spans="1:17" ht="14.4" customHeight="1" x14ac:dyDescent="0.3">
      <c r="A1930" s="425" t="s">
        <v>2673</v>
      </c>
      <c r="B1930" s="426" t="s">
        <v>2001</v>
      </c>
      <c r="C1930" s="426" t="s">
        <v>1969</v>
      </c>
      <c r="D1930" s="426" t="s">
        <v>2207</v>
      </c>
      <c r="E1930" s="426" t="s">
        <v>2208</v>
      </c>
      <c r="F1930" s="429"/>
      <c r="G1930" s="429"/>
      <c r="H1930" s="429"/>
      <c r="I1930" s="429"/>
      <c r="J1930" s="429">
        <v>1</v>
      </c>
      <c r="K1930" s="429">
        <v>1841.62</v>
      </c>
      <c r="L1930" s="429"/>
      <c r="M1930" s="429">
        <v>1841.62</v>
      </c>
      <c r="N1930" s="429"/>
      <c r="O1930" s="429"/>
      <c r="P1930" s="442"/>
      <c r="Q1930" s="430"/>
    </row>
    <row r="1931" spans="1:17" ht="14.4" customHeight="1" x14ac:dyDescent="0.3">
      <c r="A1931" s="425" t="s">
        <v>2673</v>
      </c>
      <c r="B1931" s="426" t="s">
        <v>2001</v>
      </c>
      <c r="C1931" s="426" t="s">
        <v>1969</v>
      </c>
      <c r="D1931" s="426" t="s">
        <v>2598</v>
      </c>
      <c r="E1931" s="426" t="s">
        <v>2599</v>
      </c>
      <c r="F1931" s="429">
        <v>3</v>
      </c>
      <c r="G1931" s="429">
        <v>27019.02</v>
      </c>
      <c r="H1931" s="429">
        <v>1</v>
      </c>
      <c r="I1931" s="429">
        <v>9006.34</v>
      </c>
      <c r="J1931" s="429"/>
      <c r="K1931" s="429"/>
      <c r="L1931" s="429"/>
      <c r="M1931" s="429"/>
      <c r="N1931" s="429"/>
      <c r="O1931" s="429"/>
      <c r="P1931" s="442"/>
      <c r="Q1931" s="430"/>
    </row>
    <row r="1932" spans="1:17" ht="14.4" customHeight="1" x14ac:dyDescent="0.3">
      <c r="A1932" s="425" t="s">
        <v>2673</v>
      </c>
      <c r="B1932" s="426" t="s">
        <v>2001</v>
      </c>
      <c r="C1932" s="426" t="s">
        <v>1969</v>
      </c>
      <c r="D1932" s="426" t="s">
        <v>2674</v>
      </c>
      <c r="E1932" s="426" t="s">
        <v>2675</v>
      </c>
      <c r="F1932" s="429">
        <v>1</v>
      </c>
      <c r="G1932" s="429">
        <v>16952.3</v>
      </c>
      <c r="H1932" s="429">
        <v>1</v>
      </c>
      <c r="I1932" s="429">
        <v>16952.3</v>
      </c>
      <c r="J1932" s="429"/>
      <c r="K1932" s="429"/>
      <c r="L1932" s="429"/>
      <c r="M1932" s="429"/>
      <c r="N1932" s="429"/>
      <c r="O1932" s="429"/>
      <c r="P1932" s="442"/>
      <c r="Q1932" s="430"/>
    </row>
    <row r="1933" spans="1:17" ht="14.4" customHeight="1" x14ac:dyDescent="0.3">
      <c r="A1933" s="425" t="s">
        <v>2673</v>
      </c>
      <c r="B1933" s="426" t="s">
        <v>2001</v>
      </c>
      <c r="C1933" s="426" t="s">
        <v>1969</v>
      </c>
      <c r="D1933" s="426" t="s">
        <v>2676</v>
      </c>
      <c r="E1933" s="426" t="s">
        <v>2675</v>
      </c>
      <c r="F1933" s="429">
        <v>1</v>
      </c>
      <c r="G1933" s="429">
        <v>21829</v>
      </c>
      <c r="H1933" s="429">
        <v>1</v>
      </c>
      <c r="I1933" s="429">
        <v>21829</v>
      </c>
      <c r="J1933" s="429"/>
      <c r="K1933" s="429"/>
      <c r="L1933" s="429"/>
      <c r="M1933" s="429"/>
      <c r="N1933" s="429"/>
      <c r="O1933" s="429"/>
      <c r="P1933" s="442"/>
      <c r="Q1933" s="430"/>
    </row>
    <row r="1934" spans="1:17" ht="14.4" customHeight="1" x14ac:dyDescent="0.3">
      <c r="A1934" s="425" t="s">
        <v>2673</v>
      </c>
      <c r="B1934" s="426" t="s">
        <v>2001</v>
      </c>
      <c r="C1934" s="426" t="s">
        <v>1976</v>
      </c>
      <c r="D1934" s="426" t="s">
        <v>2233</v>
      </c>
      <c r="E1934" s="426" t="s">
        <v>2234</v>
      </c>
      <c r="F1934" s="429">
        <v>244</v>
      </c>
      <c r="G1934" s="429">
        <v>36356</v>
      </c>
      <c r="H1934" s="429">
        <v>1</v>
      </c>
      <c r="I1934" s="429">
        <v>149</v>
      </c>
      <c r="J1934" s="429">
        <v>273</v>
      </c>
      <c r="K1934" s="429">
        <v>40677</v>
      </c>
      <c r="L1934" s="429">
        <v>1.1188524590163935</v>
      </c>
      <c r="M1934" s="429">
        <v>149</v>
      </c>
      <c r="N1934" s="429">
        <v>249</v>
      </c>
      <c r="O1934" s="429">
        <v>37350</v>
      </c>
      <c r="P1934" s="442">
        <v>1.0273407415557267</v>
      </c>
      <c r="Q1934" s="430">
        <v>150</v>
      </c>
    </row>
    <row r="1935" spans="1:17" ht="14.4" customHeight="1" x14ac:dyDescent="0.3">
      <c r="A1935" s="425" t="s">
        <v>2673</v>
      </c>
      <c r="B1935" s="426" t="s">
        <v>2001</v>
      </c>
      <c r="C1935" s="426" t="s">
        <v>1976</v>
      </c>
      <c r="D1935" s="426" t="s">
        <v>2235</v>
      </c>
      <c r="E1935" s="426" t="s">
        <v>2236</v>
      </c>
      <c r="F1935" s="429">
        <v>42</v>
      </c>
      <c r="G1935" s="429">
        <v>8568</v>
      </c>
      <c r="H1935" s="429">
        <v>1</v>
      </c>
      <c r="I1935" s="429">
        <v>204</v>
      </c>
      <c r="J1935" s="429">
        <v>30</v>
      </c>
      <c r="K1935" s="429">
        <v>6120</v>
      </c>
      <c r="L1935" s="429">
        <v>0.7142857142857143</v>
      </c>
      <c r="M1935" s="429">
        <v>204</v>
      </c>
      <c r="N1935" s="429">
        <v>15</v>
      </c>
      <c r="O1935" s="429">
        <v>3075</v>
      </c>
      <c r="P1935" s="442">
        <v>0.35889355742296919</v>
      </c>
      <c r="Q1935" s="430">
        <v>205</v>
      </c>
    </row>
    <row r="1936" spans="1:17" ht="14.4" customHeight="1" x14ac:dyDescent="0.3">
      <c r="A1936" s="425" t="s">
        <v>2673</v>
      </c>
      <c r="B1936" s="426" t="s">
        <v>2001</v>
      </c>
      <c r="C1936" s="426" t="s">
        <v>1976</v>
      </c>
      <c r="D1936" s="426" t="s">
        <v>2237</v>
      </c>
      <c r="E1936" s="426" t="s">
        <v>2238</v>
      </c>
      <c r="F1936" s="429">
        <v>123</v>
      </c>
      <c r="G1936" s="429">
        <v>19311</v>
      </c>
      <c r="H1936" s="429">
        <v>1</v>
      </c>
      <c r="I1936" s="429">
        <v>157</v>
      </c>
      <c r="J1936" s="429">
        <v>69</v>
      </c>
      <c r="K1936" s="429">
        <v>10833</v>
      </c>
      <c r="L1936" s="429">
        <v>0.56097560975609762</v>
      </c>
      <c r="M1936" s="429">
        <v>157</v>
      </c>
      <c r="N1936" s="429">
        <v>81</v>
      </c>
      <c r="O1936" s="429">
        <v>12798</v>
      </c>
      <c r="P1936" s="442">
        <v>0.66273108590958518</v>
      </c>
      <c r="Q1936" s="430">
        <v>158</v>
      </c>
    </row>
    <row r="1937" spans="1:17" ht="14.4" customHeight="1" x14ac:dyDescent="0.3">
      <c r="A1937" s="425" t="s">
        <v>2673</v>
      </c>
      <c r="B1937" s="426" t="s">
        <v>2001</v>
      </c>
      <c r="C1937" s="426" t="s">
        <v>1976</v>
      </c>
      <c r="D1937" s="426" t="s">
        <v>2239</v>
      </c>
      <c r="E1937" s="426" t="s">
        <v>2240</v>
      </c>
      <c r="F1937" s="429">
        <v>148</v>
      </c>
      <c r="G1937" s="429">
        <v>22052</v>
      </c>
      <c r="H1937" s="429">
        <v>1</v>
      </c>
      <c r="I1937" s="429">
        <v>149</v>
      </c>
      <c r="J1937" s="429">
        <v>105</v>
      </c>
      <c r="K1937" s="429">
        <v>15645</v>
      </c>
      <c r="L1937" s="429">
        <v>0.70945945945945943</v>
      </c>
      <c r="M1937" s="429">
        <v>149</v>
      </c>
      <c r="N1937" s="429">
        <v>106</v>
      </c>
      <c r="O1937" s="429">
        <v>15900</v>
      </c>
      <c r="P1937" s="442">
        <v>0.72102303645927812</v>
      </c>
      <c r="Q1937" s="430">
        <v>150</v>
      </c>
    </row>
    <row r="1938" spans="1:17" ht="14.4" customHeight="1" x14ac:dyDescent="0.3">
      <c r="A1938" s="425" t="s">
        <v>2673</v>
      </c>
      <c r="B1938" s="426" t="s">
        <v>2001</v>
      </c>
      <c r="C1938" s="426" t="s">
        <v>1976</v>
      </c>
      <c r="D1938" s="426" t="s">
        <v>2241</v>
      </c>
      <c r="E1938" s="426" t="s">
        <v>2242</v>
      </c>
      <c r="F1938" s="429">
        <v>56</v>
      </c>
      <c r="G1938" s="429">
        <v>10136</v>
      </c>
      <c r="H1938" s="429">
        <v>1</v>
      </c>
      <c r="I1938" s="429">
        <v>181</v>
      </c>
      <c r="J1938" s="429">
        <v>59</v>
      </c>
      <c r="K1938" s="429">
        <v>10679</v>
      </c>
      <c r="L1938" s="429">
        <v>1.0535714285714286</v>
      </c>
      <c r="M1938" s="429">
        <v>181</v>
      </c>
      <c r="N1938" s="429">
        <v>61</v>
      </c>
      <c r="O1938" s="429">
        <v>11102</v>
      </c>
      <c r="P1938" s="442">
        <v>1.0953038674033149</v>
      </c>
      <c r="Q1938" s="430">
        <v>182</v>
      </c>
    </row>
    <row r="1939" spans="1:17" ht="14.4" customHeight="1" x14ac:dyDescent="0.3">
      <c r="A1939" s="425" t="s">
        <v>2673</v>
      </c>
      <c r="B1939" s="426" t="s">
        <v>2001</v>
      </c>
      <c r="C1939" s="426" t="s">
        <v>1976</v>
      </c>
      <c r="D1939" s="426" t="s">
        <v>2243</v>
      </c>
      <c r="E1939" s="426" t="s">
        <v>2244</v>
      </c>
      <c r="F1939" s="429">
        <v>3</v>
      </c>
      <c r="G1939" s="429">
        <v>471</v>
      </c>
      <c r="H1939" s="429">
        <v>1</v>
      </c>
      <c r="I1939" s="429">
        <v>157</v>
      </c>
      <c r="J1939" s="429">
        <v>7</v>
      </c>
      <c r="K1939" s="429">
        <v>1099</v>
      </c>
      <c r="L1939" s="429">
        <v>2.3333333333333335</v>
      </c>
      <c r="M1939" s="429">
        <v>157</v>
      </c>
      <c r="N1939" s="429">
        <v>8</v>
      </c>
      <c r="O1939" s="429">
        <v>1264</v>
      </c>
      <c r="P1939" s="442">
        <v>2.6836518046709128</v>
      </c>
      <c r="Q1939" s="430">
        <v>158</v>
      </c>
    </row>
    <row r="1940" spans="1:17" ht="14.4" customHeight="1" x14ac:dyDescent="0.3">
      <c r="A1940" s="425" t="s">
        <v>2673</v>
      </c>
      <c r="B1940" s="426" t="s">
        <v>2001</v>
      </c>
      <c r="C1940" s="426" t="s">
        <v>1976</v>
      </c>
      <c r="D1940" s="426" t="s">
        <v>2245</v>
      </c>
      <c r="E1940" s="426" t="s">
        <v>2246</v>
      </c>
      <c r="F1940" s="429">
        <v>610</v>
      </c>
      <c r="G1940" s="429">
        <v>75030</v>
      </c>
      <c r="H1940" s="429">
        <v>1</v>
      </c>
      <c r="I1940" s="429">
        <v>123</v>
      </c>
      <c r="J1940" s="429">
        <v>628</v>
      </c>
      <c r="K1940" s="429">
        <v>77872</v>
      </c>
      <c r="L1940" s="429">
        <v>1.0378781820605092</v>
      </c>
      <c r="M1940" s="429">
        <v>124</v>
      </c>
      <c r="N1940" s="429">
        <v>500</v>
      </c>
      <c r="O1940" s="429">
        <v>62000</v>
      </c>
      <c r="P1940" s="442">
        <v>0.8263361322137811</v>
      </c>
      <c r="Q1940" s="430">
        <v>124</v>
      </c>
    </row>
    <row r="1941" spans="1:17" ht="14.4" customHeight="1" x14ac:dyDescent="0.3">
      <c r="A1941" s="425" t="s">
        <v>2673</v>
      </c>
      <c r="B1941" s="426" t="s">
        <v>2001</v>
      </c>
      <c r="C1941" s="426" t="s">
        <v>1976</v>
      </c>
      <c r="D1941" s="426" t="s">
        <v>2247</v>
      </c>
      <c r="E1941" s="426" t="s">
        <v>2248</v>
      </c>
      <c r="F1941" s="429">
        <v>292</v>
      </c>
      <c r="G1941" s="429">
        <v>56064</v>
      </c>
      <c r="H1941" s="429">
        <v>1</v>
      </c>
      <c r="I1941" s="429">
        <v>192</v>
      </c>
      <c r="J1941" s="429">
        <v>270</v>
      </c>
      <c r="K1941" s="429">
        <v>51840</v>
      </c>
      <c r="L1941" s="429">
        <v>0.92465753424657537</v>
      </c>
      <c r="M1941" s="429">
        <v>192</v>
      </c>
      <c r="N1941" s="429">
        <v>251</v>
      </c>
      <c r="O1941" s="429">
        <v>48443</v>
      </c>
      <c r="P1941" s="442">
        <v>0.86406606735159819</v>
      </c>
      <c r="Q1941" s="430">
        <v>193</v>
      </c>
    </row>
    <row r="1942" spans="1:17" ht="14.4" customHeight="1" x14ac:dyDescent="0.3">
      <c r="A1942" s="425" t="s">
        <v>2673</v>
      </c>
      <c r="B1942" s="426" t="s">
        <v>2001</v>
      </c>
      <c r="C1942" s="426" t="s">
        <v>1976</v>
      </c>
      <c r="D1942" s="426" t="s">
        <v>2249</v>
      </c>
      <c r="E1942" s="426" t="s">
        <v>2250</v>
      </c>
      <c r="F1942" s="429">
        <v>1905</v>
      </c>
      <c r="G1942" s="429">
        <v>411480</v>
      </c>
      <c r="H1942" s="429">
        <v>1</v>
      </c>
      <c r="I1942" s="429">
        <v>216</v>
      </c>
      <c r="J1942" s="429">
        <v>1733</v>
      </c>
      <c r="K1942" s="429">
        <v>374328</v>
      </c>
      <c r="L1942" s="429">
        <v>0.90971128608923879</v>
      </c>
      <c r="M1942" s="429">
        <v>216</v>
      </c>
      <c r="N1942" s="429">
        <v>1886</v>
      </c>
      <c r="O1942" s="429">
        <v>409262</v>
      </c>
      <c r="P1942" s="442">
        <v>0.9946097015650821</v>
      </c>
      <c r="Q1942" s="430">
        <v>217</v>
      </c>
    </row>
    <row r="1943" spans="1:17" ht="14.4" customHeight="1" x14ac:dyDescent="0.3">
      <c r="A1943" s="425" t="s">
        <v>2673</v>
      </c>
      <c r="B1943" s="426" t="s">
        <v>2001</v>
      </c>
      <c r="C1943" s="426" t="s">
        <v>1976</v>
      </c>
      <c r="D1943" s="426" t="s">
        <v>2251</v>
      </c>
      <c r="E1943" s="426" t="s">
        <v>2252</v>
      </c>
      <c r="F1943" s="429">
        <v>73</v>
      </c>
      <c r="G1943" s="429">
        <v>15768</v>
      </c>
      <c r="H1943" s="429">
        <v>1</v>
      </c>
      <c r="I1943" s="429">
        <v>216</v>
      </c>
      <c r="J1943" s="429">
        <v>66</v>
      </c>
      <c r="K1943" s="429">
        <v>14256</v>
      </c>
      <c r="L1943" s="429">
        <v>0.90410958904109584</v>
      </c>
      <c r="M1943" s="429">
        <v>216</v>
      </c>
      <c r="N1943" s="429">
        <v>72</v>
      </c>
      <c r="O1943" s="429">
        <v>15624</v>
      </c>
      <c r="P1943" s="442">
        <v>0.9908675799086758</v>
      </c>
      <c r="Q1943" s="430">
        <v>217</v>
      </c>
    </row>
    <row r="1944" spans="1:17" ht="14.4" customHeight="1" x14ac:dyDescent="0.3">
      <c r="A1944" s="425" t="s">
        <v>2673</v>
      </c>
      <c r="B1944" s="426" t="s">
        <v>2001</v>
      </c>
      <c r="C1944" s="426" t="s">
        <v>1976</v>
      </c>
      <c r="D1944" s="426" t="s">
        <v>2253</v>
      </c>
      <c r="E1944" s="426" t="s">
        <v>2254</v>
      </c>
      <c r="F1944" s="429">
        <v>699</v>
      </c>
      <c r="G1944" s="429">
        <v>120228</v>
      </c>
      <c r="H1944" s="429">
        <v>1</v>
      </c>
      <c r="I1944" s="429">
        <v>172</v>
      </c>
      <c r="J1944" s="429">
        <v>641</v>
      </c>
      <c r="K1944" s="429">
        <v>110252</v>
      </c>
      <c r="L1944" s="429">
        <v>0.9170243204577968</v>
      </c>
      <c r="M1944" s="429">
        <v>172</v>
      </c>
      <c r="N1944" s="429">
        <v>633</v>
      </c>
      <c r="O1944" s="429">
        <v>109509</v>
      </c>
      <c r="P1944" s="442">
        <v>0.91084439564826825</v>
      </c>
      <c r="Q1944" s="430">
        <v>173</v>
      </c>
    </row>
    <row r="1945" spans="1:17" ht="14.4" customHeight="1" x14ac:dyDescent="0.3">
      <c r="A1945" s="425" t="s">
        <v>2673</v>
      </c>
      <c r="B1945" s="426" t="s">
        <v>2001</v>
      </c>
      <c r="C1945" s="426" t="s">
        <v>1976</v>
      </c>
      <c r="D1945" s="426" t="s">
        <v>2257</v>
      </c>
      <c r="E1945" s="426" t="s">
        <v>2258</v>
      </c>
      <c r="F1945" s="429">
        <v>5</v>
      </c>
      <c r="G1945" s="429">
        <v>1715</v>
      </c>
      <c r="H1945" s="429">
        <v>1</v>
      </c>
      <c r="I1945" s="429">
        <v>343</v>
      </c>
      <c r="J1945" s="429">
        <v>2</v>
      </c>
      <c r="K1945" s="429">
        <v>686</v>
      </c>
      <c r="L1945" s="429">
        <v>0.4</v>
      </c>
      <c r="M1945" s="429">
        <v>343</v>
      </c>
      <c r="N1945" s="429"/>
      <c r="O1945" s="429"/>
      <c r="P1945" s="442"/>
      <c r="Q1945" s="430"/>
    </row>
    <row r="1946" spans="1:17" ht="14.4" customHeight="1" x14ac:dyDescent="0.3">
      <c r="A1946" s="425" t="s">
        <v>2673</v>
      </c>
      <c r="B1946" s="426" t="s">
        <v>2001</v>
      </c>
      <c r="C1946" s="426" t="s">
        <v>1976</v>
      </c>
      <c r="D1946" s="426" t="s">
        <v>2261</v>
      </c>
      <c r="E1946" s="426" t="s">
        <v>2262</v>
      </c>
      <c r="F1946" s="429">
        <v>8</v>
      </c>
      <c r="G1946" s="429">
        <v>1744</v>
      </c>
      <c r="H1946" s="429">
        <v>1</v>
      </c>
      <c r="I1946" s="429">
        <v>218</v>
      </c>
      <c r="J1946" s="429">
        <v>3</v>
      </c>
      <c r="K1946" s="429">
        <v>654</v>
      </c>
      <c r="L1946" s="429">
        <v>0.375</v>
      </c>
      <c r="M1946" s="429">
        <v>218</v>
      </c>
      <c r="N1946" s="429">
        <v>4</v>
      </c>
      <c r="O1946" s="429">
        <v>876</v>
      </c>
      <c r="P1946" s="442">
        <v>0.50229357798165142</v>
      </c>
      <c r="Q1946" s="430">
        <v>219</v>
      </c>
    </row>
    <row r="1947" spans="1:17" ht="14.4" customHeight="1" x14ac:dyDescent="0.3">
      <c r="A1947" s="425" t="s">
        <v>2673</v>
      </c>
      <c r="B1947" s="426" t="s">
        <v>2001</v>
      </c>
      <c r="C1947" s="426" t="s">
        <v>1976</v>
      </c>
      <c r="D1947" s="426" t="s">
        <v>2263</v>
      </c>
      <c r="E1947" s="426" t="s">
        <v>2264</v>
      </c>
      <c r="F1947" s="429">
        <v>3</v>
      </c>
      <c r="G1947" s="429">
        <v>1242</v>
      </c>
      <c r="H1947" s="429">
        <v>1</v>
      </c>
      <c r="I1947" s="429">
        <v>414</v>
      </c>
      <c r="J1947" s="429">
        <v>3</v>
      </c>
      <c r="K1947" s="429">
        <v>1242</v>
      </c>
      <c r="L1947" s="429">
        <v>1</v>
      </c>
      <c r="M1947" s="429">
        <v>414</v>
      </c>
      <c r="N1947" s="429">
        <v>1</v>
      </c>
      <c r="O1947" s="429">
        <v>415</v>
      </c>
      <c r="P1947" s="442">
        <v>0.33413848631239934</v>
      </c>
      <c r="Q1947" s="430">
        <v>415</v>
      </c>
    </row>
    <row r="1948" spans="1:17" ht="14.4" customHeight="1" x14ac:dyDescent="0.3">
      <c r="A1948" s="425" t="s">
        <v>2673</v>
      </c>
      <c r="B1948" s="426" t="s">
        <v>2001</v>
      </c>
      <c r="C1948" s="426" t="s">
        <v>1976</v>
      </c>
      <c r="D1948" s="426" t="s">
        <v>2277</v>
      </c>
      <c r="E1948" s="426" t="s">
        <v>2278</v>
      </c>
      <c r="F1948" s="429"/>
      <c r="G1948" s="429"/>
      <c r="H1948" s="429"/>
      <c r="I1948" s="429"/>
      <c r="J1948" s="429">
        <v>1</v>
      </c>
      <c r="K1948" s="429">
        <v>448</v>
      </c>
      <c r="L1948" s="429"/>
      <c r="M1948" s="429">
        <v>448</v>
      </c>
      <c r="N1948" s="429">
        <v>1</v>
      </c>
      <c r="O1948" s="429">
        <v>449</v>
      </c>
      <c r="P1948" s="442"/>
      <c r="Q1948" s="430">
        <v>449</v>
      </c>
    </row>
    <row r="1949" spans="1:17" ht="14.4" customHeight="1" x14ac:dyDescent="0.3">
      <c r="A1949" s="425" t="s">
        <v>2673</v>
      </c>
      <c r="B1949" s="426" t="s">
        <v>2001</v>
      </c>
      <c r="C1949" s="426" t="s">
        <v>1976</v>
      </c>
      <c r="D1949" s="426" t="s">
        <v>2287</v>
      </c>
      <c r="E1949" s="426" t="s">
        <v>2288</v>
      </c>
      <c r="F1949" s="429">
        <v>2</v>
      </c>
      <c r="G1949" s="429">
        <v>728</v>
      </c>
      <c r="H1949" s="429">
        <v>1</v>
      </c>
      <c r="I1949" s="429">
        <v>364</v>
      </c>
      <c r="J1949" s="429">
        <v>1</v>
      </c>
      <c r="K1949" s="429">
        <v>364</v>
      </c>
      <c r="L1949" s="429">
        <v>0.5</v>
      </c>
      <c r="M1949" s="429">
        <v>364</v>
      </c>
      <c r="N1949" s="429"/>
      <c r="O1949" s="429"/>
      <c r="P1949" s="442"/>
      <c r="Q1949" s="430"/>
    </row>
    <row r="1950" spans="1:17" ht="14.4" customHeight="1" x14ac:dyDescent="0.3">
      <c r="A1950" s="425" t="s">
        <v>2673</v>
      </c>
      <c r="B1950" s="426" t="s">
        <v>2001</v>
      </c>
      <c r="C1950" s="426" t="s">
        <v>1976</v>
      </c>
      <c r="D1950" s="426" t="s">
        <v>2297</v>
      </c>
      <c r="E1950" s="426" t="s">
        <v>2298</v>
      </c>
      <c r="F1950" s="429">
        <v>3379</v>
      </c>
      <c r="G1950" s="429">
        <v>665663</v>
      </c>
      <c r="H1950" s="429">
        <v>1</v>
      </c>
      <c r="I1950" s="429">
        <v>197</v>
      </c>
      <c r="J1950" s="429">
        <v>2891</v>
      </c>
      <c r="K1950" s="429">
        <v>569527</v>
      </c>
      <c r="L1950" s="429">
        <v>0.85557857354246813</v>
      </c>
      <c r="M1950" s="429">
        <v>197</v>
      </c>
      <c r="N1950" s="429">
        <v>2648</v>
      </c>
      <c r="O1950" s="429">
        <v>524304</v>
      </c>
      <c r="P1950" s="442">
        <v>0.78764179472195395</v>
      </c>
      <c r="Q1950" s="430">
        <v>198</v>
      </c>
    </row>
    <row r="1951" spans="1:17" ht="14.4" customHeight="1" x14ac:dyDescent="0.3">
      <c r="A1951" s="425" t="s">
        <v>2673</v>
      </c>
      <c r="B1951" s="426" t="s">
        <v>2001</v>
      </c>
      <c r="C1951" s="426" t="s">
        <v>1976</v>
      </c>
      <c r="D1951" s="426" t="s">
        <v>2301</v>
      </c>
      <c r="E1951" s="426" t="s">
        <v>2302</v>
      </c>
      <c r="F1951" s="429"/>
      <c r="G1951" s="429"/>
      <c r="H1951" s="429"/>
      <c r="I1951" s="429"/>
      <c r="J1951" s="429">
        <v>1</v>
      </c>
      <c r="K1951" s="429">
        <v>325</v>
      </c>
      <c r="L1951" s="429"/>
      <c r="M1951" s="429">
        <v>325</v>
      </c>
      <c r="N1951" s="429">
        <v>1</v>
      </c>
      <c r="O1951" s="429">
        <v>326</v>
      </c>
      <c r="P1951" s="442"/>
      <c r="Q1951" s="430">
        <v>326</v>
      </c>
    </row>
    <row r="1952" spans="1:17" ht="14.4" customHeight="1" x14ac:dyDescent="0.3">
      <c r="A1952" s="425" t="s">
        <v>2673</v>
      </c>
      <c r="B1952" s="426" t="s">
        <v>2001</v>
      </c>
      <c r="C1952" s="426" t="s">
        <v>1976</v>
      </c>
      <c r="D1952" s="426" t="s">
        <v>2309</v>
      </c>
      <c r="E1952" s="426" t="s">
        <v>2310</v>
      </c>
      <c r="F1952" s="429">
        <v>3</v>
      </c>
      <c r="G1952" s="429">
        <v>12354</v>
      </c>
      <c r="H1952" s="429">
        <v>1</v>
      </c>
      <c r="I1952" s="429">
        <v>4118</v>
      </c>
      <c r="J1952" s="429">
        <v>3</v>
      </c>
      <c r="K1952" s="429">
        <v>12366</v>
      </c>
      <c r="L1952" s="429">
        <v>1.0009713453132589</v>
      </c>
      <c r="M1952" s="429">
        <v>4122</v>
      </c>
      <c r="N1952" s="429">
        <v>6</v>
      </c>
      <c r="O1952" s="429">
        <v>24762</v>
      </c>
      <c r="P1952" s="442">
        <v>2.0043710539096651</v>
      </c>
      <c r="Q1952" s="430">
        <v>4127</v>
      </c>
    </row>
    <row r="1953" spans="1:17" ht="14.4" customHeight="1" x14ac:dyDescent="0.3">
      <c r="A1953" s="425" t="s">
        <v>2673</v>
      </c>
      <c r="B1953" s="426" t="s">
        <v>2001</v>
      </c>
      <c r="C1953" s="426" t="s">
        <v>1976</v>
      </c>
      <c r="D1953" s="426" t="s">
        <v>2311</v>
      </c>
      <c r="E1953" s="426" t="s">
        <v>2312</v>
      </c>
      <c r="F1953" s="429">
        <v>1</v>
      </c>
      <c r="G1953" s="429">
        <v>1984</v>
      </c>
      <c r="H1953" s="429">
        <v>1</v>
      </c>
      <c r="I1953" s="429">
        <v>1984</v>
      </c>
      <c r="J1953" s="429">
        <v>1</v>
      </c>
      <c r="K1953" s="429">
        <v>1988</v>
      </c>
      <c r="L1953" s="429">
        <v>1.002016129032258</v>
      </c>
      <c r="M1953" s="429">
        <v>1988</v>
      </c>
      <c r="N1953" s="429"/>
      <c r="O1953" s="429"/>
      <c r="P1953" s="442"/>
      <c r="Q1953" s="430"/>
    </row>
    <row r="1954" spans="1:17" ht="14.4" customHeight="1" x14ac:dyDescent="0.3">
      <c r="A1954" s="425" t="s">
        <v>2673</v>
      </c>
      <c r="B1954" s="426" t="s">
        <v>2001</v>
      </c>
      <c r="C1954" s="426" t="s">
        <v>1976</v>
      </c>
      <c r="D1954" s="426" t="s">
        <v>2447</v>
      </c>
      <c r="E1954" s="426" t="s">
        <v>2448</v>
      </c>
      <c r="F1954" s="429"/>
      <c r="G1954" s="429"/>
      <c r="H1954" s="429"/>
      <c r="I1954" s="429"/>
      <c r="J1954" s="429"/>
      <c r="K1954" s="429"/>
      <c r="L1954" s="429"/>
      <c r="M1954" s="429"/>
      <c r="N1954" s="429">
        <v>1</v>
      </c>
      <c r="O1954" s="429">
        <v>15049</v>
      </c>
      <c r="P1954" s="442"/>
      <c r="Q1954" s="430">
        <v>15049</v>
      </c>
    </row>
    <row r="1955" spans="1:17" ht="14.4" customHeight="1" x14ac:dyDescent="0.3">
      <c r="A1955" s="425" t="s">
        <v>2673</v>
      </c>
      <c r="B1955" s="426" t="s">
        <v>2001</v>
      </c>
      <c r="C1955" s="426" t="s">
        <v>1976</v>
      </c>
      <c r="D1955" s="426" t="s">
        <v>2327</v>
      </c>
      <c r="E1955" s="426" t="s">
        <v>2328</v>
      </c>
      <c r="F1955" s="429">
        <v>7</v>
      </c>
      <c r="G1955" s="429">
        <v>58618</v>
      </c>
      <c r="H1955" s="429">
        <v>1</v>
      </c>
      <c r="I1955" s="429">
        <v>8374</v>
      </c>
      <c r="J1955" s="429">
        <v>7</v>
      </c>
      <c r="K1955" s="429">
        <v>58646</v>
      </c>
      <c r="L1955" s="429">
        <v>1.0004776689754</v>
      </c>
      <c r="M1955" s="429">
        <v>8378</v>
      </c>
      <c r="N1955" s="429">
        <v>13</v>
      </c>
      <c r="O1955" s="429">
        <v>108992</v>
      </c>
      <c r="P1955" s="442">
        <v>1.8593606059572145</v>
      </c>
      <c r="Q1955" s="430">
        <v>8384</v>
      </c>
    </row>
    <row r="1956" spans="1:17" ht="14.4" customHeight="1" x14ac:dyDescent="0.3">
      <c r="A1956" s="425" t="s">
        <v>2673</v>
      </c>
      <c r="B1956" s="426" t="s">
        <v>2001</v>
      </c>
      <c r="C1956" s="426" t="s">
        <v>1976</v>
      </c>
      <c r="D1956" s="426" t="s">
        <v>2329</v>
      </c>
      <c r="E1956" s="426" t="s">
        <v>2330</v>
      </c>
      <c r="F1956" s="429">
        <v>14</v>
      </c>
      <c r="G1956" s="429">
        <v>26040</v>
      </c>
      <c r="H1956" s="429">
        <v>1</v>
      </c>
      <c r="I1956" s="429">
        <v>1860</v>
      </c>
      <c r="J1956" s="429">
        <v>14</v>
      </c>
      <c r="K1956" s="429">
        <v>26068</v>
      </c>
      <c r="L1956" s="429">
        <v>1.0010752688172042</v>
      </c>
      <c r="M1956" s="429">
        <v>1862</v>
      </c>
      <c r="N1956" s="429">
        <v>23</v>
      </c>
      <c r="O1956" s="429">
        <v>42872</v>
      </c>
      <c r="P1956" s="442">
        <v>1.646390168970814</v>
      </c>
      <c r="Q1956" s="430">
        <v>1864</v>
      </c>
    </row>
    <row r="1957" spans="1:17" ht="14.4" customHeight="1" x14ac:dyDescent="0.3">
      <c r="A1957" s="425" t="s">
        <v>2673</v>
      </c>
      <c r="B1957" s="426" t="s">
        <v>2001</v>
      </c>
      <c r="C1957" s="426" t="s">
        <v>1976</v>
      </c>
      <c r="D1957" s="426" t="s">
        <v>2331</v>
      </c>
      <c r="E1957" s="426" t="s">
        <v>2330</v>
      </c>
      <c r="F1957" s="429">
        <v>12</v>
      </c>
      <c r="G1957" s="429">
        <v>45708</v>
      </c>
      <c r="H1957" s="429">
        <v>1</v>
      </c>
      <c r="I1957" s="429">
        <v>3809</v>
      </c>
      <c r="J1957" s="429">
        <v>12</v>
      </c>
      <c r="K1957" s="429">
        <v>45732</v>
      </c>
      <c r="L1957" s="429">
        <v>1.0005250721974273</v>
      </c>
      <c r="M1957" s="429">
        <v>3811</v>
      </c>
      <c r="N1957" s="429">
        <v>13</v>
      </c>
      <c r="O1957" s="429">
        <v>49595</v>
      </c>
      <c r="P1957" s="442">
        <v>1.0850398179749716</v>
      </c>
      <c r="Q1957" s="430">
        <v>3815</v>
      </c>
    </row>
    <row r="1958" spans="1:17" ht="14.4" customHeight="1" x14ac:dyDescent="0.3">
      <c r="A1958" s="425" t="s">
        <v>2673</v>
      </c>
      <c r="B1958" s="426" t="s">
        <v>2001</v>
      </c>
      <c r="C1958" s="426" t="s">
        <v>1976</v>
      </c>
      <c r="D1958" s="426" t="s">
        <v>2332</v>
      </c>
      <c r="E1958" s="426" t="s">
        <v>2333</v>
      </c>
      <c r="F1958" s="429">
        <v>2</v>
      </c>
      <c r="G1958" s="429">
        <v>10282</v>
      </c>
      <c r="H1958" s="429">
        <v>1</v>
      </c>
      <c r="I1958" s="429">
        <v>5141</v>
      </c>
      <c r="J1958" s="429"/>
      <c r="K1958" s="429"/>
      <c r="L1958" s="429"/>
      <c r="M1958" s="429"/>
      <c r="N1958" s="429">
        <v>4</v>
      </c>
      <c r="O1958" s="429">
        <v>20600</v>
      </c>
      <c r="P1958" s="442">
        <v>2.0035012643454579</v>
      </c>
      <c r="Q1958" s="430">
        <v>5150</v>
      </c>
    </row>
    <row r="1959" spans="1:17" ht="14.4" customHeight="1" x14ac:dyDescent="0.3">
      <c r="A1959" s="425" t="s">
        <v>2673</v>
      </c>
      <c r="B1959" s="426" t="s">
        <v>2001</v>
      </c>
      <c r="C1959" s="426" t="s">
        <v>1976</v>
      </c>
      <c r="D1959" s="426" t="s">
        <v>2342</v>
      </c>
      <c r="E1959" s="426" t="s">
        <v>2343</v>
      </c>
      <c r="F1959" s="429"/>
      <c r="G1959" s="429"/>
      <c r="H1959" s="429"/>
      <c r="I1959" s="429"/>
      <c r="J1959" s="429">
        <v>2</v>
      </c>
      <c r="K1959" s="429">
        <v>1826</v>
      </c>
      <c r="L1959" s="429"/>
      <c r="M1959" s="429">
        <v>913</v>
      </c>
      <c r="N1959" s="429"/>
      <c r="O1959" s="429"/>
      <c r="P1959" s="442"/>
      <c r="Q1959" s="430"/>
    </row>
    <row r="1960" spans="1:17" ht="14.4" customHeight="1" x14ac:dyDescent="0.3">
      <c r="A1960" s="425" t="s">
        <v>2673</v>
      </c>
      <c r="B1960" s="426" t="s">
        <v>2001</v>
      </c>
      <c r="C1960" s="426" t="s">
        <v>1976</v>
      </c>
      <c r="D1960" s="426" t="s">
        <v>2360</v>
      </c>
      <c r="E1960" s="426" t="s">
        <v>2361</v>
      </c>
      <c r="F1960" s="429">
        <v>8</v>
      </c>
      <c r="G1960" s="429">
        <v>16912</v>
      </c>
      <c r="H1960" s="429">
        <v>1</v>
      </c>
      <c r="I1960" s="429">
        <v>2114</v>
      </c>
      <c r="J1960" s="429">
        <v>11</v>
      </c>
      <c r="K1960" s="429">
        <v>23276</v>
      </c>
      <c r="L1960" s="429">
        <v>1.3763008514664143</v>
      </c>
      <c r="M1960" s="429">
        <v>2116</v>
      </c>
      <c r="N1960" s="429">
        <v>215</v>
      </c>
      <c r="O1960" s="429">
        <v>455370</v>
      </c>
      <c r="P1960" s="442">
        <v>26.925851466414379</v>
      </c>
      <c r="Q1960" s="430">
        <v>2118</v>
      </c>
    </row>
    <row r="1961" spans="1:17" ht="14.4" customHeight="1" x14ac:dyDescent="0.3">
      <c r="A1961" s="425" t="s">
        <v>2673</v>
      </c>
      <c r="B1961" s="426" t="s">
        <v>2001</v>
      </c>
      <c r="C1961" s="426" t="s">
        <v>1976</v>
      </c>
      <c r="D1961" s="426" t="s">
        <v>2362</v>
      </c>
      <c r="E1961" s="426" t="s">
        <v>2363</v>
      </c>
      <c r="F1961" s="429">
        <v>97</v>
      </c>
      <c r="G1961" s="429">
        <v>101074</v>
      </c>
      <c r="H1961" s="429">
        <v>1</v>
      </c>
      <c r="I1961" s="429">
        <v>1042</v>
      </c>
      <c r="J1961" s="429"/>
      <c r="K1961" s="429"/>
      <c r="L1961" s="429"/>
      <c r="M1961" s="429"/>
      <c r="N1961" s="429"/>
      <c r="O1961" s="429"/>
      <c r="P1961" s="442"/>
      <c r="Q1961" s="430"/>
    </row>
    <row r="1962" spans="1:17" ht="14.4" customHeight="1" x14ac:dyDescent="0.3">
      <c r="A1962" s="425" t="s">
        <v>2673</v>
      </c>
      <c r="B1962" s="426" t="s">
        <v>2001</v>
      </c>
      <c r="C1962" s="426" t="s">
        <v>1976</v>
      </c>
      <c r="D1962" s="426" t="s">
        <v>2364</v>
      </c>
      <c r="E1962" s="426" t="s">
        <v>2365</v>
      </c>
      <c r="F1962" s="429">
        <v>361</v>
      </c>
      <c r="G1962" s="429">
        <v>719112</v>
      </c>
      <c r="H1962" s="429">
        <v>1</v>
      </c>
      <c r="I1962" s="429">
        <v>1992</v>
      </c>
      <c r="J1962" s="429">
        <v>355</v>
      </c>
      <c r="K1962" s="429">
        <v>707870</v>
      </c>
      <c r="L1962" s="429">
        <v>0.98436683020169324</v>
      </c>
      <c r="M1962" s="429">
        <v>1994</v>
      </c>
      <c r="N1962" s="429">
        <v>274</v>
      </c>
      <c r="O1962" s="429">
        <v>546904</v>
      </c>
      <c r="P1962" s="442">
        <v>0.76052687203106051</v>
      </c>
      <c r="Q1962" s="430">
        <v>1996</v>
      </c>
    </row>
    <row r="1963" spans="1:17" ht="14.4" customHeight="1" x14ac:dyDescent="0.3">
      <c r="A1963" s="425" t="s">
        <v>2673</v>
      </c>
      <c r="B1963" s="426" t="s">
        <v>2001</v>
      </c>
      <c r="C1963" s="426" t="s">
        <v>1976</v>
      </c>
      <c r="D1963" s="426" t="s">
        <v>2366</v>
      </c>
      <c r="E1963" s="426" t="s">
        <v>2367</v>
      </c>
      <c r="F1963" s="429">
        <v>18</v>
      </c>
      <c r="G1963" s="429">
        <v>22932</v>
      </c>
      <c r="H1963" s="429">
        <v>1</v>
      </c>
      <c r="I1963" s="429">
        <v>1274</v>
      </c>
      <c r="J1963" s="429">
        <v>57</v>
      </c>
      <c r="K1963" s="429">
        <v>72732</v>
      </c>
      <c r="L1963" s="429">
        <v>3.1716378859236003</v>
      </c>
      <c r="M1963" s="429">
        <v>1276</v>
      </c>
      <c r="N1963" s="429">
        <v>20</v>
      </c>
      <c r="O1963" s="429">
        <v>25540</v>
      </c>
      <c r="P1963" s="442">
        <v>1.113727542298971</v>
      </c>
      <c r="Q1963" s="430">
        <v>1277</v>
      </c>
    </row>
    <row r="1964" spans="1:17" ht="14.4" customHeight="1" x14ac:dyDescent="0.3">
      <c r="A1964" s="425" t="s">
        <v>2673</v>
      </c>
      <c r="B1964" s="426" t="s">
        <v>2001</v>
      </c>
      <c r="C1964" s="426" t="s">
        <v>1976</v>
      </c>
      <c r="D1964" s="426" t="s">
        <v>2368</v>
      </c>
      <c r="E1964" s="426" t="s">
        <v>2369</v>
      </c>
      <c r="F1964" s="429">
        <v>17</v>
      </c>
      <c r="G1964" s="429">
        <v>19754</v>
      </c>
      <c r="H1964" s="429">
        <v>1</v>
      </c>
      <c r="I1964" s="429">
        <v>1162</v>
      </c>
      <c r="J1964" s="429">
        <v>47</v>
      </c>
      <c r="K1964" s="429">
        <v>54661</v>
      </c>
      <c r="L1964" s="429">
        <v>2.7670851473119367</v>
      </c>
      <c r="M1964" s="429">
        <v>1163</v>
      </c>
      <c r="N1964" s="429">
        <v>17</v>
      </c>
      <c r="O1964" s="429">
        <v>19788</v>
      </c>
      <c r="P1964" s="442">
        <v>1.0017211703958693</v>
      </c>
      <c r="Q1964" s="430">
        <v>1164</v>
      </c>
    </row>
    <row r="1965" spans="1:17" ht="14.4" customHeight="1" x14ac:dyDescent="0.3">
      <c r="A1965" s="425" t="s">
        <v>2673</v>
      </c>
      <c r="B1965" s="426" t="s">
        <v>2001</v>
      </c>
      <c r="C1965" s="426" t="s">
        <v>1976</v>
      </c>
      <c r="D1965" s="426" t="s">
        <v>2372</v>
      </c>
      <c r="E1965" s="426" t="s">
        <v>2373</v>
      </c>
      <c r="F1965" s="429">
        <v>27</v>
      </c>
      <c r="G1965" s="429">
        <v>136701</v>
      </c>
      <c r="H1965" s="429">
        <v>1</v>
      </c>
      <c r="I1965" s="429">
        <v>5063</v>
      </c>
      <c r="J1965" s="429">
        <v>30</v>
      </c>
      <c r="K1965" s="429">
        <v>151950</v>
      </c>
      <c r="L1965" s="429">
        <v>1.1115500252375623</v>
      </c>
      <c r="M1965" s="429">
        <v>5065</v>
      </c>
      <c r="N1965" s="429">
        <v>29</v>
      </c>
      <c r="O1965" s="429">
        <v>146972</v>
      </c>
      <c r="P1965" s="442">
        <v>1.0751347832129976</v>
      </c>
      <c r="Q1965" s="430">
        <v>5068</v>
      </c>
    </row>
    <row r="1966" spans="1:17" ht="14.4" customHeight="1" x14ac:dyDescent="0.3">
      <c r="A1966" s="425" t="s">
        <v>2673</v>
      </c>
      <c r="B1966" s="426" t="s">
        <v>2001</v>
      </c>
      <c r="C1966" s="426" t="s">
        <v>1976</v>
      </c>
      <c r="D1966" s="426" t="s">
        <v>2374</v>
      </c>
      <c r="E1966" s="426" t="s">
        <v>2375</v>
      </c>
      <c r="F1966" s="429"/>
      <c r="G1966" s="429"/>
      <c r="H1966" s="429"/>
      <c r="I1966" s="429"/>
      <c r="J1966" s="429"/>
      <c r="K1966" s="429"/>
      <c r="L1966" s="429"/>
      <c r="M1966" s="429"/>
      <c r="N1966" s="429">
        <v>1</v>
      </c>
      <c r="O1966" s="429">
        <v>5180</v>
      </c>
      <c r="P1966" s="442"/>
      <c r="Q1966" s="430">
        <v>5180</v>
      </c>
    </row>
    <row r="1967" spans="1:17" ht="14.4" customHeight="1" x14ac:dyDescent="0.3">
      <c r="A1967" s="425" t="s">
        <v>2673</v>
      </c>
      <c r="B1967" s="426" t="s">
        <v>2001</v>
      </c>
      <c r="C1967" s="426" t="s">
        <v>1976</v>
      </c>
      <c r="D1967" s="426" t="s">
        <v>2378</v>
      </c>
      <c r="E1967" s="426" t="s">
        <v>2379</v>
      </c>
      <c r="F1967" s="429"/>
      <c r="G1967" s="429"/>
      <c r="H1967" s="429"/>
      <c r="I1967" s="429"/>
      <c r="J1967" s="429"/>
      <c r="K1967" s="429"/>
      <c r="L1967" s="429"/>
      <c r="M1967" s="429"/>
      <c r="N1967" s="429">
        <v>1</v>
      </c>
      <c r="O1967" s="429">
        <v>5508</v>
      </c>
      <c r="P1967" s="442"/>
      <c r="Q1967" s="430">
        <v>5508</v>
      </c>
    </row>
    <row r="1968" spans="1:17" ht="14.4" customHeight="1" x14ac:dyDescent="0.3">
      <c r="A1968" s="425" t="s">
        <v>2673</v>
      </c>
      <c r="B1968" s="426" t="s">
        <v>2001</v>
      </c>
      <c r="C1968" s="426" t="s">
        <v>1976</v>
      </c>
      <c r="D1968" s="426" t="s">
        <v>2380</v>
      </c>
      <c r="E1968" s="426" t="s">
        <v>2381</v>
      </c>
      <c r="F1968" s="429">
        <v>3</v>
      </c>
      <c r="G1968" s="429">
        <v>8067</v>
      </c>
      <c r="H1968" s="429">
        <v>1</v>
      </c>
      <c r="I1968" s="429">
        <v>2689</v>
      </c>
      <c r="J1968" s="429"/>
      <c r="K1968" s="429"/>
      <c r="L1968" s="429"/>
      <c r="M1968" s="429"/>
      <c r="N1968" s="429">
        <v>1</v>
      </c>
      <c r="O1968" s="429">
        <v>2692</v>
      </c>
      <c r="P1968" s="442">
        <v>0.33370521879261189</v>
      </c>
      <c r="Q1968" s="430">
        <v>2692</v>
      </c>
    </row>
    <row r="1969" spans="1:17" ht="14.4" customHeight="1" x14ac:dyDescent="0.3">
      <c r="A1969" s="425" t="s">
        <v>2673</v>
      </c>
      <c r="B1969" s="426" t="s">
        <v>2001</v>
      </c>
      <c r="C1969" s="426" t="s">
        <v>1976</v>
      </c>
      <c r="D1969" s="426" t="s">
        <v>2449</v>
      </c>
      <c r="E1969" s="426" t="s">
        <v>2450</v>
      </c>
      <c r="F1969" s="429"/>
      <c r="G1969" s="429"/>
      <c r="H1969" s="429"/>
      <c r="I1969" s="429"/>
      <c r="J1969" s="429"/>
      <c r="K1969" s="429"/>
      <c r="L1969" s="429"/>
      <c r="M1969" s="429"/>
      <c r="N1969" s="429">
        <v>1</v>
      </c>
      <c r="O1969" s="429">
        <v>0</v>
      </c>
      <c r="P1969" s="442"/>
      <c r="Q1969" s="430">
        <v>0</v>
      </c>
    </row>
    <row r="1970" spans="1:17" ht="14.4" customHeight="1" x14ac:dyDescent="0.3">
      <c r="A1970" s="425" t="s">
        <v>2673</v>
      </c>
      <c r="B1970" s="426" t="s">
        <v>2001</v>
      </c>
      <c r="C1970" s="426" t="s">
        <v>1976</v>
      </c>
      <c r="D1970" s="426" t="s">
        <v>2384</v>
      </c>
      <c r="E1970" s="426" t="s">
        <v>2385</v>
      </c>
      <c r="F1970" s="429">
        <v>0</v>
      </c>
      <c r="G1970" s="429">
        <v>0</v>
      </c>
      <c r="H1970" s="429"/>
      <c r="I1970" s="429"/>
      <c r="J1970" s="429">
        <v>0</v>
      </c>
      <c r="K1970" s="429">
        <v>0</v>
      </c>
      <c r="L1970" s="429"/>
      <c r="M1970" s="429"/>
      <c r="N1970" s="429"/>
      <c r="O1970" s="429"/>
      <c r="P1970" s="442"/>
      <c r="Q1970" s="430"/>
    </row>
    <row r="1971" spans="1:17" ht="14.4" customHeight="1" x14ac:dyDescent="0.3">
      <c r="A1971" s="425" t="s">
        <v>2677</v>
      </c>
      <c r="B1971" s="426" t="s">
        <v>1968</v>
      </c>
      <c r="C1971" s="426" t="s">
        <v>1976</v>
      </c>
      <c r="D1971" s="426" t="s">
        <v>1989</v>
      </c>
      <c r="E1971" s="426" t="s">
        <v>1990</v>
      </c>
      <c r="F1971" s="429"/>
      <c r="G1971" s="429"/>
      <c r="H1971" s="429"/>
      <c r="I1971" s="429"/>
      <c r="J1971" s="429"/>
      <c r="K1971" s="429"/>
      <c r="L1971" s="429"/>
      <c r="M1971" s="429"/>
      <c r="N1971" s="429">
        <v>1</v>
      </c>
      <c r="O1971" s="429">
        <v>650</v>
      </c>
      <c r="P1971" s="442"/>
      <c r="Q1971" s="430">
        <v>650</v>
      </c>
    </row>
    <row r="1972" spans="1:17" ht="14.4" customHeight="1" x14ac:dyDescent="0.3">
      <c r="A1972" s="425" t="s">
        <v>2677</v>
      </c>
      <c r="B1972" s="426" t="s">
        <v>1968</v>
      </c>
      <c r="C1972" s="426" t="s">
        <v>1976</v>
      </c>
      <c r="D1972" s="426" t="s">
        <v>1999</v>
      </c>
      <c r="E1972" s="426" t="s">
        <v>2000</v>
      </c>
      <c r="F1972" s="429"/>
      <c r="G1972" s="429"/>
      <c r="H1972" s="429"/>
      <c r="I1972" s="429"/>
      <c r="J1972" s="429"/>
      <c r="K1972" s="429"/>
      <c r="L1972" s="429"/>
      <c r="M1972" s="429"/>
      <c r="N1972" s="429">
        <v>1</v>
      </c>
      <c r="O1972" s="429">
        <v>121</v>
      </c>
      <c r="P1972" s="442"/>
      <c r="Q1972" s="430">
        <v>121</v>
      </c>
    </row>
    <row r="1973" spans="1:17" ht="14.4" customHeight="1" x14ac:dyDescent="0.3">
      <c r="A1973" s="425" t="s">
        <v>2677</v>
      </c>
      <c r="B1973" s="426" t="s">
        <v>2001</v>
      </c>
      <c r="C1973" s="426" t="s">
        <v>2002</v>
      </c>
      <c r="D1973" s="426" t="s">
        <v>2008</v>
      </c>
      <c r="E1973" s="426" t="s">
        <v>2007</v>
      </c>
      <c r="F1973" s="429">
        <v>1</v>
      </c>
      <c r="G1973" s="429">
        <v>2227.29</v>
      </c>
      <c r="H1973" s="429">
        <v>1</v>
      </c>
      <c r="I1973" s="429">
        <v>2227.29</v>
      </c>
      <c r="J1973" s="429">
        <v>1.9</v>
      </c>
      <c r="K1973" s="429">
        <v>3767.4700000000003</v>
      </c>
      <c r="L1973" s="429">
        <v>1.6915040250708262</v>
      </c>
      <c r="M1973" s="429">
        <v>1982.8789473684212</v>
      </c>
      <c r="N1973" s="429">
        <v>1</v>
      </c>
      <c r="O1973" s="429">
        <v>1991.5700000000002</v>
      </c>
      <c r="P1973" s="442">
        <v>0.89416735135523451</v>
      </c>
      <c r="Q1973" s="430">
        <v>1991.5700000000002</v>
      </c>
    </row>
    <row r="1974" spans="1:17" ht="14.4" customHeight="1" x14ac:dyDescent="0.3">
      <c r="A1974" s="425" t="s">
        <v>2677</v>
      </c>
      <c r="B1974" s="426" t="s">
        <v>2001</v>
      </c>
      <c r="C1974" s="426" t="s">
        <v>2002</v>
      </c>
      <c r="D1974" s="426" t="s">
        <v>2009</v>
      </c>
      <c r="E1974" s="426" t="s">
        <v>2010</v>
      </c>
      <c r="F1974" s="429">
        <v>3</v>
      </c>
      <c r="G1974" s="429">
        <v>7663.43</v>
      </c>
      <c r="H1974" s="429">
        <v>1</v>
      </c>
      <c r="I1974" s="429">
        <v>2554.4766666666669</v>
      </c>
      <c r="J1974" s="429"/>
      <c r="K1974" s="429"/>
      <c r="L1974" s="429"/>
      <c r="M1974" s="429"/>
      <c r="N1974" s="429"/>
      <c r="O1974" s="429"/>
      <c r="P1974" s="442"/>
      <c r="Q1974" s="430"/>
    </row>
    <row r="1975" spans="1:17" ht="14.4" customHeight="1" x14ac:dyDescent="0.3">
      <c r="A1975" s="425" t="s">
        <v>2677</v>
      </c>
      <c r="B1975" s="426" t="s">
        <v>2001</v>
      </c>
      <c r="C1975" s="426" t="s">
        <v>2002</v>
      </c>
      <c r="D1975" s="426" t="s">
        <v>2011</v>
      </c>
      <c r="E1975" s="426" t="s">
        <v>2010</v>
      </c>
      <c r="F1975" s="429">
        <v>1</v>
      </c>
      <c r="G1975" s="429">
        <v>6386.2</v>
      </c>
      <c r="H1975" s="429">
        <v>1</v>
      </c>
      <c r="I1975" s="429">
        <v>6386.2</v>
      </c>
      <c r="J1975" s="429">
        <v>0.60000000000000009</v>
      </c>
      <c r="K1975" s="429">
        <v>3972.33</v>
      </c>
      <c r="L1975" s="429">
        <v>0.62201778835614296</v>
      </c>
      <c r="M1975" s="429">
        <v>6620.5499999999993</v>
      </c>
      <c r="N1975" s="429">
        <v>1</v>
      </c>
      <c r="O1975" s="429">
        <v>6643.7699999999995</v>
      </c>
      <c r="P1975" s="442">
        <v>1.0403322789765432</v>
      </c>
      <c r="Q1975" s="430">
        <v>6643.7699999999995</v>
      </c>
    </row>
    <row r="1976" spans="1:17" ht="14.4" customHeight="1" x14ac:dyDescent="0.3">
      <c r="A1976" s="425" t="s">
        <v>2677</v>
      </c>
      <c r="B1976" s="426" t="s">
        <v>2001</v>
      </c>
      <c r="C1976" s="426" t="s">
        <v>2002</v>
      </c>
      <c r="D1976" s="426" t="s">
        <v>2021</v>
      </c>
      <c r="E1976" s="426" t="s">
        <v>2022</v>
      </c>
      <c r="F1976" s="429">
        <v>1.6600000000000001</v>
      </c>
      <c r="G1976" s="429">
        <v>2473.5599999999995</v>
      </c>
      <c r="H1976" s="429">
        <v>1</v>
      </c>
      <c r="I1976" s="429">
        <v>1490.0963855421683</v>
      </c>
      <c r="J1976" s="429">
        <v>2.1800000000000002</v>
      </c>
      <c r="K1976" s="429">
        <v>3378.62</v>
      </c>
      <c r="L1976" s="429">
        <v>1.3658936916832423</v>
      </c>
      <c r="M1976" s="429">
        <v>1549.8256880733943</v>
      </c>
      <c r="N1976" s="429">
        <v>1.2</v>
      </c>
      <c r="O1976" s="429">
        <v>1180.81</v>
      </c>
      <c r="P1976" s="442">
        <v>0.47737269360759399</v>
      </c>
      <c r="Q1976" s="430">
        <v>984.00833333333333</v>
      </c>
    </row>
    <row r="1977" spans="1:17" ht="14.4" customHeight="1" x14ac:dyDescent="0.3">
      <c r="A1977" s="425" t="s">
        <v>2677</v>
      </c>
      <c r="B1977" s="426" t="s">
        <v>2001</v>
      </c>
      <c r="C1977" s="426" t="s">
        <v>2002</v>
      </c>
      <c r="D1977" s="426" t="s">
        <v>2024</v>
      </c>
      <c r="E1977" s="426" t="s">
        <v>2014</v>
      </c>
      <c r="F1977" s="429">
        <v>0.19</v>
      </c>
      <c r="G1977" s="429">
        <v>2603.6600000000003</v>
      </c>
      <c r="H1977" s="429">
        <v>1</v>
      </c>
      <c r="I1977" s="429">
        <v>13703.473684210529</v>
      </c>
      <c r="J1977" s="429"/>
      <c r="K1977" s="429"/>
      <c r="L1977" s="429"/>
      <c r="M1977" s="429"/>
      <c r="N1977" s="429"/>
      <c r="O1977" s="429"/>
      <c r="P1977" s="442"/>
      <c r="Q1977" s="430"/>
    </row>
    <row r="1978" spans="1:17" ht="14.4" customHeight="1" x14ac:dyDescent="0.3">
      <c r="A1978" s="425" t="s">
        <v>2677</v>
      </c>
      <c r="B1978" s="426" t="s">
        <v>2001</v>
      </c>
      <c r="C1978" s="426" t="s">
        <v>2002</v>
      </c>
      <c r="D1978" s="426" t="s">
        <v>2025</v>
      </c>
      <c r="E1978" s="426" t="s">
        <v>2026</v>
      </c>
      <c r="F1978" s="429">
        <v>0.41000000000000003</v>
      </c>
      <c r="G1978" s="429">
        <v>6851.8700000000008</v>
      </c>
      <c r="H1978" s="429">
        <v>1</v>
      </c>
      <c r="I1978" s="429">
        <v>16711.878048780487</v>
      </c>
      <c r="J1978" s="429">
        <v>1.2000000000000002</v>
      </c>
      <c r="K1978" s="429">
        <v>15415.099999999999</v>
      </c>
      <c r="L1978" s="429">
        <v>2.2497653925132841</v>
      </c>
      <c r="M1978" s="429">
        <v>12845.916666666664</v>
      </c>
      <c r="N1978" s="429">
        <v>0.88000000000000012</v>
      </c>
      <c r="O1978" s="429">
        <v>9199.18</v>
      </c>
      <c r="P1978" s="442">
        <v>1.3425794710057253</v>
      </c>
      <c r="Q1978" s="430">
        <v>10453.613636363636</v>
      </c>
    </row>
    <row r="1979" spans="1:17" ht="14.4" customHeight="1" x14ac:dyDescent="0.3">
      <c r="A1979" s="425" t="s">
        <v>2677</v>
      </c>
      <c r="B1979" s="426" t="s">
        <v>2001</v>
      </c>
      <c r="C1979" s="426" t="s">
        <v>2002</v>
      </c>
      <c r="D1979" s="426" t="s">
        <v>2031</v>
      </c>
      <c r="E1979" s="426" t="s">
        <v>2014</v>
      </c>
      <c r="F1979" s="429"/>
      <c r="G1979" s="429"/>
      <c r="H1979" s="429"/>
      <c r="I1979" s="429"/>
      <c r="J1979" s="429">
        <v>0.1</v>
      </c>
      <c r="K1979" s="429">
        <v>526.45000000000005</v>
      </c>
      <c r="L1979" s="429"/>
      <c r="M1979" s="429">
        <v>5264.5</v>
      </c>
      <c r="N1979" s="429"/>
      <c r="O1979" s="429"/>
      <c r="P1979" s="442"/>
      <c r="Q1979" s="430"/>
    </row>
    <row r="1980" spans="1:17" ht="14.4" customHeight="1" x14ac:dyDescent="0.3">
      <c r="A1980" s="425" t="s">
        <v>2677</v>
      </c>
      <c r="B1980" s="426" t="s">
        <v>2001</v>
      </c>
      <c r="C1980" s="426" t="s">
        <v>2002</v>
      </c>
      <c r="D1980" s="426" t="s">
        <v>2032</v>
      </c>
      <c r="E1980" s="426" t="s">
        <v>2026</v>
      </c>
      <c r="F1980" s="429">
        <v>0.1</v>
      </c>
      <c r="G1980" s="429">
        <v>737.63</v>
      </c>
      <c r="H1980" s="429">
        <v>1</v>
      </c>
      <c r="I1980" s="429">
        <v>7376.2999999999993</v>
      </c>
      <c r="J1980" s="429">
        <v>0.05</v>
      </c>
      <c r="K1980" s="429">
        <v>322.48</v>
      </c>
      <c r="L1980" s="429">
        <v>0.43718395401488552</v>
      </c>
      <c r="M1980" s="429">
        <v>6449.6</v>
      </c>
      <c r="N1980" s="429">
        <v>0.12</v>
      </c>
      <c r="O1980" s="429">
        <v>778.51</v>
      </c>
      <c r="P1980" s="442">
        <v>1.0554207393950896</v>
      </c>
      <c r="Q1980" s="430">
        <v>6487.5833333333339</v>
      </c>
    </row>
    <row r="1981" spans="1:17" ht="14.4" customHeight="1" x14ac:dyDescent="0.3">
      <c r="A1981" s="425" t="s">
        <v>2677</v>
      </c>
      <c r="B1981" s="426" t="s">
        <v>2001</v>
      </c>
      <c r="C1981" s="426" t="s">
        <v>2002</v>
      </c>
      <c r="D1981" s="426" t="s">
        <v>2033</v>
      </c>
      <c r="E1981" s="426" t="s">
        <v>2026</v>
      </c>
      <c r="F1981" s="429">
        <v>0.12</v>
      </c>
      <c r="G1981" s="429">
        <v>2091.12</v>
      </c>
      <c r="H1981" s="429">
        <v>1</v>
      </c>
      <c r="I1981" s="429">
        <v>17426</v>
      </c>
      <c r="J1981" s="429"/>
      <c r="K1981" s="429"/>
      <c r="L1981" s="429"/>
      <c r="M1981" s="429"/>
      <c r="N1981" s="429"/>
      <c r="O1981" s="429"/>
      <c r="P1981" s="442"/>
      <c r="Q1981" s="430"/>
    </row>
    <row r="1982" spans="1:17" ht="14.4" customHeight="1" x14ac:dyDescent="0.3">
      <c r="A1982" s="425" t="s">
        <v>2677</v>
      </c>
      <c r="B1982" s="426" t="s">
        <v>2001</v>
      </c>
      <c r="C1982" s="426" t="s">
        <v>2002</v>
      </c>
      <c r="D1982" s="426" t="s">
        <v>2034</v>
      </c>
      <c r="E1982" s="426" t="s">
        <v>2035</v>
      </c>
      <c r="F1982" s="429">
        <v>0.15</v>
      </c>
      <c r="G1982" s="429">
        <v>41.09</v>
      </c>
      <c r="H1982" s="429">
        <v>1</v>
      </c>
      <c r="I1982" s="429">
        <v>273.93333333333339</v>
      </c>
      <c r="J1982" s="429"/>
      <c r="K1982" s="429"/>
      <c r="L1982" s="429"/>
      <c r="M1982" s="429"/>
      <c r="N1982" s="429"/>
      <c r="O1982" s="429"/>
      <c r="P1982" s="442"/>
      <c r="Q1982" s="430"/>
    </row>
    <row r="1983" spans="1:17" ht="14.4" customHeight="1" x14ac:dyDescent="0.3">
      <c r="A1983" s="425" t="s">
        <v>2677</v>
      </c>
      <c r="B1983" s="426" t="s">
        <v>2001</v>
      </c>
      <c r="C1983" s="426" t="s">
        <v>2002</v>
      </c>
      <c r="D1983" s="426" t="s">
        <v>2036</v>
      </c>
      <c r="E1983" s="426" t="s">
        <v>2037</v>
      </c>
      <c r="F1983" s="429">
        <v>10</v>
      </c>
      <c r="G1983" s="429">
        <v>9319.9</v>
      </c>
      <c r="H1983" s="429">
        <v>1</v>
      </c>
      <c r="I1983" s="429">
        <v>931.99</v>
      </c>
      <c r="J1983" s="429">
        <v>4</v>
      </c>
      <c r="K1983" s="429">
        <v>3866.96</v>
      </c>
      <c r="L1983" s="429">
        <v>0.41491432311505488</v>
      </c>
      <c r="M1983" s="429">
        <v>966.74</v>
      </c>
      <c r="N1983" s="429">
        <v>7</v>
      </c>
      <c r="O1983" s="429">
        <v>6792.6200000000008</v>
      </c>
      <c r="P1983" s="442">
        <v>0.728829708473267</v>
      </c>
      <c r="Q1983" s="430">
        <v>970.37428571428586</v>
      </c>
    </row>
    <row r="1984" spans="1:17" ht="14.4" customHeight="1" x14ac:dyDescent="0.3">
      <c r="A1984" s="425" t="s">
        <v>2677</v>
      </c>
      <c r="B1984" s="426" t="s">
        <v>2001</v>
      </c>
      <c r="C1984" s="426" t="s">
        <v>2002</v>
      </c>
      <c r="D1984" s="426" t="s">
        <v>2044</v>
      </c>
      <c r="E1984" s="426" t="s">
        <v>2045</v>
      </c>
      <c r="F1984" s="429">
        <v>0.1</v>
      </c>
      <c r="G1984" s="429">
        <v>522.25</v>
      </c>
      <c r="H1984" s="429">
        <v>1</v>
      </c>
      <c r="I1984" s="429">
        <v>5222.5</v>
      </c>
      <c r="J1984" s="429"/>
      <c r="K1984" s="429"/>
      <c r="L1984" s="429"/>
      <c r="M1984" s="429"/>
      <c r="N1984" s="429"/>
      <c r="O1984" s="429"/>
      <c r="P1984" s="442"/>
      <c r="Q1984" s="430"/>
    </row>
    <row r="1985" spans="1:17" ht="14.4" customHeight="1" x14ac:dyDescent="0.3">
      <c r="A1985" s="425" t="s">
        <v>2677</v>
      </c>
      <c r="B1985" s="426" t="s">
        <v>2001</v>
      </c>
      <c r="C1985" s="426" t="s">
        <v>2002</v>
      </c>
      <c r="D1985" s="426" t="s">
        <v>2046</v>
      </c>
      <c r="E1985" s="426" t="s">
        <v>2045</v>
      </c>
      <c r="F1985" s="429">
        <v>1.75</v>
      </c>
      <c r="G1985" s="429">
        <v>19879.39</v>
      </c>
      <c r="H1985" s="429">
        <v>1</v>
      </c>
      <c r="I1985" s="429">
        <v>11359.651428571427</v>
      </c>
      <c r="J1985" s="429">
        <v>1.89</v>
      </c>
      <c r="K1985" s="429">
        <v>20462.29</v>
      </c>
      <c r="L1985" s="429">
        <v>1.0293218252672744</v>
      </c>
      <c r="M1985" s="429">
        <v>10826.608465608466</v>
      </c>
      <c r="N1985" s="429">
        <v>1.45</v>
      </c>
      <c r="O1985" s="429">
        <v>15739.369999999999</v>
      </c>
      <c r="P1985" s="442">
        <v>0.79174310680559112</v>
      </c>
      <c r="Q1985" s="430">
        <v>10854.737931034482</v>
      </c>
    </row>
    <row r="1986" spans="1:17" ht="14.4" customHeight="1" x14ac:dyDescent="0.3">
      <c r="A1986" s="425" t="s">
        <v>2677</v>
      </c>
      <c r="B1986" s="426" t="s">
        <v>2001</v>
      </c>
      <c r="C1986" s="426" t="s">
        <v>2002</v>
      </c>
      <c r="D1986" s="426" t="s">
        <v>2047</v>
      </c>
      <c r="E1986" s="426" t="s">
        <v>2042</v>
      </c>
      <c r="F1986" s="429">
        <v>0.3</v>
      </c>
      <c r="G1986" s="429">
        <v>791.40000000000009</v>
      </c>
      <c r="H1986" s="429">
        <v>1</v>
      </c>
      <c r="I1986" s="429">
        <v>2638.0000000000005</v>
      </c>
      <c r="J1986" s="429">
        <v>0.88000000000000012</v>
      </c>
      <c r="K1986" s="429">
        <v>1706.3999999999999</v>
      </c>
      <c r="L1986" s="429">
        <v>2.1561789234268383</v>
      </c>
      <c r="M1986" s="429">
        <v>1939.0909090909088</v>
      </c>
      <c r="N1986" s="429">
        <v>0.30000000000000004</v>
      </c>
      <c r="O1986" s="429">
        <v>583.42999999999995</v>
      </c>
      <c r="P1986" s="442">
        <v>0.73721253474854676</v>
      </c>
      <c r="Q1986" s="430">
        <v>1944.7666666666662</v>
      </c>
    </row>
    <row r="1987" spans="1:17" ht="14.4" customHeight="1" x14ac:dyDescent="0.3">
      <c r="A1987" s="425" t="s">
        <v>2677</v>
      </c>
      <c r="B1987" s="426" t="s">
        <v>2001</v>
      </c>
      <c r="C1987" s="426" t="s">
        <v>2002</v>
      </c>
      <c r="D1987" s="426" t="s">
        <v>2053</v>
      </c>
      <c r="E1987" s="426" t="s">
        <v>2052</v>
      </c>
      <c r="F1987" s="429"/>
      <c r="G1987" s="429"/>
      <c r="H1987" s="429"/>
      <c r="I1987" s="429"/>
      <c r="J1987" s="429"/>
      <c r="K1987" s="429"/>
      <c r="L1987" s="429"/>
      <c r="M1987" s="429"/>
      <c r="N1987" s="429">
        <v>0.03</v>
      </c>
      <c r="O1987" s="429">
        <v>28.09</v>
      </c>
      <c r="P1987" s="442"/>
      <c r="Q1987" s="430">
        <v>936.33333333333337</v>
      </c>
    </row>
    <row r="1988" spans="1:17" ht="14.4" customHeight="1" x14ac:dyDescent="0.3">
      <c r="A1988" s="425" t="s">
        <v>2677</v>
      </c>
      <c r="B1988" s="426" t="s">
        <v>2001</v>
      </c>
      <c r="C1988" s="426" t="s">
        <v>1969</v>
      </c>
      <c r="D1988" s="426" t="s">
        <v>2072</v>
      </c>
      <c r="E1988" s="426" t="s">
        <v>2071</v>
      </c>
      <c r="F1988" s="429"/>
      <c r="G1988" s="429"/>
      <c r="H1988" s="429"/>
      <c r="I1988" s="429"/>
      <c r="J1988" s="429">
        <v>2</v>
      </c>
      <c r="K1988" s="429">
        <v>3414.62</v>
      </c>
      <c r="L1988" s="429"/>
      <c r="M1988" s="429">
        <v>1707.31</v>
      </c>
      <c r="N1988" s="429">
        <v>1</v>
      </c>
      <c r="O1988" s="429">
        <v>1707.31</v>
      </c>
      <c r="P1988" s="442"/>
      <c r="Q1988" s="430">
        <v>1707.31</v>
      </c>
    </row>
    <row r="1989" spans="1:17" ht="14.4" customHeight="1" x14ac:dyDescent="0.3">
      <c r="A1989" s="425" t="s">
        <v>2677</v>
      </c>
      <c r="B1989" s="426" t="s">
        <v>2001</v>
      </c>
      <c r="C1989" s="426" t="s">
        <v>1969</v>
      </c>
      <c r="D1989" s="426" t="s">
        <v>2112</v>
      </c>
      <c r="E1989" s="426" t="s">
        <v>2113</v>
      </c>
      <c r="F1989" s="429"/>
      <c r="G1989" s="429"/>
      <c r="H1989" s="429"/>
      <c r="I1989" s="429"/>
      <c r="J1989" s="429">
        <v>1</v>
      </c>
      <c r="K1989" s="429">
        <v>1002.8</v>
      </c>
      <c r="L1989" s="429"/>
      <c r="M1989" s="429">
        <v>1002.8</v>
      </c>
      <c r="N1989" s="429"/>
      <c r="O1989" s="429"/>
      <c r="P1989" s="442"/>
      <c r="Q1989" s="430"/>
    </row>
    <row r="1990" spans="1:17" ht="14.4" customHeight="1" x14ac:dyDescent="0.3">
      <c r="A1990" s="425" t="s">
        <v>2677</v>
      </c>
      <c r="B1990" s="426" t="s">
        <v>2001</v>
      </c>
      <c r="C1990" s="426" t="s">
        <v>1969</v>
      </c>
      <c r="D1990" s="426" t="s">
        <v>2153</v>
      </c>
      <c r="E1990" s="426" t="s">
        <v>2154</v>
      </c>
      <c r="F1990" s="429"/>
      <c r="G1990" s="429"/>
      <c r="H1990" s="429"/>
      <c r="I1990" s="429"/>
      <c r="J1990" s="429"/>
      <c r="K1990" s="429"/>
      <c r="L1990" s="429"/>
      <c r="M1990" s="429"/>
      <c r="N1990" s="429">
        <v>1</v>
      </c>
      <c r="O1990" s="429">
        <v>605.65</v>
      </c>
      <c r="P1990" s="442"/>
      <c r="Q1990" s="430">
        <v>605.65</v>
      </c>
    </row>
    <row r="1991" spans="1:17" ht="14.4" customHeight="1" x14ac:dyDescent="0.3">
      <c r="A1991" s="425" t="s">
        <v>2677</v>
      </c>
      <c r="B1991" s="426" t="s">
        <v>2001</v>
      </c>
      <c r="C1991" s="426" t="s">
        <v>1969</v>
      </c>
      <c r="D1991" s="426" t="s">
        <v>2157</v>
      </c>
      <c r="E1991" s="426" t="s">
        <v>2158</v>
      </c>
      <c r="F1991" s="429"/>
      <c r="G1991" s="429"/>
      <c r="H1991" s="429"/>
      <c r="I1991" s="429"/>
      <c r="J1991" s="429">
        <v>2</v>
      </c>
      <c r="K1991" s="429">
        <v>36446.22</v>
      </c>
      <c r="L1991" s="429"/>
      <c r="M1991" s="429">
        <v>18223.11</v>
      </c>
      <c r="N1991" s="429">
        <v>1</v>
      </c>
      <c r="O1991" s="429">
        <v>18223.11</v>
      </c>
      <c r="P1991" s="442"/>
      <c r="Q1991" s="430">
        <v>18223.11</v>
      </c>
    </row>
    <row r="1992" spans="1:17" ht="14.4" customHeight="1" x14ac:dyDescent="0.3">
      <c r="A1992" s="425" t="s">
        <v>2677</v>
      </c>
      <c r="B1992" s="426" t="s">
        <v>2001</v>
      </c>
      <c r="C1992" s="426" t="s">
        <v>1969</v>
      </c>
      <c r="D1992" s="426" t="s">
        <v>2179</v>
      </c>
      <c r="E1992" s="426" t="s">
        <v>2180</v>
      </c>
      <c r="F1992" s="429"/>
      <c r="G1992" s="429"/>
      <c r="H1992" s="429"/>
      <c r="I1992" s="429"/>
      <c r="J1992" s="429">
        <v>2</v>
      </c>
      <c r="K1992" s="429">
        <v>718.2</v>
      </c>
      <c r="L1992" s="429"/>
      <c r="M1992" s="429">
        <v>359.1</v>
      </c>
      <c r="N1992" s="429">
        <v>1</v>
      </c>
      <c r="O1992" s="429">
        <v>359.1</v>
      </c>
      <c r="P1992" s="442"/>
      <c r="Q1992" s="430">
        <v>359.1</v>
      </c>
    </row>
    <row r="1993" spans="1:17" ht="14.4" customHeight="1" x14ac:dyDescent="0.3">
      <c r="A1993" s="425" t="s">
        <v>2677</v>
      </c>
      <c r="B1993" s="426" t="s">
        <v>2001</v>
      </c>
      <c r="C1993" s="426" t="s">
        <v>1969</v>
      </c>
      <c r="D1993" s="426" t="s">
        <v>2187</v>
      </c>
      <c r="E1993" s="426" t="s">
        <v>2188</v>
      </c>
      <c r="F1993" s="429"/>
      <c r="G1993" s="429"/>
      <c r="H1993" s="429"/>
      <c r="I1993" s="429"/>
      <c r="J1993" s="429">
        <v>3</v>
      </c>
      <c r="K1993" s="429">
        <v>2681.7</v>
      </c>
      <c r="L1993" s="429"/>
      <c r="M1993" s="429">
        <v>893.9</v>
      </c>
      <c r="N1993" s="429"/>
      <c r="O1993" s="429"/>
      <c r="P1993" s="442"/>
      <c r="Q1993" s="430"/>
    </row>
    <row r="1994" spans="1:17" ht="14.4" customHeight="1" x14ac:dyDescent="0.3">
      <c r="A1994" s="425" t="s">
        <v>2677</v>
      </c>
      <c r="B1994" s="426" t="s">
        <v>2001</v>
      </c>
      <c r="C1994" s="426" t="s">
        <v>1969</v>
      </c>
      <c r="D1994" s="426" t="s">
        <v>2189</v>
      </c>
      <c r="E1994" s="426" t="s">
        <v>2190</v>
      </c>
      <c r="F1994" s="429"/>
      <c r="G1994" s="429"/>
      <c r="H1994" s="429"/>
      <c r="I1994" s="429"/>
      <c r="J1994" s="429">
        <v>1</v>
      </c>
      <c r="K1994" s="429">
        <v>893.9</v>
      </c>
      <c r="L1994" s="429"/>
      <c r="M1994" s="429">
        <v>893.9</v>
      </c>
      <c r="N1994" s="429"/>
      <c r="O1994" s="429"/>
      <c r="P1994" s="442"/>
      <c r="Q1994" s="430"/>
    </row>
    <row r="1995" spans="1:17" ht="14.4" customHeight="1" x14ac:dyDescent="0.3">
      <c r="A1995" s="425" t="s">
        <v>2677</v>
      </c>
      <c r="B1995" s="426" t="s">
        <v>2001</v>
      </c>
      <c r="C1995" s="426" t="s">
        <v>1969</v>
      </c>
      <c r="D1995" s="426" t="s">
        <v>1974</v>
      </c>
      <c r="E1995" s="426" t="s">
        <v>1975</v>
      </c>
      <c r="F1995" s="429"/>
      <c r="G1995" s="429"/>
      <c r="H1995" s="429"/>
      <c r="I1995" s="429"/>
      <c r="J1995" s="429"/>
      <c r="K1995" s="429"/>
      <c r="L1995" s="429"/>
      <c r="M1995" s="429"/>
      <c r="N1995" s="429">
        <v>1</v>
      </c>
      <c r="O1995" s="429">
        <v>511</v>
      </c>
      <c r="P1995" s="442"/>
      <c r="Q1995" s="430">
        <v>511</v>
      </c>
    </row>
    <row r="1996" spans="1:17" ht="14.4" customHeight="1" x14ac:dyDescent="0.3">
      <c r="A1996" s="425" t="s">
        <v>2677</v>
      </c>
      <c r="B1996" s="426" t="s">
        <v>2001</v>
      </c>
      <c r="C1996" s="426" t="s">
        <v>1976</v>
      </c>
      <c r="D1996" s="426" t="s">
        <v>2233</v>
      </c>
      <c r="E1996" s="426" t="s">
        <v>2234</v>
      </c>
      <c r="F1996" s="429">
        <v>4</v>
      </c>
      <c r="G1996" s="429">
        <v>596</v>
      </c>
      <c r="H1996" s="429">
        <v>1</v>
      </c>
      <c r="I1996" s="429">
        <v>149</v>
      </c>
      <c r="J1996" s="429"/>
      <c r="K1996" s="429"/>
      <c r="L1996" s="429"/>
      <c r="M1996" s="429"/>
      <c r="N1996" s="429"/>
      <c r="O1996" s="429"/>
      <c r="P1996" s="442"/>
      <c r="Q1996" s="430"/>
    </row>
    <row r="1997" spans="1:17" ht="14.4" customHeight="1" x14ac:dyDescent="0.3">
      <c r="A1997" s="425" t="s">
        <v>2677</v>
      </c>
      <c r="B1997" s="426" t="s">
        <v>2001</v>
      </c>
      <c r="C1997" s="426" t="s">
        <v>1976</v>
      </c>
      <c r="D1997" s="426" t="s">
        <v>2235</v>
      </c>
      <c r="E1997" s="426" t="s">
        <v>2236</v>
      </c>
      <c r="F1997" s="429">
        <v>75</v>
      </c>
      <c r="G1997" s="429">
        <v>15300</v>
      </c>
      <c r="H1997" s="429">
        <v>1</v>
      </c>
      <c r="I1997" s="429">
        <v>204</v>
      </c>
      <c r="J1997" s="429">
        <v>48</v>
      </c>
      <c r="K1997" s="429">
        <v>9792</v>
      </c>
      <c r="L1997" s="429">
        <v>0.64</v>
      </c>
      <c r="M1997" s="429">
        <v>204</v>
      </c>
      <c r="N1997" s="429">
        <v>29</v>
      </c>
      <c r="O1997" s="429">
        <v>5945</v>
      </c>
      <c r="P1997" s="442">
        <v>0.38856209150326798</v>
      </c>
      <c r="Q1997" s="430">
        <v>205</v>
      </c>
    </row>
    <row r="1998" spans="1:17" ht="14.4" customHeight="1" x14ac:dyDescent="0.3">
      <c r="A1998" s="425" t="s">
        <v>2677</v>
      </c>
      <c r="B1998" s="426" t="s">
        <v>2001</v>
      </c>
      <c r="C1998" s="426" t="s">
        <v>1976</v>
      </c>
      <c r="D1998" s="426" t="s">
        <v>2237</v>
      </c>
      <c r="E1998" s="426" t="s">
        <v>2238</v>
      </c>
      <c r="F1998" s="429">
        <v>2</v>
      </c>
      <c r="G1998" s="429">
        <v>314</v>
      </c>
      <c r="H1998" s="429">
        <v>1</v>
      </c>
      <c r="I1998" s="429">
        <v>157</v>
      </c>
      <c r="J1998" s="429">
        <v>1</v>
      </c>
      <c r="K1998" s="429">
        <v>157</v>
      </c>
      <c r="L1998" s="429">
        <v>0.5</v>
      </c>
      <c r="M1998" s="429">
        <v>157</v>
      </c>
      <c r="N1998" s="429">
        <v>2</v>
      </c>
      <c r="O1998" s="429">
        <v>316</v>
      </c>
      <c r="P1998" s="442">
        <v>1.0063694267515924</v>
      </c>
      <c r="Q1998" s="430">
        <v>158</v>
      </c>
    </row>
    <row r="1999" spans="1:17" ht="14.4" customHeight="1" x14ac:dyDescent="0.3">
      <c r="A1999" s="425" t="s">
        <v>2677</v>
      </c>
      <c r="B1999" s="426" t="s">
        <v>2001</v>
      </c>
      <c r="C1999" s="426" t="s">
        <v>1976</v>
      </c>
      <c r="D1999" s="426" t="s">
        <v>2239</v>
      </c>
      <c r="E1999" s="426" t="s">
        <v>2240</v>
      </c>
      <c r="F1999" s="429">
        <v>2</v>
      </c>
      <c r="G1999" s="429">
        <v>298</v>
      </c>
      <c r="H1999" s="429">
        <v>1</v>
      </c>
      <c r="I1999" s="429">
        <v>149</v>
      </c>
      <c r="J1999" s="429">
        <v>2</v>
      </c>
      <c r="K1999" s="429">
        <v>298</v>
      </c>
      <c r="L1999" s="429">
        <v>1</v>
      </c>
      <c r="M1999" s="429">
        <v>149</v>
      </c>
      <c r="N1999" s="429">
        <v>2</v>
      </c>
      <c r="O1999" s="429">
        <v>300</v>
      </c>
      <c r="P1999" s="442">
        <v>1.0067114093959733</v>
      </c>
      <c r="Q1999" s="430">
        <v>150</v>
      </c>
    </row>
    <row r="2000" spans="1:17" ht="14.4" customHeight="1" x14ac:dyDescent="0.3">
      <c r="A2000" s="425" t="s">
        <v>2677</v>
      </c>
      <c r="B2000" s="426" t="s">
        <v>2001</v>
      </c>
      <c r="C2000" s="426" t="s">
        <v>1976</v>
      </c>
      <c r="D2000" s="426" t="s">
        <v>2241</v>
      </c>
      <c r="E2000" s="426" t="s">
        <v>2242</v>
      </c>
      <c r="F2000" s="429">
        <v>11</v>
      </c>
      <c r="G2000" s="429">
        <v>1991</v>
      </c>
      <c r="H2000" s="429">
        <v>1</v>
      </c>
      <c r="I2000" s="429">
        <v>181</v>
      </c>
      <c r="J2000" s="429">
        <v>10</v>
      </c>
      <c r="K2000" s="429">
        <v>1810</v>
      </c>
      <c r="L2000" s="429">
        <v>0.90909090909090906</v>
      </c>
      <c r="M2000" s="429">
        <v>181</v>
      </c>
      <c r="N2000" s="429">
        <v>15</v>
      </c>
      <c r="O2000" s="429">
        <v>2730</v>
      </c>
      <c r="P2000" s="442">
        <v>1.3711702661978904</v>
      </c>
      <c r="Q2000" s="430">
        <v>182</v>
      </c>
    </row>
    <row r="2001" spans="1:17" ht="14.4" customHeight="1" x14ac:dyDescent="0.3">
      <c r="A2001" s="425" t="s">
        <v>2677</v>
      </c>
      <c r="B2001" s="426" t="s">
        <v>2001</v>
      </c>
      <c r="C2001" s="426" t="s">
        <v>1976</v>
      </c>
      <c r="D2001" s="426" t="s">
        <v>2243</v>
      </c>
      <c r="E2001" s="426" t="s">
        <v>2244</v>
      </c>
      <c r="F2001" s="429">
        <v>2</v>
      </c>
      <c r="G2001" s="429">
        <v>314</v>
      </c>
      <c r="H2001" s="429">
        <v>1</v>
      </c>
      <c r="I2001" s="429">
        <v>157</v>
      </c>
      <c r="J2001" s="429"/>
      <c r="K2001" s="429"/>
      <c r="L2001" s="429"/>
      <c r="M2001" s="429"/>
      <c r="N2001" s="429">
        <v>1</v>
      </c>
      <c r="O2001" s="429">
        <v>158</v>
      </c>
      <c r="P2001" s="442">
        <v>0.50318471337579618</v>
      </c>
      <c r="Q2001" s="430">
        <v>158</v>
      </c>
    </row>
    <row r="2002" spans="1:17" ht="14.4" customHeight="1" x14ac:dyDescent="0.3">
      <c r="A2002" s="425" t="s">
        <v>2677</v>
      </c>
      <c r="B2002" s="426" t="s">
        <v>2001</v>
      </c>
      <c r="C2002" s="426" t="s">
        <v>1976</v>
      </c>
      <c r="D2002" s="426" t="s">
        <v>2245</v>
      </c>
      <c r="E2002" s="426" t="s">
        <v>2246</v>
      </c>
      <c r="F2002" s="429">
        <v>5</v>
      </c>
      <c r="G2002" s="429">
        <v>615</v>
      </c>
      <c r="H2002" s="429">
        <v>1</v>
      </c>
      <c r="I2002" s="429">
        <v>123</v>
      </c>
      <c r="J2002" s="429">
        <v>6</v>
      </c>
      <c r="K2002" s="429">
        <v>744</v>
      </c>
      <c r="L2002" s="429">
        <v>1.2097560975609756</v>
      </c>
      <c r="M2002" s="429">
        <v>124</v>
      </c>
      <c r="N2002" s="429">
        <v>7</v>
      </c>
      <c r="O2002" s="429">
        <v>868</v>
      </c>
      <c r="P2002" s="442">
        <v>1.4113821138211382</v>
      </c>
      <c r="Q2002" s="430">
        <v>124</v>
      </c>
    </row>
    <row r="2003" spans="1:17" ht="14.4" customHeight="1" x14ac:dyDescent="0.3">
      <c r="A2003" s="425" t="s">
        <v>2677</v>
      </c>
      <c r="B2003" s="426" t="s">
        <v>2001</v>
      </c>
      <c r="C2003" s="426" t="s">
        <v>1976</v>
      </c>
      <c r="D2003" s="426" t="s">
        <v>2247</v>
      </c>
      <c r="E2003" s="426" t="s">
        <v>2248</v>
      </c>
      <c r="F2003" s="429">
        <v>1</v>
      </c>
      <c r="G2003" s="429">
        <v>192</v>
      </c>
      <c r="H2003" s="429">
        <v>1</v>
      </c>
      <c r="I2003" s="429">
        <v>192</v>
      </c>
      <c r="J2003" s="429"/>
      <c r="K2003" s="429"/>
      <c r="L2003" s="429"/>
      <c r="M2003" s="429"/>
      <c r="N2003" s="429">
        <v>1</v>
      </c>
      <c r="O2003" s="429">
        <v>193</v>
      </c>
      <c r="P2003" s="442">
        <v>1.0052083333333333</v>
      </c>
      <c r="Q2003" s="430">
        <v>193</v>
      </c>
    </row>
    <row r="2004" spans="1:17" ht="14.4" customHeight="1" x14ac:dyDescent="0.3">
      <c r="A2004" s="425" t="s">
        <v>2677</v>
      </c>
      <c r="B2004" s="426" t="s">
        <v>2001</v>
      </c>
      <c r="C2004" s="426" t="s">
        <v>1976</v>
      </c>
      <c r="D2004" s="426" t="s">
        <v>2249</v>
      </c>
      <c r="E2004" s="426" t="s">
        <v>2250</v>
      </c>
      <c r="F2004" s="429">
        <v>8</v>
      </c>
      <c r="G2004" s="429">
        <v>1728</v>
      </c>
      <c r="H2004" s="429">
        <v>1</v>
      </c>
      <c r="I2004" s="429">
        <v>216</v>
      </c>
      <c r="J2004" s="429">
        <v>14</v>
      </c>
      <c r="K2004" s="429">
        <v>3024</v>
      </c>
      <c r="L2004" s="429">
        <v>1.75</v>
      </c>
      <c r="M2004" s="429">
        <v>216</v>
      </c>
      <c r="N2004" s="429">
        <v>13</v>
      </c>
      <c r="O2004" s="429">
        <v>2821</v>
      </c>
      <c r="P2004" s="442">
        <v>1.6325231481481481</v>
      </c>
      <c r="Q2004" s="430">
        <v>217</v>
      </c>
    </row>
    <row r="2005" spans="1:17" ht="14.4" customHeight="1" x14ac:dyDescent="0.3">
      <c r="A2005" s="425" t="s">
        <v>2677</v>
      </c>
      <c r="B2005" s="426" t="s">
        <v>2001</v>
      </c>
      <c r="C2005" s="426" t="s">
        <v>1976</v>
      </c>
      <c r="D2005" s="426" t="s">
        <v>2251</v>
      </c>
      <c r="E2005" s="426" t="s">
        <v>2252</v>
      </c>
      <c r="F2005" s="429">
        <v>1</v>
      </c>
      <c r="G2005" s="429">
        <v>216</v>
      </c>
      <c r="H2005" s="429">
        <v>1</v>
      </c>
      <c r="I2005" s="429">
        <v>216</v>
      </c>
      <c r="J2005" s="429">
        <v>1</v>
      </c>
      <c r="K2005" s="429">
        <v>216</v>
      </c>
      <c r="L2005" s="429">
        <v>1</v>
      </c>
      <c r="M2005" s="429">
        <v>216</v>
      </c>
      <c r="N2005" s="429"/>
      <c r="O2005" s="429"/>
      <c r="P2005" s="442"/>
      <c r="Q2005" s="430"/>
    </row>
    <row r="2006" spans="1:17" ht="14.4" customHeight="1" x14ac:dyDescent="0.3">
      <c r="A2006" s="425" t="s">
        <v>2677</v>
      </c>
      <c r="B2006" s="426" t="s">
        <v>2001</v>
      </c>
      <c r="C2006" s="426" t="s">
        <v>1976</v>
      </c>
      <c r="D2006" s="426" t="s">
        <v>2253</v>
      </c>
      <c r="E2006" s="426" t="s">
        <v>2254</v>
      </c>
      <c r="F2006" s="429">
        <v>487</v>
      </c>
      <c r="G2006" s="429">
        <v>83764</v>
      </c>
      <c r="H2006" s="429">
        <v>1</v>
      </c>
      <c r="I2006" s="429">
        <v>172</v>
      </c>
      <c r="J2006" s="429">
        <v>505</v>
      </c>
      <c r="K2006" s="429">
        <v>86860</v>
      </c>
      <c r="L2006" s="429">
        <v>1.0369609856262834</v>
      </c>
      <c r="M2006" s="429">
        <v>172</v>
      </c>
      <c r="N2006" s="429">
        <v>532</v>
      </c>
      <c r="O2006" s="429">
        <v>92036</v>
      </c>
      <c r="P2006" s="442">
        <v>1.0987536411823695</v>
      </c>
      <c r="Q2006" s="430">
        <v>173</v>
      </c>
    </row>
    <row r="2007" spans="1:17" ht="14.4" customHeight="1" x14ac:dyDescent="0.3">
      <c r="A2007" s="425" t="s">
        <v>2677</v>
      </c>
      <c r="B2007" s="426" t="s">
        <v>2001</v>
      </c>
      <c r="C2007" s="426" t="s">
        <v>1976</v>
      </c>
      <c r="D2007" s="426" t="s">
        <v>2261</v>
      </c>
      <c r="E2007" s="426" t="s">
        <v>2262</v>
      </c>
      <c r="F2007" s="429">
        <v>9</v>
      </c>
      <c r="G2007" s="429">
        <v>1962</v>
      </c>
      <c r="H2007" s="429">
        <v>1</v>
      </c>
      <c r="I2007" s="429">
        <v>218</v>
      </c>
      <c r="J2007" s="429">
        <v>14</v>
      </c>
      <c r="K2007" s="429">
        <v>3052</v>
      </c>
      <c r="L2007" s="429">
        <v>1.5555555555555556</v>
      </c>
      <c r="M2007" s="429">
        <v>218</v>
      </c>
      <c r="N2007" s="429">
        <v>11</v>
      </c>
      <c r="O2007" s="429">
        <v>2409</v>
      </c>
      <c r="P2007" s="442">
        <v>1.22782874617737</v>
      </c>
      <c r="Q2007" s="430">
        <v>219</v>
      </c>
    </row>
    <row r="2008" spans="1:17" ht="14.4" customHeight="1" x14ac:dyDescent="0.3">
      <c r="A2008" s="425" t="s">
        <v>2677</v>
      </c>
      <c r="B2008" s="426" t="s">
        <v>2001</v>
      </c>
      <c r="C2008" s="426" t="s">
        <v>1976</v>
      </c>
      <c r="D2008" s="426" t="s">
        <v>2263</v>
      </c>
      <c r="E2008" s="426" t="s">
        <v>2264</v>
      </c>
      <c r="F2008" s="429">
        <v>2</v>
      </c>
      <c r="G2008" s="429">
        <v>828</v>
      </c>
      <c r="H2008" s="429">
        <v>1</v>
      </c>
      <c r="I2008" s="429">
        <v>414</v>
      </c>
      <c r="J2008" s="429"/>
      <c r="K2008" s="429"/>
      <c r="L2008" s="429"/>
      <c r="M2008" s="429"/>
      <c r="N2008" s="429"/>
      <c r="O2008" s="429"/>
      <c r="P2008" s="442"/>
      <c r="Q2008" s="430"/>
    </row>
    <row r="2009" spans="1:17" ht="14.4" customHeight="1" x14ac:dyDescent="0.3">
      <c r="A2009" s="425" t="s">
        <v>2677</v>
      </c>
      <c r="B2009" s="426" t="s">
        <v>2001</v>
      </c>
      <c r="C2009" s="426" t="s">
        <v>1976</v>
      </c>
      <c r="D2009" s="426" t="s">
        <v>2265</v>
      </c>
      <c r="E2009" s="426" t="s">
        <v>2266</v>
      </c>
      <c r="F2009" s="429">
        <v>1</v>
      </c>
      <c r="G2009" s="429">
        <v>606</v>
      </c>
      <c r="H2009" s="429">
        <v>1</v>
      </c>
      <c r="I2009" s="429">
        <v>606</v>
      </c>
      <c r="J2009" s="429"/>
      <c r="K2009" s="429"/>
      <c r="L2009" s="429"/>
      <c r="M2009" s="429"/>
      <c r="N2009" s="429"/>
      <c r="O2009" s="429"/>
      <c r="P2009" s="442"/>
      <c r="Q2009" s="430"/>
    </row>
    <row r="2010" spans="1:17" ht="14.4" customHeight="1" x14ac:dyDescent="0.3">
      <c r="A2010" s="425" t="s">
        <v>2677</v>
      </c>
      <c r="B2010" s="426" t="s">
        <v>2001</v>
      </c>
      <c r="C2010" s="426" t="s">
        <v>1976</v>
      </c>
      <c r="D2010" s="426" t="s">
        <v>2285</v>
      </c>
      <c r="E2010" s="426" t="s">
        <v>2286</v>
      </c>
      <c r="F2010" s="429"/>
      <c r="G2010" s="429"/>
      <c r="H2010" s="429"/>
      <c r="I2010" s="429"/>
      <c r="J2010" s="429"/>
      <c r="K2010" s="429"/>
      <c r="L2010" s="429"/>
      <c r="M2010" s="429"/>
      <c r="N2010" s="429">
        <v>4</v>
      </c>
      <c r="O2010" s="429">
        <v>1248</v>
      </c>
      <c r="P2010" s="442"/>
      <c r="Q2010" s="430">
        <v>312</v>
      </c>
    </row>
    <row r="2011" spans="1:17" ht="14.4" customHeight="1" x14ac:dyDescent="0.3">
      <c r="A2011" s="425" t="s">
        <v>2677</v>
      </c>
      <c r="B2011" s="426" t="s">
        <v>2001</v>
      </c>
      <c r="C2011" s="426" t="s">
        <v>1976</v>
      </c>
      <c r="D2011" s="426" t="s">
        <v>2293</v>
      </c>
      <c r="E2011" s="426" t="s">
        <v>2294</v>
      </c>
      <c r="F2011" s="429"/>
      <c r="G2011" s="429"/>
      <c r="H2011" s="429"/>
      <c r="I2011" s="429"/>
      <c r="J2011" s="429">
        <v>3</v>
      </c>
      <c r="K2011" s="429">
        <v>768</v>
      </c>
      <c r="L2011" s="429"/>
      <c r="M2011" s="429">
        <v>256</v>
      </c>
      <c r="N2011" s="429">
        <v>1</v>
      </c>
      <c r="O2011" s="429">
        <v>257</v>
      </c>
      <c r="P2011" s="442"/>
      <c r="Q2011" s="430">
        <v>257</v>
      </c>
    </row>
    <row r="2012" spans="1:17" ht="14.4" customHeight="1" x14ac:dyDescent="0.3">
      <c r="A2012" s="425" t="s">
        <v>2677</v>
      </c>
      <c r="B2012" s="426" t="s">
        <v>2001</v>
      </c>
      <c r="C2012" s="426" t="s">
        <v>1976</v>
      </c>
      <c r="D2012" s="426" t="s">
        <v>2297</v>
      </c>
      <c r="E2012" s="426" t="s">
        <v>2298</v>
      </c>
      <c r="F2012" s="429"/>
      <c r="G2012" s="429"/>
      <c r="H2012" s="429"/>
      <c r="I2012" s="429"/>
      <c r="J2012" s="429"/>
      <c r="K2012" s="429"/>
      <c r="L2012" s="429"/>
      <c r="M2012" s="429"/>
      <c r="N2012" s="429">
        <v>1</v>
      </c>
      <c r="O2012" s="429">
        <v>198</v>
      </c>
      <c r="P2012" s="442"/>
      <c r="Q2012" s="430">
        <v>198</v>
      </c>
    </row>
    <row r="2013" spans="1:17" ht="14.4" customHeight="1" x14ac:dyDescent="0.3">
      <c r="A2013" s="425" t="s">
        <v>2677</v>
      </c>
      <c r="B2013" s="426" t="s">
        <v>2001</v>
      </c>
      <c r="C2013" s="426" t="s">
        <v>1976</v>
      </c>
      <c r="D2013" s="426" t="s">
        <v>2301</v>
      </c>
      <c r="E2013" s="426" t="s">
        <v>2302</v>
      </c>
      <c r="F2013" s="429">
        <v>30</v>
      </c>
      <c r="G2013" s="429">
        <v>9690</v>
      </c>
      <c r="H2013" s="429">
        <v>1</v>
      </c>
      <c r="I2013" s="429">
        <v>323</v>
      </c>
      <c r="J2013" s="429">
        <v>48</v>
      </c>
      <c r="K2013" s="429">
        <v>15600</v>
      </c>
      <c r="L2013" s="429">
        <v>1.609907120743034</v>
      </c>
      <c r="M2013" s="429">
        <v>325</v>
      </c>
      <c r="N2013" s="429">
        <v>40</v>
      </c>
      <c r="O2013" s="429">
        <v>13040</v>
      </c>
      <c r="P2013" s="442">
        <v>1.345717234262126</v>
      </c>
      <c r="Q2013" s="430">
        <v>326</v>
      </c>
    </row>
    <row r="2014" spans="1:17" ht="14.4" customHeight="1" x14ac:dyDescent="0.3">
      <c r="A2014" s="425" t="s">
        <v>2677</v>
      </c>
      <c r="B2014" s="426" t="s">
        <v>2001</v>
      </c>
      <c r="C2014" s="426" t="s">
        <v>1976</v>
      </c>
      <c r="D2014" s="426" t="s">
        <v>2327</v>
      </c>
      <c r="E2014" s="426" t="s">
        <v>2328</v>
      </c>
      <c r="F2014" s="429">
        <v>30</v>
      </c>
      <c r="G2014" s="429">
        <v>251220</v>
      </c>
      <c r="H2014" s="429">
        <v>1</v>
      </c>
      <c r="I2014" s="429">
        <v>8374</v>
      </c>
      <c r="J2014" s="429">
        <v>43</v>
      </c>
      <c r="K2014" s="429">
        <v>360254</v>
      </c>
      <c r="L2014" s="429">
        <v>1.4340179921980734</v>
      </c>
      <c r="M2014" s="429">
        <v>8378</v>
      </c>
      <c r="N2014" s="429">
        <v>37</v>
      </c>
      <c r="O2014" s="429">
        <v>310208</v>
      </c>
      <c r="P2014" s="442">
        <v>1.2348061460074835</v>
      </c>
      <c r="Q2014" s="430">
        <v>8384</v>
      </c>
    </row>
    <row r="2015" spans="1:17" ht="14.4" customHeight="1" x14ac:dyDescent="0.3">
      <c r="A2015" s="425" t="s">
        <v>2677</v>
      </c>
      <c r="B2015" s="426" t="s">
        <v>2001</v>
      </c>
      <c r="C2015" s="426" t="s">
        <v>1976</v>
      </c>
      <c r="D2015" s="426" t="s">
        <v>2329</v>
      </c>
      <c r="E2015" s="426" t="s">
        <v>2330</v>
      </c>
      <c r="F2015" s="429"/>
      <c r="G2015" s="429"/>
      <c r="H2015" s="429"/>
      <c r="I2015" s="429"/>
      <c r="J2015" s="429">
        <v>4</v>
      </c>
      <c r="K2015" s="429">
        <v>7448</v>
      </c>
      <c r="L2015" s="429"/>
      <c r="M2015" s="429">
        <v>1862</v>
      </c>
      <c r="N2015" s="429">
        <v>2</v>
      </c>
      <c r="O2015" s="429">
        <v>3728</v>
      </c>
      <c r="P2015" s="442"/>
      <c r="Q2015" s="430">
        <v>1864</v>
      </c>
    </row>
    <row r="2016" spans="1:17" ht="14.4" customHeight="1" x14ac:dyDescent="0.3">
      <c r="A2016" s="425" t="s">
        <v>2677</v>
      </c>
      <c r="B2016" s="426" t="s">
        <v>2001</v>
      </c>
      <c r="C2016" s="426" t="s">
        <v>1976</v>
      </c>
      <c r="D2016" s="426" t="s">
        <v>2331</v>
      </c>
      <c r="E2016" s="426" t="s">
        <v>2330</v>
      </c>
      <c r="F2016" s="429"/>
      <c r="G2016" s="429"/>
      <c r="H2016" s="429"/>
      <c r="I2016" s="429"/>
      <c r="J2016" s="429">
        <v>3</v>
      </c>
      <c r="K2016" s="429">
        <v>11433</v>
      </c>
      <c r="L2016" s="429"/>
      <c r="M2016" s="429">
        <v>3811</v>
      </c>
      <c r="N2016" s="429">
        <v>1</v>
      </c>
      <c r="O2016" s="429">
        <v>3815</v>
      </c>
      <c r="P2016" s="442"/>
      <c r="Q2016" s="430">
        <v>3815</v>
      </c>
    </row>
    <row r="2017" spans="1:17" ht="14.4" customHeight="1" x14ac:dyDescent="0.3">
      <c r="A2017" s="425" t="s">
        <v>2677</v>
      </c>
      <c r="B2017" s="426" t="s">
        <v>2001</v>
      </c>
      <c r="C2017" s="426" t="s">
        <v>1976</v>
      </c>
      <c r="D2017" s="426" t="s">
        <v>2332</v>
      </c>
      <c r="E2017" s="426" t="s">
        <v>2333</v>
      </c>
      <c r="F2017" s="429">
        <v>1</v>
      </c>
      <c r="G2017" s="429">
        <v>5141</v>
      </c>
      <c r="H2017" s="429">
        <v>1</v>
      </c>
      <c r="I2017" s="429">
        <v>5141</v>
      </c>
      <c r="J2017" s="429">
        <v>1</v>
      </c>
      <c r="K2017" s="429">
        <v>5145</v>
      </c>
      <c r="L2017" s="429">
        <v>1.0007780587434352</v>
      </c>
      <c r="M2017" s="429">
        <v>5145</v>
      </c>
      <c r="N2017" s="429">
        <v>1</v>
      </c>
      <c r="O2017" s="429">
        <v>5150</v>
      </c>
      <c r="P2017" s="442">
        <v>1.001750632172729</v>
      </c>
      <c r="Q2017" s="430">
        <v>5150</v>
      </c>
    </row>
    <row r="2018" spans="1:17" ht="14.4" customHeight="1" x14ac:dyDescent="0.3">
      <c r="A2018" s="425" t="s">
        <v>2677</v>
      </c>
      <c r="B2018" s="426" t="s">
        <v>2001</v>
      </c>
      <c r="C2018" s="426" t="s">
        <v>1976</v>
      </c>
      <c r="D2018" s="426" t="s">
        <v>2338</v>
      </c>
      <c r="E2018" s="426" t="s">
        <v>2339</v>
      </c>
      <c r="F2018" s="429"/>
      <c r="G2018" s="429"/>
      <c r="H2018" s="429"/>
      <c r="I2018" s="429"/>
      <c r="J2018" s="429">
        <v>1</v>
      </c>
      <c r="K2018" s="429">
        <v>5688</v>
      </c>
      <c r="L2018" s="429"/>
      <c r="M2018" s="429">
        <v>5688</v>
      </c>
      <c r="N2018" s="429">
        <v>1</v>
      </c>
      <c r="O2018" s="429">
        <v>5693</v>
      </c>
      <c r="P2018" s="442"/>
      <c r="Q2018" s="430">
        <v>5693</v>
      </c>
    </row>
    <row r="2019" spans="1:17" ht="14.4" customHeight="1" x14ac:dyDescent="0.3">
      <c r="A2019" s="425" t="s">
        <v>2677</v>
      </c>
      <c r="B2019" s="426" t="s">
        <v>2001</v>
      </c>
      <c r="C2019" s="426" t="s">
        <v>1976</v>
      </c>
      <c r="D2019" s="426" t="s">
        <v>2360</v>
      </c>
      <c r="E2019" s="426" t="s">
        <v>2361</v>
      </c>
      <c r="F2019" s="429">
        <v>23</v>
      </c>
      <c r="G2019" s="429">
        <v>48622</v>
      </c>
      <c r="H2019" s="429">
        <v>1</v>
      </c>
      <c r="I2019" s="429">
        <v>2114</v>
      </c>
      <c r="J2019" s="429">
        <v>29</v>
      </c>
      <c r="K2019" s="429">
        <v>61364</v>
      </c>
      <c r="L2019" s="429">
        <v>1.262062440870388</v>
      </c>
      <c r="M2019" s="429">
        <v>2116</v>
      </c>
      <c r="N2019" s="429">
        <v>29</v>
      </c>
      <c r="O2019" s="429">
        <v>61422</v>
      </c>
      <c r="P2019" s="442">
        <v>1.2632553165233844</v>
      </c>
      <c r="Q2019" s="430">
        <v>2118</v>
      </c>
    </row>
    <row r="2020" spans="1:17" ht="14.4" customHeight="1" x14ac:dyDescent="0.3">
      <c r="A2020" s="425" t="s">
        <v>2677</v>
      </c>
      <c r="B2020" s="426" t="s">
        <v>2001</v>
      </c>
      <c r="C2020" s="426" t="s">
        <v>1976</v>
      </c>
      <c r="D2020" s="426" t="s">
        <v>2362</v>
      </c>
      <c r="E2020" s="426" t="s">
        <v>2363</v>
      </c>
      <c r="F2020" s="429">
        <v>13</v>
      </c>
      <c r="G2020" s="429">
        <v>13546</v>
      </c>
      <c r="H2020" s="429">
        <v>1</v>
      </c>
      <c r="I2020" s="429">
        <v>1042</v>
      </c>
      <c r="J2020" s="429"/>
      <c r="K2020" s="429"/>
      <c r="L2020" s="429"/>
      <c r="M2020" s="429"/>
      <c r="N2020" s="429"/>
      <c r="O2020" s="429"/>
      <c r="P2020" s="442"/>
      <c r="Q2020" s="430"/>
    </row>
    <row r="2021" spans="1:17" ht="14.4" customHeight="1" x14ac:dyDescent="0.3">
      <c r="A2021" s="425" t="s">
        <v>2677</v>
      </c>
      <c r="B2021" s="426" t="s">
        <v>2001</v>
      </c>
      <c r="C2021" s="426" t="s">
        <v>1976</v>
      </c>
      <c r="D2021" s="426" t="s">
        <v>2364</v>
      </c>
      <c r="E2021" s="426" t="s">
        <v>2365</v>
      </c>
      <c r="F2021" s="429">
        <v>91</v>
      </c>
      <c r="G2021" s="429">
        <v>181272</v>
      </c>
      <c r="H2021" s="429">
        <v>1</v>
      </c>
      <c r="I2021" s="429">
        <v>1992</v>
      </c>
      <c r="J2021" s="429">
        <v>127</v>
      </c>
      <c r="K2021" s="429">
        <v>253238</v>
      </c>
      <c r="L2021" s="429">
        <v>1.3970056048369301</v>
      </c>
      <c r="M2021" s="429">
        <v>1994</v>
      </c>
      <c r="N2021" s="429">
        <v>99</v>
      </c>
      <c r="O2021" s="429">
        <v>197604</v>
      </c>
      <c r="P2021" s="442">
        <v>1.0900966503376142</v>
      </c>
      <c r="Q2021" s="430">
        <v>1996</v>
      </c>
    </row>
    <row r="2022" spans="1:17" ht="14.4" customHeight="1" x14ac:dyDescent="0.3">
      <c r="A2022" s="425" t="s">
        <v>2677</v>
      </c>
      <c r="B2022" s="426" t="s">
        <v>2001</v>
      </c>
      <c r="C2022" s="426" t="s">
        <v>1976</v>
      </c>
      <c r="D2022" s="426" t="s">
        <v>2366</v>
      </c>
      <c r="E2022" s="426" t="s">
        <v>2367</v>
      </c>
      <c r="F2022" s="429">
        <v>3</v>
      </c>
      <c r="G2022" s="429">
        <v>3822</v>
      </c>
      <c r="H2022" s="429">
        <v>1</v>
      </c>
      <c r="I2022" s="429">
        <v>1274</v>
      </c>
      <c r="J2022" s="429">
        <v>10</v>
      </c>
      <c r="K2022" s="429">
        <v>12760</v>
      </c>
      <c r="L2022" s="429">
        <v>3.3385661957090527</v>
      </c>
      <c r="M2022" s="429">
        <v>1276</v>
      </c>
      <c r="N2022" s="429">
        <v>8</v>
      </c>
      <c r="O2022" s="429">
        <v>10216</v>
      </c>
      <c r="P2022" s="442">
        <v>2.67294610151753</v>
      </c>
      <c r="Q2022" s="430">
        <v>1277</v>
      </c>
    </row>
    <row r="2023" spans="1:17" ht="14.4" customHeight="1" x14ac:dyDescent="0.3">
      <c r="A2023" s="425" t="s">
        <v>2677</v>
      </c>
      <c r="B2023" s="426" t="s">
        <v>2001</v>
      </c>
      <c r="C2023" s="426" t="s">
        <v>1976</v>
      </c>
      <c r="D2023" s="426" t="s">
        <v>2368</v>
      </c>
      <c r="E2023" s="426" t="s">
        <v>2369</v>
      </c>
      <c r="F2023" s="429">
        <v>3</v>
      </c>
      <c r="G2023" s="429">
        <v>3486</v>
      </c>
      <c r="H2023" s="429">
        <v>1</v>
      </c>
      <c r="I2023" s="429">
        <v>1162</v>
      </c>
      <c r="J2023" s="429">
        <v>10</v>
      </c>
      <c r="K2023" s="429">
        <v>11630</v>
      </c>
      <c r="L2023" s="429">
        <v>3.336201950659782</v>
      </c>
      <c r="M2023" s="429">
        <v>1163</v>
      </c>
      <c r="N2023" s="429">
        <v>6</v>
      </c>
      <c r="O2023" s="429">
        <v>6984</v>
      </c>
      <c r="P2023" s="442">
        <v>2.0034423407917386</v>
      </c>
      <c r="Q2023" s="430">
        <v>1164</v>
      </c>
    </row>
    <row r="2024" spans="1:17" ht="14.4" customHeight="1" x14ac:dyDescent="0.3">
      <c r="A2024" s="425" t="s">
        <v>2677</v>
      </c>
      <c r="B2024" s="426" t="s">
        <v>2001</v>
      </c>
      <c r="C2024" s="426" t="s">
        <v>1976</v>
      </c>
      <c r="D2024" s="426" t="s">
        <v>2372</v>
      </c>
      <c r="E2024" s="426" t="s">
        <v>2373</v>
      </c>
      <c r="F2024" s="429">
        <v>27</v>
      </c>
      <c r="G2024" s="429">
        <v>136701</v>
      </c>
      <c r="H2024" s="429">
        <v>1</v>
      </c>
      <c r="I2024" s="429">
        <v>5063</v>
      </c>
      <c r="J2024" s="429">
        <v>26</v>
      </c>
      <c r="K2024" s="429">
        <v>131690</v>
      </c>
      <c r="L2024" s="429">
        <v>0.96334335520588732</v>
      </c>
      <c r="M2024" s="429">
        <v>5065</v>
      </c>
      <c r="N2024" s="429">
        <v>45</v>
      </c>
      <c r="O2024" s="429">
        <v>228060</v>
      </c>
      <c r="P2024" s="442">
        <v>1.6683125946408586</v>
      </c>
      <c r="Q2024" s="430">
        <v>5068</v>
      </c>
    </row>
    <row r="2025" spans="1:17" ht="14.4" customHeight="1" x14ac:dyDescent="0.3">
      <c r="A2025" s="425" t="s">
        <v>2677</v>
      </c>
      <c r="B2025" s="426" t="s">
        <v>2001</v>
      </c>
      <c r="C2025" s="426" t="s">
        <v>1976</v>
      </c>
      <c r="D2025" s="426" t="s">
        <v>2374</v>
      </c>
      <c r="E2025" s="426" t="s">
        <v>2375</v>
      </c>
      <c r="F2025" s="429">
        <v>3</v>
      </c>
      <c r="G2025" s="429">
        <v>15525</v>
      </c>
      <c r="H2025" s="429">
        <v>1</v>
      </c>
      <c r="I2025" s="429">
        <v>5175</v>
      </c>
      <c r="J2025" s="429">
        <v>1</v>
      </c>
      <c r="K2025" s="429">
        <v>5177</v>
      </c>
      <c r="L2025" s="429">
        <v>0.33346215780998389</v>
      </c>
      <c r="M2025" s="429">
        <v>5177</v>
      </c>
      <c r="N2025" s="429">
        <v>1</v>
      </c>
      <c r="O2025" s="429">
        <v>5180</v>
      </c>
      <c r="P2025" s="442">
        <v>0.33365539452495974</v>
      </c>
      <c r="Q2025" s="430">
        <v>5180</v>
      </c>
    </row>
    <row r="2026" spans="1:17" ht="14.4" customHeight="1" x14ac:dyDescent="0.3">
      <c r="A2026" s="425" t="s">
        <v>2677</v>
      </c>
      <c r="B2026" s="426" t="s">
        <v>2001</v>
      </c>
      <c r="C2026" s="426" t="s">
        <v>1976</v>
      </c>
      <c r="D2026" s="426" t="s">
        <v>2376</v>
      </c>
      <c r="E2026" s="426" t="s">
        <v>2377</v>
      </c>
      <c r="F2026" s="429">
        <v>2</v>
      </c>
      <c r="G2026" s="429">
        <v>15330</v>
      </c>
      <c r="H2026" s="429">
        <v>1</v>
      </c>
      <c r="I2026" s="429">
        <v>7665</v>
      </c>
      <c r="J2026" s="429">
        <v>1</v>
      </c>
      <c r="K2026" s="429">
        <v>7669</v>
      </c>
      <c r="L2026" s="429">
        <v>0.50026092628832353</v>
      </c>
      <c r="M2026" s="429">
        <v>7669</v>
      </c>
      <c r="N2026" s="429"/>
      <c r="O2026" s="429"/>
      <c r="P2026" s="442"/>
      <c r="Q2026" s="430"/>
    </row>
    <row r="2027" spans="1:17" ht="14.4" customHeight="1" x14ac:dyDescent="0.3">
      <c r="A2027" s="425" t="s">
        <v>2677</v>
      </c>
      <c r="B2027" s="426" t="s">
        <v>2001</v>
      </c>
      <c r="C2027" s="426" t="s">
        <v>1976</v>
      </c>
      <c r="D2027" s="426" t="s">
        <v>2378</v>
      </c>
      <c r="E2027" s="426" t="s">
        <v>2379</v>
      </c>
      <c r="F2027" s="429"/>
      <c r="G2027" s="429"/>
      <c r="H2027" s="429"/>
      <c r="I2027" s="429"/>
      <c r="J2027" s="429"/>
      <c r="K2027" s="429"/>
      <c r="L2027" s="429"/>
      <c r="M2027" s="429"/>
      <c r="N2027" s="429">
        <v>1</v>
      </c>
      <c r="O2027" s="429">
        <v>5508</v>
      </c>
      <c r="P2027" s="442"/>
      <c r="Q2027" s="430">
        <v>5508</v>
      </c>
    </row>
    <row r="2028" spans="1:17" ht="14.4" customHeight="1" x14ac:dyDescent="0.3">
      <c r="A2028" s="425" t="s">
        <v>2677</v>
      </c>
      <c r="B2028" s="426" t="s">
        <v>2001</v>
      </c>
      <c r="C2028" s="426" t="s">
        <v>1976</v>
      </c>
      <c r="D2028" s="426" t="s">
        <v>2380</v>
      </c>
      <c r="E2028" s="426" t="s">
        <v>2381</v>
      </c>
      <c r="F2028" s="429">
        <v>23</v>
      </c>
      <c r="G2028" s="429">
        <v>61847</v>
      </c>
      <c r="H2028" s="429">
        <v>1</v>
      </c>
      <c r="I2028" s="429">
        <v>2689</v>
      </c>
      <c r="J2028" s="429">
        <v>9</v>
      </c>
      <c r="K2028" s="429">
        <v>24219</v>
      </c>
      <c r="L2028" s="429">
        <v>0.39159538862030496</v>
      </c>
      <c r="M2028" s="429">
        <v>2691</v>
      </c>
      <c r="N2028" s="429">
        <v>17</v>
      </c>
      <c r="O2028" s="429">
        <v>45764</v>
      </c>
      <c r="P2028" s="442">
        <v>0.73995505036622633</v>
      </c>
      <c r="Q2028" s="430">
        <v>2692</v>
      </c>
    </row>
    <row r="2029" spans="1:17" ht="14.4" customHeight="1" x14ac:dyDescent="0.3">
      <c r="A2029" s="425" t="s">
        <v>2677</v>
      </c>
      <c r="B2029" s="426" t="s">
        <v>2001</v>
      </c>
      <c r="C2029" s="426" t="s">
        <v>1976</v>
      </c>
      <c r="D2029" s="426" t="s">
        <v>2384</v>
      </c>
      <c r="E2029" s="426" t="s">
        <v>2385</v>
      </c>
      <c r="F2029" s="429">
        <v>0</v>
      </c>
      <c r="G2029" s="429">
        <v>0</v>
      </c>
      <c r="H2029" s="429"/>
      <c r="I2029" s="429"/>
      <c r="J2029" s="429"/>
      <c r="K2029" s="429"/>
      <c r="L2029" s="429"/>
      <c r="M2029" s="429"/>
      <c r="N2029" s="429"/>
      <c r="O2029" s="429"/>
      <c r="P2029" s="442"/>
      <c r="Q2029" s="430"/>
    </row>
    <row r="2030" spans="1:17" ht="14.4" customHeight="1" x14ac:dyDescent="0.3">
      <c r="A2030" s="425" t="s">
        <v>476</v>
      </c>
      <c r="B2030" s="426" t="s">
        <v>2001</v>
      </c>
      <c r="C2030" s="426" t="s">
        <v>2002</v>
      </c>
      <c r="D2030" s="426" t="s">
        <v>2021</v>
      </c>
      <c r="E2030" s="426" t="s">
        <v>2022</v>
      </c>
      <c r="F2030" s="429"/>
      <c r="G2030" s="429"/>
      <c r="H2030" s="429"/>
      <c r="I2030" s="429"/>
      <c r="J2030" s="429">
        <v>-1.6</v>
      </c>
      <c r="K2030" s="429">
        <v>-1568.68</v>
      </c>
      <c r="L2030" s="429"/>
      <c r="M2030" s="429">
        <v>980.42499999999995</v>
      </c>
      <c r="N2030" s="429"/>
      <c r="O2030" s="429"/>
      <c r="P2030" s="442"/>
      <c r="Q2030" s="430"/>
    </row>
    <row r="2031" spans="1:17" ht="14.4" customHeight="1" x14ac:dyDescent="0.3">
      <c r="A2031" s="425" t="s">
        <v>476</v>
      </c>
      <c r="B2031" s="426" t="s">
        <v>2001</v>
      </c>
      <c r="C2031" s="426" t="s">
        <v>2002</v>
      </c>
      <c r="D2031" s="426" t="s">
        <v>2044</v>
      </c>
      <c r="E2031" s="426" t="s">
        <v>2045</v>
      </c>
      <c r="F2031" s="429"/>
      <c r="G2031" s="429"/>
      <c r="H2031" s="429"/>
      <c r="I2031" s="429"/>
      <c r="J2031" s="429">
        <v>-0.16</v>
      </c>
      <c r="K2031" s="429">
        <v>-866.13</v>
      </c>
      <c r="L2031" s="429"/>
      <c r="M2031" s="429">
        <v>5413.3125</v>
      </c>
      <c r="N2031" s="429"/>
      <c r="O2031" s="429"/>
      <c r="P2031" s="442"/>
      <c r="Q2031" s="430"/>
    </row>
    <row r="2032" spans="1:17" ht="14.4" customHeight="1" x14ac:dyDescent="0.3">
      <c r="A2032" s="425" t="s">
        <v>476</v>
      </c>
      <c r="B2032" s="426" t="s">
        <v>2001</v>
      </c>
      <c r="C2032" s="426" t="s">
        <v>2002</v>
      </c>
      <c r="D2032" s="426" t="s">
        <v>2046</v>
      </c>
      <c r="E2032" s="426" t="s">
        <v>2045</v>
      </c>
      <c r="F2032" s="429"/>
      <c r="G2032" s="429"/>
      <c r="H2032" s="429"/>
      <c r="I2032" s="429"/>
      <c r="J2032" s="429">
        <v>-0.08</v>
      </c>
      <c r="K2032" s="429">
        <v>-866.13</v>
      </c>
      <c r="L2032" s="429"/>
      <c r="M2032" s="429">
        <v>10826.625</v>
      </c>
      <c r="N2032" s="429"/>
      <c r="O2032" s="429"/>
      <c r="P2032" s="442"/>
      <c r="Q2032" s="430"/>
    </row>
    <row r="2033" spans="1:17" ht="14.4" customHeight="1" x14ac:dyDescent="0.3">
      <c r="A2033" s="425" t="s">
        <v>2678</v>
      </c>
      <c r="B2033" s="426" t="s">
        <v>2001</v>
      </c>
      <c r="C2033" s="426" t="s">
        <v>2002</v>
      </c>
      <c r="D2033" s="426" t="s">
        <v>2008</v>
      </c>
      <c r="E2033" s="426" t="s">
        <v>2007</v>
      </c>
      <c r="F2033" s="429"/>
      <c r="G2033" s="429"/>
      <c r="H2033" s="429"/>
      <c r="I2033" s="429"/>
      <c r="J2033" s="429">
        <v>0.5</v>
      </c>
      <c r="K2033" s="429">
        <v>991.44</v>
      </c>
      <c r="L2033" s="429"/>
      <c r="M2033" s="429">
        <v>1982.88</v>
      </c>
      <c r="N2033" s="429"/>
      <c r="O2033" s="429"/>
      <c r="P2033" s="442"/>
      <c r="Q2033" s="430"/>
    </row>
    <row r="2034" spans="1:17" ht="14.4" customHeight="1" x14ac:dyDescent="0.3">
      <c r="A2034" s="425" t="s">
        <v>2678</v>
      </c>
      <c r="B2034" s="426" t="s">
        <v>2001</v>
      </c>
      <c r="C2034" s="426" t="s">
        <v>2002</v>
      </c>
      <c r="D2034" s="426" t="s">
        <v>2009</v>
      </c>
      <c r="E2034" s="426" t="s">
        <v>2010</v>
      </c>
      <c r="F2034" s="429"/>
      <c r="G2034" s="429"/>
      <c r="H2034" s="429"/>
      <c r="I2034" s="429"/>
      <c r="J2034" s="429"/>
      <c r="K2034" s="429"/>
      <c r="L2034" s="429"/>
      <c r="M2034" s="429"/>
      <c r="N2034" s="429">
        <v>0.67</v>
      </c>
      <c r="O2034" s="429">
        <v>1789.87</v>
      </c>
      <c r="P2034" s="442"/>
      <c r="Q2034" s="430">
        <v>2671.4477611940297</v>
      </c>
    </row>
    <row r="2035" spans="1:17" ht="14.4" customHeight="1" x14ac:dyDescent="0.3">
      <c r="A2035" s="425" t="s">
        <v>2678</v>
      </c>
      <c r="B2035" s="426" t="s">
        <v>2001</v>
      </c>
      <c r="C2035" s="426" t="s">
        <v>2002</v>
      </c>
      <c r="D2035" s="426" t="s">
        <v>2021</v>
      </c>
      <c r="E2035" s="426" t="s">
        <v>2022</v>
      </c>
      <c r="F2035" s="429">
        <v>6.4</v>
      </c>
      <c r="G2035" s="429">
        <v>9202.84</v>
      </c>
      <c r="H2035" s="429">
        <v>1</v>
      </c>
      <c r="I2035" s="429">
        <v>1437.9437499999999</v>
      </c>
      <c r="J2035" s="429">
        <v>4.3</v>
      </c>
      <c r="K2035" s="429">
        <v>6208.73</v>
      </c>
      <c r="L2035" s="429">
        <v>0.67465369385972151</v>
      </c>
      <c r="M2035" s="429">
        <v>1443.8906976744186</v>
      </c>
      <c r="N2035" s="429">
        <v>2.5</v>
      </c>
      <c r="O2035" s="429">
        <v>2451.06</v>
      </c>
      <c r="P2035" s="442">
        <v>0.26633734803604103</v>
      </c>
      <c r="Q2035" s="430">
        <v>980.42399999999998</v>
      </c>
    </row>
    <row r="2036" spans="1:17" ht="14.4" customHeight="1" x14ac:dyDescent="0.3">
      <c r="A2036" s="425" t="s">
        <v>2678</v>
      </c>
      <c r="B2036" s="426" t="s">
        <v>2001</v>
      </c>
      <c r="C2036" s="426" t="s">
        <v>2002</v>
      </c>
      <c r="D2036" s="426" t="s">
        <v>2025</v>
      </c>
      <c r="E2036" s="426" t="s">
        <v>2026</v>
      </c>
      <c r="F2036" s="429">
        <v>0.2</v>
      </c>
      <c r="G2036" s="429">
        <v>3241.23</v>
      </c>
      <c r="H2036" s="429">
        <v>1</v>
      </c>
      <c r="I2036" s="429">
        <v>16206.15</v>
      </c>
      <c r="J2036" s="429">
        <v>0.29000000000000004</v>
      </c>
      <c r="K2036" s="429">
        <v>3740.9700000000003</v>
      </c>
      <c r="L2036" s="429">
        <v>1.1541822086059923</v>
      </c>
      <c r="M2036" s="429">
        <v>12899.896551724138</v>
      </c>
      <c r="N2036" s="429">
        <v>0.92</v>
      </c>
      <c r="O2036" s="429">
        <v>10022.890000000001</v>
      </c>
      <c r="P2036" s="442">
        <v>3.0923106351601093</v>
      </c>
      <c r="Q2036" s="430">
        <v>10894.445652173914</v>
      </c>
    </row>
    <row r="2037" spans="1:17" ht="14.4" customHeight="1" x14ac:dyDescent="0.3">
      <c r="A2037" s="425" t="s">
        <v>2678</v>
      </c>
      <c r="B2037" s="426" t="s">
        <v>2001</v>
      </c>
      <c r="C2037" s="426" t="s">
        <v>2002</v>
      </c>
      <c r="D2037" s="426" t="s">
        <v>2044</v>
      </c>
      <c r="E2037" s="426" t="s">
        <v>2045</v>
      </c>
      <c r="F2037" s="429"/>
      <c r="G2037" s="429"/>
      <c r="H2037" s="429"/>
      <c r="I2037" s="429"/>
      <c r="J2037" s="429"/>
      <c r="K2037" s="429"/>
      <c r="L2037" s="429"/>
      <c r="M2037" s="429"/>
      <c r="N2037" s="429">
        <v>0.2</v>
      </c>
      <c r="O2037" s="429">
        <v>1092.1600000000001</v>
      </c>
      <c r="P2037" s="442"/>
      <c r="Q2037" s="430">
        <v>5460.8</v>
      </c>
    </row>
    <row r="2038" spans="1:17" ht="14.4" customHeight="1" x14ac:dyDescent="0.3">
      <c r="A2038" s="425" t="s">
        <v>2678</v>
      </c>
      <c r="B2038" s="426" t="s">
        <v>2001</v>
      </c>
      <c r="C2038" s="426" t="s">
        <v>2002</v>
      </c>
      <c r="D2038" s="426" t="s">
        <v>2046</v>
      </c>
      <c r="E2038" s="426" t="s">
        <v>2045</v>
      </c>
      <c r="F2038" s="429">
        <v>0.69000000000000006</v>
      </c>
      <c r="G2038" s="429">
        <v>7923.75</v>
      </c>
      <c r="H2038" s="429">
        <v>1</v>
      </c>
      <c r="I2038" s="429">
        <v>11483.695652173912</v>
      </c>
      <c r="J2038" s="429">
        <v>0.73000000000000009</v>
      </c>
      <c r="K2038" s="429">
        <v>7903.42</v>
      </c>
      <c r="L2038" s="429">
        <v>0.99743429563022556</v>
      </c>
      <c r="M2038" s="429">
        <v>10826.602739726026</v>
      </c>
      <c r="N2038" s="429">
        <v>0.5</v>
      </c>
      <c r="O2038" s="429">
        <v>5427.54</v>
      </c>
      <c r="P2038" s="442">
        <v>0.68497113109323238</v>
      </c>
      <c r="Q2038" s="430">
        <v>10855.08</v>
      </c>
    </row>
    <row r="2039" spans="1:17" ht="14.4" customHeight="1" x14ac:dyDescent="0.3">
      <c r="A2039" s="425" t="s">
        <v>2678</v>
      </c>
      <c r="B2039" s="426" t="s">
        <v>2001</v>
      </c>
      <c r="C2039" s="426" t="s">
        <v>2002</v>
      </c>
      <c r="D2039" s="426" t="s">
        <v>2047</v>
      </c>
      <c r="E2039" s="426" t="s">
        <v>2042</v>
      </c>
      <c r="F2039" s="429">
        <v>0.4</v>
      </c>
      <c r="G2039" s="429">
        <v>1112.74</v>
      </c>
      <c r="H2039" s="429">
        <v>1</v>
      </c>
      <c r="I2039" s="429">
        <v>2781.85</v>
      </c>
      <c r="J2039" s="429"/>
      <c r="K2039" s="429"/>
      <c r="L2039" s="429"/>
      <c r="M2039" s="429"/>
      <c r="N2039" s="429">
        <v>0.1</v>
      </c>
      <c r="O2039" s="429">
        <v>195.61</v>
      </c>
      <c r="P2039" s="442">
        <v>0.17579128996890558</v>
      </c>
      <c r="Q2039" s="430">
        <v>1956.1000000000001</v>
      </c>
    </row>
    <row r="2040" spans="1:17" ht="14.4" customHeight="1" x14ac:dyDescent="0.3">
      <c r="A2040" s="425" t="s">
        <v>2678</v>
      </c>
      <c r="B2040" s="426" t="s">
        <v>2001</v>
      </c>
      <c r="C2040" s="426" t="s">
        <v>2002</v>
      </c>
      <c r="D2040" s="426" t="s">
        <v>2049</v>
      </c>
      <c r="E2040" s="426" t="s">
        <v>2050</v>
      </c>
      <c r="F2040" s="429"/>
      <c r="G2040" s="429"/>
      <c r="H2040" s="429"/>
      <c r="I2040" s="429"/>
      <c r="J2040" s="429">
        <v>0.15</v>
      </c>
      <c r="K2040" s="429">
        <v>56.4</v>
      </c>
      <c r="L2040" s="429"/>
      <c r="M2040" s="429">
        <v>376</v>
      </c>
      <c r="N2040" s="429"/>
      <c r="O2040" s="429"/>
      <c r="P2040" s="442"/>
      <c r="Q2040" s="430"/>
    </row>
    <row r="2041" spans="1:17" ht="14.4" customHeight="1" x14ac:dyDescent="0.3">
      <c r="A2041" s="425" t="s">
        <v>2678</v>
      </c>
      <c r="B2041" s="426" t="s">
        <v>2001</v>
      </c>
      <c r="C2041" s="426" t="s">
        <v>1969</v>
      </c>
      <c r="D2041" s="426" t="s">
        <v>2070</v>
      </c>
      <c r="E2041" s="426" t="s">
        <v>2071</v>
      </c>
      <c r="F2041" s="429"/>
      <c r="G2041" s="429"/>
      <c r="H2041" s="429"/>
      <c r="I2041" s="429"/>
      <c r="J2041" s="429">
        <v>1</v>
      </c>
      <c r="K2041" s="429">
        <v>972.32</v>
      </c>
      <c r="L2041" s="429"/>
      <c r="M2041" s="429">
        <v>972.32</v>
      </c>
      <c r="N2041" s="429"/>
      <c r="O2041" s="429"/>
      <c r="P2041" s="442"/>
      <c r="Q2041" s="430"/>
    </row>
    <row r="2042" spans="1:17" ht="14.4" customHeight="1" x14ac:dyDescent="0.3">
      <c r="A2042" s="425" t="s">
        <v>2678</v>
      </c>
      <c r="B2042" s="426" t="s">
        <v>2001</v>
      </c>
      <c r="C2042" s="426" t="s">
        <v>1969</v>
      </c>
      <c r="D2042" s="426" t="s">
        <v>2072</v>
      </c>
      <c r="E2042" s="426" t="s">
        <v>2071</v>
      </c>
      <c r="F2042" s="429"/>
      <c r="G2042" s="429"/>
      <c r="H2042" s="429"/>
      <c r="I2042" s="429"/>
      <c r="J2042" s="429"/>
      <c r="K2042" s="429"/>
      <c r="L2042" s="429"/>
      <c r="M2042" s="429"/>
      <c r="N2042" s="429">
        <v>3</v>
      </c>
      <c r="O2042" s="429">
        <v>5121.93</v>
      </c>
      <c r="P2042" s="442"/>
      <c r="Q2042" s="430">
        <v>1707.3100000000002</v>
      </c>
    </row>
    <row r="2043" spans="1:17" ht="14.4" customHeight="1" x14ac:dyDescent="0.3">
      <c r="A2043" s="425" t="s">
        <v>2678</v>
      </c>
      <c r="B2043" s="426" t="s">
        <v>2001</v>
      </c>
      <c r="C2043" s="426" t="s">
        <v>1969</v>
      </c>
      <c r="D2043" s="426" t="s">
        <v>2073</v>
      </c>
      <c r="E2043" s="426" t="s">
        <v>2071</v>
      </c>
      <c r="F2043" s="429"/>
      <c r="G2043" s="429"/>
      <c r="H2043" s="429"/>
      <c r="I2043" s="429"/>
      <c r="J2043" s="429"/>
      <c r="K2043" s="429"/>
      <c r="L2043" s="429"/>
      <c r="M2043" s="429"/>
      <c r="N2043" s="429">
        <v>2</v>
      </c>
      <c r="O2043" s="429">
        <v>4132.6000000000004</v>
      </c>
      <c r="P2043" s="442"/>
      <c r="Q2043" s="430">
        <v>2066.3000000000002</v>
      </c>
    </row>
    <row r="2044" spans="1:17" ht="14.4" customHeight="1" x14ac:dyDescent="0.3">
      <c r="A2044" s="425" t="s">
        <v>2678</v>
      </c>
      <c r="B2044" s="426" t="s">
        <v>2001</v>
      </c>
      <c r="C2044" s="426" t="s">
        <v>1969</v>
      </c>
      <c r="D2044" s="426" t="s">
        <v>2074</v>
      </c>
      <c r="E2044" s="426" t="s">
        <v>2075</v>
      </c>
      <c r="F2044" s="429"/>
      <c r="G2044" s="429"/>
      <c r="H2044" s="429"/>
      <c r="I2044" s="429"/>
      <c r="J2044" s="429">
        <v>1</v>
      </c>
      <c r="K2044" s="429">
        <v>1932.09</v>
      </c>
      <c r="L2044" s="429"/>
      <c r="M2044" s="429">
        <v>1932.09</v>
      </c>
      <c r="N2044" s="429"/>
      <c r="O2044" s="429"/>
      <c r="P2044" s="442"/>
      <c r="Q2044" s="430"/>
    </row>
    <row r="2045" spans="1:17" ht="14.4" customHeight="1" x14ac:dyDescent="0.3">
      <c r="A2045" s="425" t="s">
        <v>2678</v>
      </c>
      <c r="B2045" s="426" t="s">
        <v>2001</v>
      </c>
      <c r="C2045" s="426" t="s">
        <v>1969</v>
      </c>
      <c r="D2045" s="426" t="s">
        <v>2076</v>
      </c>
      <c r="E2045" s="426" t="s">
        <v>2077</v>
      </c>
      <c r="F2045" s="429"/>
      <c r="G2045" s="429"/>
      <c r="H2045" s="429"/>
      <c r="I2045" s="429"/>
      <c r="J2045" s="429"/>
      <c r="K2045" s="429"/>
      <c r="L2045" s="429"/>
      <c r="M2045" s="429"/>
      <c r="N2045" s="429">
        <v>5</v>
      </c>
      <c r="O2045" s="429">
        <v>5138.8</v>
      </c>
      <c r="P2045" s="442"/>
      <c r="Q2045" s="430">
        <v>1027.76</v>
      </c>
    </row>
    <row r="2046" spans="1:17" ht="14.4" customHeight="1" x14ac:dyDescent="0.3">
      <c r="A2046" s="425" t="s">
        <v>2678</v>
      </c>
      <c r="B2046" s="426" t="s">
        <v>2001</v>
      </c>
      <c r="C2046" s="426" t="s">
        <v>1969</v>
      </c>
      <c r="D2046" s="426" t="s">
        <v>2078</v>
      </c>
      <c r="E2046" s="426" t="s">
        <v>2077</v>
      </c>
      <c r="F2046" s="429"/>
      <c r="G2046" s="429"/>
      <c r="H2046" s="429"/>
      <c r="I2046" s="429"/>
      <c r="J2046" s="429"/>
      <c r="K2046" s="429"/>
      <c r="L2046" s="429"/>
      <c r="M2046" s="429"/>
      <c r="N2046" s="429">
        <v>3</v>
      </c>
      <c r="O2046" s="429">
        <v>6425.5499999999993</v>
      </c>
      <c r="P2046" s="442"/>
      <c r="Q2046" s="430">
        <v>2141.85</v>
      </c>
    </row>
    <row r="2047" spans="1:17" ht="14.4" customHeight="1" x14ac:dyDescent="0.3">
      <c r="A2047" s="425" t="s">
        <v>2678</v>
      </c>
      <c r="B2047" s="426" t="s">
        <v>2001</v>
      </c>
      <c r="C2047" s="426" t="s">
        <v>1969</v>
      </c>
      <c r="D2047" s="426" t="s">
        <v>2527</v>
      </c>
      <c r="E2047" s="426" t="s">
        <v>2528</v>
      </c>
      <c r="F2047" s="429"/>
      <c r="G2047" s="429"/>
      <c r="H2047" s="429"/>
      <c r="I2047" s="429"/>
      <c r="J2047" s="429"/>
      <c r="K2047" s="429"/>
      <c r="L2047" s="429"/>
      <c r="M2047" s="429"/>
      <c r="N2047" s="429">
        <v>1</v>
      </c>
      <c r="O2047" s="429">
        <v>166546.75</v>
      </c>
      <c r="P2047" s="442"/>
      <c r="Q2047" s="430">
        <v>166546.75</v>
      </c>
    </row>
    <row r="2048" spans="1:17" ht="14.4" customHeight="1" x14ac:dyDescent="0.3">
      <c r="A2048" s="425" t="s">
        <v>2678</v>
      </c>
      <c r="B2048" s="426" t="s">
        <v>2001</v>
      </c>
      <c r="C2048" s="426" t="s">
        <v>1969</v>
      </c>
      <c r="D2048" s="426" t="s">
        <v>2679</v>
      </c>
      <c r="E2048" s="426" t="s">
        <v>2680</v>
      </c>
      <c r="F2048" s="429"/>
      <c r="G2048" s="429"/>
      <c r="H2048" s="429"/>
      <c r="I2048" s="429"/>
      <c r="J2048" s="429"/>
      <c r="K2048" s="429"/>
      <c r="L2048" s="429"/>
      <c r="M2048" s="429"/>
      <c r="N2048" s="429">
        <v>1</v>
      </c>
      <c r="O2048" s="429">
        <v>12705.82</v>
      </c>
      <c r="P2048" s="442"/>
      <c r="Q2048" s="430">
        <v>12705.82</v>
      </c>
    </row>
    <row r="2049" spans="1:17" ht="14.4" customHeight="1" x14ac:dyDescent="0.3">
      <c r="A2049" s="425" t="s">
        <v>2678</v>
      </c>
      <c r="B2049" s="426" t="s">
        <v>2001</v>
      </c>
      <c r="C2049" s="426" t="s">
        <v>1969</v>
      </c>
      <c r="D2049" s="426" t="s">
        <v>2538</v>
      </c>
      <c r="E2049" s="426" t="s">
        <v>2539</v>
      </c>
      <c r="F2049" s="429"/>
      <c r="G2049" s="429"/>
      <c r="H2049" s="429"/>
      <c r="I2049" s="429"/>
      <c r="J2049" s="429"/>
      <c r="K2049" s="429"/>
      <c r="L2049" s="429"/>
      <c r="M2049" s="429"/>
      <c r="N2049" s="429">
        <v>1</v>
      </c>
      <c r="O2049" s="429">
        <v>19196.8</v>
      </c>
      <c r="P2049" s="442"/>
      <c r="Q2049" s="430">
        <v>19196.8</v>
      </c>
    </row>
    <row r="2050" spans="1:17" ht="14.4" customHeight="1" x14ac:dyDescent="0.3">
      <c r="A2050" s="425" t="s">
        <v>2678</v>
      </c>
      <c r="B2050" s="426" t="s">
        <v>2001</v>
      </c>
      <c r="C2050" s="426" t="s">
        <v>1969</v>
      </c>
      <c r="D2050" s="426" t="s">
        <v>2112</v>
      </c>
      <c r="E2050" s="426" t="s">
        <v>2113</v>
      </c>
      <c r="F2050" s="429"/>
      <c r="G2050" s="429"/>
      <c r="H2050" s="429"/>
      <c r="I2050" s="429"/>
      <c r="J2050" s="429"/>
      <c r="K2050" s="429"/>
      <c r="L2050" s="429"/>
      <c r="M2050" s="429"/>
      <c r="N2050" s="429">
        <v>2</v>
      </c>
      <c r="O2050" s="429">
        <v>2005.6</v>
      </c>
      <c r="P2050" s="442"/>
      <c r="Q2050" s="430">
        <v>1002.8</v>
      </c>
    </row>
    <row r="2051" spans="1:17" ht="14.4" customHeight="1" x14ac:dyDescent="0.3">
      <c r="A2051" s="425" t="s">
        <v>2678</v>
      </c>
      <c r="B2051" s="426" t="s">
        <v>2001</v>
      </c>
      <c r="C2051" s="426" t="s">
        <v>1969</v>
      </c>
      <c r="D2051" s="426" t="s">
        <v>2116</v>
      </c>
      <c r="E2051" s="426" t="s">
        <v>2117</v>
      </c>
      <c r="F2051" s="429"/>
      <c r="G2051" s="429"/>
      <c r="H2051" s="429"/>
      <c r="I2051" s="429"/>
      <c r="J2051" s="429"/>
      <c r="K2051" s="429"/>
      <c r="L2051" s="429"/>
      <c r="M2051" s="429"/>
      <c r="N2051" s="429">
        <v>1</v>
      </c>
      <c r="O2051" s="429">
        <v>9370.39</v>
      </c>
      <c r="P2051" s="442"/>
      <c r="Q2051" s="430">
        <v>9370.39</v>
      </c>
    </row>
    <row r="2052" spans="1:17" ht="14.4" customHeight="1" x14ac:dyDescent="0.3">
      <c r="A2052" s="425" t="s">
        <v>2678</v>
      </c>
      <c r="B2052" s="426" t="s">
        <v>2001</v>
      </c>
      <c r="C2052" s="426" t="s">
        <v>1969</v>
      </c>
      <c r="D2052" s="426" t="s">
        <v>2128</v>
      </c>
      <c r="E2052" s="426" t="s">
        <v>2129</v>
      </c>
      <c r="F2052" s="429"/>
      <c r="G2052" s="429"/>
      <c r="H2052" s="429"/>
      <c r="I2052" s="429"/>
      <c r="J2052" s="429"/>
      <c r="K2052" s="429"/>
      <c r="L2052" s="429"/>
      <c r="M2052" s="429"/>
      <c r="N2052" s="429">
        <v>2</v>
      </c>
      <c r="O2052" s="429">
        <v>1594</v>
      </c>
      <c r="P2052" s="442"/>
      <c r="Q2052" s="430">
        <v>797</v>
      </c>
    </row>
    <row r="2053" spans="1:17" ht="14.4" customHeight="1" x14ac:dyDescent="0.3">
      <c r="A2053" s="425" t="s">
        <v>2678</v>
      </c>
      <c r="B2053" s="426" t="s">
        <v>2001</v>
      </c>
      <c r="C2053" s="426" t="s">
        <v>1969</v>
      </c>
      <c r="D2053" s="426" t="s">
        <v>2146</v>
      </c>
      <c r="E2053" s="426" t="s">
        <v>2145</v>
      </c>
      <c r="F2053" s="429"/>
      <c r="G2053" s="429"/>
      <c r="H2053" s="429"/>
      <c r="I2053" s="429"/>
      <c r="J2053" s="429">
        <v>1</v>
      </c>
      <c r="K2053" s="429">
        <v>5259.23</v>
      </c>
      <c r="L2053" s="429"/>
      <c r="M2053" s="429">
        <v>5259.23</v>
      </c>
      <c r="N2053" s="429"/>
      <c r="O2053" s="429"/>
      <c r="P2053" s="442"/>
      <c r="Q2053" s="430"/>
    </row>
    <row r="2054" spans="1:17" ht="14.4" customHeight="1" x14ac:dyDescent="0.3">
      <c r="A2054" s="425" t="s">
        <v>2678</v>
      </c>
      <c r="B2054" s="426" t="s">
        <v>2001</v>
      </c>
      <c r="C2054" s="426" t="s">
        <v>1969</v>
      </c>
      <c r="D2054" s="426" t="s">
        <v>2149</v>
      </c>
      <c r="E2054" s="426" t="s">
        <v>2150</v>
      </c>
      <c r="F2054" s="429"/>
      <c r="G2054" s="429"/>
      <c r="H2054" s="429"/>
      <c r="I2054" s="429"/>
      <c r="J2054" s="429"/>
      <c r="K2054" s="429"/>
      <c r="L2054" s="429"/>
      <c r="M2054" s="429"/>
      <c r="N2054" s="429">
        <v>2</v>
      </c>
      <c r="O2054" s="429">
        <v>2994.88</v>
      </c>
      <c r="P2054" s="442"/>
      <c r="Q2054" s="430">
        <v>1497.44</v>
      </c>
    </row>
    <row r="2055" spans="1:17" ht="14.4" customHeight="1" x14ac:dyDescent="0.3">
      <c r="A2055" s="425" t="s">
        <v>2678</v>
      </c>
      <c r="B2055" s="426" t="s">
        <v>2001</v>
      </c>
      <c r="C2055" s="426" t="s">
        <v>1969</v>
      </c>
      <c r="D2055" s="426" t="s">
        <v>2561</v>
      </c>
      <c r="E2055" s="426" t="s">
        <v>2562</v>
      </c>
      <c r="F2055" s="429"/>
      <c r="G2055" s="429"/>
      <c r="H2055" s="429"/>
      <c r="I2055" s="429"/>
      <c r="J2055" s="429"/>
      <c r="K2055" s="429"/>
      <c r="L2055" s="429"/>
      <c r="M2055" s="429"/>
      <c r="N2055" s="429">
        <v>2</v>
      </c>
      <c r="O2055" s="429">
        <v>69800</v>
      </c>
      <c r="P2055" s="442"/>
      <c r="Q2055" s="430">
        <v>34900</v>
      </c>
    </row>
    <row r="2056" spans="1:17" ht="14.4" customHeight="1" x14ac:dyDescent="0.3">
      <c r="A2056" s="425" t="s">
        <v>2678</v>
      </c>
      <c r="B2056" s="426" t="s">
        <v>2001</v>
      </c>
      <c r="C2056" s="426" t="s">
        <v>1969</v>
      </c>
      <c r="D2056" s="426" t="s">
        <v>2153</v>
      </c>
      <c r="E2056" s="426" t="s">
        <v>2154</v>
      </c>
      <c r="F2056" s="429"/>
      <c r="G2056" s="429"/>
      <c r="H2056" s="429"/>
      <c r="I2056" s="429"/>
      <c r="J2056" s="429"/>
      <c r="K2056" s="429"/>
      <c r="L2056" s="429"/>
      <c r="M2056" s="429"/>
      <c r="N2056" s="429">
        <v>1</v>
      </c>
      <c r="O2056" s="429">
        <v>605.65</v>
      </c>
      <c r="P2056" s="442"/>
      <c r="Q2056" s="430">
        <v>605.65</v>
      </c>
    </row>
    <row r="2057" spans="1:17" ht="14.4" customHeight="1" x14ac:dyDescent="0.3">
      <c r="A2057" s="425" t="s">
        <v>2678</v>
      </c>
      <c r="B2057" s="426" t="s">
        <v>2001</v>
      </c>
      <c r="C2057" s="426" t="s">
        <v>1969</v>
      </c>
      <c r="D2057" s="426" t="s">
        <v>2159</v>
      </c>
      <c r="E2057" s="426" t="s">
        <v>2160</v>
      </c>
      <c r="F2057" s="429"/>
      <c r="G2057" s="429"/>
      <c r="H2057" s="429"/>
      <c r="I2057" s="429"/>
      <c r="J2057" s="429"/>
      <c r="K2057" s="429"/>
      <c r="L2057" s="429"/>
      <c r="M2057" s="429"/>
      <c r="N2057" s="429">
        <v>2</v>
      </c>
      <c r="O2057" s="429">
        <v>1662.32</v>
      </c>
      <c r="P2057" s="442"/>
      <c r="Q2057" s="430">
        <v>831.16</v>
      </c>
    </row>
    <row r="2058" spans="1:17" ht="14.4" customHeight="1" x14ac:dyDescent="0.3">
      <c r="A2058" s="425" t="s">
        <v>2678</v>
      </c>
      <c r="B2058" s="426" t="s">
        <v>2001</v>
      </c>
      <c r="C2058" s="426" t="s">
        <v>1969</v>
      </c>
      <c r="D2058" s="426" t="s">
        <v>2161</v>
      </c>
      <c r="E2058" s="426" t="s">
        <v>2160</v>
      </c>
      <c r="F2058" s="429"/>
      <c r="G2058" s="429"/>
      <c r="H2058" s="429"/>
      <c r="I2058" s="429"/>
      <c r="J2058" s="429">
        <v>1</v>
      </c>
      <c r="K2058" s="429">
        <v>888.06</v>
      </c>
      <c r="L2058" s="429"/>
      <c r="M2058" s="429">
        <v>888.06</v>
      </c>
      <c r="N2058" s="429"/>
      <c r="O2058" s="429"/>
      <c r="P2058" s="442"/>
      <c r="Q2058" s="430"/>
    </row>
    <row r="2059" spans="1:17" ht="14.4" customHeight="1" x14ac:dyDescent="0.3">
      <c r="A2059" s="425" t="s">
        <v>2678</v>
      </c>
      <c r="B2059" s="426" t="s">
        <v>2001</v>
      </c>
      <c r="C2059" s="426" t="s">
        <v>1969</v>
      </c>
      <c r="D2059" s="426" t="s">
        <v>2162</v>
      </c>
      <c r="E2059" s="426" t="s">
        <v>2163</v>
      </c>
      <c r="F2059" s="429"/>
      <c r="G2059" s="429"/>
      <c r="H2059" s="429"/>
      <c r="I2059" s="429"/>
      <c r="J2059" s="429">
        <v>1</v>
      </c>
      <c r="K2059" s="429">
        <v>888.06</v>
      </c>
      <c r="L2059" s="429"/>
      <c r="M2059" s="429">
        <v>888.06</v>
      </c>
      <c r="N2059" s="429">
        <v>4</v>
      </c>
      <c r="O2059" s="429">
        <v>3552.24</v>
      </c>
      <c r="P2059" s="442"/>
      <c r="Q2059" s="430">
        <v>888.06</v>
      </c>
    </row>
    <row r="2060" spans="1:17" ht="14.4" customHeight="1" x14ac:dyDescent="0.3">
      <c r="A2060" s="425" t="s">
        <v>2678</v>
      </c>
      <c r="B2060" s="426" t="s">
        <v>2001</v>
      </c>
      <c r="C2060" s="426" t="s">
        <v>1969</v>
      </c>
      <c r="D2060" s="426" t="s">
        <v>2166</v>
      </c>
      <c r="E2060" s="426" t="s">
        <v>2167</v>
      </c>
      <c r="F2060" s="429"/>
      <c r="G2060" s="429"/>
      <c r="H2060" s="429"/>
      <c r="I2060" s="429"/>
      <c r="J2060" s="429">
        <v>5</v>
      </c>
      <c r="K2060" s="429">
        <v>19494</v>
      </c>
      <c r="L2060" s="429"/>
      <c r="M2060" s="429">
        <v>3898.8</v>
      </c>
      <c r="N2060" s="429"/>
      <c r="O2060" s="429"/>
      <c r="P2060" s="442"/>
      <c r="Q2060" s="430"/>
    </row>
    <row r="2061" spans="1:17" ht="14.4" customHeight="1" x14ac:dyDescent="0.3">
      <c r="A2061" s="425" t="s">
        <v>2678</v>
      </c>
      <c r="B2061" s="426" t="s">
        <v>2001</v>
      </c>
      <c r="C2061" s="426" t="s">
        <v>1969</v>
      </c>
      <c r="D2061" s="426" t="s">
        <v>2171</v>
      </c>
      <c r="E2061" s="426" t="s">
        <v>2172</v>
      </c>
      <c r="F2061" s="429"/>
      <c r="G2061" s="429"/>
      <c r="H2061" s="429"/>
      <c r="I2061" s="429"/>
      <c r="J2061" s="429"/>
      <c r="K2061" s="429"/>
      <c r="L2061" s="429"/>
      <c r="M2061" s="429"/>
      <c r="N2061" s="429">
        <v>2</v>
      </c>
      <c r="O2061" s="429">
        <v>2945.76</v>
      </c>
      <c r="P2061" s="442"/>
      <c r="Q2061" s="430">
        <v>1472.88</v>
      </c>
    </row>
    <row r="2062" spans="1:17" ht="14.4" customHeight="1" x14ac:dyDescent="0.3">
      <c r="A2062" s="425" t="s">
        <v>2678</v>
      </c>
      <c r="B2062" s="426" t="s">
        <v>2001</v>
      </c>
      <c r="C2062" s="426" t="s">
        <v>1969</v>
      </c>
      <c r="D2062" s="426" t="s">
        <v>2581</v>
      </c>
      <c r="E2062" s="426" t="s">
        <v>2582</v>
      </c>
      <c r="F2062" s="429"/>
      <c r="G2062" s="429"/>
      <c r="H2062" s="429"/>
      <c r="I2062" s="429"/>
      <c r="J2062" s="429"/>
      <c r="K2062" s="429"/>
      <c r="L2062" s="429"/>
      <c r="M2062" s="429"/>
      <c r="N2062" s="429">
        <v>1</v>
      </c>
      <c r="O2062" s="429">
        <v>34453.9</v>
      </c>
      <c r="P2062" s="442"/>
      <c r="Q2062" s="430">
        <v>34453.9</v>
      </c>
    </row>
    <row r="2063" spans="1:17" ht="14.4" customHeight="1" x14ac:dyDescent="0.3">
      <c r="A2063" s="425" t="s">
        <v>2678</v>
      </c>
      <c r="B2063" s="426" t="s">
        <v>2001</v>
      </c>
      <c r="C2063" s="426" t="s">
        <v>1969</v>
      </c>
      <c r="D2063" s="426" t="s">
        <v>2177</v>
      </c>
      <c r="E2063" s="426" t="s">
        <v>2178</v>
      </c>
      <c r="F2063" s="429"/>
      <c r="G2063" s="429"/>
      <c r="H2063" s="429"/>
      <c r="I2063" s="429"/>
      <c r="J2063" s="429"/>
      <c r="K2063" s="429"/>
      <c r="L2063" s="429"/>
      <c r="M2063" s="429"/>
      <c r="N2063" s="429">
        <v>2</v>
      </c>
      <c r="O2063" s="429">
        <v>2611.64</v>
      </c>
      <c r="P2063" s="442"/>
      <c r="Q2063" s="430">
        <v>1305.82</v>
      </c>
    </row>
    <row r="2064" spans="1:17" ht="14.4" customHeight="1" x14ac:dyDescent="0.3">
      <c r="A2064" s="425" t="s">
        <v>2678</v>
      </c>
      <c r="B2064" s="426" t="s">
        <v>2001</v>
      </c>
      <c r="C2064" s="426" t="s">
        <v>1969</v>
      </c>
      <c r="D2064" s="426" t="s">
        <v>2179</v>
      </c>
      <c r="E2064" s="426" t="s">
        <v>2180</v>
      </c>
      <c r="F2064" s="429"/>
      <c r="G2064" s="429"/>
      <c r="H2064" s="429"/>
      <c r="I2064" s="429"/>
      <c r="J2064" s="429">
        <v>1</v>
      </c>
      <c r="K2064" s="429">
        <v>359.1</v>
      </c>
      <c r="L2064" s="429"/>
      <c r="M2064" s="429">
        <v>359.1</v>
      </c>
      <c r="N2064" s="429">
        <v>4</v>
      </c>
      <c r="O2064" s="429">
        <v>1436.4</v>
      </c>
      <c r="P2064" s="442"/>
      <c r="Q2064" s="430">
        <v>359.1</v>
      </c>
    </row>
    <row r="2065" spans="1:17" ht="14.4" customHeight="1" x14ac:dyDescent="0.3">
      <c r="A2065" s="425" t="s">
        <v>2678</v>
      </c>
      <c r="B2065" s="426" t="s">
        <v>2001</v>
      </c>
      <c r="C2065" s="426" t="s">
        <v>1969</v>
      </c>
      <c r="D2065" s="426" t="s">
        <v>2634</v>
      </c>
      <c r="E2065" s="426" t="s">
        <v>2635</v>
      </c>
      <c r="F2065" s="429"/>
      <c r="G2065" s="429"/>
      <c r="H2065" s="429"/>
      <c r="I2065" s="429"/>
      <c r="J2065" s="429"/>
      <c r="K2065" s="429"/>
      <c r="L2065" s="429"/>
      <c r="M2065" s="429"/>
      <c r="N2065" s="429">
        <v>1</v>
      </c>
      <c r="O2065" s="429">
        <v>140907.10999999999</v>
      </c>
      <c r="P2065" s="442"/>
      <c r="Q2065" s="430">
        <v>140907.10999999999</v>
      </c>
    </row>
    <row r="2066" spans="1:17" ht="14.4" customHeight="1" x14ac:dyDescent="0.3">
      <c r="A2066" s="425" t="s">
        <v>2678</v>
      </c>
      <c r="B2066" s="426" t="s">
        <v>2001</v>
      </c>
      <c r="C2066" s="426" t="s">
        <v>1969</v>
      </c>
      <c r="D2066" s="426" t="s">
        <v>2197</v>
      </c>
      <c r="E2066" s="426" t="s">
        <v>2198</v>
      </c>
      <c r="F2066" s="429"/>
      <c r="G2066" s="429"/>
      <c r="H2066" s="429"/>
      <c r="I2066" s="429"/>
      <c r="J2066" s="429">
        <v>1</v>
      </c>
      <c r="K2066" s="429">
        <v>16831.689999999999</v>
      </c>
      <c r="L2066" s="429"/>
      <c r="M2066" s="429">
        <v>16831.689999999999</v>
      </c>
      <c r="N2066" s="429"/>
      <c r="O2066" s="429"/>
      <c r="P2066" s="442"/>
      <c r="Q2066" s="430"/>
    </row>
    <row r="2067" spans="1:17" ht="14.4" customHeight="1" x14ac:dyDescent="0.3">
      <c r="A2067" s="425" t="s">
        <v>2678</v>
      </c>
      <c r="B2067" s="426" t="s">
        <v>2001</v>
      </c>
      <c r="C2067" s="426" t="s">
        <v>1969</v>
      </c>
      <c r="D2067" s="426" t="s">
        <v>2205</v>
      </c>
      <c r="E2067" s="426" t="s">
        <v>2206</v>
      </c>
      <c r="F2067" s="429"/>
      <c r="G2067" s="429"/>
      <c r="H2067" s="429"/>
      <c r="I2067" s="429"/>
      <c r="J2067" s="429">
        <v>1</v>
      </c>
      <c r="K2067" s="429">
        <v>6587.13</v>
      </c>
      <c r="L2067" s="429"/>
      <c r="M2067" s="429">
        <v>6587.13</v>
      </c>
      <c r="N2067" s="429">
        <v>3</v>
      </c>
      <c r="O2067" s="429">
        <v>19761.39</v>
      </c>
      <c r="P2067" s="442"/>
      <c r="Q2067" s="430">
        <v>6587.13</v>
      </c>
    </row>
    <row r="2068" spans="1:17" ht="14.4" customHeight="1" x14ac:dyDescent="0.3">
      <c r="A2068" s="425" t="s">
        <v>2678</v>
      </c>
      <c r="B2068" s="426" t="s">
        <v>2001</v>
      </c>
      <c r="C2068" s="426" t="s">
        <v>1976</v>
      </c>
      <c r="D2068" s="426" t="s">
        <v>2235</v>
      </c>
      <c r="E2068" s="426" t="s">
        <v>2236</v>
      </c>
      <c r="F2068" s="429">
        <v>15</v>
      </c>
      <c r="G2068" s="429">
        <v>3060</v>
      </c>
      <c r="H2068" s="429">
        <v>1</v>
      </c>
      <c r="I2068" s="429">
        <v>204</v>
      </c>
      <c r="J2068" s="429">
        <v>4</v>
      </c>
      <c r="K2068" s="429">
        <v>816</v>
      </c>
      <c r="L2068" s="429">
        <v>0.26666666666666666</v>
      </c>
      <c r="M2068" s="429">
        <v>204</v>
      </c>
      <c r="N2068" s="429">
        <v>5</v>
      </c>
      <c r="O2068" s="429">
        <v>1025</v>
      </c>
      <c r="P2068" s="442">
        <v>0.33496732026143788</v>
      </c>
      <c r="Q2068" s="430">
        <v>205</v>
      </c>
    </row>
    <row r="2069" spans="1:17" ht="14.4" customHeight="1" x14ac:dyDescent="0.3">
      <c r="A2069" s="425" t="s">
        <v>2678</v>
      </c>
      <c r="B2069" s="426" t="s">
        <v>2001</v>
      </c>
      <c r="C2069" s="426" t="s">
        <v>1976</v>
      </c>
      <c r="D2069" s="426" t="s">
        <v>2237</v>
      </c>
      <c r="E2069" s="426" t="s">
        <v>2238</v>
      </c>
      <c r="F2069" s="429">
        <v>3</v>
      </c>
      <c r="G2069" s="429">
        <v>471</v>
      </c>
      <c r="H2069" s="429">
        <v>1</v>
      </c>
      <c r="I2069" s="429">
        <v>157</v>
      </c>
      <c r="J2069" s="429">
        <v>3</v>
      </c>
      <c r="K2069" s="429">
        <v>471</v>
      </c>
      <c r="L2069" s="429">
        <v>1</v>
      </c>
      <c r="M2069" s="429">
        <v>157</v>
      </c>
      <c r="N2069" s="429">
        <v>1</v>
      </c>
      <c r="O2069" s="429">
        <v>158</v>
      </c>
      <c r="P2069" s="442">
        <v>0.3354564755838641</v>
      </c>
      <c r="Q2069" s="430">
        <v>158</v>
      </c>
    </row>
    <row r="2070" spans="1:17" ht="14.4" customHeight="1" x14ac:dyDescent="0.3">
      <c r="A2070" s="425" t="s">
        <v>2678</v>
      </c>
      <c r="B2070" s="426" t="s">
        <v>2001</v>
      </c>
      <c r="C2070" s="426" t="s">
        <v>1976</v>
      </c>
      <c r="D2070" s="426" t="s">
        <v>2239</v>
      </c>
      <c r="E2070" s="426" t="s">
        <v>2240</v>
      </c>
      <c r="F2070" s="429"/>
      <c r="G2070" s="429"/>
      <c r="H2070" s="429"/>
      <c r="I2070" s="429"/>
      <c r="J2070" s="429">
        <v>1</v>
      </c>
      <c r="K2070" s="429">
        <v>149</v>
      </c>
      <c r="L2070" s="429"/>
      <c r="M2070" s="429">
        <v>149</v>
      </c>
      <c r="N2070" s="429"/>
      <c r="O2070" s="429"/>
      <c r="P2070" s="442"/>
      <c r="Q2070" s="430"/>
    </row>
    <row r="2071" spans="1:17" ht="14.4" customHeight="1" x14ac:dyDescent="0.3">
      <c r="A2071" s="425" t="s">
        <v>2678</v>
      </c>
      <c r="B2071" s="426" t="s">
        <v>2001</v>
      </c>
      <c r="C2071" s="426" t="s">
        <v>1976</v>
      </c>
      <c r="D2071" s="426" t="s">
        <v>2241</v>
      </c>
      <c r="E2071" s="426" t="s">
        <v>2242</v>
      </c>
      <c r="F2071" s="429"/>
      <c r="G2071" s="429"/>
      <c r="H2071" s="429"/>
      <c r="I2071" s="429"/>
      <c r="J2071" s="429">
        <v>1</v>
      </c>
      <c r="K2071" s="429">
        <v>181</v>
      </c>
      <c r="L2071" s="429"/>
      <c r="M2071" s="429">
        <v>181</v>
      </c>
      <c r="N2071" s="429"/>
      <c r="O2071" s="429"/>
      <c r="P2071" s="442"/>
      <c r="Q2071" s="430"/>
    </row>
    <row r="2072" spans="1:17" ht="14.4" customHeight="1" x14ac:dyDescent="0.3">
      <c r="A2072" s="425" t="s">
        <v>2678</v>
      </c>
      <c r="B2072" s="426" t="s">
        <v>2001</v>
      </c>
      <c r="C2072" s="426" t="s">
        <v>1976</v>
      </c>
      <c r="D2072" s="426" t="s">
        <v>2245</v>
      </c>
      <c r="E2072" s="426" t="s">
        <v>2246</v>
      </c>
      <c r="F2072" s="429"/>
      <c r="G2072" s="429"/>
      <c r="H2072" s="429"/>
      <c r="I2072" s="429"/>
      <c r="J2072" s="429">
        <v>1</v>
      </c>
      <c r="K2072" s="429">
        <v>124</v>
      </c>
      <c r="L2072" s="429"/>
      <c r="M2072" s="429">
        <v>124</v>
      </c>
      <c r="N2072" s="429">
        <v>4</v>
      </c>
      <c r="O2072" s="429">
        <v>496</v>
      </c>
      <c r="P2072" s="442"/>
      <c r="Q2072" s="430">
        <v>124</v>
      </c>
    </row>
    <row r="2073" spans="1:17" ht="14.4" customHeight="1" x14ac:dyDescent="0.3">
      <c r="A2073" s="425" t="s">
        <v>2678</v>
      </c>
      <c r="B2073" s="426" t="s">
        <v>2001</v>
      </c>
      <c r="C2073" s="426" t="s">
        <v>1976</v>
      </c>
      <c r="D2073" s="426" t="s">
        <v>2247</v>
      </c>
      <c r="E2073" s="426" t="s">
        <v>2248</v>
      </c>
      <c r="F2073" s="429"/>
      <c r="G2073" s="429"/>
      <c r="H2073" s="429"/>
      <c r="I2073" s="429"/>
      <c r="J2073" s="429">
        <v>1</v>
      </c>
      <c r="K2073" s="429">
        <v>192</v>
      </c>
      <c r="L2073" s="429"/>
      <c r="M2073" s="429">
        <v>192</v>
      </c>
      <c r="N2073" s="429"/>
      <c r="O2073" s="429"/>
      <c r="P2073" s="442"/>
      <c r="Q2073" s="430"/>
    </row>
    <row r="2074" spans="1:17" ht="14.4" customHeight="1" x14ac:dyDescent="0.3">
      <c r="A2074" s="425" t="s">
        <v>2678</v>
      </c>
      <c r="B2074" s="426" t="s">
        <v>2001</v>
      </c>
      <c r="C2074" s="426" t="s">
        <v>1976</v>
      </c>
      <c r="D2074" s="426" t="s">
        <v>2249</v>
      </c>
      <c r="E2074" s="426" t="s">
        <v>2250</v>
      </c>
      <c r="F2074" s="429">
        <v>1</v>
      </c>
      <c r="G2074" s="429">
        <v>216</v>
      </c>
      <c r="H2074" s="429">
        <v>1</v>
      </c>
      <c r="I2074" s="429">
        <v>216</v>
      </c>
      <c r="J2074" s="429">
        <v>2</v>
      </c>
      <c r="K2074" s="429">
        <v>432</v>
      </c>
      <c r="L2074" s="429">
        <v>2</v>
      </c>
      <c r="M2074" s="429">
        <v>216</v>
      </c>
      <c r="N2074" s="429">
        <v>11</v>
      </c>
      <c r="O2074" s="429">
        <v>2387</v>
      </c>
      <c r="P2074" s="442">
        <v>11.050925925925926</v>
      </c>
      <c r="Q2074" s="430">
        <v>217</v>
      </c>
    </row>
    <row r="2075" spans="1:17" ht="14.4" customHeight="1" x14ac:dyDescent="0.3">
      <c r="A2075" s="425" t="s">
        <v>2678</v>
      </c>
      <c r="B2075" s="426" t="s">
        <v>2001</v>
      </c>
      <c r="C2075" s="426" t="s">
        <v>1976</v>
      </c>
      <c r="D2075" s="426" t="s">
        <v>2251</v>
      </c>
      <c r="E2075" s="426" t="s">
        <v>2252</v>
      </c>
      <c r="F2075" s="429">
        <v>1</v>
      </c>
      <c r="G2075" s="429">
        <v>216</v>
      </c>
      <c r="H2075" s="429">
        <v>1</v>
      </c>
      <c r="I2075" s="429">
        <v>216</v>
      </c>
      <c r="J2075" s="429"/>
      <c r="K2075" s="429"/>
      <c r="L2075" s="429"/>
      <c r="M2075" s="429"/>
      <c r="N2075" s="429"/>
      <c r="O2075" s="429"/>
      <c r="P2075" s="442"/>
      <c r="Q2075" s="430"/>
    </row>
    <row r="2076" spans="1:17" ht="14.4" customHeight="1" x14ac:dyDescent="0.3">
      <c r="A2076" s="425" t="s">
        <v>2678</v>
      </c>
      <c r="B2076" s="426" t="s">
        <v>2001</v>
      </c>
      <c r="C2076" s="426" t="s">
        <v>1976</v>
      </c>
      <c r="D2076" s="426" t="s">
        <v>2253</v>
      </c>
      <c r="E2076" s="426" t="s">
        <v>2254</v>
      </c>
      <c r="F2076" s="429">
        <v>1683</v>
      </c>
      <c r="G2076" s="429">
        <v>289476</v>
      </c>
      <c r="H2076" s="429">
        <v>1</v>
      </c>
      <c r="I2076" s="429">
        <v>172</v>
      </c>
      <c r="J2076" s="429">
        <v>1872</v>
      </c>
      <c r="K2076" s="429">
        <v>321984</v>
      </c>
      <c r="L2076" s="429">
        <v>1.1122994652406417</v>
      </c>
      <c r="M2076" s="429">
        <v>172</v>
      </c>
      <c r="N2076" s="429">
        <v>1561</v>
      </c>
      <c r="O2076" s="429">
        <v>270053</v>
      </c>
      <c r="P2076" s="442">
        <v>0.93290290041316037</v>
      </c>
      <c r="Q2076" s="430">
        <v>173</v>
      </c>
    </row>
    <row r="2077" spans="1:17" ht="14.4" customHeight="1" x14ac:dyDescent="0.3">
      <c r="A2077" s="425" t="s">
        <v>2678</v>
      </c>
      <c r="B2077" s="426" t="s">
        <v>2001</v>
      </c>
      <c r="C2077" s="426" t="s">
        <v>1976</v>
      </c>
      <c r="D2077" s="426" t="s">
        <v>2261</v>
      </c>
      <c r="E2077" s="426" t="s">
        <v>2262</v>
      </c>
      <c r="F2077" s="429">
        <v>8</v>
      </c>
      <c r="G2077" s="429">
        <v>1744</v>
      </c>
      <c r="H2077" s="429">
        <v>1</v>
      </c>
      <c r="I2077" s="429">
        <v>218</v>
      </c>
      <c r="J2077" s="429">
        <v>1</v>
      </c>
      <c r="K2077" s="429">
        <v>218</v>
      </c>
      <c r="L2077" s="429">
        <v>0.125</v>
      </c>
      <c r="M2077" s="429">
        <v>218</v>
      </c>
      <c r="N2077" s="429">
        <v>5</v>
      </c>
      <c r="O2077" s="429">
        <v>1095</v>
      </c>
      <c r="P2077" s="442">
        <v>0.62786697247706424</v>
      </c>
      <c r="Q2077" s="430">
        <v>219</v>
      </c>
    </row>
    <row r="2078" spans="1:17" ht="14.4" customHeight="1" x14ac:dyDescent="0.3">
      <c r="A2078" s="425" t="s">
        <v>2678</v>
      </c>
      <c r="B2078" s="426" t="s">
        <v>2001</v>
      </c>
      <c r="C2078" s="426" t="s">
        <v>1976</v>
      </c>
      <c r="D2078" s="426" t="s">
        <v>2263</v>
      </c>
      <c r="E2078" s="426" t="s">
        <v>2264</v>
      </c>
      <c r="F2078" s="429"/>
      <c r="G2078" s="429"/>
      <c r="H2078" s="429"/>
      <c r="I2078" s="429"/>
      <c r="J2078" s="429">
        <v>1</v>
      </c>
      <c r="K2078" s="429">
        <v>414</v>
      </c>
      <c r="L2078" s="429"/>
      <c r="M2078" s="429">
        <v>414</v>
      </c>
      <c r="N2078" s="429">
        <v>4</v>
      </c>
      <c r="O2078" s="429">
        <v>1660</v>
      </c>
      <c r="P2078" s="442"/>
      <c r="Q2078" s="430">
        <v>415</v>
      </c>
    </row>
    <row r="2079" spans="1:17" ht="14.4" customHeight="1" x14ac:dyDescent="0.3">
      <c r="A2079" s="425" t="s">
        <v>2678</v>
      </c>
      <c r="B2079" s="426" t="s">
        <v>2001</v>
      </c>
      <c r="C2079" s="426" t="s">
        <v>1976</v>
      </c>
      <c r="D2079" s="426" t="s">
        <v>2293</v>
      </c>
      <c r="E2079" s="426" t="s">
        <v>2294</v>
      </c>
      <c r="F2079" s="429"/>
      <c r="G2079" s="429"/>
      <c r="H2079" s="429"/>
      <c r="I2079" s="429"/>
      <c r="J2079" s="429">
        <v>1</v>
      </c>
      <c r="K2079" s="429">
        <v>256</v>
      </c>
      <c r="L2079" s="429"/>
      <c r="M2079" s="429">
        <v>256</v>
      </c>
      <c r="N2079" s="429">
        <v>1</v>
      </c>
      <c r="O2079" s="429">
        <v>257</v>
      </c>
      <c r="P2079" s="442"/>
      <c r="Q2079" s="430">
        <v>257</v>
      </c>
    </row>
    <row r="2080" spans="1:17" ht="14.4" customHeight="1" x14ac:dyDescent="0.3">
      <c r="A2080" s="425" t="s">
        <v>2678</v>
      </c>
      <c r="B2080" s="426" t="s">
        <v>2001</v>
      </c>
      <c r="C2080" s="426" t="s">
        <v>1976</v>
      </c>
      <c r="D2080" s="426" t="s">
        <v>2297</v>
      </c>
      <c r="E2080" s="426" t="s">
        <v>2298</v>
      </c>
      <c r="F2080" s="429"/>
      <c r="G2080" s="429"/>
      <c r="H2080" s="429"/>
      <c r="I2080" s="429"/>
      <c r="J2080" s="429"/>
      <c r="K2080" s="429"/>
      <c r="L2080" s="429"/>
      <c r="M2080" s="429"/>
      <c r="N2080" s="429">
        <v>1</v>
      </c>
      <c r="O2080" s="429">
        <v>198</v>
      </c>
      <c r="P2080" s="442"/>
      <c r="Q2080" s="430">
        <v>198</v>
      </c>
    </row>
    <row r="2081" spans="1:17" ht="14.4" customHeight="1" x14ac:dyDescent="0.3">
      <c r="A2081" s="425" t="s">
        <v>2678</v>
      </c>
      <c r="B2081" s="426" t="s">
        <v>2001</v>
      </c>
      <c r="C2081" s="426" t="s">
        <v>1976</v>
      </c>
      <c r="D2081" s="426" t="s">
        <v>2301</v>
      </c>
      <c r="E2081" s="426" t="s">
        <v>2302</v>
      </c>
      <c r="F2081" s="429"/>
      <c r="G2081" s="429"/>
      <c r="H2081" s="429"/>
      <c r="I2081" s="429"/>
      <c r="J2081" s="429"/>
      <c r="K2081" s="429"/>
      <c r="L2081" s="429"/>
      <c r="M2081" s="429"/>
      <c r="N2081" s="429">
        <v>3</v>
      </c>
      <c r="O2081" s="429">
        <v>978</v>
      </c>
      <c r="P2081" s="442"/>
      <c r="Q2081" s="430">
        <v>326</v>
      </c>
    </row>
    <row r="2082" spans="1:17" ht="14.4" customHeight="1" x14ac:dyDescent="0.3">
      <c r="A2082" s="425" t="s">
        <v>2678</v>
      </c>
      <c r="B2082" s="426" t="s">
        <v>2001</v>
      </c>
      <c r="C2082" s="426" t="s">
        <v>1976</v>
      </c>
      <c r="D2082" s="426" t="s">
        <v>2309</v>
      </c>
      <c r="E2082" s="426" t="s">
        <v>2310</v>
      </c>
      <c r="F2082" s="429"/>
      <c r="G2082" s="429"/>
      <c r="H2082" s="429"/>
      <c r="I2082" s="429"/>
      <c r="J2082" s="429">
        <v>1</v>
      </c>
      <c r="K2082" s="429">
        <v>4122</v>
      </c>
      <c r="L2082" s="429"/>
      <c r="M2082" s="429">
        <v>4122</v>
      </c>
      <c r="N2082" s="429">
        <v>2</v>
      </c>
      <c r="O2082" s="429">
        <v>8254</v>
      </c>
      <c r="P2082" s="442"/>
      <c r="Q2082" s="430">
        <v>4127</v>
      </c>
    </row>
    <row r="2083" spans="1:17" ht="14.4" customHeight="1" x14ac:dyDescent="0.3">
      <c r="A2083" s="425" t="s">
        <v>2678</v>
      </c>
      <c r="B2083" s="426" t="s">
        <v>2001</v>
      </c>
      <c r="C2083" s="426" t="s">
        <v>1976</v>
      </c>
      <c r="D2083" s="426" t="s">
        <v>2315</v>
      </c>
      <c r="E2083" s="426" t="s">
        <v>2316</v>
      </c>
      <c r="F2083" s="429"/>
      <c r="G2083" s="429"/>
      <c r="H2083" s="429"/>
      <c r="I2083" s="429"/>
      <c r="J2083" s="429"/>
      <c r="K2083" s="429"/>
      <c r="L2083" s="429"/>
      <c r="M2083" s="429"/>
      <c r="N2083" s="429">
        <v>3</v>
      </c>
      <c r="O2083" s="429">
        <v>6228</v>
      </c>
      <c r="P2083" s="442"/>
      <c r="Q2083" s="430">
        <v>2076</v>
      </c>
    </row>
    <row r="2084" spans="1:17" ht="14.4" customHeight="1" x14ac:dyDescent="0.3">
      <c r="A2084" s="425" t="s">
        <v>2678</v>
      </c>
      <c r="B2084" s="426" t="s">
        <v>2001</v>
      </c>
      <c r="C2084" s="426" t="s">
        <v>1976</v>
      </c>
      <c r="D2084" s="426" t="s">
        <v>2447</v>
      </c>
      <c r="E2084" s="426" t="s">
        <v>2448</v>
      </c>
      <c r="F2084" s="429"/>
      <c r="G2084" s="429"/>
      <c r="H2084" s="429"/>
      <c r="I2084" s="429"/>
      <c r="J2084" s="429"/>
      <c r="K2084" s="429"/>
      <c r="L2084" s="429"/>
      <c r="M2084" s="429"/>
      <c r="N2084" s="429">
        <v>2</v>
      </c>
      <c r="O2084" s="429">
        <v>30098</v>
      </c>
      <c r="P2084" s="442"/>
      <c r="Q2084" s="430">
        <v>15049</v>
      </c>
    </row>
    <row r="2085" spans="1:17" ht="14.4" customHeight="1" x14ac:dyDescent="0.3">
      <c r="A2085" s="425" t="s">
        <v>2678</v>
      </c>
      <c r="B2085" s="426" t="s">
        <v>2001</v>
      </c>
      <c r="C2085" s="426" t="s">
        <v>1976</v>
      </c>
      <c r="D2085" s="426" t="s">
        <v>2327</v>
      </c>
      <c r="E2085" s="426" t="s">
        <v>2328</v>
      </c>
      <c r="F2085" s="429"/>
      <c r="G2085" s="429"/>
      <c r="H2085" s="429"/>
      <c r="I2085" s="429"/>
      <c r="J2085" s="429">
        <v>2</v>
      </c>
      <c r="K2085" s="429">
        <v>16756</v>
      </c>
      <c r="L2085" s="429"/>
      <c r="M2085" s="429">
        <v>8378</v>
      </c>
      <c r="N2085" s="429">
        <v>10</v>
      </c>
      <c r="O2085" s="429">
        <v>83840</v>
      </c>
      <c r="P2085" s="442"/>
      <c r="Q2085" s="430">
        <v>8384</v>
      </c>
    </row>
    <row r="2086" spans="1:17" ht="14.4" customHeight="1" x14ac:dyDescent="0.3">
      <c r="A2086" s="425" t="s">
        <v>2678</v>
      </c>
      <c r="B2086" s="426" t="s">
        <v>2001</v>
      </c>
      <c r="C2086" s="426" t="s">
        <v>1976</v>
      </c>
      <c r="D2086" s="426" t="s">
        <v>2329</v>
      </c>
      <c r="E2086" s="426" t="s">
        <v>2330</v>
      </c>
      <c r="F2086" s="429"/>
      <c r="G2086" s="429"/>
      <c r="H2086" s="429"/>
      <c r="I2086" s="429"/>
      <c r="J2086" s="429">
        <v>4</v>
      </c>
      <c r="K2086" s="429">
        <v>7448</v>
      </c>
      <c r="L2086" s="429"/>
      <c r="M2086" s="429">
        <v>1862</v>
      </c>
      <c r="N2086" s="429">
        <v>12</v>
      </c>
      <c r="O2086" s="429">
        <v>22368</v>
      </c>
      <c r="P2086" s="442"/>
      <c r="Q2086" s="430">
        <v>1864</v>
      </c>
    </row>
    <row r="2087" spans="1:17" ht="14.4" customHeight="1" x14ac:dyDescent="0.3">
      <c r="A2087" s="425" t="s">
        <v>2678</v>
      </c>
      <c r="B2087" s="426" t="s">
        <v>2001</v>
      </c>
      <c r="C2087" s="426" t="s">
        <v>1976</v>
      </c>
      <c r="D2087" s="426" t="s">
        <v>2331</v>
      </c>
      <c r="E2087" s="426" t="s">
        <v>2330</v>
      </c>
      <c r="F2087" s="429"/>
      <c r="G2087" s="429"/>
      <c r="H2087" s="429"/>
      <c r="I2087" s="429"/>
      <c r="J2087" s="429">
        <v>4</v>
      </c>
      <c r="K2087" s="429">
        <v>15244</v>
      </c>
      <c r="L2087" s="429"/>
      <c r="M2087" s="429">
        <v>3811</v>
      </c>
      <c r="N2087" s="429">
        <v>10</v>
      </c>
      <c r="O2087" s="429">
        <v>38150</v>
      </c>
      <c r="P2087" s="442"/>
      <c r="Q2087" s="430">
        <v>3815</v>
      </c>
    </row>
    <row r="2088" spans="1:17" ht="14.4" customHeight="1" x14ac:dyDescent="0.3">
      <c r="A2088" s="425" t="s">
        <v>2678</v>
      </c>
      <c r="B2088" s="426" t="s">
        <v>2001</v>
      </c>
      <c r="C2088" s="426" t="s">
        <v>1976</v>
      </c>
      <c r="D2088" s="426" t="s">
        <v>2334</v>
      </c>
      <c r="E2088" s="426" t="s">
        <v>2335</v>
      </c>
      <c r="F2088" s="429"/>
      <c r="G2088" s="429"/>
      <c r="H2088" s="429"/>
      <c r="I2088" s="429"/>
      <c r="J2088" s="429">
        <v>1</v>
      </c>
      <c r="K2088" s="429">
        <v>558</v>
      </c>
      <c r="L2088" s="429"/>
      <c r="M2088" s="429">
        <v>558</v>
      </c>
      <c r="N2088" s="429"/>
      <c r="O2088" s="429"/>
      <c r="P2088" s="442"/>
      <c r="Q2088" s="430"/>
    </row>
    <row r="2089" spans="1:17" ht="14.4" customHeight="1" x14ac:dyDescent="0.3">
      <c r="A2089" s="425" t="s">
        <v>2678</v>
      </c>
      <c r="B2089" s="426" t="s">
        <v>2001</v>
      </c>
      <c r="C2089" s="426" t="s">
        <v>1976</v>
      </c>
      <c r="D2089" s="426" t="s">
        <v>2336</v>
      </c>
      <c r="E2089" s="426" t="s">
        <v>2337</v>
      </c>
      <c r="F2089" s="429"/>
      <c r="G2089" s="429"/>
      <c r="H2089" s="429"/>
      <c r="I2089" s="429"/>
      <c r="J2089" s="429"/>
      <c r="K2089" s="429"/>
      <c r="L2089" s="429"/>
      <c r="M2089" s="429"/>
      <c r="N2089" s="429">
        <v>3</v>
      </c>
      <c r="O2089" s="429">
        <v>23505</v>
      </c>
      <c r="P2089" s="442"/>
      <c r="Q2089" s="430">
        <v>7835</v>
      </c>
    </row>
    <row r="2090" spans="1:17" ht="14.4" customHeight="1" x14ac:dyDescent="0.3">
      <c r="A2090" s="425" t="s">
        <v>2678</v>
      </c>
      <c r="B2090" s="426" t="s">
        <v>2001</v>
      </c>
      <c r="C2090" s="426" t="s">
        <v>1976</v>
      </c>
      <c r="D2090" s="426" t="s">
        <v>2360</v>
      </c>
      <c r="E2090" s="426" t="s">
        <v>2361</v>
      </c>
      <c r="F2090" s="429">
        <v>16</v>
      </c>
      <c r="G2090" s="429">
        <v>33824</v>
      </c>
      <c r="H2090" s="429">
        <v>1</v>
      </c>
      <c r="I2090" s="429">
        <v>2114</v>
      </c>
      <c r="J2090" s="429">
        <v>24</v>
      </c>
      <c r="K2090" s="429">
        <v>50784</v>
      </c>
      <c r="L2090" s="429">
        <v>1.5014191106906338</v>
      </c>
      <c r="M2090" s="429">
        <v>2116</v>
      </c>
      <c r="N2090" s="429">
        <v>15</v>
      </c>
      <c r="O2090" s="429">
        <v>31770</v>
      </c>
      <c r="P2090" s="442">
        <v>0.93927388836329229</v>
      </c>
      <c r="Q2090" s="430">
        <v>2118</v>
      </c>
    </row>
    <row r="2091" spans="1:17" ht="14.4" customHeight="1" x14ac:dyDescent="0.3">
      <c r="A2091" s="425" t="s">
        <v>2678</v>
      </c>
      <c r="B2091" s="426" t="s">
        <v>2001</v>
      </c>
      <c r="C2091" s="426" t="s">
        <v>1976</v>
      </c>
      <c r="D2091" s="426" t="s">
        <v>2362</v>
      </c>
      <c r="E2091" s="426" t="s">
        <v>2363</v>
      </c>
      <c r="F2091" s="429">
        <v>14</v>
      </c>
      <c r="G2091" s="429">
        <v>14588</v>
      </c>
      <c r="H2091" s="429">
        <v>1</v>
      </c>
      <c r="I2091" s="429">
        <v>1042</v>
      </c>
      <c r="J2091" s="429"/>
      <c r="K2091" s="429"/>
      <c r="L2091" s="429"/>
      <c r="M2091" s="429"/>
      <c r="N2091" s="429"/>
      <c r="O2091" s="429"/>
      <c r="P2091" s="442"/>
      <c r="Q2091" s="430"/>
    </row>
    <row r="2092" spans="1:17" ht="14.4" customHeight="1" x14ac:dyDescent="0.3">
      <c r="A2092" s="425" t="s">
        <v>2678</v>
      </c>
      <c r="B2092" s="426" t="s">
        <v>2001</v>
      </c>
      <c r="C2092" s="426" t="s">
        <v>1976</v>
      </c>
      <c r="D2092" s="426" t="s">
        <v>2364</v>
      </c>
      <c r="E2092" s="426" t="s">
        <v>2365</v>
      </c>
      <c r="F2092" s="429">
        <v>14</v>
      </c>
      <c r="G2092" s="429">
        <v>27888</v>
      </c>
      <c r="H2092" s="429">
        <v>1</v>
      </c>
      <c r="I2092" s="429">
        <v>1992</v>
      </c>
      <c r="J2092" s="429">
        <v>23</v>
      </c>
      <c r="K2092" s="429">
        <v>45862</v>
      </c>
      <c r="L2092" s="429">
        <v>1.6445065978198508</v>
      </c>
      <c r="M2092" s="429">
        <v>1994</v>
      </c>
      <c r="N2092" s="429">
        <v>18</v>
      </c>
      <c r="O2092" s="429">
        <v>35928</v>
      </c>
      <c r="P2092" s="442">
        <v>1.2882960413080895</v>
      </c>
      <c r="Q2092" s="430">
        <v>1996</v>
      </c>
    </row>
    <row r="2093" spans="1:17" ht="14.4" customHeight="1" x14ac:dyDescent="0.3">
      <c r="A2093" s="425" t="s">
        <v>2678</v>
      </c>
      <c r="B2093" s="426" t="s">
        <v>2001</v>
      </c>
      <c r="C2093" s="426" t="s">
        <v>1976</v>
      </c>
      <c r="D2093" s="426" t="s">
        <v>2366</v>
      </c>
      <c r="E2093" s="426" t="s">
        <v>2367</v>
      </c>
      <c r="F2093" s="429">
        <v>3</v>
      </c>
      <c r="G2093" s="429">
        <v>3822</v>
      </c>
      <c r="H2093" s="429">
        <v>1</v>
      </c>
      <c r="I2093" s="429">
        <v>1274</v>
      </c>
      <c r="J2093" s="429">
        <v>1</v>
      </c>
      <c r="K2093" s="429">
        <v>1276</v>
      </c>
      <c r="L2093" s="429">
        <v>0.33385661957090529</v>
      </c>
      <c r="M2093" s="429">
        <v>1276</v>
      </c>
      <c r="N2093" s="429">
        <v>4</v>
      </c>
      <c r="O2093" s="429">
        <v>5108</v>
      </c>
      <c r="P2093" s="442">
        <v>1.336473050758765</v>
      </c>
      <c r="Q2093" s="430">
        <v>1277</v>
      </c>
    </row>
    <row r="2094" spans="1:17" ht="14.4" customHeight="1" x14ac:dyDescent="0.3">
      <c r="A2094" s="425" t="s">
        <v>2678</v>
      </c>
      <c r="B2094" s="426" t="s">
        <v>2001</v>
      </c>
      <c r="C2094" s="426" t="s">
        <v>1976</v>
      </c>
      <c r="D2094" s="426" t="s">
        <v>2368</v>
      </c>
      <c r="E2094" s="426" t="s">
        <v>2369</v>
      </c>
      <c r="F2094" s="429">
        <v>2</v>
      </c>
      <c r="G2094" s="429">
        <v>2324</v>
      </c>
      <c r="H2094" s="429">
        <v>1</v>
      </c>
      <c r="I2094" s="429">
        <v>1162</v>
      </c>
      <c r="J2094" s="429">
        <v>1</v>
      </c>
      <c r="K2094" s="429">
        <v>1163</v>
      </c>
      <c r="L2094" s="429">
        <v>0.50043029259896732</v>
      </c>
      <c r="M2094" s="429">
        <v>1163</v>
      </c>
      <c r="N2094" s="429">
        <v>3</v>
      </c>
      <c r="O2094" s="429">
        <v>3492</v>
      </c>
      <c r="P2094" s="442">
        <v>1.5025817555938037</v>
      </c>
      <c r="Q2094" s="430">
        <v>1164</v>
      </c>
    </row>
    <row r="2095" spans="1:17" ht="14.4" customHeight="1" x14ac:dyDescent="0.3">
      <c r="A2095" s="425" t="s">
        <v>2678</v>
      </c>
      <c r="B2095" s="426" t="s">
        <v>2001</v>
      </c>
      <c r="C2095" s="426" t="s">
        <v>1976</v>
      </c>
      <c r="D2095" s="426" t="s">
        <v>2372</v>
      </c>
      <c r="E2095" s="426" t="s">
        <v>2373</v>
      </c>
      <c r="F2095" s="429">
        <v>1</v>
      </c>
      <c r="G2095" s="429">
        <v>5063</v>
      </c>
      <c r="H2095" s="429">
        <v>1</v>
      </c>
      <c r="I2095" s="429">
        <v>5063</v>
      </c>
      <c r="J2095" s="429"/>
      <c r="K2095" s="429"/>
      <c r="L2095" s="429"/>
      <c r="M2095" s="429"/>
      <c r="N2095" s="429">
        <v>1</v>
      </c>
      <c r="O2095" s="429">
        <v>5068</v>
      </c>
      <c r="P2095" s="442">
        <v>1.000987556784515</v>
      </c>
      <c r="Q2095" s="430">
        <v>5068</v>
      </c>
    </row>
    <row r="2096" spans="1:17" ht="14.4" customHeight="1" x14ac:dyDescent="0.3">
      <c r="A2096" s="425" t="s">
        <v>2678</v>
      </c>
      <c r="B2096" s="426" t="s">
        <v>2001</v>
      </c>
      <c r="C2096" s="426" t="s">
        <v>1976</v>
      </c>
      <c r="D2096" s="426" t="s">
        <v>2374</v>
      </c>
      <c r="E2096" s="426" t="s">
        <v>2375</v>
      </c>
      <c r="F2096" s="429"/>
      <c r="G2096" s="429"/>
      <c r="H2096" s="429"/>
      <c r="I2096" s="429"/>
      <c r="J2096" s="429">
        <v>1</v>
      </c>
      <c r="K2096" s="429">
        <v>5177</v>
      </c>
      <c r="L2096" s="429"/>
      <c r="M2096" s="429">
        <v>5177</v>
      </c>
      <c r="N2096" s="429"/>
      <c r="O2096" s="429"/>
      <c r="P2096" s="442"/>
      <c r="Q2096" s="430"/>
    </row>
    <row r="2097" spans="1:17" ht="14.4" customHeight="1" x14ac:dyDescent="0.3">
      <c r="A2097" s="425" t="s">
        <v>2678</v>
      </c>
      <c r="B2097" s="426" t="s">
        <v>2001</v>
      </c>
      <c r="C2097" s="426" t="s">
        <v>1976</v>
      </c>
      <c r="D2097" s="426" t="s">
        <v>2376</v>
      </c>
      <c r="E2097" s="426" t="s">
        <v>2377</v>
      </c>
      <c r="F2097" s="429"/>
      <c r="G2097" s="429"/>
      <c r="H2097" s="429"/>
      <c r="I2097" s="429"/>
      <c r="J2097" s="429"/>
      <c r="K2097" s="429"/>
      <c r="L2097" s="429"/>
      <c r="M2097" s="429"/>
      <c r="N2097" s="429">
        <v>2</v>
      </c>
      <c r="O2097" s="429">
        <v>15346</v>
      </c>
      <c r="P2097" s="442"/>
      <c r="Q2097" s="430">
        <v>7673</v>
      </c>
    </row>
    <row r="2098" spans="1:17" ht="14.4" customHeight="1" x14ac:dyDescent="0.3">
      <c r="A2098" s="425" t="s">
        <v>2678</v>
      </c>
      <c r="B2098" s="426" t="s">
        <v>2001</v>
      </c>
      <c r="C2098" s="426" t="s">
        <v>1976</v>
      </c>
      <c r="D2098" s="426" t="s">
        <v>2378</v>
      </c>
      <c r="E2098" s="426" t="s">
        <v>2379</v>
      </c>
      <c r="F2098" s="429">
        <v>1</v>
      </c>
      <c r="G2098" s="429">
        <v>5503</v>
      </c>
      <c r="H2098" s="429">
        <v>1</v>
      </c>
      <c r="I2098" s="429">
        <v>5503</v>
      </c>
      <c r="J2098" s="429"/>
      <c r="K2098" s="429"/>
      <c r="L2098" s="429"/>
      <c r="M2098" s="429"/>
      <c r="N2098" s="429"/>
      <c r="O2098" s="429"/>
      <c r="P2098" s="442"/>
      <c r="Q2098" s="430"/>
    </row>
    <row r="2099" spans="1:17" ht="14.4" customHeight="1" x14ac:dyDescent="0.3">
      <c r="A2099" s="425" t="s">
        <v>2678</v>
      </c>
      <c r="B2099" s="426" t="s">
        <v>2001</v>
      </c>
      <c r="C2099" s="426" t="s">
        <v>1976</v>
      </c>
      <c r="D2099" s="426" t="s">
        <v>2380</v>
      </c>
      <c r="E2099" s="426" t="s">
        <v>2381</v>
      </c>
      <c r="F2099" s="429"/>
      <c r="G2099" s="429"/>
      <c r="H2099" s="429"/>
      <c r="I2099" s="429"/>
      <c r="J2099" s="429">
        <v>1</v>
      </c>
      <c r="K2099" s="429">
        <v>2691</v>
      </c>
      <c r="L2099" s="429"/>
      <c r="M2099" s="429">
        <v>2691</v>
      </c>
      <c r="N2099" s="429">
        <v>1</v>
      </c>
      <c r="O2099" s="429">
        <v>2692</v>
      </c>
      <c r="P2099" s="442"/>
      <c r="Q2099" s="430">
        <v>2692</v>
      </c>
    </row>
    <row r="2100" spans="1:17" ht="14.4" customHeight="1" x14ac:dyDescent="0.3">
      <c r="A2100" s="425" t="s">
        <v>2678</v>
      </c>
      <c r="B2100" s="426" t="s">
        <v>2001</v>
      </c>
      <c r="C2100" s="426" t="s">
        <v>1976</v>
      </c>
      <c r="D2100" s="426" t="s">
        <v>2449</v>
      </c>
      <c r="E2100" s="426" t="s">
        <v>2450</v>
      </c>
      <c r="F2100" s="429"/>
      <c r="G2100" s="429"/>
      <c r="H2100" s="429"/>
      <c r="I2100" s="429"/>
      <c r="J2100" s="429"/>
      <c r="K2100" s="429"/>
      <c r="L2100" s="429"/>
      <c r="M2100" s="429"/>
      <c r="N2100" s="429">
        <v>2</v>
      </c>
      <c r="O2100" s="429">
        <v>0</v>
      </c>
      <c r="P2100" s="442"/>
      <c r="Q2100" s="430">
        <v>0</v>
      </c>
    </row>
    <row r="2101" spans="1:17" ht="14.4" customHeight="1" x14ac:dyDescent="0.3">
      <c r="A2101" s="425" t="s">
        <v>2678</v>
      </c>
      <c r="B2101" s="426" t="s">
        <v>2001</v>
      </c>
      <c r="C2101" s="426" t="s">
        <v>1976</v>
      </c>
      <c r="D2101" s="426" t="s">
        <v>2382</v>
      </c>
      <c r="E2101" s="426" t="s">
        <v>2383</v>
      </c>
      <c r="F2101" s="429"/>
      <c r="G2101" s="429"/>
      <c r="H2101" s="429"/>
      <c r="I2101" s="429"/>
      <c r="J2101" s="429"/>
      <c r="K2101" s="429"/>
      <c r="L2101" s="429"/>
      <c r="M2101" s="429"/>
      <c r="N2101" s="429">
        <v>2</v>
      </c>
      <c r="O2101" s="429">
        <v>0</v>
      </c>
      <c r="P2101" s="442"/>
      <c r="Q2101" s="430">
        <v>0</v>
      </c>
    </row>
    <row r="2102" spans="1:17" ht="14.4" customHeight="1" x14ac:dyDescent="0.3">
      <c r="A2102" s="425" t="s">
        <v>2681</v>
      </c>
      <c r="B2102" s="426" t="s">
        <v>2001</v>
      </c>
      <c r="C2102" s="426" t="s">
        <v>2002</v>
      </c>
      <c r="D2102" s="426" t="s">
        <v>2009</v>
      </c>
      <c r="E2102" s="426" t="s">
        <v>2010</v>
      </c>
      <c r="F2102" s="429">
        <v>5.0200000000000005</v>
      </c>
      <c r="G2102" s="429">
        <v>12823.48</v>
      </c>
      <c r="H2102" s="429">
        <v>1</v>
      </c>
      <c r="I2102" s="429">
        <v>2554.4780876494019</v>
      </c>
      <c r="J2102" s="429"/>
      <c r="K2102" s="429"/>
      <c r="L2102" s="429"/>
      <c r="M2102" s="429"/>
      <c r="N2102" s="429">
        <v>4.67</v>
      </c>
      <c r="O2102" s="429">
        <v>12390.45</v>
      </c>
      <c r="P2102" s="442">
        <v>0.96623147538733645</v>
      </c>
      <c r="Q2102" s="430">
        <v>2653.2012847965739</v>
      </c>
    </row>
    <row r="2103" spans="1:17" ht="14.4" customHeight="1" x14ac:dyDescent="0.3">
      <c r="A2103" s="425" t="s">
        <v>2681</v>
      </c>
      <c r="B2103" s="426" t="s">
        <v>2001</v>
      </c>
      <c r="C2103" s="426" t="s">
        <v>2002</v>
      </c>
      <c r="D2103" s="426" t="s">
        <v>2011</v>
      </c>
      <c r="E2103" s="426" t="s">
        <v>2010</v>
      </c>
      <c r="F2103" s="429"/>
      <c r="G2103" s="429"/>
      <c r="H2103" s="429"/>
      <c r="I2103" s="429"/>
      <c r="J2103" s="429"/>
      <c r="K2103" s="429"/>
      <c r="L2103" s="429"/>
      <c r="M2103" s="429"/>
      <c r="N2103" s="429">
        <v>0.2</v>
      </c>
      <c r="O2103" s="429">
        <v>1335.72</v>
      </c>
      <c r="P2103" s="442"/>
      <c r="Q2103" s="430">
        <v>6678.5999999999995</v>
      </c>
    </row>
    <row r="2104" spans="1:17" ht="14.4" customHeight="1" x14ac:dyDescent="0.3">
      <c r="A2104" s="425" t="s">
        <v>2681</v>
      </c>
      <c r="B2104" s="426" t="s">
        <v>2001</v>
      </c>
      <c r="C2104" s="426" t="s">
        <v>2002</v>
      </c>
      <c r="D2104" s="426" t="s">
        <v>2021</v>
      </c>
      <c r="E2104" s="426" t="s">
        <v>2022</v>
      </c>
      <c r="F2104" s="429">
        <v>3.4000000000000004</v>
      </c>
      <c r="G2104" s="429">
        <v>4711.68</v>
      </c>
      <c r="H2104" s="429">
        <v>1</v>
      </c>
      <c r="I2104" s="429">
        <v>1385.7882352941176</v>
      </c>
      <c r="J2104" s="429">
        <v>6.8000000000000007</v>
      </c>
      <c r="K2104" s="429">
        <v>8716.739999999998</v>
      </c>
      <c r="L2104" s="429">
        <v>1.850028015484922</v>
      </c>
      <c r="M2104" s="429">
        <v>1281.8735294117644</v>
      </c>
      <c r="N2104" s="429">
        <v>17</v>
      </c>
      <c r="O2104" s="429">
        <v>16711.13</v>
      </c>
      <c r="P2104" s="442">
        <v>3.5467455345014942</v>
      </c>
      <c r="Q2104" s="430">
        <v>983.00764705882364</v>
      </c>
    </row>
    <row r="2105" spans="1:17" ht="14.4" customHeight="1" x14ac:dyDescent="0.3">
      <c r="A2105" s="425" t="s">
        <v>2681</v>
      </c>
      <c r="B2105" s="426" t="s">
        <v>2001</v>
      </c>
      <c r="C2105" s="426" t="s">
        <v>2002</v>
      </c>
      <c r="D2105" s="426" t="s">
        <v>2024</v>
      </c>
      <c r="E2105" s="426" t="s">
        <v>2014</v>
      </c>
      <c r="F2105" s="429">
        <v>0.55000000000000004</v>
      </c>
      <c r="G2105" s="429">
        <v>7536.95</v>
      </c>
      <c r="H2105" s="429">
        <v>1</v>
      </c>
      <c r="I2105" s="429">
        <v>13703.545454545452</v>
      </c>
      <c r="J2105" s="429"/>
      <c r="K2105" s="429"/>
      <c r="L2105" s="429"/>
      <c r="M2105" s="429"/>
      <c r="N2105" s="429"/>
      <c r="O2105" s="429"/>
      <c r="P2105" s="442"/>
      <c r="Q2105" s="430"/>
    </row>
    <row r="2106" spans="1:17" ht="14.4" customHeight="1" x14ac:dyDescent="0.3">
      <c r="A2106" s="425" t="s">
        <v>2681</v>
      </c>
      <c r="B2106" s="426" t="s">
        <v>2001</v>
      </c>
      <c r="C2106" s="426" t="s">
        <v>2002</v>
      </c>
      <c r="D2106" s="426" t="s">
        <v>2025</v>
      </c>
      <c r="E2106" s="426" t="s">
        <v>2026</v>
      </c>
      <c r="F2106" s="429">
        <v>1.2600000000000002</v>
      </c>
      <c r="G2106" s="429">
        <v>21481.01</v>
      </c>
      <c r="H2106" s="429">
        <v>1</v>
      </c>
      <c r="I2106" s="429">
        <v>17048.420634920629</v>
      </c>
      <c r="J2106" s="429">
        <v>2.79</v>
      </c>
      <c r="K2106" s="429">
        <v>35990.639999999999</v>
      </c>
      <c r="L2106" s="429">
        <v>1.6754631183543047</v>
      </c>
      <c r="M2106" s="429">
        <v>12899.870967741936</v>
      </c>
      <c r="N2106" s="429">
        <v>3.6100000000000003</v>
      </c>
      <c r="O2106" s="429">
        <v>38368.119999999995</v>
      </c>
      <c r="P2106" s="442">
        <v>1.7861413406539077</v>
      </c>
      <c r="Q2106" s="430">
        <v>10628.288088642657</v>
      </c>
    </row>
    <row r="2107" spans="1:17" ht="14.4" customHeight="1" x14ac:dyDescent="0.3">
      <c r="A2107" s="425" t="s">
        <v>2681</v>
      </c>
      <c r="B2107" s="426" t="s">
        <v>2001</v>
      </c>
      <c r="C2107" s="426" t="s">
        <v>2002</v>
      </c>
      <c r="D2107" s="426" t="s">
        <v>2032</v>
      </c>
      <c r="E2107" s="426" t="s">
        <v>2026</v>
      </c>
      <c r="F2107" s="429"/>
      <c r="G2107" s="429"/>
      <c r="H2107" s="429"/>
      <c r="I2107" s="429"/>
      <c r="J2107" s="429">
        <v>0.7</v>
      </c>
      <c r="K2107" s="429">
        <v>4514.96</v>
      </c>
      <c r="L2107" s="429"/>
      <c r="M2107" s="429">
        <v>6449.942857142858</v>
      </c>
      <c r="N2107" s="429">
        <v>0.12</v>
      </c>
      <c r="O2107" s="429">
        <v>780.78</v>
      </c>
      <c r="P2107" s="442"/>
      <c r="Q2107" s="430">
        <v>6506.5</v>
      </c>
    </row>
    <row r="2108" spans="1:17" ht="14.4" customHeight="1" x14ac:dyDescent="0.3">
      <c r="A2108" s="425" t="s">
        <v>2681</v>
      </c>
      <c r="B2108" s="426" t="s">
        <v>2001</v>
      </c>
      <c r="C2108" s="426" t="s">
        <v>2002</v>
      </c>
      <c r="D2108" s="426" t="s">
        <v>2033</v>
      </c>
      <c r="E2108" s="426" t="s">
        <v>2026</v>
      </c>
      <c r="F2108" s="429">
        <v>0.1</v>
      </c>
      <c r="G2108" s="429">
        <v>1742.6</v>
      </c>
      <c r="H2108" s="429">
        <v>1</v>
      </c>
      <c r="I2108" s="429">
        <v>17425.999999999996</v>
      </c>
      <c r="J2108" s="429"/>
      <c r="K2108" s="429"/>
      <c r="L2108" s="429"/>
      <c r="M2108" s="429"/>
      <c r="N2108" s="429"/>
      <c r="O2108" s="429"/>
      <c r="P2108" s="442"/>
      <c r="Q2108" s="430"/>
    </row>
    <row r="2109" spans="1:17" ht="14.4" customHeight="1" x14ac:dyDescent="0.3">
      <c r="A2109" s="425" t="s">
        <v>2681</v>
      </c>
      <c r="B2109" s="426" t="s">
        <v>2001</v>
      </c>
      <c r="C2109" s="426" t="s">
        <v>2002</v>
      </c>
      <c r="D2109" s="426" t="s">
        <v>2034</v>
      </c>
      <c r="E2109" s="426" t="s">
        <v>2035</v>
      </c>
      <c r="F2109" s="429">
        <v>0.4</v>
      </c>
      <c r="G2109" s="429">
        <v>117.68</v>
      </c>
      <c r="H2109" s="429">
        <v>1</v>
      </c>
      <c r="I2109" s="429">
        <v>294.2</v>
      </c>
      <c r="J2109" s="429"/>
      <c r="K2109" s="429"/>
      <c r="L2109" s="429"/>
      <c r="M2109" s="429"/>
      <c r="N2109" s="429">
        <v>0.15000000000000002</v>
      </c>
      <c r="O2109" s="429">
        <v>39.94</v>
      </c>
      <c r="P2109" s="442">
        <v>0.33939496940856556</v>
      </c>
      <c r="Q2109" s="430">
        <v>266.26666666666659</v>
      </c>
    </row>
    <row r="2110" spans="1:17" ht="14.4" customHeight="1" x14ac:dyDescent="0.3">
      <c r="A2110" s="425" t="s">
        <v>2681</v>
      </c>
      <c r="B2110" s="426" t="s">
        <v>2001</v>
      </c>
      <c r="C2110" s="426" t="s">
        <v>2002</v>
      </c>
      <c r="D2110" s="426" t="s">
        <v>2041</v>
      </c>
      <c r="E2110" s="426" t="s">
        <v>2042</v>
      </c>
      <c r="F2110" s="429"/>
      <c r="G2110" s="429"/>
      <c r="H2110" s="429"/>
      <c r="I2110" s="429"/>
      <c r="J2110" s="429">
        <v>0.25</v>
      </c>
      <c r="K2110" s="429">
        <v>1211.94</v>
      </c>
      <c r="L2110" s="429"/>
      <c r="M2110" s="429">
        <v>4847.76</v>
      </c>
      <c r="N2110" s="429"/>
      <c r="O2110" s="429"/>
      <c r="P2110" s="442"/>
      <c r="Q2110" s="430"/>
    </row>
    <row r="2111" spans="1:17" ht="14.4" customHeight="1" x14ac:dyDescent="0.3">
      <c r="A2111" s="425" t="s">
        <v>2681</v>
      </c>
      <c r="B2111" s="426" t="s">
        <v>2001</v>
      </c>
      <c r="C2111" s="426" t="s">
        <v>2002</v>
      </c>
      <c r="D2111" s="426" t="s">
        <v>2043</v>
      </c>
      <c r="E2111" s="426" t="s">
        <v>2042</v>
      </c>
      <c r="F2111" s="429">
        <v>0.14000000000000001</v>
      </c>
      <c r="G2111" s="429">
        <v>1568.5600000000002</v>
      </c>
      <c r="H2111" s="429">
        <v>1</v>
      </c>
      <c r="I2111" s="429">
        <v>11204</v>
      </c>
      <c r="J2111" s="429"/>
      <c r="K2111" s="429"/>
      <c r="L2111" s="429"/>
      <c r="M2111" s="429"/>
      <c r="N2111" s="429"/>
      <c r="O2111" s="429"/>
      <c r="P2111" s="442"/>
      <c r="Q2111" s="430"/>
    </row>
    <row r="2112" spans="1:17" ht="14.4" customHeight="1" x14ac:dyDescent="0.3">
      <c r="A2112" s="425" t="s">
        <v>2681</v>
      </c>
      <c r="B2112" s="426" t="s">
        <v>2001</v>
      </c>
      <c r="C2112" s="426" t="s">
        <v>2002</v>
      </c>
      <c r="D2112" s="426" t="s">
        <v>2044</v>
      </c>
      <c r="E2112" s="426" t="s">
        <v>2045</v>
      </c>
      <c r="F2112" s="429">
        <v>0.64</v>
      </c>
      <c r="G2112" s="429">
        <v>3581.3199999999997</v>
      </c>
      <c r="H2112" s="429">
        <v>1</v>
      </c>
      <c r="I2112" s="429">
        <v>5595.8124999999991</v>
      </c>
      <c r="J2112" s="429">
        <v>2.11</v>
      </c>
      <c r="K2112" s="429">
        <v>11422.05</v>
      </c>
      <c r="L2112" s="429">
        <v>3.1893408017155687</v>
      </c>
      <c r="M2112" s="429">
        <v>5413.2938388625589</v>
      </c>
      <c r="N2112" s="429">
        <v>2.21</v>
      </c>
      <c r="O2112" s="429">
        <v>12011.820000000002</v>
      </c>
      <c r="P2112" s="442">
        <v>3.3540203053622695</v>
      </c>
      <c r="Q2112" s="430">
        <v>5435.2126696832584</v>
      </c>
    </row>
    <row r="2113" spans="1:17" ht="14.4" customHeight="1" x14ac:dyDescent="0.3">
      <c r="A2113" s="425" t="s">
        <v>2681</v>
      </c>
      <c r="B2113" s="426" t="s">
        <v>2001</v>
      </c>
      <c r="C2113" s="426" t="s">
        <v>2002</v>
      </c>
      <c r="D2113" s="426" t="s">
        <v>2046</v>
      </c>
      <c r="E2113" s="426" t="s">
        <v>2045</v>
      </c>
      <c r="F2113" s="429">
        <v>3.59</v>
      </c>
      <c r="G2113" s="429">
        <v>43326.760000000009</v>
      </c>
      <c r="H2113" s="429">
        <v>1</v>
      </c>
      <c r="I2113" s="429">
        <v>12068.735376044571</v>
      </c>
      <c r="J2113" s="429">
        <v>2.5</v>
      </c>
      <c r="K2113" s="429">
        <v>27005.47</v>
      </c>
      <c r="L2113" s="429">
        <v>0.6232977033131486</v>
      </c>
      <c r="M2113" s="429">
        <v>10802.188</v>
      </c>
      <c r="N2113" s="429">
        <v>4.67</v>
      </c>
      <c r="O2113" s="429">
        <v>50702.080000000002</v>
      </c>
      <c r="P2113" s="442">
        <v>1.1702255142087705</v>
      </c>
      <c r="Q2113" s="430">
        <v>10856.976445396147</v>
      </c>
    </row>
    <row r="2114" spans="1:17" ht="14.4" customHeight="1" x14ac:dyDescent="0.3">
      <c r="A2114" s="425" t="s">
        <v>2681</v>
      </c>
      <c r="B2114" s="426" t="s">
        <v>2001</v>
      </c>
      <c r="C2114" s="426" t="s">
        <v>2002</v>
      </c>
      <c r="D2114" s="426" t="s">
        <v>2047</v>
      </c>
      <c r="E2114" s="426" t="s">
        <v>2042</v>
      </c>
      <c r="F2114" s="429">
        <v>0.9</v>
      </c>
      <c r="G2114" s="429">
        <v>2470.1</v>
      </c>
      <c r="H2114" s="429">
        <v>1</v>
      </c>
      <c r="I2114" s="429">
        <v>2744.5555555555552</v>
      </c>
      <c r="J2114" s="429">
        <v>2.2000000000000002</v>
      </c>
      <c r="K2114" s="429">
        <v>4266.03</v>
      </c>
      <c r="L2114" s="429">
        <v>1.7270677300514148</v>
      </c>
      <c r="M2114" s="429">
        <v>1939.1045454545451</v>
      </c>
      <c r="N2114" s="429">
        <v>3.8</v>
      </c>
      <c r="O2114" s="429">
        <v>7378.7999999999993</v>
      </c>
      <c r="P2114" s="442">
        <v>2.9872474798591147</v>
      </c>
      <c r="Q2114" s="430">
        <v>1941.7894736842104</v>
      </c>
    </row>
    <row r="2115" spans="1:17" ht="14.4" customHeight="1" x14ac:dyDescent="0.3">
      <c r="A2115" s="425" t="s">
        <v>2681</v>
      </c>
      <c r="B2115" s="426" t="s">
        <v>2001</v>
      </c>
      <c r="C2115" s="426" t="s">
        <v>2002</v>
      </c>
      <c r="D2115" s="426" t="s">
        <v>2048</v>
      </c>
      <c r="E2115" s="426" t="s">
        <v>2045</v>
      </c>
      <c r="F2115" s="429">
        <v>0.1</v>
      </c>
      <c r="G2115" s="429">
        <v>128.34</v>
      </c>
      <c r="H2115" s="429">
        <v>1</v>
      </c>
      <c r="I2115" s="429">
        <v>1283.3999999999999</v>
      </c>
      <c r="J2115" s="429"/>
      <c r="K2115" s="429"/>
      <c r="L2115" s="429"/>
      <c r="M2115" s="429"/>
      <c r="N2115" s="429"/>
      <c r="O2115" s="429"/>
      <c r="P2115" s="442"/>
      <c r="Q2115" s="430"/>
    </row>
    <row r="2116" spans="1:17" ht="14.4" customHeight="1" x14ac:dyDescent="0.3">
      <c r="A2116" s="425" t="s">
        <v>2681</v>
      </c>
      <c r="B2116" s="426" t="s">
        <v>2001</v>
      </c>
      <c r="C2116" s="426" t="s">
        <v>2002</v>
      </c>
      <c r="D2116" s="426" t="s">
        <v>2049</v>
      </c>
      <c r="E2116" s="426" t="s">
        <v>2050</v>
      </c>
      <c r="F2116" s="429">
        <v>0.2</v>
      </c>
      <c r="G2116" s="429">
        <v>96.45</v>
      </c>
      <c r="H2116" s="429">
        <v>1</v>
      </c>
      <c r="I2116" s="429">
        <v>482.25</v>
      </c>
      <c r="J2116" s="429">
        <v>0.64999999999999991</v>
      </c>
      <c r="K2116" s="429">
        <v>244.41000000000003</v>
      </c>
      <c r="L2116" s="429">
        <v>2.5340590979782274</v>
      </c>
      <c r="M2116" s="429">
        <v>376.01538461538473</v>
      </c>
      <c r="N2116" s="429">
        <v>0.70000000000000007</v>
      </c>
      <c r="O2116" s="429">
        <v>264.19</v>
      </c>
      <c r="P2116" s="442">
        <v>2.7391394504924831</v>
      </c>
      <c r="Q2116" s="430">
        <v>377.41428571428565</v>
      </c>
    </row>
    <row r="2117" spans="1:17" ht="14.4" customHeight="1" x14ac:dyDescent="0.3">
      <c r="A2117" s="425" t="s">
        <v>2681</v>
      </c>
      <c r="B2117" s="426" t="s">
        <v>2001</v>
      </c>
      <c r="C2117" s="426" t="s">
        <v>2002</v>
      </c>
      <c r="D2117" s="426" t="s">
        <v>2053</v>
      </c>
      <c r="E2117" s="426" t="s">
        <v>2052</v>
      </c>
      <c r="F2117" s="429"/>
      <c r="G2117" s="429"/>
      <c r="H2117" s="429"/>
      <c r="I2117" s="429"/>
      <c r="J2117" s="429">
        <v>0.08</v>
      </c>
      <c r="K2117" s="429">
        <v>74.92</v>
      </c>
      <c r="L2117" s="429"/>
      <c r="M2117" s="429">
        <v>936.5</v>
      </c>
      <c r="N2117" s="429"/>
      <c r="O2117" s="429"/>
      <c r="P2117" s="442"/>
      <c r="Q2117" s="430"/>
    </row>
    <row r="2118" spans="1:17" ht="14.4" customHeight="1" x14ac:dyDescent="0.3">
      <c r="A2118" s="425" t="s">
        <v>2681</v>
      </c>
      <c r="B2118" s="426" t="s">
        <v>2001</v>
      </c>
      <c r="C2118" s="426" t="s">
        <v>1969</v>
      </c>
      <c r="D2118" s="426" t="s">
        <v>2066</v>
      </c>
      <c r="E2118" s="426" t="s">
        <v>2067</v>
      </c>
      <c r="F2118" s="429">
        <v>2</v>
      </c>
      <c r="G2118" s="429">
        <v>1137.8</v>
      </c>
      <c r="H2118" s="429">
        <v>1</v>
      </c>
      <c r="I2118" s="429">
        <v>568.9</v>
      </c>
      <c r="J2118" s="429">
        <v>1</v>
      </c>
      <c r="K2118" s="429">
        <v>568.9</v>
      </c>
      <c r="L2118" s="429">
        <v>0.5</v>
      </c>
      <c r="M2118" s="429">
        <v>568.9</v>
      </c>
      <c r="N2118" s="429">
        <v>1</v>
      </c>
      <c r="O2118" s="429">
        <v>589.59</v>
      </c>
      <c r="P2118" s="442">
        <v>0.51818421515204782</v>
      </c>
      <c r="Q2118" s="430">
        <v>589.59</v>
      </c>
    </row>
    <row r="2119" spans="1:17" ht="14.4" customHeight="1" x14ac:dyDescent="0.3">
      <c r="A2119" s="425" t="s">
        <v>2681</v>
      </c>
      <c r="B2119" s="426" t="s">
        <v>2001</v>
      </c>
      <c r="C2119" s="426" t="s">
        <v>1969</v>
      </c>
      <c r="D2119" s="426" t="s">
        <v>2068</v>
      </c>
      <c r="E2119" s="426" t="s">
        <v>2069</v>
      </c>
      <c r="F2119" s="429"/>
      <c r="G2119" s="429"/>
      <c r="H2119" s="429"/>
      <c r="I2119" s="429"/>
      <c r="J2119" s="429">
        <v>1</v>
      </c>
      <c r="K2119" s="429">
        <v>1447.28</v>
      </c>
      <c r="L2119" s="429"/>
      <c r="M2119" s="429">
        <v>1447.28</v>
      </c>
      <c r="N2119" s="429"/>
      <c r="O2119" s="429"/>
      <c r="P2119" s="442"/>
      <c r="Q2119" s="430"/>
    </row>
    <row r="2120" spans="1:17" ht="14.4" customHeight="1" x14ac:dyDescent="0.3">
      <c r="A2120" s="425" t="s">
        <v>2681</v>
      </c>
      <c r="B2120" s="426" t="s">
        <v>2001</v>
      </c>
      <c r="C2120" s="426" t="s">
        <v>1969</v>
      </c>
      <c r="D2120" s="426" t="s">
        <v>2070</v>
      </c>
      <c r="E2120" s="426" t="s">
        <v>2071</v>
      </c>
      <c r="F2120" s="429">
        <v>1</v>
      </c>
      <c r="G2120" s="429">
        <v>938.2</v>
      </c>
      <c r="H2120" s="429">
        <v>1</v>
      </c>
      <c r="I2120" s="429">
        <v>938.2</v>
      </c>
      <c r="J2120" s="429">
        <v>3</v>
      </c>
      <c r="K2120" s="429">
        <v>2916.96</v>
      </c>
      <c r="L2120" s="429">
        <v>3.1091025367725429</v>
      </c>
      <c r="M2120" s="429">
        <v>972.32</v>
      </c>
      <c r="N2120" s="429">
        <v>4</v>
      </c>
      <c r="O2120" s="429">
        <v>3889.28</v>
      </c>
      <c r="P2120" s="442">
        <v>4.1454700490300578</v>
      </c>
      <c r="Q2120" s="430">
        <v>972.32</v>
      </c>
    </row>
    <row r="2121" spans="1:17" ht="14.4" customHeight="1" x14ac:dyDescent="0.3">
      <c r="A2121" s="425" t="s">
        <v>2681</v>
      </c>
      <c r="B2121" s="426" t="s">
        <v>2001</v>
      </c>
      <c r="C2121" s="426" t="s">
        <v>1969</v>
      </c>
      <c r="D2121" s="426" t="s">
        <v>2072</v>
      </c>
      <c r="E2121" s="426" t="s">
        <v>2071</v>
      </c>
      <c r="F2121" s="429">
        <v>7</v>
      </c>
      <c r="G2121" s="429">
        <v>11531.800000000001</v>
      </c>
      <c r="H2121" s="429">
        <v>1</v>
      </c>
      <c r="I2121" s="429">
        <v>1647.4</v>
      </c>
      <c r="J2121" s="429">
        <v>8</v>
      </c>
      <c r="K2121" s="429">
        <v>13478.75</v>
      </c>
      <c r="L2121" s="429">
        <v>1.168833139665967</v>
      </c>
      <c r="M2121" s="429">
        <v>1684.84375</v>
      </c>
      <c r="N2121" s="429">
        <v>14</v>
      </c>
      <c r="O2121" s="429">
        <v>23902.339999999997</v>
      </c>
      <c r="P2121" s="442">
        <v>2.0727327910647073</v>
      </c>
      <c r="Q2121" s="430">
        <v>1707.3099999999997</v>
      </c>
    </row>
    <row r="2122" spans="1:17" ht="14.4" customHeight="1" x14ac:dyDescent="0.3">
      <c r="A2122" s="425" t="s">
        <v>2681</v>
      </c>
      <c r="B2122" s="426" t="s">
        <v>2001</v>
      </c>
      <c r="C2122" s="426" t="s">
        <v>1969</v>
      </c>
      <c r="D2122" s="426" t="s">
        <v>2073</v>
      </c>
      <c r="E2122" s="426" t="s">
        <v>2071</v>
      </c>
      <c r="F2122" s="429"/>
      <c r="G2122" s="429"/>
      <c r="H2122" s="429"/>
      <c r="I2122" s="429"/>
      <c r="J2122" s="429">
        <v>5</v>
      </c>
      <c r="K2122" s="429">
        <v>10186.5</v>
      </c>
      <c r="L2122" s="429"/>
      <c r="M2122" s="429">
        <v>2037.3</v>
      </c>
      <c r="N2122" s="429">
        <v>6</v>
      </c>
      <c r="O2122" s="429">
        <v>12397.800000000001</v>
      </c>
      <c r="P2122" s="442"/>
      <c r="Q2122" s="430">
        <v>2066.3000000000002</v>
      </c>
    </row>
    <row r="2123" spans="1:17" ht="14.4" customHeight="1" x14ac:dyDescent="0.3">
      <c r="A2123" s="425" t="s">
        <v>2681</v>
      </c>
      <c r="B2123" s="426" t="s">
        <v>2001</v>
      </c>
      <c r="C2123" s="426" t="s">
        <v>1969</v>
      </c>
      <c r="D2123" s="426" t="s">
        <v>2074</v>
      </c>
      <c r="E2123" s="426" t="s">
        <v>2075</v>
      </c>
      <c r="F2123" s="429">
        <v>1</v>
      </c>
      <c r="G2123" s="429">
        <v>1864.3</v>
      </c>
      <c r="H2123" s="429">
        <v>1</v>
      </c>
      <c r="I2123" s="429">
        <v>1864.3</v>
      </c>
      <c r="J2123" s="429">
        <v>6</v>
      </c>
      <c r="K2123" s="429">
        <v>11389.169999999998</v>
      </c>
      <c r="L2123" s="429">
        <v>6.1090865204098046</v>
      </c>
      <c r="M2123" s="429">
        <v>1898.1949999999997</v>
      </c>
      <c r="N2123" s="429">
        <v>2</v>
      </c>
      <c r="O2123" s="429">
        <v>3864.18</v>
      </c>
      <c r="P2123" s="442">
        <v>2.0727243469398702</v>
      </c>
      <c r="Q2123" s="430">
        <v>1932.09</v>
      </c>
    </row>
    <row r="2124" spans="1:17" ht="14.4" customHeight="1" x14ac:dyDescent="0.3">
      <c r="A2124" s="425" t="s">
        <v>2681</v>
      </c>
      <c r="B2124" s="426" t="s">
        <v>2001</v>
      </c>
      <c r="C2124" s="426" t="s">
        <v>1969</v>
      </c>
      <c r="D2124" s="426" t="s">
        <v>2076</v>
      </c>
      <c r="E2124" s="426" t="s">
        <v>2077</v>
      </c>
      <c r="F2124" s="429">
        <v>4</v>
      </c>
      <c r="G2124" s="429">
        <v>3966.8</v>
      </c>
      <c r="H2124" s="429">
        <v>1</v>
      </c>
      <c r="I2124" s="429">
        <v>991.7</v>
      </c>
      <c r="J2124" s="429">
        <v>12</v>
      </c>
      <c r="K2124" s="429">
        <v>12152.82</v>
      </c>
      <c r="L2124" s="429">
        <v>3.0636331551880609</v>
      </c>
      <c r="M2124" s="429">
        <v>1012.735</v>
      </c>
      <c r="N2124" s="429">
        <v>7</v>
      </c>
      <c r="O2124" s="429">
        <v>7194.32</v>
      </c>
      <c r="P2124" s="442">
        <v>1.8136331551880607</v>
      </c>
      <c r="Q2124" s="430">
        <v>1027.76</v>
      </c>
    </row>
    <row r="2125" spans="1:17" ht="14.4" customHeight="1" x14ac:dyDescent="0.3">
      <c r="A2125" s="425" t="s">
        <v>2681</v>
      </c>
      <c r="B2125" s="426" t="s">
        <v>2001</v>
      </c>
      <c r="C2125" s="426" t="s">
        <v>1969</v>
      </c>
      <c r="D2125" s="426" t="s">
        <v>2078</v>
      </c>
      <c r="E2125" s="426" t="s">
        <v>2077</v>
      </c>
      <c r="F2125" s="429">
        <v>1</v>
      </c>
      <c r="G2125" s="429">
        <v>2066.6999999999998</v>
      </c>
      <c r="H2125" s="429">
        <v>1</v>
      </c>
      <c r="I2125" s="429">
        <v>2066.6999999999998</v>
      </c>
      <c r="J2125" s="429">
        <v>7</v>
      </c>
      <c r="K2125" s="429">
        <v>14917.8</v>
      </c>
      <c r="L2125" s="429">
        <v>7.2181739004209611</v>
      </c>
      <c r="M2125" s="429">
        <v>2131.1142857142854</v>
      </c>
      <c r="N2125" s="429">
        <v>6</v>
      </c>
      <c r="O2125" s="429">
        <v>12851.099999999999</v>
      </c>
      <c r="P2125" s="442">
        <v>6.2181739004209611</v>
      </c>
      <c r="Q2125" s="430">
        <v>2141.85</v>
      </c>
    </row>
    <row r="2126" spans="1:17" ht="14.4" customHeight="1" x14ac:dyDescent="0.3">
      <c r="A2126" s="425" t="s">
        <v>2681</v>
      </c>
      <c r="B2126" s="426" t="s">
        <v>2001</v>
      </c>
      <c r="C2126" s="426" t="s">
        <v>1969</v>
      </c>
      <c r="D2126" s="426" t="s">
        <v>2489</v>
      </c>
      <c r="E2126" s="426" t="s">
        <v>2490</v>
      </c>
      <c r="F2126" s="429"/>
      <c r="G2126" s="429"/>
      <c r="H2126" s="429"/>
      <c r="I2126" s="429"/>
      <c r="J2126" s="429">
        <v>1</v>
      </c>
      <c r="K2126" s="429">
        <v>20587</v>
      </c>
      <c r="L2126" s="429"/>
      <c r="M2126" s="429">
        <v>20587</v>
      </c>
      <c r="N2126" s="429"/>
      <c r="O2126" s="429"/>
      <c r="P2126" s="442"/>
      <c r="Q2126" s="430"/>
    </row>
    <row r="2127" spans="1:17" ht="14.4" customHeight="1" x14ac:dyDescent="0.3">
      <c r="A2127" s="425" t="s">
        <v>2681</v>
      </c>
      <c r="B2127" s="426" t="s">
        <v>2001</v>
      </c>
      <c r="C2127" s="426" t="s">
        <v>1969</v>
      </c>
      <c r="D2127" s="426" t="s">
        <v>2519</v>
      </c>
      <c r="E2127" s="426" t="s">
        <v>2520</v>
      </c>
      <c r="F2127" s="429"/>
      <c r="G2127" s="429"/>
      <c r="H2127" s="429"/>
      <c r="I2127" s="429"/>
      <c r="J2127" s="429"/>
      <c r="K2127" s="429"/>
      <c r="L2127" s="429"/>
      <c r="M2127" s="429"/>
      <c r="N2127" s="429">
        <v>1</v>
      </c>
      <c r="O2127" s="429">
        <v>55397.2</v>
      </c>
      <c r="P2127" s="442"/>
      <c r="Q2127" s="430">
        <v>55397.2</v>
      </c>
    </row>
    <row r="2128" spans="1:17" ht="14.4" customHeight="1" x14ac:dyDescent="0.3">
      <c r="A2128" s="425" t="s">
        <v>2681</v>
      </c>
      <c r="B2128" s="426" t="s">
        <v>2001</v>
      </c>
      <c r="C2128" s="426" t="s">
        <v>1969</v>
      </c>
      <c r="D2128" s="426" t="s">
        <v>2521</v>
      </c>
      <c r="E2128" s="426" t="s">
        <v>2522</v>
      </c>
      <c r="F2128" s="429"/>
      <c r="G2128" s="429"/>
      <c r="H2128" s="429"/>
      <c r="I2128" s="429"/>
      <c r="J2128" s="429">
        <v>1</v>
      </c>
      <c r="K2128" s="429">
        <v>2583</v>
      </c>
      <c r="L2128" s="429"/>
      <c r="M2128" s="429">
        <v>2583</v>
      </c>
      <c r="N2128" s="429"/>
      <c r="O2128" s="429"/>
      <c r="P2128" s="442"/>
      <c r="Q2128" s="430"/>
    </row>
    <row r="2129" spans="1:17" ht="14.4" customHeight="1" x14ac:dyDescent="0.3">
      <c r="A2129" s="425" t="s">
        <v>2681</v>
      </c>
      <c r="B2129" s="426" t="s">
        <v>2001</v>
      </c>
      <c r="C2129" s="426" t="s">
        <v>1969</v>
      </c>
      <c r="D2129" s="426" t="s">
        <v>2523</v>
      </c>
      <c r="E2129" s="426" t="s">
        <v>2524</v>
      </c>
      <c r="F2129" s="429"/>
      <c r="G2129" s="429"/>
      <c r="H2129" s="429"/>
      <c r="I2129" s="429"/>
      <c r="J2129" s="429">
        <v>1</v>
      </c>
      <c r="K2129" s="429">
        <v>5424</v>
      </c>
      <c r="L2129" s="429"/>
      <c r="M2129" s="429">
        <v>5424</v>
      </c>
      <c r="N2129" s="429"/>
      <c r="O2129" s="429"/>
      <c r="P2129" s="442"/>
      <c r="Q2129" s="430"/>
    </row>
    <row r="2130" spans="1:17" ht="14.4" customHeight="1" x14ac:dyDescent="0.3">
      <c r="A2130" s="425" t="s">
        <v>2681</v>
      </c>
      <c r="B2130" s="426" t="s">
        <v>2001</v>
      </c>
      <c r="C2130" s="426" t="s">
        <v>1969</v>
      </c>
      <c r="D2130" s="426" t="s">
        <v>2087</v>
      </c>
      <c r="E2130" s="426" t="s">
        <v>2088</v>
      </c>
      <c r="F2130" s="429">
        <v>2</v>
      </c>
      <c r="G2130" s="429">
        <v>5796</v>
      </c>
      <c r="H2130" s="429">
        <v>1</v>
      </c>
      <c r="I2130" s="429">
        <v>2898</v>
      </c>
      <c r="J2130" s="429">
        <v>1</v>
      </c>
      <c r="K2130" s="429">
        <v>2898</v>
      </c>
      <c r="L2130" s="429">
        <v>0.5</v>
      </c>
      <c r="M2130" s="429">
        <v>2898</v>
      </c>
      <c r="N2130" s="429">
        <v>2</v>
      </c>
      <c r="O2130" s="429">
        <v>6006.76</v>
      </c>
      <c r="P2130" s="442">
        <v>1.0363630089717046</v>
      </c>
      <c r="Q2130" s="430">
        <v>3003.38</v>
      </c>
    </row>
    <row r="2131" spans="1:17" ht="14.4" customHeight="1" x14ac:dyDescent="0.3">
      <c r="A2131" s="425" t="s">
        <v>2681</v>
      </c>
      <c r="B2131" s="426" t="s">
        <v>2001</v>
      </c>
      <c r="C2131" s="426" t="s">
        <v>1969</v>
      </c>
      <c r="D2131" s="426" t="s">
        <v>2682</v>
      </c>
      <c r="E2131" s="426" t="s">
        <v>2683</v>
      </c>
      <c r="F2131" s="429"/>
      <c r="G2131" s="429"/>
      <c r="H2131" s="429"/>
      <c r="I2131" s="429"/>
      <c r="J2131" s="429">
        <v>1</v>
      </c>
      <c r="K2131" s="429">
        <v>28526.95</v>
      </c>
      <c r="L2131" s="429"/>
      <c r="M2131" s="429">
        <v>28526.95</v>
      </c>
      <c r="N2131" s="429"/>
      <c r="O2131" s="429"/>
      <c r="P2131" s="442"/>
      <c r="Q2131" s="430"/>
    </row>
    <row r="2132" spans="1:17" ht="14.4" customHeight="1" x14ac:dyDescent="0.3">
      <c r="A2132" s="425" t="s">
        <v>2681</v>
      </c>
      <c r="B2132" s="426" t="s">
        <v>2001</v>
      </c>
      <c r="C2132" s="426" t="s">
        <v>1969</v>
      </c>
      <c r="D2132" s="426" t="s">
        <v>2531</v>
      </c>
      <c r="E2132" s="426" t="s">
        <v>2532</v>
      </c>
      <c r="F2132" s="429">
        <v>2</v>
      </c>
      <c r="G2132" s="429">
        <v>56000</v>
      </c>
      <c r="H2132" s="429">
        <v>1</v>
      </c>
      <c r="I2132" s="429">
        <v>28000</v>
      </c>
      <c r="J2132" s="429"/>
      <c r="K2132" s="429"/>
      <c r="L2132" s="429"/>
      <c r="M2132" s="429"/>
      <c r="N2132" s="429"/>
      <c r="O2132" s="429"/>
      <c r="P2132" s="442"/>
      <c r="Q2132" s="430"/>
    </row>
    <row r="2133" spans="1:17" ht="14.4" customHeight="1" x14ac:dyDescent="0.3">
      <c r="A2133" s="425" t="s">
        <v>2681</v>
      </c>
      <c r="B2133" s="426" t="s">
        <v>2001</v>
      </c>
      <c r="C2133" s="426" t="s">
        <v>1969</v>
      </c>
      <c r="D2133" s="426" t="s">
        <v>2102</v>
      </c>
      <c r="E2133" s="426" t="s">
        <v>2103</v>
      </c>
      <c r="F2133" s="429">
        <v>5</v>
      </c>
      <c r="G2133" s="429">
        <v>33245</v>
      </c>
      <c r="H2133" s="429">
        <v>1</v>
      </c>
      <c r="I2133" s="429">
        <v>6649</v>
      </c>
      <c r="J2133" s="429">
        <v>7</v>
      </c>
      <c r="K2133" s="429">
        <v>48235.46</v>
      </c>
      <c r="L2133" s="429">
        <v>1.4509087080764025</v>
      </c>
      <c r="M2133" s="429">
        <v>6890.78</v>
      </c>
      <c r="N2133" s="429">
        <v>14</v>
      </c>
      <c r="O2133" s="429">
        <v>96470.92</v>
      </c>
      <c r="P2133" s="442">
        <v>2.901817416152805</v>
      </c>
      <c r="Q2133" s="430">
        <v>6890.78</v>
      </c>
    </row>
    <row r="2134" spans="1:17" ht="14.4" customHeight="1" x14ac:dyDescent="0.3">
      <c r="A2134" s="425" t="s">
        <v>2681</v>
      </c>
      <c r="B2134" s="426" t="s">
        <v>2001</v>
      </c>
      <c r="C2134" s="426" t="s">
        <v>1969</v>
      </c>
      <c r="D2134" s="426" t="s">
        <v>2106</v>
      </c>
      <c r="E2134" s="426" t="s">
        <v>2107</v>
      </c>
      <c r="F2134" s="429">
        <v>3</v>
      </c>
      <c r="G2134" s="429">
        <v>11978.099999999999</v>
      </c>
      <c r="H2134" s="429">
        <v>1</v>
      </c>
      <c r="I2134" s="429">
        <v>3992.6999999999994</v>
      </c>
      <c r="J2134" s="429">
        <v>2</v>
      </c>
      <c r="K2134" s="429">
        <v>8130.59</v>
      </c>
      <c r="L2134" s="429">
        <v>0.67878795468396502</v>
      </c>
      <c r="M2134" s="429">
        <v>4065.2950000000001</v>
      </c>
      <c r="N2134" s="429">
        <v>2</v>
      </c>
      <c r="O2134" s="429">
        <v>8275.7800000000007</v>
      </c>
      <c r="P2134" s="442">
        <v>0.6909092427012633</v>
      </c>
      <c r="Q2134" s="430">
        <v>4137.8900000000003</v>
      </c>
    </row>
    <row r="2135" spans="1:17" ht="14.4" customHeight="1" x14ac:dyDescent="0.3">
      <c r="A2135" s="425" t="s">
        <v>2681</v>
      </c>
      <c r="B2135" s="426" t="s">
        <v>2001</v>
      </c>
      <c r="C2135" s="426" t="s">
        <v>1969</v>
      </c>
      <c r="D2135" s="426" t="s">
        <v>2110</v>
      </c>
      <c r="E2135" s="426" t="s">
        <v>2111</v>
      </c>
      <c r="F2135" s="429"/>
      <c r="G2135" s="429"/>
      <c r="H2135" s="429"/>
      <c r="I2135" s="429"/>
      <c r="J2135" s="429">
        <v>1</v>
      </c>
      <c r="K2135" s="429">
        <v>16474</v>
      </c>
      <c r="L2135" s="429"/>
      <c r="M2135" s="429">
        <v>16474</v>
      </c>
      <c r="N2135" s="429"/>
      <c r="O2135" s="429"/>
      <c r="P2135" s="442"/>
      <c r="Q2135" s="430"/>
    </row>
    <row r="2136" spans="1:17" ht="14.4" customHeight="1" x14ac:dyDescent="0.3">
      <c r="A2136" s="425" t="s">
        <v>2681</v>
      </c>
      <c r="B2136" s="426" t="s">
        <v>2001</v>
      </c>
      <c r="C2136" s="426" t="s">
        <v>1969</v>
      </c>
      <c r="D2136" s="426" t="s">
        <v>2684</v>
      </c>
      <c r="E2136" s="426" t="s">
        <v>2685</v>
      </c>
      <c r="F2136" s="429"/>
      <c r="G2136" s="429"/>
      <c r="H2136" s="429"/>
      <c r="I2136" s="429"/>
      <c r="J2136" s="429">
        <v>1</v>
      </c>
      <c r="K2136" s="429">
        <v>11561.67</v>
      </c>
      <c r="L2136" s="429"/>
      <c r="M2136" s="429">
        <v>11561.67</v>
      </c>
      <c r="N2136" s="429"/>
      <c r="O2136" s="429"/>
      <c r="P2136" s="442"/>
      <c r="Q2136" s="430"/>
    </row>
    <row r="2137" spans="1:17" ht="14.4" customHeight="1" x14ac:dyDescent="0.3">
      <c r="A2137" s="425" t="s">
        <v>2681</v>
      </c>
      <c r="B2137" s="426" t="s">
        <v>2001</v>
      </c>
      <c r="C2137" s="426" t="s">
        <v>1969</v>
      </c>
      <c r="D2137" s="426" t="s">
        <v>2112</v>
      </c>
      <c r="E2137" s="426" t="s">
        <v>2113</v>
      </c>
      <c r="F2137" s="429">
        <v>5</v>
      </c>
      <c r="G2137" s="429">
        <v>5014</v>
      </c>
      <c r="H2137" s="429">
        <v>1</v>
      </c>
      <c r="I2137" s="429">
        <v>1002.8</v>
      </c>
      <c r="J2137" s="429">
        <v>6</v>
      </c>
      <c r="K2137" s="429">
        <v>6016.7999999999993</v>
      </c>
      <c r="L2137" s="429">
        <v>1.2</v>
      </c>
      <c r="M2137" s="429">
        <v>1002.7999999999998</v>
      </c>
      <c r="N2137" s="429">
        <v>4</v>
      </c>
      <c r="O2137" s="429">
        <v>4011.2</v>
      </c>
      <c r="P2137" s="442">
        <v>0.79999999999999993</v>
      </c>
      <c r="Q2137" s="430">
        <v>1002.8</v>
      </c>
    </row>
    <row r="2138" spans="1:17" ht="14.4" customHeight="1" x14ac:dyDescent="0.3">
      <c r="A2138" s="425" t="s">
        <v>2681</v>
      </c>
      <c r="B2138" s="426" t="s">
        <v>2001</v>
      </c>
      <c r="C2138" s="426" t="s">
        <v>1969</v>
      </c>
      <c r="D2138" s="426" t="s">
        <v>2114</v>
      </c>
      <c r="E2138" s="426" t="s">
        <v>2115</v>
      </c>
      <c r="F2138" s="429"/>
      <c r="G2138" s="429"/>
      <c r="H2138" s="429"/>
      <c r="I2138" s="429"/>
      <c r="J2138" s="429">
        <v>1</v>
      </c>
      <c r="K2138" s="429">
        <v>7650</v>
      </c>
      <c r="L2138" s="429"/>
      <c r="M2138" s="429">
        <v>7650</v>
      </c>
      <c r="N2138" s="429">
        <v>5</v>
      </c>
      <c r="O2138" s="429">
        <v>38250</v>
      </c>
      <c r="P2138" s="442"/>
      <c r="Q2138" s="430">
        <v>7650</v>
      </c>
    </row>
    <row r="2139" spans="1:17" ht="14.4" customHeight="1" x14ac:dyDescent="0.3">
      <c r="A2139" s="425" t="s">
        <v>2681</v>
      </c>
      <c r="B2139" s="426" t="s">
        <v>2001</v>
      </c>
      <c r="C2139" s="426" t="s">
        <v>1969</v>
      </c>
      <c r="D2139" s="426" t="s">
        <v>2116</v>
      </c>
      <c r="E2139" s="426" t="s">
        <v>2117</v>
      </c>
      <c r="F2139" s="429"/>
      <c r="G2139" s="429"/>
      <c r="H2139" s="429"/>
      <c r="I2139" s="429"/>
      <c r="J2139" s="429">
        <v>2</v>
      </c>
      <c r="K2139" s="429">
        <v>18740.78</v>
      </c>
      <c r="L2139" s="429"/>
      <c r="M2139" s="429">
        <v>9370.39</v>
      </c>
      <c r="N2139" s="429"/>
      <c r="O2139" s="429"/>
      <c r="P2139" s="442"/>
      <c r="Q2139" s="430"/>
    </row>
    <row r="2140" spans="1:17" ht="14.4" customHeight="1" x14ac:dyDescent="0.3">
      <c r="A2140" s="425" t="s">
        <v>2681</v>
      </c>
      <c r="B2140" s="426" t="s">
        <v>2001</v>
      </c>
      <c r="C2140" s="426" t="s">
        <v>1969</v>
      </c>
      <c r="D2140" s="426" t="s">
        <v>2126</v>
      </c>
      <c r="E2140" s="426" t="s">
        <v>2127</v>
      </c>
      <c r="F2140" s="429">
        <v>2</v>
      </c>
      <c r="G2140" s="429">
        <v>4189.6000000000004</v>
      </c>
      <c r="H2140" s="429">
        <v>1</v>
      </c>
      <c r="I2140" s="429">
        <v>2094.8000000000002</v>
      </c>
      <c r="J2140" s="429">
        <v>1</v>
      </c>
      <c r="K2140" s="429">
        <v>2094.8000000000002</v>
      </c>
      <c r="L2140" s="429">
        <v>0.5</v>
      </c>
      <c r="M2140" s="429">
        <v>2094.8000000000002</v>
      </c>
      <c r="N2140" s="429">
        <v>1</v>
      </c>
      <c r="O2140" s="429">
        <v>2170.9699999999998</v>
      </c>
      <c r="P2140" s="442">
        <v>0.51818073324422365</v>
      </c>
      <c r="Q2140" s="430">
        <v>2170.9699999999998</v>
      </c>
    </row>
    <row r="2141" spans="1:17" ht="14.4" customHeight="1" x14ac:dyDescent="0.3">
      <c r="A2141" s="425" t="s">
        <v>2681</v>
      </c>
      <c r="B2141" s="426" t="s">
        <v>2001</v>
      </c>
      <c r="C2141" s="426" t="s">
        <v>1969</v>
      </c>
      <c r="D2141" s="426" t="s">
        <v>2128</v>
      </c>
      <c r="E2141" s="426" t="s">
        <v>2129</v>
      </c>
      <c r="F2141" s="429"/>
      <c r="G2141" s="429"/>
      <c r="H2141" s="429"/>
      <c r="I2141" s="429"/>
      <c r="J2141" s="429">
        <v>1</v>
      </c>
      <c r="K2141" s="429">
        <v>797</v>
      </c>
      <c r="L2141" s="429"/>
      <c r="M2141" s="429">
        <v>797</v>
      </c>
      <c r="N2141" s="429">
        <v>2</v>
      </c>
      <c r="O2141" s="429">
        <v>1594</v>
      </c>
      <c r="P2141" s="442"/>
      <c r="Q2141" s="430">
        <v>797</v>
      </c>
    </row>
    <row r="2142" spans="1:17" ht="14.4" customHeight="1" x14ac:dyDescent="0.3">
      <c r="A2142" s="425" t="s">
        <v>2681</v>
      </c>
      <c r="B2142" s="426" t="s">
        <v>2001</v>
      </c>
      <c r="C2142" s="426" t="s">
        <v>1969</v>
      </c>
      <c r="D2142" s="426" t="s">
        <v>2546</v>
      </c>
      <c r="E2142" s="426" t="s">
        <v>2547</v>
      </c>
      <c r="F2142" s="429">
        <v>2</v>
      </c>
      <c r="G2142" s="429">
        <v>427697</v>
      </c>
      <c r="H2142" s="429">
        <v>1</v>
      </c>
      <c r="I2142" s="429">
        <v>213848.5</v>
      </c>
      <c r="J2142" s="429"/>
      <c r="K2142" s="429"/>
      <c r="L2142" s="429"/>
      <c r="M2142" s="429"/>
      <c r="N2142" s="429"/>
      <c r="O2142" s="429"/>
      <c r="P2142" s="442"/>
      <c r="Q2142" s="430"/>
    </row>
    <row r="2143" spans="1:17" ht="14.4" customHeight="1" x14ac:dyDescent="0.3">
      <c r="A2143" s="425" t="s">
        <v>2681</v>
      </c>
      <c r="B2143" s="426" t="s">
        <v>2001</v>
      </c>
      <c r="C2143" s="426" t="s">
        <v>1969</v>
      </c>
      <c r="D2143" s="426" t="s">
        <v>2548</v>
      </c>
      <c r="E2143" s="426" t="s">
        <v>2549</v>
      </c>
      <c r="F2143" s="429"/>
      <c r="G2143" s="429"/>
      <c r="H2143" s="429"/>
      <c r="I2143" s="429"/>
      <c r="J2143" s="429">
        <v>1</v>
      </c>
      <c r="K2143" s="429">
        <v>110246.9</v>
      </c>
      <c r="L2143" s="429"/>
      <c r="M2143" s="429">
        <v>110246.9</v>
      </c>
      <c r="N2143" s="429"/>
      <c r="O2143" s="429"/>
      <c r="P2143" s="442"/>
      <c r="Q2143" s="430"/>
    </row>
    <row r="2144" spans="1:17" ht="14.4" customHeight="1" x14ac:dyDescent="0.3">
      <c r="A2144" s="425" t="s">
        <v>2681</v>
      </c>
      <c r="B2144" s="426" t="s">
        <v>2001</v>
      </c>
      <c r="C2144" s="426" t="s">
        <v>1969</v>
      </c>
      <c r="D2144" s="426" t="s">
        <v>2455</v>
      </c>
      <c r="E2144" s="426" t="s">
        <v>2456</v>
      </c>
      <c r="F2144" s="429"/>
      <c r="G2144" s="429"/>
      <c r="H2144" s="429"/>
      <c r="I2144" s="429"/>
      <c r="J2144" s="429">
        <v>1</v>
      </c>
      <c r="K2144" s="429">
        <v>2974.36</v>
      </c>
      <c r="L2144" s="429"/>
      <c r="M2144" s="429">
        <v>2974.36</v>
      </c>
      <c r="N2144" s="429"/>
      <c r="O2144" s="429"/>
      <c r="P2144" s="442"/>
      <c r="Q2144" s="430"/>
    </row>
    <row r="2145" spans="1:17" ht="14.4" customHeight="1" x14ac:dyDescent="0.3">
      <c r="A2145" s="425" t="s">
        <v>2681</v>
      </c>
      <c r="B2145" s="426" t="s">
        <v>2001</v>
      </c>
      <c r="C2145" s="426" t="s">
        <v>1969</v>
      </c>
      <c r="D2145" s="426" t="s">
        <v>2146</v>
      </c>
      <c r="E2145" s="426" t="s">
        <v>2145</v>
      </c>
      <c r="F2145" s="429">
        <v>4</v>
      </c>
      <c r="G2145" s="429">
        <v>20298.8</v>
      </c>
      <c r="H2145" s="429">
        <v>1</v>
      </c>
      <c r="I2145" s="429">
        <v>5074.7</v>
      </c>
      <c r="J2145" s="429">
        <v>3</v>
      </c>
      <c r="K2145" s="429">
        <v>15777.689999999999</v>
      </c>
      <c r="L2145" s="429">
        <v>0.7772720554909649</v>
      </c>
      <c r="M2145" s="429">
        <v>5259.23</v>
      </c>
      <c r="N2145" s="429">
        <v>4</v>
      </c>
      <c r="O2145" s="429">
        <v>21036.92</v>
      </c>
      <c r="P2145" s="442">
        <v>1.0363627406546199</v>
      </c>
      <c r="Q2145" s="430">
        <v>5259.23</v>
      </c>
    </row>
    <row r="2146" spans="1:17" ht="14.4" customHeight="1" x14ac:dyDescent="0.3">
      <c r="A2146" s="425" t="s">
        <v>2681</v>
      </c>
      <c r="B2146" s="426" t="s">
        <v>2001</v>
      </c>
      <c r="C2146" s="426" t="s">
        <v>1969</v>
      </c>
      <c r="D2146" s="426" t="s">
        <v>2149</v>
      </c>
      <c r="E2146" s="426" t="s">
        <v>2150</v>
      </c>
      <c r="F2146" s="429">
        <v>1</v>
      </c>
      <c r="G2146" s="429">
        <v>1444.9</v>
      </c>
      <c r="H2146" s="429">
        <v>1</v>
      </c>
      <c r="I2146" s="429">
        <v>1444.9</v>
      </c>
      <c r="J2146" s="429"/>
      <c r="K2146" s="429"/>
      <c r="L2146" s="429"/>
      <c r="M2146" s="429"/>
      <c r="N2146" s="429"/>
      <c r="O2146" s="429"/>
      <c r="P2146" s="442"/>
      <c r="Q2146" s="430"/>
    </row>
    <row r="2147" spans="1:17" ht="14.4" customHeight="1" x14ac:dyDescent="0.3">
      <c r="A2147" s="425" t="s">
        <v>2681</v>
      </c>
      <c r="B2147" s="426" t="s">
        <v>2001</v>
      </c>
      <c r="C2147" s="426" t="s">
        <v>1969</v>
      </c>
      <c r="D2147" s="426" t="s">
        <v>2153</v>
      </c>
      <c r="E2147" s="426" t="s">
        <v>2154</v>
      </c>
      <c r="F2147" s="429">
        <v>2</v>
      </c>
      <c r="G2147" s="429">
        <v>1168.8</v>
      </c>
      <c r="H2147" s="429">
        <v>1</v>
      </c>
      <c r="I2147" s="429">
        <v>584.4</v>
      </c>
      <c r="J2147" s="429">
        <v>1</v>
      </c>
      <c r="K2147" s="429">
        <v>584.4</v>
      </c>
      <c r="L2147" s="429">
        <v>0.5</v>
      </c>
      <c r="M2147" s="429">
        <v>584.4</v>
      </c>
      <c r="N2147" s="429">
        <v>2</v>
      </c>
      <c r="O2147" s="429">
        <v>1211.3</v>
      </c>
      <c r="P2147" s="442">
        <v>1.0363620807665983</v>
      </c>
      <c r="Q2147" s="430">
        <v>605.65</v>
      </c>
    </row>
    <row r="2148" spans="1:17" ht="14.4" customHeight="1" x14ac:dyDescent="0.3">
      <c r="A2148" s="425" t="s">
        <v>2681</v>
      </c>
      <c r="B2148" s="426" t="s">
        <v>2001</v>
      </c>
      <c r="C2148" s="426" t="s">
        <v>1969</v>
      </c>
      <c r="D2148" s="426" t="s">
        <v>2459</v>
      </c>
      <c r="E2148" s="426" t="s">
        <v>2460</v>
      </c>
      <c r="F2148" s="429"/>
      <c r="G2148" s="429"/>
      <c r="H2148" s="429"/>
      <c r="I2148" s="429"/>
      <c r="J2148" s="429"/>
      <c r="K2148" s="429"/>
      <c r="L2148" s="429"/>
      <c r="M2148" s="429"/>
      <c r="N2148" s="429">
        <v>1</v>
      </c>
      <c r="O2148" s="429">
        <v>17381.990000000002</v>
      </c>
      <c r="P2148" s="442"/>
      <c r="Q2148" s="430">
        <v>17381.990000000002</v>
      </c>
    </row>
    <row r="2149" spans="1:17" ht="14.4" customHeight="1" x14ac:dyDescent="0.3">
      <c r="A2149" s="425" t="s">
        <v>2681</v>
      </c>
      <c r="B2149" s="426" t="s">
        <v>2001</v>
      </c>
      <c r="C2149" s="426" t="s">
        <v>1969</v>
      </c>
      <c r="D2149" s="426" t="s">
        <v>2159</v>
      </c>
      <c r="E2149" s="426" t="s">
        <v>2160</v>
      </c>
      <c r="F2149" s="429"/>
      <c r="G2149" s="429"/>
      <c r="H2149" s="429"/>
      <c r="I2149" s="429"/>
      <c r="J2149" s="429">
        <v>2</v>
      </c>
      <c r="K2149" s="429">
        <v>1633.1599999999999</v>
      </c>
      <c r="L2149" s="429"/>
      <c r="M2149" s="429">
        <v>816.57999999999993</v>
      </c>
      <c r="N2149" s="429">
        <v>2</v>
      </c>
      <c r="O2149" s="429">
        <v>1662.32</v>
      </c>
      <c r="P2149" s="442"/>
      <c r="Q2149" s="430">
        <v>831.16</v>
      </c>
    </row>
    <row r="2150" spans="1:17" ht="14.4" customHeight="1" x14ac:dyDescent="0.3">
      <c r="A2150" s="425" t="s">
        <v>2681</v>
      </c>
      <c r="B2150" s="426" t="s">
        <v>2001</v>
      </c>
      <c r="C2150" s="426" t="s">
        <v>1969</v>
      </c>
      <c r="D2150" s="426" t="s">
        <v>2161</v>
      </c>
      <c r="E2150" s="426" t="s">
        <v>2160</v>
      </c>
      <c r="F2150" s="429">
        <v>4</v>
      </c>
      <c r="G2150" s="429">
        <v>3427.6</v>
      </c>
      <c r="H2150" s="429">
        <v>1</v>
      </c>
      <c r="I2150" s="429">
        <v>856.9</v>
      </c>
      <c r="J2150" s="429">
        <v>4</v>
      </c>
      <c r="K2150" s="429">
        <v>3552.24</v>
      </c>
      <c r="L2150" s="429">
        <v>1.0363636363636364</v>
      </c>
      <c r="M2150" s="429">
        <v>888.06</v>
      </c>
      <c r="N2150" s="429">
        <v>7</v>
      </c>
      <c r="O2150" s="429">
        <v>6216.4199999999992</v>
      </c>
      <c r="P2150" s="442">
        <v>1.8136363636363635</v>
      </c>
      <c r="Q2150" s="430">
        <v>888.05999999999983</v>
      </c>
    </row>
    <row r="2151" spans="1:17" ht="14.4" customHeight="1" x14ac:dyDescent="0.3">
      <c r="A2151" s="425" t="s">
        <v>2681</v>
      </c>
      <c r="B2151" s="426" t="s">
        <v>2001</v>
      </c>
      <c r="C2151" s="426" t="s">
        <v>1969</v>
      </c>
      <c r="D2151" s="426" t="s">
        <v>2162</v>
      </c>
      <c r="E2151" s="426" t="s">
        <v>2163</v>
      </c>
      <c r="F2151" s="429">
        <v>2</v>
      </c>
      <c r="G2151" s="429">
        <v>1713.8</v>
      </c>
      <c r="H2151" s="429">
        <v>1</v>
      </c>
      <c r="I2151" s="429">
        <v>856.9</v>
      </c>
      <c r="J2151" s="429">
        <v>1</v>
      </c>
      <c r="K2151" s="429">
        <v>888.06</v>
      </c>
      <c r="L2151" s="429">
        <v>0.51818181818181819</v>
      </c>
      <c r="M2151" s="429">
        <v>888.06</v>
      </c>
      <c r="N2151" s="429"/>
      <c r="O2151" s="429"/>
      <c r="P2151" s="442"/>
      <c r="Q2151" s="430"/>
    </row>
    <row r="2152" spans="1:17" ht="14.4" customHeight="1" x14ac:dyDescent="0.3">
      <c r="A2152" s="425" t="s">
        <v>2681</v>
      </c>
      <c r="B2152" s="426" t="s">
        <v>2001</v>
      </c>
      <c r="C2152" s="426" t="s">
        <v>1969</v>
      </c>
      <c r="D2152" s="426" t="s">
        <v>2164</v>
      </c>
      <c r="E2152" s="426" t="s">
        <v>2165</v>
      </c>
      <c r="F2152" s="429">
        <v>1</v>
      </c>
      <c r="G2152" s="429">
        <v>802</v>
      </c>
      <c r="H2152" s="429">
        <v>1</v>
      </c>
      <c r="I2152" s="429">
        <v>802</v>
      </c>
      <c r="J2152" s="429"/>
      <c r="K2152" s="429"/>
      <c r="L2152" s="429"/>
      <c r="M2152" s="429"/>
      <c r="N2152" s="429"/>
      <c r="O2152" s="429"/>
      <c r="P2152" s="442"/>
      <c r="Q2152" s="430"/>
    </row>
    <row r="2153" spans="1:17" ht="14.4" customHeight="1" x14ac:dyDescent="0.3">
      <c r="A2153" s="425" t="s">
        <v>2681</v>
      </c>
      <c r="B2153" s="426" t="s">
        <v>2001</v>
      </c>
      <c r="C2153" s="426" t="s">
        <v>1969</v>
      </c>
      <c r="D2153" s="426" t="s">
        <v>2166</v>
      </c>
      <c r="E2153" s="426" t="s">
        <v>2167</v>
      </c>
      <c r="F2153" s="429">
        <v>9</v>
      </c>
      <c r="G2153" s="429">
        <v>33858</v>
      </c>
      <c r="H2153" s="429">
        <v>1</v>
      </c>
      <c r="I2153" s="429">
        <v>3762</v>
      </c>
      <c r="J2153" s="429">
        <v>21</v>
      </c>
      <c r="K2153" s="429">
        <v>81874.799999999988</v>
      </c>
      <c r="L2153" s="429">
        <v>2.418181818181818</v>
      </c>
      <c r="M2153" s="429">
        <v>3898.7999999999993</v>
      </c>
      <c r="N2153" s="429">
        <v>4</v>
      </c>
      <c r="O2153" s="429">
        <v>15595.2</v>
      </c>
      <c r="P2153" s="442">
        <v>0.46060606060606063</v>
      </c>
      <c r="Q2153" s="430">
        <v>3898.8</v>
      </c>
    </row>
    <row r="2154" spans="1:17" ht="14.4" customHeight="1" x14ac:dyDescent="0.3">
      <c r="A2154" s="425" t="s">
        <v>2681</v>
      </c>
      <c r="B2154" s="426" t="s">
        <v>2001</v>
      </c>
      <c r="C2154" s="426" t="s">
        <v>1969</v>
      </c>
      <c r="D2154" s="426" t="s">
        <v>2567</v>
      </c>
      <c r="E2154" s="426" t="s">
        <v>2568</v>
      </c>
      <c r="F2154" s="429">
        <v>1</v>
      </c>
      <c r="G2154" s="429">
        <v>3067.1</v>
      </c>
      <c r="H2154" s="429">
        <v>1</v>
      </c>
      <c r="I2154" s="429">
        <v>3067.1</v>
      </c>
      <c r="J2154" s="429"/>
      <c r="K2154" s="429"/>
      <c r="L2154" s="429"/>
      <c r="M2154" s="429"/>
      <c r="N2154" s="429"/>
      <c r="O2154" s="429"/>
      <c r="P2154" s="442"/>
      <c r="Q2154" s="430"/>
    </row>
    <row r="2155" spans="1:17" ht="14.4" customHeight="1" x14ac:dyDescent="0.3">
      <c r="A2155" s="425" t="s">
        <v>2681</v>
      </c>
      <c r="B2155" s="426" t="s">
        <v>2001</v>
      </c>
      <c r="C2155" s="426" t="s">
        <v>1969</v>
      </c>
      <c r="D2155" s="426" t="s">
        <v>2170</v>
      </c>
      <c r="E2155" s="426" t="s">
        <v>2071</v>
      </c>
      <c r="F2155" s="429">
        <v>1</v>
      </c>
      <c r="G2155" s="429">
        <v>818</v>
      </c>
      <c r="H2155" s="429">
        <v>1</v>
      </c>
      <c r="I2155" s="429">
        <v>818</v>
      </c>
      <c r="J2155" s="429"/>
      <c r="K2155" s="429"/>
      <c r="L2155" s="429"/>
      <c r="M2155" s="429"/>
      <c r="N2155" s="429"/>
      <c r="O2155" s="429"/>
      <c r="P2155" s="442"/>
      <c r="Q2155" s="430"/>
    </row>
    <row r="2156" spans="1:17" ht="14.4" customHeight="1" x14ac:dyDescent="0.3">
      <c r="A2156" s="425" t="s">
        <v>2681</v>
      </c>
      <c r="B2156" s="426" t="s">
        <v>2001</v>
      </c>
      <c r="C2156" s="426" t="s">
        <v>1969</v>
      </c>
      <c r="D2156" s="426" t="s">
        <v>2171</v>
      </c>
      <c r="E2156" s="426" t="s">
        <v>2172</v>
      </c>
      <c r="F2156" s="429">
        <v>2</v>
      </c>
      <c r="G2156" s="429">
        <v>2842.4</v>
      </c>
      <c r="H2156" s="429">
        <v>1</v>
      </c>
      <c r="I2156" s="429">
        <v>1421.2</v>
      </c>
      <c r="J2156" s="429">
        <v>6</v>
      </c>
      <c r="K2156" s="429">
        <v>8682.24</v>
      </c>
      <c r="L2156" s="429">
        <v>3.0545454545454542</v>
      </c>
      <c r="M2156" s="429">
        <v>1447.04</v>
      </c>
      <c r="N2156" s="429">
        <v>1</v>
      </c>
      <c r="O2156" s="429">
        <v>1472.88</v>
      </c>
      <c r="P2156" s="442">
        <v>0.51818181818181819</v>
      </c>
      <c r="Q2156" s="430">
        <v>1472.88</v>
      </c>
    </row>
    <row r="2157" spans="1:17" ht="14.4" customHeight="1" x14ac:dyDescent="0.3">
      <c r="A2157" s="425" t="s">
        <v>2681</v>
      </c>
      <c r="B2157" s="426" t="s">
        <v>2001</v>
      </c>
      <c r="C2157" s="426" t="s">
        <v>1969</v>
      </c>
      <c r="D2157" s="426" t="s">
        <v>2571</v>
      </c>
      <c r="E2157" s="426" t="s">
        <v>2572</v>
      </c>
      <c r="F2157" s="429"/>
      <c r="G2157" s="429"/>
      <c r="H2157" s="429"/>
      <c r="I2157" s="429"/>
      <c r="J2157" s="429">
        <v>3</v>
      </c>
      <c r="K2157" s="429">
        <v>215400</v>
      </c>
      <c r="L2157" s="429"/>
      <c r="M2157" s="429">
        <v>71800</v>
      </c>
      <c r="N2157" s="429"/>
      <c r="O2157" s="429"/>
      <c r="P2157" s="442"/>
      <c r="Q2157" s="430"/>
    </row>
    <row r="2158" spans="1:17" ht="14.4" customHeight="1" x14ac:dyDescent="0.3">
      <c r="A2158" s="425" t="s">
        <v>2681</v>
      </c>
      <c r="B2158" s="426" t="s">
        <v>2001</v>
      </c>
      <c r="C2158" s="426" t="s">
        <v>1969</v>
      </c>
      <c r="D2158" s="426" t="s">
        <v>2573</v>
      </c>
      <c r="E2158" s="426" t="s">
        <v>2574</v>
      </c>
      <c r="F2158" s="429">
        <v>1</v>
      </c>
      <c r="G2158" s="429">
        <v>21211.9</v>
      </c>
      <c r="H2158" s="429">
        <v>1</v>
      </c>
      <c r="I2158" s="429">
        <v>21211.9</v>
      </c>
      <c r="J2158" s="429"/>
      <c r="K2158" s="429"/>
      <c r="L2158" s="429"/>
      <c r="M2158" s="429"/>
      <c r="N2158" s="429"/>
      <c r="O2158" s="429"/>
      <c r="P2158" s="442"/>
      <c r="Q2158" s="430"/>
    </row>
    <row r="2159" spans="1:17" ht="14.4" customHeight="1" x14ac:dyDescent="0.3">
      <c r="A2159" s="425" t="s">
        <v>2681</v>
      </c>
      <c r="B2159" s="426" t="s">
        <v>2001</v>
      </c>
      <c r="C2159" s="426" t="s">
        <v>1969</v>
      </c>
      <c r="D2159" s="426" t="s">
        <v>2431</v>
      </c>
      <c r="E2159" s="426" t="s">
        <v>2432</v>
      </c>
      <c r="F2159" s="429"/>
      <c r="G2159" s="429"/>
      <c r="H2159" s="429"/>
      <c r="I2159" s="429"/>
      <c r="J2159" s="429"/>
      <c r="K2159" s="429"/>
      <c r="L2159" s="429"/>
      <c r="M2159" s="429"/>
      <c r="N2159" s="429">
        <v>11</v>
      </c>
      <c r="O2159" s="429">
        <v>40090.380000000005</v>
      </c>
      <c r="P2159" s="442"/>
      <c r="Q2159" s="430">
        <v>3644.5800000000004</v>
      </c>
    </row>
    <row r="2160" spans="1:17" ht="14.4" customHeight="1" x14ac:dyDescent="0.3">
      <c r="A2160" s="425" t="s">
        <v>2681</v>
      </c>
      <c r="B2160" s="426" t="s">
        <v>2001</v>
      </c>
      <c r="C2160" s="426" t="s">
        <v>1969</v>
      </c>
      <c r="D2160" s="426" t="s">
        <v>2577</v>
      </c>
      <c r="E2160" s="426" t="s">
        <v>2578</v>
      </c>
      <c r="F2160" s="429">
        <v>1</v>
      </c>
      <c r="G2160" s="429">
        <v>9719.6</v>
      </c>
      <c r="H2160" s="429">
        <v>1</v>
      </c>
      <c r="I2160" s="429">
        <v>9719.6</v>
      </c>
      <c r="J2160" s="429">
        <v>1</v>
      </c>
      <c r="K2160" s="429">
        <v>9719.6</v>
      </c>
      <c r="L2160" s="429">
        <v>1</v>
      </c>
      <c r="M2160" s="429">
        <v>9719.6</v>
      </c>
      <c r="N2160" s="429"/>
      <c r="O2160" s="429"/>
      <c r="P2160" s="442"/>
      <c r="Q2160" s="430"/>
    </row>
    <row r="2161" spans="1:17" ht="14.4" customHeight="1" x14ac:dyDescent="0.3">
      <c r="A2161" s="425" t="s">
        <v>2681</v>
      </c>
      <c r="B2161" s="426" t="s">
        <v>2001</v>
      </c>
      <c r="C2161" s="426" t="s">
        <v>1969</v>
      </c>
      <c r="D2161" s="426" t="s">
        <v>2579</v>
      </c>
      <c r="E2161" s="426" t="s">
        <v>2580</v>
      </c>
      <c r="F2161" s="429">
        <v>1</v>
      </c>
      <c r="G2161" s="429">
        <v>7223.7</v>
      </c>
      <c r="H2161" s="429">
        <v>1</v>
      </c>
      <c r="I2161" s="429">
        <v>7223.7</v>
      </c>
      <c r="J2161" s="429"/>
      <c r="K2161" s="429"/>
      <c r="L2161" s="429"/>
      <c r="M2161" s="429"/>
      <c r="N2161" s="429"/>
      <c r="O2161" s="429"/>
      <c r="P2161" s="442"/>
      <c r="Q2161" s="430"/>
    </row>
    <row r="2162" spans="1:17" ht="14.4" customHeight="1" x14ac:dyDescent="0.3">
      <c r="A2162" s="425" t="s">
        <v>2681</v>
      </c>
      <c r="B2162" s="426" t="s">
        <v>2001</v>
      </c>
      <c r="C2162" s="426" t="s">
        <v>1969</v>
      </c>
      <c r="D2162" s="426" t="s">
        <v>2177</v>
      </c>
      <c r="E2162" s="426" t="s">
        <v>2178</v>
      </c>
      <c r="F2162" s="429">
        <v>4</v>
      </c>
      <c r="G2162" s="429">
        <v>5040</v>
      </c>
      <c r="H2162" s="429">
        <v>1</v>
      </c>
      <c r="I2162" s="429">
        <v>1260</v>
      </c>
      <c r="J2162" s="429">
        <v>9</v>
      </c>
      <c r="K2162" s="429">
        <v>11752.38</v>
      </c>
      <c r="L2162" s="429">
        <v>2.3318214285714283</v>
      </c>
      <c r="M2162" s="429">
        <v>1305.82</v>
      </c>
      <c r="N2162" s="429">
        <v>12</v>
      </c>
      <c r="O2162" s="429">
        <v>15669.84</v>
      </c>
      <c r="P2162" s="442">
        <v>3.1090952380952381</v>
      </c>
      <c r="Q2162" s="430">
        <v>1305.82</v>
      </c>
    </row>
    <row r="2163" spans="1:17" ht="14.4" customHeight="1" x14ac:dyDescent="0.3">
      <c r="A2163" s="425" t="s">
        <v>2681</v>
      </c>
      <c r="B2163" s="426" t="s">
        <v>2001</v>
      </c>
      <c r="C2163" s="426" t="s">
        <v>1969</v>
      </c>
      <c r="D2163" s="426" t="s">
        <v>2179</v>
      </c>
      <c r="E2163" s="426" t="s">
        <v>2180</v>
      </c>
      <c r="F2163" s="429">
        <v>5</v>
      </c>
      <c r="G2163" s="429">
        <v>1732.5</v>
      </c>
      <c r="H2163" s="429">
        <v>1</v>
      </c>
      <c r="I2163" s="429">
        <v>346.5</v>
      </c>
      <c r="J2163" s="429">
        <v>6</v>
      </c>
      <c r="K2163" s="429">
        <v>2154.6000000000004</v>
      </c>
      <c r="L2163" s="429">
        <v>1.2436363636363639</v>
      </c>
      <c r="M2163" s="429">
        <v>359.10000000000008</v>
      </c>
      <c r="N2163" s="429">
        <v>10</v>
      </c>
      <c r="O2163" s="429">
        <v>3591.0000000000005</v>
      </c>
      <c r="P2163" s="442">
        <v>2.0727272727272732</v>
      </c>
      <c r="Q2163" s="430">
        <v>359.1</v>
      </c>
    </row>
    <row r="2164" spans="1:17" ht="14.4" customHeight="1" x14ac:dyDescent="0.3">
      <c r="A2164" s="425" t="s">
        <v>2681</v>
      </c>
      <c r="B2164" s="426" t="s">
        <v>2001</v>
      </c>
      <c r="C2164" s="426" t="s">
        <v>1969</v>
      </c>
      <c r="D2164" s="426" t="s">
        <v>2433</v>
      </c>
      <c r="E2164" s="426" t="s">
        <v>2434</v>
      </c>
      <c r="F2164" s="429">
        <v>1</v>
      </c>
      <c r="G2164" s="429">
        <v>546</v>
      </c>
      <c r="H2164" s="429">
        <v>1</v>
      </c>
      <c r="I2164" s="429">
        <v>546</v>
      </c>
      <c r="J2164" s="429"/>
      <c r="K2164" s="429"/>
      <c r="L2164" s="429"/>
      <c r="M2164" s="429"/>
      <c r="N2164" s="429"/>
      <c r="O2164" s="429"/>
      <c r="P2164" s="442"/>
      <c r="Q2164" s="430"/>
    </row>
    <row r="2165" spans="1:17" ht="14.4" customHeight="1" x14ac:dyDescent="0.3">
      <c r="A2165" s="425" t="s">
        <v>2681</v>
      </c>
      <c r="B2165" s="426" t="s">
        <v>2001</v>
      </c>
      <c r="C2165" s="426" t="s">
        <v>1969</v>
      </c>
      <c r="D2165" s="426" t="s">
        <v>2435</v>
      </c>
      <c r="E2165" s="426" t="s">
        <v>2436</v>
      </c>
      <c r="F2165" s="429"/>
      <c r="G2165" s="429"/>
      <c r="H2165" s="429"/>
      <c r="I2165" s="429"/>
      <c r="J2165" s="429">
        <v>1</v>
      </c>
      <c r="K2165" s="429">
        <v>13078</v>
      </c>
      <c r="L2165" s="429"/>
      <c r="M2165" s="429">
        <v>13078</v>
      </c>
      <c r="N2165" s="429"/>
      <c r="O2165" s="429"/>
      <c r="P2165" s="442"/>
      <c r="Q2165" s="430"/>
    </row>
    <row r="2166" spans="1:17" ht="14.4" customHeight="1" x14ac:dyDescent="0.3">
      <c r="A2166" s="425" t="s">
        <v>2681</v>
      </c>
      <c r="B2166" s="426" t="s">
        <v>2001</v>
      </c>
      <c r="C2166" s="426" t="s">
        <v>1969</v>
      </c>
      <c r="D2166" s="426" t="s">
        <v>2628</v>
      </c>
      <c r="E2166" s="426" t="s">
        <v>2629</v>
      </c>
      <c r="F2166" s="429"/>
      <c r="G2166" s="429"/>
      <c r="H2166" s="429"/>
      <c r="I2166" s="429"/>
      <c r="J2166" s="429">
        <v>1</v>
      </c>
      <c r="K2166" s="429">
        <v>34960</v>
      </c>
      <c r="L2166" s="429"/>
      <c r="M2166" s="429">
        <v>34960</v>
      </c>
      <c r="N2166" s="429"/>
      <c r="O2166" s="429"/>
      <c r="P2166" s="442"/>
      <c r="Q2166" s="430"/>
    </row>
    <row r="2167" spans="1:17" ht="14.4" customHeight="1" x14ac:dyDescent="0.3">
      <c r="A2167" s="425" t="s">
        <v>2681</v>
      </c>
      <c r="B2167" s="426" t="s">
        <v>2001</v>
      </c>
      <c r="C2167" s="426" t="s">
        <v>1969</v>
      </c>
      <c r="D2167" s="426" t="s">
        <v>2197</v>
      </c>
      <c r="E2167" s="426" t="s">
        <v>2198</v>
      </c>
      <c r="F2167" s="429"/>
      <c r="G2167" s="429"/>
      <c r="H2167" s="429"/>
      <c r="I2167" s="429"/>
      <c r="J2167" s="429">
        <v>3</v>
      </c>
      <c r="K2167" s="429">
        <v>50495.069999999992</v>
      </c>
      <c r="L2167" s="429"/>
      <c r="M2167" s="429">
        <v>16831.689999999999</v>
      </c>
      <c r="N2167" s="429">
        <v>5</v>
      </c>
      <c r="O2167" s="429">
        <v>84158.45</v>
      </c>
      <c r="P2167" s="442"/>
      <c r="Q2167" s="430">
        <v>16831.689999999999</v>
      </c>
    </row>
    <row r="2168" spans="1:17" ht="14.4" customHeight="1" x14ac:dyDescent="0.3">
      <c r="A2168" s="425" t="s">
        <v>2681</v>
      </c>
      <c r="B2168" s="426" t="s">
        <v>2001</v>
      </c>
      <c r="C2168" s="426" t="s">
        <v>1969</v>
      </c>
      <c r="D2168" s="426" t="s">
        <v>2199</v>
      </c>
      <c r="E2168" s="426" t="s">
        <v>2200</v>
      </c>
      <c r="F2168" s="429"/>
      <c r="G2168" s="429"/>
      <c r="H2168" s="429"/>
      <c r="I2168" s="429"/>
      <c r="J2168" s="429">
        <v>1</v>
      </c>
      <c r="K2168" s="429">
        <v>10645.01</v>
      </c>
      <c r="L2168" s="429"/>
      <c r="M2168" s="429">
        <v>10645.01</v>
      </c>
      <c r="N2168" s="429"/>
      <c r="O2168" s="429"/>
      <c r="P2168" s="442"/>
      <c r="Q2168" s="430"/>
    </row>
    <row r="2169" spans="1:17" ht="14.4" customHeight="1" x14ac:dyDescent="0.3">
      <c r="A2169" s="425" t="s">
        <v>2681</v>
      </c>
      <c r="B2169" s="426" t="s">
        <v>2001</v>
      </c>
      <c r="C2169" s="426" t="s">
        <v>1969</v>
      </c>
      <c r="D2169" s="426" t="s">
        <v>2201</v>
      </c>
      <c r="E2169" s="426" t="s">
        <v>2202</v>
      </c>
      <c r="F2169" s="429">
        <v>1</v>
      </c>
      <c r="G2169" s="429">
        <v>5018.2</v>
      </c>
      <c r="H2169" s="429">
        <v>1</v>
      </c>
      <c r="I2169" s="429">
        <v>5018.2</v>
      </c>
      <c r="J2169" s="429"/>
      <c r="K2169" s="429"/>
      <c r="L2169" s="429"/>
      <c r="M2169" s="429"/>
      <c r="N2169" s="429">
        <v>1</v>
      </c>
      <c r="O2169" s="429">
        <v>5200.68</v>
      </c>
      <c r="P2169" s="442">
        <v>1.0363636363636364</v>
      </c>
      <c r="Q2169" s="430">
        <v>5200.68</v>
      </c>
    </row>
    <row r="2170" spans="1:17" ht="14.4" customHeight="1" x14ac:dyDescent="0.3">
      <c r="A2170" s="425" t="s">
        <v>2681</v>
      </c>
      <c r="B2170" s="426" t="s">
        <v>2001</v>
      </c>
      <c r="C2170" s="426" t="s">
        <v>1969</v>
      </c>
      <c r="D2170" s="426" t="s">
        <v>2203</v>
      </c>
      <c r="E2170" s="426" t="s">
        <v>2204</v>
      </c>
      <c r="F2170" s="429"/>
      <c r="G2170" s="429"/>
      <c r="H2170" s="429"/>
      <c r="I2170" s="429"/>
      <c r="J2170" s="429">
        <v>1</v>
      </c>
      <c r="K2170" s="429">
        <v>32179.09</v>
      </c>
      <c r="L2170" s="429"/>
      <c r="M2170" s="429">
        <v>32179.09</v>
      </c>
      <c r="N2170" s="429"/>
      <c r="O2170" s="429"/>
      <c r="P2170" s="442"/>
      <c r="Q2170" s="430"/>
    </row>
    <row r="2171" spans="1:17" ht="14.4" customHeight="1" x14ac:dyDescent="0.3">
      <c r="A2171" s="425" t="s">
        <v>2681</v>
      </c>
      <c r="B2171" s="426" t="s">
        <v>2001</v>
      </c>
      <c r="C2171" s="426" t="s">
        <v>1969</v>
      </c>
      <c r="D2171" s="426" t="s">
        <v>2205</v>
      </c>
      <c r="E2171" s="426" t="s">
        <v>2206</v>
      </c>
      <c r="F2171" s="429">
        <v>1</v>
      </c>
      <c r="G2171" s="429">
        <v>6356</v>
      </c>
      <c r="H2171" s="429">
        <v>1</v>
      </c>
      <c r="I2171" s="429">
        <v>6356</v>
      </c>
      <c r="J2171" s="429">
        <v>3</v>
      </c>
      <c r="K2171" s="429">
        <v>19761.39</v>
      </c>
      <c r="L2171" s="429">
        <v>3.1090921963499056</v>
      </c>
      <c r="M2171" s="429">
        <v>6587.13</v>
      </c>
      <c r="N2171" s="429">
        <v>3</v>
      </c>
      <c r="O2171" s="429">
        <v>19761.39</v>
      </c>
      <c r="P2171" s="442">
        <v>3.1090921963499056</v>
      </c>
      <c r="Q2171" s="430">
        <v>6587.13</v>
      </c>
    </row>
    <row r="2172" spans="1:17" ht="14.4" customHeight="1" x14ac:dyDescent="0.3">
      <c r="A2172" s="425" t="s">
        <v>2681</v>
      </c>
      <c r="B2172" s="426" t="s">
        <v>2001</v>
      </c>
      <c r="C2172" s="426" t="s">
        <v>1969</v>
      </c>
      <c r="D2172" s="426" t="s">
        <v>2207</v>
      </c>
      <c r="E2172" s="426" t="s">
        <v>2208</v>
      </c>
      <c r="F2172" s="429"/>
      <c r="G2172" s="429"/>
      <c r="H2172" s="429"/>
      <c r="I2172" s="429"/>
      <c r="J2172" s="429">
        <v>1</v>
      </c>
      <c r="K2172" s="429">
        <v>1841.62</v>
      </c>
      <c r="L2172" s="429"/>
      <c r="M2172" s="429">
        <v>1841.62</v>
      </c>
      <c r="N2172" s="429">
        <v>1</v>
      </c>
      <c r="O2172" s="429">
        <v>1841.62</v>
      </c>
      <c r="P2172" s="442"/>
      <c r="Q2172" s="430">
        <v>1841.62</v>
      </c>
    </row>
    <row r="2173" spans="1:17" ht="14.4" customHeight="1" x14ac:dyDescent="0.3">
      <c r="A2173" s="425" t="s">
        <v>2681</v>
      </c>
      <c r="B2173" s="426" t="s">
        <v>2001</v>
      </c>
      <c r="C2173" s="426" t="s">
        <v>1969</v>
      </c>
      <c r="D2173" s="426" t="s">
        <v>2588</v>
      </c>
      <c r="E2173" s="426" t="s">
        <v>2589</v>
      </c>
      <c r="F2173" s="429"/>
      <c r="G2173" s="429"/>
      <c r="H2173" s="429"/>
      <c r="I2173" s="429"/>
      <c r="J2173" s="429"/>
      <c r="K2173" s="429"/>
      <c r="L2173" s="429"/>
      <c r="M2173" s="429"/>
      <c r="N2173" s="429">
        <v>1</v>
      </c>
      <c r="O2173" s="429">
        <v>32601.31</v>
      </c>
      <c r="P2173" s="442"/>
      <c r="Q2173" s="430">
        <v>32601.31</v>
      </c>
    </row>
    <row r="2174" spans="1:17" ht="14.4" customHeight="1" x14ac:dyDescent="0.3">
      <c r="A2174" s="425" t="s">
        <v>2681</v>
      </c>
      <c r="B2174" s="426" t="s">
        <v>2001</v>
      </c>
      <c r="C2174" s="426" t="s">
        <v>1969</v>
      </c>
      <c r="D2174" s="426" t="s">
        <v>2443</v>
      </c>
      <c r="E2174" s="426" t="s">
        <v>2444</v>
      </c>
      <c r="F2174" s="429">
        <v>1</v>
      </c>
      <c r="G2174" s="429">
        <v>24485.5</v>
      </c>
      <c r="H2174" s="429">
        <v>1</v>
      </c>
      <c r="I2174" s="429">
        <v>24485.5</v>
      </c>
      <c r="J2174" s="429"/>
      <c r="K2174" s="429"/>
      <c r="L2174" s="429"/>
      <c r="M2174" s="429"/>
      <c r="N2174" s="429"/>
      <c r="O2174" s="429"/>
      <c r="P2174" s="442"/>
      <c r="Q2174" s="430"/>
    </row>
    <row r="2175" spans="1:17" ht="14.4" customHeight="1" x14ac:dyDescent="0.3">
      <c r="A2175" s="425" t="s">
        <v>2681</v>
      </c>
      <c r="B2175" s="426" t="s">
        <v>2001</v>
      </c>
      <c r="C2175" s="426" t="s">
        <v>1969</v>
      </c>
      <c r="D2175" s="426" t="s">
        <v>2501</v>
      </c>
      <c r="E2175" s="426" t="s">
        <v>2502</v>
      </c>
      <c r="F2175" s="429"/>
      <c r="G2175" s="429"/>
      <c r="H2175" s="429"/>
      <c r="I2175" s="429"/>
      <c r="J2175" s="429"/>
      <c r="K2175" s="429"/>
      <c r="L2175" s="429"/>
      <c r="M2175" s="429"/>
      <c r="N2175" s="429">
        <v>2</v>
      </c>
      <c r="O2175" s="429">
        <v>52999.64</v>
      </c>
      <c r="P2175" s="442"/>
      <c r="Q2175" s="430">
        <v>26499.82</v>
      </c>
    </row>
    <row r="2176" spans="1:17" ht="14.4" customHeight="1" x14ac:dyDescent="0.3">
      <c r="A2176" s="425" t="s">
        <v>2681</v>
      </c>
      <c r="B2176" s="426" t="s">
        <v>2001</v>
      </c>
      <c r="C2176" s="426" t="s">
        <v>1969</v>
      </c>
      <c r="D2176" s="426" t="s">
        <v>2604</v>
      </c>
      <c r="E2176" s="426" t="s">
        <v>2605</v>
      </c>
      <c r="F2176" s="429"/>
      <c r="G2176" s="429"/>
      <c r="H2176" s="429"/>
      <c r="I2176" s="429"/>
      <c r="J2176" s="429">
        <v>1</v>
      </c>
      <c r="K2176" s="429">
        <v>122627</v>
      </c>
      <c r="L2176" s="429"/>
      <c r="M2176" s="429">
        <v>122627</v>
      </c>
      <c r="N2176" s="429"/>
      <c r="O2176" s="429"/>
      <c r="P2176" s="442"/>
      <c r="Q2176" s="430"/>
    </row>
    <row r="2177" spans="1:17" ht="14.4" customHeight="1" x14ac:dyDescent="0.3">
      <c r="A2177" s="425" t="s">
        <v>2681</v>
      </c>
      <c r="B2177" s="426" t="s">
        <v>2001</v>
      </c>
      <c r="C2177" s="426" t="s">
        <v>1969</v>
      </c>
      <c r="D2177" s="426" t="s">
        <v>2686</v>
      </c>
      <c r="E2177" s="426" t="s">
        <v>2687</v>
      </c>
      <c r="F2177" s="429"/>
      <c r="G2177" s="429"/>
      <c r="H2177" s="429"/>
      <c r="I2177" s="429"/>
      <c r="J2177" s="429">
        <v>1</v>
      </c>
      <c r="K2177" s="429">
        <v>6045.01</v>
      </c>
      <c r="L2177" s="429"/>
      <c r="M2177" s="429">
        <v>6045.01</v>
      </c>
      <c r="N2177" s="429"/>
      <c r="O2177" s="429"/>
      <c r="P2177" s="442"/>
      <c r="Q2177" s="430"/>
    </row>
    <row r="2178" spans="1:17" ht="14.4" customHeight="1" x14ac:dyDescent="0.3">
      <c r="A2178" s="425" t="s">
        <v>2681</v>
      </c>
      <c r="B2178" s="426" t="s">
        <v>2001</v>
      </c>
      <c r="C2178" s="426" t="s">
        <v>1969</v>
      </c>
      <c r="D2178" s="426" t="s">
        <v>2614</v>
      </c>
      <c r="E2178" s="426" t="s">
        <v>2615</v>
      </c>
      <c r="F2178" s="429"/>
      <c r="G2178" s="429"/>
      <c r="H2178" s="429"/>
      <c r="I2178" s="429"/>
      <c r="J2178" s="429"/>
      <c r="K2178" s="429"/>
      <c r="L2178" s="429"/>
      <c r="M2178" s="429"/>
      <c r="N2178" s="429">
        <v>2</v>
      </c>
      <c r="O2178" s="429">
        <v>8720</v>
      </c>
      <c r="P2178" s="442"/>
      <c r="Q2178" s="430">
        <v>4360</v>
      </c>
    </row>
    <row r="2179" spans="1:17" ht="14.4" customHeight="1" x14ac:dyDescent="0.3">
      <c r="A2179" s="425" t="s">
        <v>2681</v>
      </c>
      <c r="B2179" s="426" t="s">
        <v>2001</v>
      </c>
      <c r="C2179" s="426" t="s">
        <v>1976</v>
      </c>
      <c r="D2179" s="426" t="s">
        <v>2233</v>
      </c>
      <c r="E2179" s="426" t="s">
        <v>2234</v>
      </c>
      <c r="F2179" s="429"/>
      <c r="G2179" s="429"/>
      <c r="H2179" s="429"/>
      <c r="I2179" s="429"/>
      <c r="J2179" s="429">
        <v>2</v>
      </c>
      <c r="K2179" s="429">
        <v>298</v>
      </c>
      <c r="L2179" s="429"/>
      <c r="M2179" s="429">
        <v>149</v>
      </c>
      <c r="N2179" s="429">
        <v>7</v>
      </c>
      <c r="O2179" s="429">
        <v>1050</v>
      </c>
      <c r="P2179" s="442"/>
      <c r="Q2179" s="430">
        <v>150</v>
      </c>
    </row>
    <row r="2180" spans="1:17" ht="14.4" customHeight="1" x14ac:dyDescent="0.3">
      <c r="A2180" s="425" t="s">
        <v>2681</v>
      </c>
      <c r="B2180" s="426" t="s">
        <v>2001</v>
      </c>
      <c r="C2180" s="426" t="s">
        <v>1976</v>
      </c>
      <c r="D2180" s="426" t="s">
        <v>2235</v>
      </c>
      <c r="E2180" s="426" t="s">
        <v>2236</v>
      </c>
      <c r="F2180" s="429"/>
      <c r="G2180" s="429"/>
      <c r="H2180" s="429"/>
      <c r="I2180" s="429"/>
      <c r="J2180" s="429">
        <v>1</v>
      </c>
      <c r="K2180" s="429">
        <v>204</v>
      </c>
      <c r="L2180" s="429"/>
      <c r="M2180" s="429">
        <v>204</v>
      </c>
      <c r="N2180" s="429"/>
      <c r="O2180" s="429"/>
      <c r="P2180" s="442"/>
      <c r="Q2180" s="430"/>
    </row>
    <row r="2181" spans="1:17" ht="14.4" customHeight="1" x14ac:dyDescent="0.3">
      <c r="A2181" s="425" t="s">
        <v>2681</v>
      </c>
      <c r="B2181" s="426" t="s">
        <v>2001</v>
      </c>
      <c r="C2181" s="426" t="s">
        <v>1976</v>
      </c>
      <c r="D2181" s="426" t="s">
        <v>2239</v>
      </c>
      <c r="E2181" s="426" t="s">
        <v>2240</v>
      </c>
      <c r="F2181" s="429"/>
      <c r="G2181" s="429"/>
      <c r="H2181" s="429"/>
      <c r="I2181" s="429"/>
      <c r="J2181" s="429">
        <v>1</v>
      </c>
      <c r="K2181" s="429">
        <v>149</v>
      </c>
      <c r="L2181" s="429"/>
      <c r="M2181" s="429">
        <v>149</v>
      </c>
      <c r="N2181" s="429">
        <v>1</v>
      </c>
      <c r="O2181" s="429">
        <v>150</v>
      </c>
      <c r="P2181" s="442"/>
      <c r="Q2181" s="430">
        <v>150</v>
      </c>
    </row>
    <row r="2182" spans="1:17" ht="14.4" customHeight="1" x14ac:dyDescent="0.3">
      <c r="A2182" s="425" t="s">
        <v>2681</v>
      </c>
      <c r="B2182" s="426" t="s">
        <v>2001</v>
      </c>
      <c r="C2182" s="426" t="s">
        <v>1976</v>
      </c>
      <c r="D2182" s="426" t="s">
        <v>2241</v>
      </c>
      <c r="E2182" s="426" t="s">
        <v>2242</v>
      </c>
      <c r="F2182" s="429"/>
      <c r="G2182" s="429"/>
      <c r="H2182" s="429"/>
      <c r="I2182" s="429"/>
      <c r="J2182" s="429"/>
      <c r="K2182" s="429"/>
      <c r="L2182" s="429"/>
      <c r="M2182" s="429"/>
      <c r="N2182" s="429">
        <v>2</v>
      </c>
      <c r="O2182" s="429">
        <v>364</v>
      </c>
      <c r="P2182" s="442"/>
      <c r="Q2182" s="430">
        <v>182</v>
      </c>
    </row>
    <row r="2183" spans="1:17" ht="14.4" customHeight="1" x14ac:dyDescent="0.3">
      <c r="A2183" s="425" t="s">
        <v>2681</v>
      </c>
      <c r="B2183" s="426" t="s">
        <v>2001</v>
      </c>
      <c r="C2183" s="426" t="s">
        <v>1976</v>
      </c>
      <c r="D2183" s="426" t="s">
        <v>2243</v>
      </c>
      <c r="E2183" s="426" t="s">
        <v>2244</v>
      </c>
      <c r="F2183" s="429">
        <v>1</v>
      </c>
      <c r="G2183" s="429">
        <v>157</v>
      </c>
      <c r="H2183" s="429">
        <v>1</v>
      </c>
      <c r="I2183" s="429">
        <v>157</v>
      </c>
      <c r="J2183" s="429"/>
      <c r="K2183" s="429"/>
      <c r="L2183" s="429"/>
      <c r="M2183" s="429"/>
      <c r="N2183" s="429"/>
      <c r="O2183" s="429"/>
      <c r="P2183" s="442"/>
      <c r="Q2183" s="430"/>
    </row>
    <row r="2184" spans="1:17" ht="14.4" customHeight="1" x14ac:dyDescent="0.3">
      <c r="A2184" s="425" t="s">
        <v>2681</v>
      </c>
      <c r="B2184" s="426" t="s">
        <v>2001</v>
      </c>
      <c r="C2184" s="426" t="s">
        <v>1976</v>
      </c>
      <c r="D2184" s="426" t="s">
        <v>2245</v>
      </c>
      <c r="E2184" s="426" t="s">
        <v>2246</v>
      </c>
      <c r="F2184" s="429">
        <v>13</v>
      </c>
      <c r="G2184" s="429">
        <v>1599</v>
      </c>
      <c r="H2184" s="429">
        <v>1</v>
      </c>
      <c r="I2184" s="429">
        <v>123</v>
      </c>
      <c r="J2184" s="429">
        <v>13</v>
      </c>
      <c r="K2184" s="429">
        <v>1612</v>
      </c>
      <c r="L2184" s="429">
        <v>1.0081300813008129</v>
      </c>
      <c r="M2184" s="429">
        <v>124</v>
      </c>
      <c r="N2184" s="429">
        <v>19</v>
      </c>
      <c r="O2184" s="429">
        <v>2356</v>
      </c>
      <c r="P2184" s="442">
        <v>1.4734208880550344</v>
      </c>
      <c r="Q2184" s="430">
        <v>124</v>
      </c>
    </row>
    <row r="2185" spans="1:17" ht="14.4" customHeight="1" x14ac:dyDescent="0.3">
      <c r="A2185" s="425" t="s">
        <v>2681</v>
      </c>
      <c r="B2185" s="426" t="s">
        <v>2001</v>
      </c>
      <c r="C2185" s="426" t="s">
        <v>1976</v>
      </c>
      <c r="D2185" s="426" t="s">
        <v>2247</v>
      </c>
      <c r="E2185" s="426" t="s">
        <v>2248</v>
      </c>
      <c r="F2185" s="429">
        <v>3</v>
      </c>
      <c r="G2185" s="429">
        <v>576</v>
      </c>
      <c r="H2185" s="429">
        <v>1</v>
      </c>
      <c r="I2185" s="429">
        <v>192</v>
      </c>
      <c r="J2185" s="429">
        <v>1</v>
      </c>
      <c r="K2185" s="429">
        <v>192</v>
      </c>
      <c r="L2185" s="429">
        <v>0.33333333333333331</v>
      </c>
      <c r="M2185" s="429">
        <v>192</v>
      </c>
      <c r="N2185" s="429">
        <v>3</v>
      </c>
      <c r="O2185" s="429">
        <v>579</v>
      </c>
      <c r="P2185" s="442">
        <v>1.0052083333333333</v>
      </c>
      <c r="Q2185" s="430">
        <v>193</v>
      </c>
    </row>
    <row r="2186" spans="1:17" ht="14.4" customHeight="1" x14ac:dyDescent="0.3">
      <c r="A2186" s="425" t="s">
        <v>2681</v>
      </c>
      <c r="B2186" s="426" t="s">
        <v>2001</v>
      </c>
      <c r="C2186" s="426" t="s">
        <v>1976</v>
      </c>
      <c r="D2186" s="426" t="s">
        <v>2249</v>
      </c>
      <c r="E2186" s="426" t="s">
        <v>2250</v>
      </c>
      <c r="F2186" s="429">
        <v>20</v>
      </c>
      <c r="G2186" s="429">
        <v>4320</v>
      </c>
      <c r="H2186" s="429">
        <v>1</v>
      </c>
      <c r="I2186" s="429">
        <v>216</v>
      </c>
      <c r="J2186" s="429">
        <v>7</v>
      </c>
      <c r="K2186" s="429">
        <v>1512</v>
      </c>
      <c r="L2186" s="429">
        <v>0.35</v>
      </c>
      <c r="M2186" s="429">
        <v>216</v>
      </c>
      <c r="N2186" s="429">
        <v>40</v>
      </c>
      <c r="O2186" s="429">
        <v>8680</v>
      </c>
      <c r="P2186" s="442">
        <v>2.0092592592592591</v>
      </c>
      <c r="Q2186" s="430">
        <v>217</v>
      </c>
    </row>
    <row r="2187" spans="1:17" ht="14.4" customHeight="1" x14ac:dyDescent="0.3">
      <c r="A2187" s="425" t="s">
        <v>2681</v>
      </c>
      <c r="B2187" s="426" t="s">
        <v>2001</v>
      </c>
      <c r="C2187" s="426" t="s">
        <v>1976</v>
      </c>
      <c r="D2187" s="426" t="s">
        <v>2251</v>
      </c>
      <c r="E2187" s="426" t="s">
        <v>2252</v>
      </c>
      <c r="F2187" s="429"/>
      <c r="G2187" s="429"/>
      <c r="H2187" s="429"/>
      <c r="I2187" s="429"/>
      <c r="J2187" s="429"/>
      <c r="K2187" s="429"/>
      <c r="L2187" s="429"/>
      <c r="M2187" s="429"/>
      <c r="N2187" s="429">
        <v>1</v>
      </c>
      <c r="O2187" s="429">
        <v>217</v>
      </c>
      <c r="P2187" s="442"/>
      <c r="Q2187" s="430">
        <v>217</v>
      </c>
    </row>
    <row r="2188" spans="1:17" ht="14.4" customHeight="1" x14ac:dyDescent="0.3">
      <c r="A2188" s="425" t="s">
        <v>2681</v>
      </c>
      <c r="B2188" s="426" t="s">
        <v>2001</v>
      </c>
      <c r="C2188" s="426" t="s">
        <v>1976</v>
      </c>
      <c r="D2188" s="426" t="s">
        <v>2253</v>
      </c>
      <c r="E2188" s="426" t="s">
        <v>2254</v>
      </c>
      <c r="F2188" s="429">
        <v>612</v>
      </c>
      <c r="G2188" s="429">
        <v>105264</v>
      </c>
      <c r="H2188" s="429">
        <v>1</v>
      </c>
      <c r="I2188" s="429">
        <v>172</v>
      </c>
      <c r="J2188" s="429">
        <v>571</v>
      </c>
      <c r="K2188" s="429">
        <v>98212</v>
      </c>
      <c r="L2188" s="429">
        <v>0.93300653594771243</v>
      </c>
      <c r="M2188" s="429">
        <v>172</v>
      </c>
      <c r="N2188" s="429">
        <v>659</v>
      </c>
      <c r="O2188" s="429">
        <v>114007</v>
      </c>
      <c r="P2188" s="442">
        <v>1.0830578355373157</v>
      </c>
      <c r="Q2188" s="430">
        <v>173</v>
      </c>
    </row>
    <row r="2189" spans="1:17" ht="14.4" customHeight="1" x14ac:dyDescent="0.3">
      <c r="A2189" s="425" t="s">
        <v>2681</v>
      </c>
      <c r="B2189" s="426" t="s">
        <v>2001</v>
      </c>
      <c r="C2189" s="426" t="s">
        <v>1976</v>
      </c>
      <c r="D2189" s="426" t="s">
        <v>2257</v>
      </c>
      <c r="E2189" s="426" t="s">
        <v>2258</v>
      </c>
      <c r="F2189" s="429">
        <v>1</v>
      </c>
      <c r="G2189" s="429">
        <v>343</v>
      </c>
      <c r="H2189" s="429">
        <v>1</v>
      </c>
      <c r="I2189" s="429">
        <v>343</v>
      </c>
      <c r="J2189" s="429"/>
      <c r="K2189" s="429"/>
      <c r="L2189" s="429"/>
      <c r="M2189" s="429"/>
      <c r="N2189" s="429"/>
      <c r="O2189" s="429"/>
      <c r="P2189" s="442"/>
      <c r="Q2189" s="430"/>
    </row>
    <row r="2190" spans="1:17" ht="14.4" customHeight="1" x14ac:dyDescent="0.3">
      <c r="A2190" s="425" t="s">
        <v>2681</v>
      </c>
      <c r="B2190" s="426" t="s">
        <v>2001</v>
      </c>
      <c r="C2190" s="426" t="s">
        <v>1976</v>
      </c>
      <c r="D2190" s="426" t="s">
        <v>2261</v>
      </c>
      <c r="E2190" s="426" t="s">
        <v>2262</v>
      </c>
      <c r="F2190" s="429">
        <v>25</v>
      </c>
      <c r="G2190" s="429">
        <v>5450</v>
      </c>
      <c r="H2190" s="429">
        <v>1</v>
      </c>
      <c r="I2190" s="429">
        <v>218</v>
      </c>
      <c r="J2190" s="429">
        <v>25</v>
      </c>
      <c r="K2190" s="429">
        <v>5450</v>
      </c>
      <c r="L2190" s="429">
        <v>1</v>
      </c>
      <c r="M2190" s="429">
        <v>218</v>
      </c>
      <c r="N2190" s="429">
        <v>44</v>
      </c>
      <c r="O2190" s="429">
        <v>9636</v>
      </c>
      <c r="P2190" s="442">
        <v>1.7680733944954128</v>
      </c>
      <c r="Q2190" s="430">
        <v>219</v>
      </c>
    </row>
    <row r="2191" spans="1:17" ht="14.4" customHeight="1" x14ac:dyDescent="0.3">
      <c r="A2191" s="425" t="s">
        <v>2681</v>
      </c>
      <c r="B2191" s="426" t="s">
        <v>2001</v>
      </c>
      <c r="C2191" s="426" t="s">
        <v>1976</v>
      </c>
      <c r="D2191" s="426" t="s">
        <v>2263</v>
      </c>
      <c r="E2191" s="426" t="s">
        <v>2264</v>
      </c>
      <c r="F2191" s="429">
        <v>16</v>
      </c>
      <c r="G2191" s="429">
        <v>6624</v>
      </c>
      <c r="H2191" s="429">
        <v>1</v>
      </c>
      <c r="I2191" s="429">
        <v>414</v>
      </c>
      <c r="J2191" s="429">
        <v>16</v>
      </c>
      <c r="K2191" s="429">
        <v>6624</v>
      </c>
      <c r="L2191" s="429">
        <v>1</v>
      </c>
      <c r="M2191" s="429">
        <v>414</v>
      </c>
      <c r="N2191" s="429">
        <v>28</v>
      </c>
      <c r="O2191" s="429">
        <v>11620</v>
      </c>
      <c r="P2191" s="442">
        <v>1.7542270531400965</v>
      </c>
      <c r="Q2191" s="430">
        <v>415</v>
      </c>
    </row>
    <row r="2192" spans="1:17" ht="14.4" customHeight="1" x14ac:dyDescent="0.3">
      <c r="A2192" s="425" t="s">
        <v>2681</v>
      </c>
      <c r="B2192" s="426" t="s">
        <v>2001</v>
      </c>
      <c r="C2192" s="426" t="s">
        <v>1976</v>
      </c>
      <c r="D2192" s="426" t="s">
        <v>2265</v>
      </c>
      <c r="E2192" s="426" t="s">
        <v>2266</v>
      </c>
      <c r="F2192" s="429">
        <v>9</v>
      </c>
      <c r="G2192" s="429">
        <v>5454</v>
      </c>
      <c r="H2192" s="429">
        <v>1</v>
      </c>
      <c r="I2192" s="429">
        <v>606</v>
      </c>
      <c r="J2192" s="429">
        <v>10</v>
      </c>
      <c r="K2192" s="429">
        <v>6080</v>
      </c>
      <c r="L2192" s="429">
        <v>1.1147781444811147</v>
      </c>
      <c r="M2192" s="429">
        <v>608</v>
      </c>
      <c r="N2192" s="429">
        <v>10</v>
      </c>
      <c r="O2192" s="429">
        <v>6090</v>
      </c>
      <c r="P2192" s="442">
        <v>1.1166116611661165</v>
      </c>
      <c r="Q2192" s="430">
        <v>609</v>
      </c>
    </row>
    <row r="2193" spans="1:17" ht="14.4" customHeight="1" x14ac:dyDescent="0.3">
      <c r="A2193" s="425" t="s">
        <v>2681</v>
      </c>
      <c r="B2193" s="426" t="s">
        <v>2001</v>
      </c>
      <c r="C2193" s="426" t="s">
        <v>1976</v>
      </c>
      <c r="D2193" s="426" t="s">
        <v>2267</v>
      </c>
      <c r="E2193" s="426" t="s">
        <v>2268</v>
      </c>
      <c r="F2193" s="429">
        <v>5</v>
      </c>
      <c r="G2193" s="429">
        <v>3275</v>
      </c>
      <c r="H2193" s="429">
        <v>1</v>
      </c>
      <c r="I2193" s="429">
        <v>655</v>
      </c>
      <c r="J2193" s="429">
        <v>6</v>
      </c>
      <c r="K2193" s="429">
        <v>3942</v>
      </c>
      <c r="L2193" s="429">
        <v>1.2036641221374045</v>
      </c>
      <c r="M2193" s="429">
        <v>657</v>
      </c>
      <c r="N2193" s="429">
        <v>8</v>
      </c>
      <c r="O2193" s="429">
        <v>5264</v>
      </c>
      <c r="P2193" s="442">
        <v>1.6073282442748091</v>
      </c>
      <c r="Q2193" s="430">
        <v>658</v>
      </c>
    </row>
    <row r="2194" spans="1:17" ht="14.4" customHeight="1" x14ac:dyDescent="0.3">
      <c r="A2194" s="425" t="s">
        <v>2681</v>
      </c>
      <c r="B2194" s="426" t="s">
        <v>2001</v>
      </c>
      <c r="C2194" s="426" t="s">
        <v>1976</v>
      </c>
      <c r="D2194" s="426" t="s">
        <v>2271</v>
      </c>
      <c r="E2194" s="426" t="s">
        <v>2272</v>
      </c>
      <c r="F2194" s="429">
        <v>2</v>
      </c>
      <c r="G2194" s="429">
        <v>1816</v>
      </c>
      <c r="H2194" s="429">
        <v>1</v>
      </c>
      <c r="I2194" s="429">
        <v>908</v>
      </c>
      <c r="J2194" s="429">
        <v>3</v>
      </c>
      <c r="K2194" s="429">
        <v>2730</v>
      </c>
      <c r="L2194" s="429">
        <v>1.5033039647577093</v>
      </c>
      <c r="M2194" s="429">
        <v>910</v>
      </c>
      <c r="N2194" s="429">
        <v>2</v>
      </c>
      <c r="O2194" s="429">
        <v>1824</v>
      </c>
      <c r="P2194" s="442">
        <v>1.0044052863436124</v>
      </c>
      <c r="Q2194" s="430">
        <v>912</v>
      </c>
    </row>
    <row r="2195" spans="1:17" ht="14.4" customHeight="1" x14ac:dyDescent="0.3">
      <c r="A2195" s="425" t="s">
        <v>2681</v>
      </c>
      <c r="B2195" s="426" t="s">
        <v>2001</v>
      </c>
      <c r="C2195" s="426" t="s">
        <v>1976</v>
      </c>
      <c r="D2195" s="426" t="s">
        <v>2273</v>
      </c>
      <c r="E2195" s="426" t="s">
        <v>2274</v>
      </c>
      <c r="F2195" s="429">
        <v>6</v>
      </c>
      <c r="G2195" s="429">
        <v>2544</v>
      </c>
      <c r="H2195" s="429">
        <v>1</v>
      </c>
      <c r="I2195" s="429">
        <v>424</v>
      </c>
      <c r="J2195" s="429">
        <v>8</v>
      </c>
      <c r="K2195" s="429">
        <v>3392</v>
      </c>
      <c r="L2195" s="429">
        <v>1.3333333333333333</v>
      </c>
      <c r="M2195" s="429">
        <v>424</v>
      </c>
      <c r="N2195" s="429">
        <v>9</v>
      </c>
      <c r="O2195" s="429">
        <v>3825</v>
      </c>
      <c r="P2195" s="442">
        <v>1.5035377358490567</v>
      </c>
      <c r="Q2195" s="430">
        <v>425</v>
      </c>
    </row>
    <row r="2196" spans="1:17" ht="14.4" customHeight="1" x14ac:dyDescent="0.3">
      <c r="A2196" s="425" t="s">
        <v>2681</v>
      </c>
      <c r="B2196" s="426" t="s">
        <v>2001</v>
      </c>
      <c r="C2196" s="426" t="s">
        <v>1976</v>
      </c>
      <c r="D2196" s="426" t="s">
        <v>2287</v>
      </c>
      <c r="E2196" s="426" t="s">
        <v>2288</v>
      </c>
      <c r="F2196" s="429"/>
      <c r="G2196" s="429"/>
      <c r="H2196" s="429"/>
      <c r="I2196" s="429"/>
      <c r="J2196" s="429"/>
      <c r="K2196" s="429"/>
      <c r="L2196" s="429"/>
      <c r="M2196" s="429"/>
      <c r="N2196" s="429">
        <v>1</v>
      </c>
      <c r="O2196" s="429">
        <v>365</v>
      </c>
      <c r="P2196" s="442"/>
      <c r="Q2196" s="430">
        <v>365</v>
      </c>
    </row>
    <row r="2197" spans="1:17" ht="14.4" customHeight="1" x14ac:dyDescent="0.3">
      <c r="A2197" s="425" t="s">
        <v>2681</v>
      </c>
      <c r="B2197" s="426" t="s">
        <v>2001</v>
      </c>
      <c r="C2197" s="426" t="s">
        <v>1976</v>
      </c>
      <c r="D2197" s="426" t="s">
        <v>2293</v>
      </c>
      <c r="E2197" s="426" t="s">
        <v>2294</v>
      </c>
      <c r="F2197" s="429"/>
      <c r="G2197" s="429"/>
      <c r="H2197" s="429"/>
      <c r="I2197" s="429"/>
      <c r="J2197" s="429"/>
      <c r="K2197" s="429"/>
      <c r="L2197" s="429"/>
      <c r="M2197" s="429"/>
      <c r="N2197" s="429">
        <v>2</v>
      </c>
      <c r="O2197" s="429">
        <v>514</v>
      </c>
      <c r="P2197" s="442"/>
      <c r="Q2197" s="430">
        <v>257</v>
      </c>
    </row>
    <row r="2198" spans="1:17" ht="14.4" customHeight="1" x14ac:dyDescent="0.3">
      <c r="A2198" s="425" t="s">
        <v>2681</v>
      </c>
      <c r="B2198" s="426" t="s">
        <v>2001</v>
      </c>
      <c r="C2198" s="426" t="s">
        <v>1976</v>
      </c>
      <c r="D2198" s="426" t="s">
        <v>2297</v>
      </c>
      <c r="E2198" s="426" t="s">
        <v>2298</v>
      </c>
      <c r="F2198" s="429">
        <v>57</v>
      </c>
      <c r="G2198" s="429">
        <v>11229</v>
      </c>
      <c r="H2198" s="429">
        <v>1</v>
      </c>
      <c r="I2198" s="429">
        <v>197</v>
      </c>
      <c r="J2198" s="429">
        <v>92</v>
      </c>
      <c r="K2198" s="429">
        <v>18124</v>
      </c>
      <c r="L2198" s="429">
        <v>1.6140350877192982</v>
      </c>
      <c r="M2198" s="429">
        <v>197</v>
      </c>
      <c r="N2198" s="429">
        <v>96</v>
      </c>
      <c r="O2198" s="429">
        <v>19008</v>
      </c>
      <c r="P2198" s="442">
        <v>1.6927598183275447</v>
      </c>
      <c r="Q2198" s="430">
        <v>198</v>
      </c>
    </row>
    <row r="2199" spans="1:17" ht="14.4" customHeight="1" x14ac:dyDescent="0.3">
      <c r="A2199" s="425" t="s">
        <v>2681</v>
      </c>
      <c r="B2199" s="426" t="s">
        <v>2001</v>
      </c>
      <c r="C2199" s="426" t="s">
        <v>1976</v>
      </c>
      <c r="D2199" s="426" t="s">
        <v>2299</v>
      </c>
      <c r="E2199" s="426" t="s">
        <v>2300</v>
      </c>
      <c r="F2199" s="429"/>
      <c r="G2199" s="429"/>
      <c r="H2199" s="429"/>
      <c r="I2199" s="429"/>
      <c r="J2199" s="429">
        <v>1</v>
      </c>
      <c r="K2199" s="429">
        <v>738</v>
      </c>
      <c r="L2199" s="429"/>
      <c r="M2199" s="429">
        <v>738</v>
      </c>
      <c r="N2199" s="429">
        <v>2</v>
      </c>
      <c r="O2199" s="429">
        <v>1484</v>
      </c>
      <c r="P2199" s="442"/>
      <c r="Q2199" s="430">
        <v>742</v>
      </c>
    </row>
    <row r="2200" spans="1:17" ht="14.4" customHeight="1" x14ac:dyDescent="0.3">
      <c r="A2200" s="425" t="s">
        <v>2681</v>
      </c>
      <c r="B2200" s="426" t="s">
        <v>2001</v>
      </c>
      <c r="C2200" s="426" t="s">
        <v>1976</v>
      </c>
      <c r="D2200" s="426" t="s">
        <v>2301</v>
      </c>
      <c r="E2200" s="426" t="s">
        <v>2302</v>
      </c>
      <c r="F2200" s="429">
        <v>1</v>
      </c>
      <c r="G2200" s="429">
        <v>323</v>
      </c>
      <c r="H2200" s="429">
        <v>1</v>
      </c>
      <c r="I2200" s="429">
        <v>323</v>
      </c>
      <c r="J2200" s="429">
        <v>3</v>
      </c>
      <c r="K2200" s="429">
        <v>975</v>
      </c>
      <c r="L2200" s="429">
        <v>3.0185758513931891</v>
      </c>
      <c r="M2200" s="429">
        <v>325</v>
      </c>
      <c r="N2200" s="429">
        <v>1</v>
      </c>
      <c r="O2200" s="429">
        <v>326</v>
      </c>
      <c r="P2200" s="442">
        <v>1.0092879256965945</v>
      </c>
      <c r="Q2200" s="430">
        <v>326</v>
      </c>
    </row>
    <row r="2201" spans="1:17" ht="14.4" customHeight="1" x14ac:dyDescent="0.3">
      <c r="A2201" s="425" t="s">
        <v>2681</v>
      </c>
      <c r="B2201" s="426" t="s">
        <v>2001</v>
      </c>
      <c r="C2201" s="426" t="s">
        <v>1976</v>
      </c>
      <c r="D2201" s="426" t="s">
        <v>2303</v>
      </c>
      <c r="E2201" s="426" t="s">
        <v>2304</v>
      </c>
      <c r="F2201" s="429"/>
      <c r="G2201" s="429"/>
      <c r="H2201" s="429"/>
      <c r="I2201" s="429"/>
      <c r="J2201" s="429">
        <v>1</v>
      </c>
      <c r="K2201" s="429">
        <v>13691</v>
      </c>
      <c r="L2201" s="429"/>
      <c r="M2201" s="429">
        <v>13691</v>
      </c>
      <c r="N2201" s="429"/>
      <c r="O2201" s="429"/>
      <c r="P2201" s="442"/>
      <c r="Q2201" s="430"/>
    </row>
    <row r="2202" spans="1:17" ht="14.4" customHeight="1" x14ac:dyDescent="0.3">
      <c r="A2202" s="425" t="s">
        <v>2681</v>
      </c>
      <c r="B2202" s="426" t="s">
        <v>2001</v>
      </c>
      <c r="C2202" s="426" t="s">
        <v>1976</v>
      </c>
      <c r="D2202" s="426" t="s">
        <v>2309</v>
      </c>
      <c r="E2202" s="426" t="s">
        <v>2310</v>
      </c>
      <c r="F2202" s="429">
        <v>2</v>
      </c>
      <c r="G2202" s="429">
        <v>8236</v>
      </c>
      <c r="H2202" s="429">
        <v>1</v>
      </c>
      <c r="I2202" s="429">
        <v>4118</v>
      </c>
      <c r="J2202" s="429">
        <v>5</v>
      </c>
      <c r="K2202" s="429">
        <v>20610</v>
      </c>
      <c r="L2202" s="429">
        <v>2.5024283632831472</v>
      </c>
      <c r="M2202" s="429">
        <v>4122</v>
      </c>
      <c r="N2202" s="429">
        <v>4</v>
      </c>
      <c r="O2202" s="429">
        <v>16508</v>
      </c>
      <c r="P2202" s="442">
        <v>2.0043710539096651</v>
      </c>
      <c r="Q2202" s="430">
        <v>4127</v>
      </c>
    </row>
    <row r="2203" spans="1:17" ht="14.4" customHeight="1" x14ac:dyDescent="0.3">
      <c r="A2203" s="425" t="s">
        <v>2681</v>
      </c>
      <c r="B2203" s="426" t="s">
        <v>2001</v>
      </c>
      <c r="C2203" s="426" t="s">
        <v>1976</v>
      </c>
      <c r="D2203" s="426" t="s">
        <v>2311</v>
      </c>
      <c r="E2203" s="426" t="s">
        <v>2312</v>
      </c>
      <c r="F2203" s="429"/>
      <c r="G2203" s="429"/>
      <c r="H2203" s="429"/>
      <c r="I2203" s="429"/>
      <c r="J2203" s="429">
        <v>1</v>
      </c>
      <c r="K2203" s="429">
        <v>1988</v>
      </c>
      <c r="L2203" s="429"/>
      <c r="M2203" s="429">
        <v>1988</v>
      </c>
      <c r="N2203" s="429">
        <v>2</v>
      </c>
      <c r="O2203" s="429">
        <v>3986</v>
      </c>
      <c r="P2203" s="442"/>
      <c r="Q2203" s="430">
        <v>1993</v>
      </c>
    </row>
    <row r="2204" spans="1:17" ht="14.4" customHeight="1" x14ac:dyDescent="0.3">
      <c r="A2204" s="425" t="s">
        <v>2681</v>
      </c>
      <c r="B2204" s="426" t="s">
        <v>2001</v>
      </c>
      <c r="C2204" s="426" t="s">
        <v>1976</v>
      </c>
      <c r="D2204" s="426" t="s">
        <v>2313</v>
      </c>
      <c r="E2204" s="426" t="s">
        <v>2314</v>
      </c>
      <c r="F2204" s="429">
        <v>1</v>
      </c>
      <c r="G2204" s="429">
        <v>277</v>
      </c>
      <c r="H2204" s="429">
        <v>1</v>
      </c>
      <c r="I2204" s="429">
        <v>277</v>
      </c>
      <c r="J2204" s="429">
        <v>2</v>
      </c>
      <c r="K2204" s="429">
        <v>554</v>
      </c>
      <c r="L2204" s="429">
        <v>2</v>
      </c>
      <c r="M2204" s="429">
        <v>277</v>
      </c>
      <c r="N2204" s="429">
        <v>4</v>
      </c>
      <c r="O2204" s="429">
        <v>1112</v>
      </c>
      <c r="P2204" s="442">
        <v>4.0144404332129966</v>
      </c>
      <c r="Q2204" s="430">
        <v>278</v>
      </c>
    </row>
    <row r="2205" spans="1:17" ht="14.4" customHeight="1" x14ac:dyDescent="0.3">
      <c r="A2205" s="425" t="s">
        <v>2681</v>
      </c>
      <c r="B2205" s="426" t="s">
        <v>2001</v>
      </c>
      <c r="C2205" s="426" t="s">
        <v>1976</v>
      </c>
      <c r="D2205" s="426" t="s">
        <v>2315</v>
      </c>
      <c r="E2205" s="426" t="s">
        <v>2316</v>
      </c>
      <c r="F2205" s="429">
        <v>3</v>
      </c>
      <c r="G2205" s="429">
        <v>6216</v>
      </c>
      <c r="H2205" s="429">
        <v>1</v>
      </c>
      <c r="I2205" s="429">
        <v>2072</v>
      </c>
      <c r="J2205" s="429">
        <v>2</v>
      </c>
      <c r="K2205" s="429">
        <v>4148</v>
      </c>
      <c r="L2205" s="429">
        <v>0.66731016731016735</v>
      </c>
      <c r="M2205" s="429">
        <v>2074</v>
      </c>
      <c r="N2205" s="429">
        <v>1</v>
      </c>
      <c r="O2205" s="429">
        <v>2076</v>
      </c>
      <c r="P2205" s="442">
        <v>0.33397683397683398</v>
      </c>
      <c r="Q2205" s="430">
        <v>2076</v>
      </c>
    </row>
    <row r="2206" spans="1:17" ht="14.4" customHeight="1" x14ac:dyDescent="0.3">
      <c r="A2206" s="425" t="s">
        <v>2681</v>
      </c>
      <c r="B2206" s="426" t="s">
        <v>2001</v>
      </c>
      <c r="C2206" s="426" t="s">
        <v>1976</v>
      </c>
      <c r="D2206" s="426" t="s">
        <v>2317</v>
      </c>
      <c r="E2206" s="426" t="s">
        <v>2318</v>
      </c>
      <c r="F2206" s="429">
        <v>3</v>
      </c>
      <c r="G2206" s="429">
        <v>18720</v>
      </c>
      <c r="H2206" s="429">
        <v>1</v>
      </c>
      <c r="I2206" s="429">
        <v>6240</v>
      </c>
      <c r="J2206" s="429">
        <v>2</v>
      </c>
      <c r="K2206" s="429">
        <v>12488</v>
      </c>
      <c r="L2206" s="429">
        <v>0.66709401709401706</v>
      </c>
      <c r="M2206" s="429">
        <v>6244</v>
      </c>
      <c r="N2206" s="429">
        <v>2</v>
      </c>
      <c r="O2206" s="429">
        <v>12500</v>
      </c>
      <c r="P2206" s="442">
        <v>0.66773504273504269</v>
      </c>
      <c r="Q2206" s="430">
        <v>6250</v>
      </c>
    </row>
    <row r="2207" spans="1:17" ht="14.4" customHeight="1" x14ac:dyDescent="0.3">
      <c r="A2207" s="425" t="s">
        <v>2681</v>
      </c>
      <c r="B2207" s="426" t="s">
        <v>2001</v>
      </c>
      <c r="C2207" s="426" t="s">
        <v>1976</v>
      </c>
      <c r="D2207" s="426" t="s">
        <v>2321</v>
      </c>
      <c r="E2207" s="426" t="s">
        <v>2322</v>
      </c>
      <c r="F2207" s="429"/>
      <c r="G2207" s="429"/>
      <c r="H2207" s="429"/>
      <c r="I2207" s="429"/>
      <c r="J2207" s="429">
        <v>1</v>
      </c>
      <c r="K2207" s="429">
        <v>1510</v>
      </c>
      <c r="L2207" s="429"/>
      <c r="M2207" s="429">
        <v>1510</v>
      </c>
      <c r="N2207" s="429">
        <v>1</v>
      </c>
      <c r="O2207" s="429">
        <v>1515</v>
      </c>
      <c r="P2207" s="442"/>
      <c r="Q2207" s="430">
        <v>1515</v>
      </c>
    </row>
    <row r="2208" spans="1:17" ht="14.4" customHeight="1" x14ac:dyDescent="0.3">
      <c r="A2208" s="425" t="s">
        <v>2681</v>
      </c>
      <c r="B2208" s="426" t="s">
        <v>2001</v>
      </c>
      <c r="C2208" s="426" t="s">
        <v>1976</v>
      </c>
      <c r="D2208" s="426" t="s">
        <v>2447</v>
      </c>
      <c r="E2208" s="426" t="s">
        <v>2448</v>
      </c>
      <c r="F2208" s="429">
        <v>1</v>
      </c>
      <c r="G2208" s="429">
        <v>15032</v>
      </c>
      <c r="H2208" s="429">
        <v>1</v>
      </c>
      <c r="I2208" s="429">
        <v>15032</v>
      </c>
      <c r="J2208" s="429">
        <v>2</v>
      </c>
      <c r="K2208" s="429">
        <v>30080</v>
      </c>
      <c r="L2208" s="429">
        <v>2.0010643959552952</v>
      </c>
      <c r="M2208" s="429">
        <v>15040</v>
      </c>
      <c r="N2208" s="429">
        <v>3</v>
      </c>
      <c r="O2208" s="429">
        <v>45147</v>
      </c>
      <c r="P2208" s="442">
        <v>3.0033927621075041</v>
      </c>
      <c r="Q2208" s="430">
        <v>15049</v>
      </c>
    </row>
    <row r="2209" spans="1:17" ht="14.4" customHeight="1" x14ac:dyDescent="0.3">
      <c r="A2209" s="425" t="s">
        <v>2681</v>
      </c>
      <c r="B2209" s="426" t="s">
        <v>2001</v>
      </c>
      <c r="C2209" s="426" t="s">
        <v>1976</v>
      </c>
      <c r="D2209" s="426" t="s">
        <v>2327</v>
      </c>
      <c r="E2209" s="426" t="s">
        <v>2328</v>
      </c>
      <c r="F2209" s="429">
        <v>8</v>
      </c>
      <c r="G2209" s="429">
        <v>66992</v>
      </c>
      <c r="H2209" s="429">
        <v>1</v>
      </c>
      <c r="I2209" s="429">
        <v>8374</v>
      </c>
      <c r="J2209" s="429">
        <v>22</v>
      </c>
      <c r="K2209" s="429">
        <v>184316</v>
      </c>
      <c r="L2209" s="429">
        <v>2.7513135896823502</v>
      </c>
      <c r="M2209" s="429">
        <v>8378</v>
      </c>
      <c r="N2209" s="429">
        <v>27</v>
      </c>
      <c r="O2209" s="429">
        <v>226368</v>
      </c>
      <c r="P2209" s="442">
        <v>3.379030331979938</v>
      </c>
      <c r="Q2209" s="430">
        <v>8384</v>
      </c>
    </row>
    <row r="2210" spans="1:17" ht="14.4" customHeight="1" x14ac:dyDescent="0.3">
      <c r="A2210" s="425" t="s">
        <v>2681</v>
      </c>
      <c r="B2210" s="426" t="s">
        <v>2001</v>
      </c>
      <c r="C2210" s="426" t="s">
        <v>1976</v>
      </c>
      <c r="D2210" s="426" t="s">
        <v>2329</v>
      </c>
      <c r="E2210" s="426" t="s">
        <v>2330</v>
      </c>
      <c r="F2210" s="429">
        <v>15</v>
      </c>
      <c r="G2210" s="429">
        <v>27900</v>
      </c>
      <c r="H2210" s="429">
        <v>1</v>
      </c>
      <c r="I2210" s="429">
        <v>1860</v>
      </c>
      <c r="J2210" s="429">
        <v>32</v>
      </c>
      <c r="K2210" s="429">
        <v>59584</v>
      </c>
      <c r="L2210" s="429">
        <v>2.1356272401433691</v>
      </c>
      <c r="M2210" s="429">
        <v>1862</v>
      </c>
      <c r="N2210" s="429">
        <v>46</v>
      </c>
      <c r="O2210" s="429">
        <v>85744</v>
      </c>
      <c r="P2210" s="442">
        <v>3.0732616487455195</v>
      </c>
      <c r="Q2210" s="430">
        <v>1864</v>
      </c>
    </row>
    <row r="2211" spans="1:17" ht="14.4" customHeight="1" x14ac:dyDescent="0.3">
      <c r="A2211" s="425" t="s">
        <v>2681</v>
      </c>
      <c r="B2211" s="426" t="s">
        <v>2001</v>
      </c>
      <c r="C2211" s="426" t="s">
        <v>1976</v>
      </c>
      <c r="D2211" s="426" t="s">
        <v>2331</v>
      </c>
      <c r="E2211" s="426" t="s">
        <v>2330</v>
      </c>
      <c r="F2211" s="429">
        <v>11</v>
      </c>
      <c r="G2211" s="429">
        <v>41899</v>
      </c>
      <c r="H2211" s="429">
        <v>1</v>
      </c>
      <c r="I2211" s="429">
        <v>3809</v>
      </c>
      <c r="J2211" s="429">
        <v>30</v>
      </c>
      <c r="K2211" s="429">
        <v>114330</v>
      </c>
      <c r="L2211" s="429">
        <v>2.7287047423566193</v>
      </c>
      <c r="M2211" s="429">
        <v>3811</v>
      </c>
      <c r="N2211" s="429">
        <v>43</v>
      </c>
      <c r="O2211" s="429">
        <v>164045</v>
      </c>
      <c r="P2211" s="442">
        <v>3.9152485739516458</v>
      </c>
      <c r="Q2211" s="430">
        <v>3815</v>
      </c>
    </row>
    <row r="2212" spans="1:17" ht="14.4" customHeight="1" x14ac:dyDescent="0.3">
      <c r="A2212" s="425" t="s">
        <v>2681</v>
      </c>
      <c r="B2212" s="426" t="s">
        <v>2001</v>
      </c>
      <c r="C2212" s="426" t="s">
        <v>1976</v>
      </c>
      <c r="D2212" s="426" t="s">
        <v>2332</v>
      </c>
      <c r="E2212" s="426" t="s">
        <v>2333</v>
      </c>
      <c r="F2212" s="429">
        <v>2</v>
      </c>
      <c r="G2212" s="429">
        <v>10282</v>
      </c>
      <c r="H2212" s="429">
        <v>1</v>
      </c>
      <c r="I2212" s="429">
        <v>5141</v>
      </c>
      <c r="J2212" s="429">
        <v>2</v>
      </c>
      <c r="K2212" s="429">
        <v>10290</v>
      </c>
      <c r="L2212" s="429">
        <v>1.0007780587434352</v>
      </c>
      <c r="M2212" s="429">
        <v>5145</v>
      </c>
      <c r="N2212" s="429">
        <v>1</v>
      </c>
      <c r="O2212" s="429">
        <v>5150</v>
      </c>
      <c r="P2212" s="442">
        <v>0.50087531608636449</v>
      </c>
      <c r="Q2212" s="430">
        <v>5150</v>
      </c>
    </row>
    <row r="2213" spans="1:17" ht="14.4" customHeight="1" x14ac:dyDescent="0.3">
      <c r="A2213" s="425" t="s">
        <v>2681</v>
      </c>
      <c r="B2213" s="426" t="s">
        <v>2001</v>
      </c>
      <c r="C2213" s="426" t="s">
        <v>1976</v>
      </c>
      <c r="D2213" s="426" t="s">
        <v>2336</v>
      </c>
      <c r="E2213" s="426" t="s">
        <v>2337</v>
      </c>
      <c r="F2213" s="429">
        <v>10</v>
      </c>
      <c r="G2213" s="429">
        <v>78220</v>
      </c>
      <c r="H2213" s="429">
        <v>1</v>
      </c>
      <c r="I2213" s="429">
        <v>7822</v>
      </c>
      <c r="J2213" s="429">
        <v>16</v>
      </c>
      <c r="K2213" s="429">
        <v>125248</v>
      </c>
      <c r="L2213" s="429">
        <v>1.6012273075939658</v>
      </c>
      <c r="M2213" s="429">
        <v>7828</v>
      </c>
      <c r="N2213" s="429">
        <v>17</v>
      </c>
      <c r="O2213" s="429">
        <v>133195</v>
      </c>
      <c r="P2213" s="442">
        <v>1.702825364356942</v>
      </c>
      <c r="Q2213" s="430">
        <v>7835</v>
      </c>
    </row>
    <row r="2214" spans="1:17" ht="14.4" customHeight="1" x14ac:dyDescent="0.3">
      <c r="A2214" s="425" t="s">
        <v>2681</v>
      </c>
      <c r="B2214" s="426" t="s">
        <v>2001</v>
      </c>
      <c r="C2214" s="426" t="s">
        <v>1976</v>
      </c>
      <c r="D2214" s="426" t="s">
        <v>2338</v>
      </c>
      <c r="E2214" s="426" t="s">
        <v>2339</v>
      </c>
      <c r="F2214" s="429"/>
      <c r="G2214" s="429"/>
      <c r="H2214" s="429"/>
      <c r="I2214" s="429"/>
      <c r="J2214" s="429"/>
      <c r="K2214" s="429"/>
      <c r="L2214" s="429"/>
      <c r="M2214" s="429"/>
      <c r="N2214" s="429">
        <v>1</v>
      </c>
      <c r="O2214" s="429">
        <v>5693</v>
      </c>
      <c r="P2214" s="442"/>
      <c r="Q2214" s="430">
        <v>5693</v>
      </c>
    </row>
    <row r="2215" spans="1:17" ht="14.4" customHeight="1" x14ac:dyDescent="0.3">
      <c r="A2215" s="425" t="s">
        <v>2681</v>
      </c>
      <c r="B2215" s="426" t="s">
        <v>2001</v>
      </c>
      <c r="C2215" s="426" t="s">
        <v>1976</v>
      </c>
      <c r="D2215" s="426" t="s">
        <v>2342</v>
      </c>
      <c r="E2215" s="426" t="s">
        <v>2343</v>
      </c>
      <c r="F2215" s="429"/>
      <c r="G2215" s="429"/>
      <c r="H2215" s="429"/>
      <c r="I2215" s="429"/>
      <c r="J2215" s="429">
        <v>1</v>
      </c>
      <c r="K2215" s="429">
        <v>913</v>
      </c>
      <c r="L2215" s="429"/>
      <c r="M2215" s="429">
        <v>913</v>
      </c>
      <c r="N2215" s="429">
        <v>1</v>
      </c>
      <c r="O2215" s="429">
        <v>914</v>
      </c>
      <c r="P2215" s="442"/>
      <c r="Q2215" s="430">
        <v>914</v>
      </c>
    </row>
    <row r="2216" spans="1:17" ht="14.4" customHeight="1" x14ac:dyDescent="0.3">
      <c r="A2216" s="425" t="s">
        <v>2681</v>
      </c>
      <c r="B2216" s="426" t="s">
        <v>2001</v>
      </c>
      <c r="C2216" s="426" t="s">
        <v>1976</v>
      </c>
      <c r="D2216" s="426" t="s">
        <v>2344</v>
      </c>
      <c r="E2216" s="426" t="s">
        <v>2345</v>
      </c>
      <c r="F2216" s="429">
        <v>3</v>
      </c>
      <c r="G2216" s="429">
        <v>4953</v>
      </c>
      <c r="H2216" s="429">
        <v>1</v>
      </c>
      <c r="I2216" s="429">
        <v>1651</v>
      </c>
      <c r="J2216" s="429">
        <v>2</v>
      </c>
      <c r="K2216" s="429">
        <v>3306</v>
      </c>
      <c r="L2216" s="429">
        <v>0.66747425802543914</v>
      </c>
      <c r="M2216" s="429">
        <v>1653</v>
      </c>
      <c r="N2216" s="429">
        <v>3</v>
      </c>
      <c r="O2216" s="429">
        <v>4971</v>
      </c>
      <c r="P2216" s="442">
        <v>1.0036341611144761</v>
      </c>
      <c r="Q2216" s="430">
        <v>1657</v>
      </c>
    </row>
    <row r="2217" spans="1:17" ht="14.4" customHeight="1" x14ac:dyDescent="0.3">
      <c r="A2217" s="425" t="s">
        <v>2681</v>
      </c>
      <c r="B2217" s="426" t="s">
        <v>2001</v>
      </c>
      <c r="C2217" s="426" t="s">
        <v>1976</v>
      </c>
      <c r="D2217" s="426" t="s">
        <v>2360</v>
      </c>
      <c r="E2217" s="426" t="s">
        <v>2361</v>
      </c>
      <c r="F2217" s="429">
        <v>23</v>
      </c>
      <c r="G2217" s="429">
        <v>48622</v>
      </c>
      <c r="H2217" s="429">
        <v>1</v>
      </c>
      <c r="I2217" s="429">
        <v>2114</v>
      </c>
      <c r="J2217" s="429">
        <v>12</v>
      </c>
      <c r="K2217" s="429">
        <v>25392</v>
      </c>
      <c r="L2217" s="429">
        <v>0.52223273415326399</v>
      </c>
      <c r="M2217" s="429">
        <v>2116</v>
      </c>
      <c r="N2217" s="429">
        <v>80</v>
      </c>
      <c r="O2217" s="429">
        <v>169440</v>
      </c>
      <c r="P2217" s="442">
        <v>3.4848422524783018</v>
      </c>
      <c r="Q2217" s="430">
        <v>2118</v>
      </c>
    </row>
    <row r="2218" spans="1:17" ht="14.4" customHeight="1" x14ac:dyDescent="0.3">
      <c r="A2218" s="425" t="s">
        <v>2681</v>
      </c>
      <c r="B2218" s="426" t="s">
        <v>2001</v>
      </c>
      <c r="C2218" s="426" t="s">
        <v>1976</v>
      </c>
      <c r="D2218" s="426" t="s">
        <v>2362</v>
      </c>
      <c r="E2218" s="426" t="s">
        <v>2363</v>
      </c>
      <c r="F2218" s="429">
        <v>9</v>
      </c>
      <c r="G2218" s="429">
        <v>9378</v>
      </c>
      <c r="H2218" s="429">
        <v>1</v>
      </c>
      <c r="I2218" s="429">
        <v>1042</v>
      </c>
      <c r="J2218" s="429"/>
      <c r="K2218" s="429"/>
      <c r="L2218" s="429"/>
      <c r="M2218" s="429"/>
      <c r="N2218" s="429"/>
      <c r="O2218" s="429"/>
      <c r="P2218" s="442"/>
      <c r="Q2218" s="430"/>
    </row>
    <row r="2219" spans="1:17" ht="14.4" customHeight="1" x14ac:dyDescent="0.3">
      <c r="A2219" s="425" t="s">
        <v>2681</v>
      </c>
      <c r="B2219" s="426" t="s">
        <v>2001</v>
      </c>
      <c r="C2219" s="426" t="s">
        <v>1976</v>
      </c>
      <c r="D2219" s="426" t="s">
        <v>2364</v>
      </c>
      <c r="E2219" s="426" t="s">
        <v>2365</v>
      </c>
      <c r="F2219" s="429">
        <v>21</v>
      </c>
      <c r="G2219" s="429">
        <v>41832</v>
      </c>
      <c r="H2219" s="429">
        <v>1</v>
      </c>
      <c r="I2219" s="429">
        <v>1992</v>
      </c>
      <c r="J2219" s="429">
        <v>32</v>
      </c>
      <c r="K2219" s="429">
        <v>63808</v>
      </c>
      <c r="L2219" s="429">
        <v>1.5253394530502964</v>
      </c>
      <c r="M2219" s="429">
        <v>1994</v>
      </c>
      <c r="N2219" s="429">
        <v>36</v>
      </c>
      <c r="O2219" s="429">
        <v>71856</v>
      </c>
      <c r="P2219" s="442">
        <v>1.7177280550774527</v>
      </c>
      <c r="Q2219" s="430">
        <v>1996</v>
      </c>
    </row>
    <row r="2220" spans="1:17" ht="14.4" customHeight="1" x14ac:dyDescent="0.3">
      <c r="A2220" s="425" t="s">
        <v>2681</v>
      </c>
      <c r="B2220" s="426" t="s">
        <v>2001</v>
      </c>
      <c r="C2220" s="426" t="s">
        <v>1976</v>
      </c>
      <c r="D2220" s="426" t="s">
        <v>2366</v>
      </c>
      <c r="E2220" s="426" t="s">
        <v>2367</v>
      </c>
      <c r="F2220" s="429">
        <v>17</v>
      </c>
      <c r="G2220" s="429">
        <v>21658</v>
      </c>
      <c r="H2220" s="429">
        <v>1</v>
      </c>
      <c r="I2220" s="429">
        <v>1274</v>
      </c>
      <c r="J2220" s="429">
        <v>32</v>
      </c>
      <c r="K2220" s="429">
        <v>40832</v>
      </c>
      <c r="L2220" s="429">
        <v>1.8853079693415828</v>
      </c>
      <c r="M2220" s="429">
        <v>1276</v>
      </c>
      <c r="N2220" s="429">
        <v>40</v>
      </c>
      <c r="O2220" s="429">
        <v>51080</v>
      </c>
      <c r="P2220" s="442">
        <v>2.3584818542801735</v>
      </c>
      <c r="Q2220" s="430">
        <v>1277</v>
      </c>
    </row>
    <row r="2221" spans="1:17" ht="14.4" customHeight="1" x14ac:dyDescent="0.3">
      <c r="A2221" s="425" t="s">
        <v>2681</v>
      </c>
      <c r="B2221" s="426" t="s">
        <v>2001</v>
      </c>
      <c r="C2221" s="426" t="s">
        <v>1976</v>
      </c>
      <c r="D2221" s="426" t="s">
        <v>2368</v>
      </c>
      <c r="E2221" s="426" t="s">
        <v>2369</v>
      </c>
      <c r="F2221" s="429">
        <v>13</v>
      </c>
      <c r="G2221" s="429">
        <v>15106</v>
      </c>
      <c r="H2221" s="429">
        <v>1</v>
      </c>
      <c r="I2221" s="429">
        <v>1162</v>
      </c>
      <c r="J2221" s="429">
        <v>26</v>
      </c>
      <c r="K2221" s="429">
        <v>30238</v>
      </c>
      <c r="L2221" s="429">
        <v>2.0017211703958693</v>
      </c>
      <c r="M2221" s="429">
        <v>1163</v>
      </c>
      <c r="N2221" s="429">
        <v>38</v>
      </c>
      <c r="O2221" s="429">
        <v>44232</v>
      </c>
      <c r="P2221" s="442">
        <v>2.9281080365417713</v>
      </c>
      <c r="Q2221" s="430">
        <v>1164</v>
      </c>
    </row>
    <row r="2222" spans="1:17" ht="14.4" customHeight="1" x14ac:dyDescent="0.3">
      <c r="A2222" s="425" t="s">
        <v>2681</v>
      </c>
      <c r="B2222" s="426" t="s">
        <v>2001</v>
      </c>
      <c r="C2222" s="426" t="s">
        <v>1976</v>
      </c>
      <c r="D2222" s="426" t="s">
        <v>2372</v>
      </c>
      <c r="E2222" s="426" t="s">
        <v>2373</v>
      </c>
      <c r="F2222" s="429">
        <v>7</v>
      </c>
      <c r="G2222" s="429">
        <v>35441</v>
      </c>
      <c r="H2222" s="429">
        <v>1</v>
      </c>
      <c r="I2222" s="429">
        <v>5063</v>
      </c>
      <c r="J2222" s="429">
        <v>3</v>
      </c>
      <c r="K2222" s="429">
        <v>15195</v>
      </c>
      <c r="L2222" s="429">
        <v>0.42874072402020258</v>
      </c>
      <c r="M2222" s="429">
        <v>5065</v>
      </c>
      <c r="N2222" s="429">
        <v>5</v>
      </c>
      <c r="O2222" s="429">
        <v>25340</v>
      </c>
      <c r="P2222" s="442">
        <v>0.71499111198893939</v>
      </c>
      <c r="Q2222" s="430">
        <v>5068</v>
      </c>
    </row>
    <row r="2223" spans="1:17" ht="14.4" customHeight="1" x14ac:dyDescent="0.3">
      <c r="A2223" s="425" t="s">
        <v>2681</v>
      </c>
      <c r="B2223" s="426" t="s">
        <v>2001</v>
      </c>
      <c r="C2223" s="426" t="s">
        <v>1976</v>
      </c>
      <c r="D2223" s="426" t="s">
        <v>2374</v>
      </c>
      <c r="E2223" s="426" t="s">
        <v>2375</v>
      </c>
      <c r="F2223" s="429">
        <v>7</v>
      </c>
      <c r="G2223" s="429">
        <v>36225</v>
      </c>
      <c r="H2223" s="429">
        <v>1</v>
      </c>
      <c r="I2223" s="429">
        <v>5175</v>
      </c>
      <c r="J2223" s="429"/>
      <c r="K2223" s="429"/>
      <c r="L2223" s="429"/>
      <c r="M2223" s="429"/>
      <c r="N2223" s="429">
        <v>6</v>
      </c>
      <c r="O2223" s="429">
        <v>31080</v>
      </c>
      <c r="P2223" s="442">
        <v>0.85797101449275359</v>
      </c>
      <c r="Q2223" s="430">
        <v>5180</v>
      </c>
    </row>
    <row r="2224" spans="1:17" ht="14.4" customHeight="1" x14ac:dyDescent="0.3">
      <c r="A2224" s="425" t="s">
        <v>2681</v>
      </c>
      <c r="B2224" s="426" t="s">
        <v>2001</v>
      </c>
      <c r="C2224" s="426" t="s">
        <v>1976</v>
      </c>
      <c r="D2224" s="426" t="s">
        <v>2376</v>
      </c>
      <c r="E2224" s="426" t="s">
        <v>2377</v>
      </c>
      <c r="F2224" s="429"/>
      <c r="G2224" s="429"/>
      <c r="H2224" s="429"/>
      <c r="I2224" s="429"/>
      <c r="J2224" s="429"/>
      <c r="K2224" s="429"/>
      <c r="L2224" s="429"/>
      <c r="M2224" s="429"/>
      <c r="N2224" s="429">
        <v>1</v>
      </c>
      <c r="O2224" s="429">
        <v>7673</v>
      </c>
      <c r="P2224" s="442"/>
      <c r="Q2224" s="430">
        <v>7673</v>
      </c>
    </row>
    <row r="2225" spans="1:17" ht="14.4" customHeight="1" x14ac:dyDescent="0.3">
      <c r="A2225" s="425" t="s">
        <v>2681</v>
      </c>
      <c r="B2225" s="426" t="s">
        <v>2001</v>
      </c>
      <c r="C2225" s="426" t="s">
        <v>1976</v>
      </c>
      <c r="D2225" s="426" t="s">
        <v>2378</v>
      </c>
      <c r="E2225" s="426" t="s">
        <v>2379</v>
      </c>
      <c r="F2225" s="429"/>
      <c r="G2225" s="429"/>
      <c r="H2225" s="429"/>
      <c r="I2225" s="429"/>
      <c r="J2225" s="429">
        <v>1</v>
      </c>
      <c r="K2225" s="429">
        <v>5505</v>
      </c>
      <c r="L2225" s="429"/>
      <c r="M2225" s="429">
        <v>5505</v>
      </c>
      <c r="N2225" s="429"/>
      <c r="O2225" s="429"/>
      <c r="P2225" s="442"/>
      <c r="Q2225" s="430"/>
    </row>
    <row r="2226" spans="1:17" ht="14.4" customHeight="1" x14ac:dyDescent="0.3">
      <c r="A2226" s="425" t="s">
        <v>2681</v>
      </c>
      <c r="B2226" s="426" t="s">
        <v>2001</v>
      </c>
      <c r="C2226" s="426" t="s">
        <v>1976</v>
      </c>
      <c r="D2226" s="426" t="s">
        <v>2380</v>
      </c>
      <c r="E2226" s="426" t="s">
        <v>2381</v>
      </c>
      <c r="F2226" s="429">
        <v>7</v>
      </c>
      <c r="G2226" s="429">
        <v>18823</v>
      </c>
      <c r="H2226" s="429">
        <v>1</v>
      </c>
      <c r="I2226" s="429">
        <v>2689</v>
      </c>
      <c r="J2226" s="429"/>
      <c r="K2226" s="429"/>
      <c r="L2226" s="429"/>
      <c r="M2226" s="429"/>
      <c r="N2226" s="429">
        <v>8</v>
      </c>
      <c r="O2226" s="429">
        <v>21536</v>
      </c>
      <c r="P2226" s="442">
        <v>1.1441321787175265</v>
      </c>
      <c r="Q2226" s="430">
        <v>2692</v>
      </c>
    </row>
    <row r="2227" spans="1:17" ht="14.4" customHeight="1" x14ac:dyDescent="0.3">
      <c r="A2227" s="425" t="s">
        <v>2681</v>
      </c>
      <c r="B2227" s="426" t="s">
        <v>2001</v>
      </c>
      <c r="C2227" s="426" t="s">
        <v>1976</v>
      </c>
      <c r="D2227" s="426" t="s">
        <v>2449</v>
      </c>
      <c r="E2227" s="426" t="s">
        <v>2450</v>
      </c>
      <c r="F2227" s="429">
        <v>1</v>
      </c>
      <c r="G2227" s="429">
        <v>0</v>
      </c>
      <c r="H2227" s="429"/>
      <c r="I2227" s="429">
        <v>0</v>
      </c>
      <c r="J2227" s="429">
        <v>2</v>
      </c>
      <c r="K2227" s="429">
        <v>0</v>
      </c>
      <c r="L2227" s="429"/>
      <c r="M2227" s="429">
        <v>0</v>
      </c>
      <c r="N2227" s="429">
        <v>3</v>
      </c>
      <c r="O2227" s="429">
        <v>0</v>
      </c>
      <c r="P2227" s="442"/>
      <c r="Q2227" s="430">
        <v>0</v>
      </c>
    </row>
    <row r="2228" spans="1:17" ht="14.4" customHeight="1" x14ac:dyDescent="0.3">
      <c r="A2228" s="425" t="s">
        <v>2681</v>
      </c>
      <c r="B2228" s="426" t="s">
        <v>2001</v>
      </c>
      <c r="C2228" s="426" t="s">
        <v>1976</v>
      </c>
      <c r="D2228" s="426" t="s">
        <v>2382</v>
      </c>
      <c r="E2228" s="426" t="s">
        <v>2383</v>
      </c>
      <c r="F2228" s="429"/>
      <c r="G2228" s="429"/>
      <c r="H2228" s="429"/>
      <c r="I2228" s="429"/>
      <c r="J2228" s="429">
        <v>2</v>
      </c>
      <c r="K2228" s="429">
        <v>0</v>
      </c>
      <c r="L2228" s="429"/>
      <c r="M2228" s="429">
        <v>0</v>
      </c>
      <c r="N2228" s="429">
        <v>1</v>
      </c>
      <c r="O2228" s="429">
        <v>0</v>
      </c>
      <c r="P2228" s="442"/>
      <c r="Q2228" s="430">
        <v>0</v>
      </c>
    </row>
    <row r="2229" spans="1:17" ht="14.4" customHeight="1" thickBot="1" x14ac:dyDescent="0.35">
      <c r="A2229" s="431" t="s">
        <v>2681</v>
      </c>
      <c r="B2229" s="432" t="s">
        <v>2001</v>
      </c>
      <c r="C2229" s="432" t="s">
        <v>1976</v>
      </c>
      <c r="D2229" s="432" t="s">
        <v>2384</v>
      </c>
      <c r="E2229" s="432" t="s">
        <v>2385</v>
      </c>
      <c r="F2229" s="435">
        <v>0</v>
      </c>
      <c r="G2229" s="435">
        <v>0</v>
      </c>
      <c r="H2229" s="435"/>
      <c r="I2229" s="435"/>
      <c r="J2229" s="435"/>
      <c r="K2229" s="435"/>
      <c r="L2229" s="435"/>
      <c r="M2229" s="435"/>
      <c r="N2229" s="435"/>
      <c r="O2229" s="435"/>
      <c r="P2229" s="443"/>
      <c r="Q2229" s="436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5" customWidth="1"/>
    <col min="2" max="2" width="7.77734375" style="210" customWidth="1"/>
    <col min="3" max="3" width="7.21875" style="65" hidden="1" customWidth="1"/>
    <col min="4" max="4" width="7.77734375" style="210" customWidth="1"/>
    <col min="5" max="5" width="7.21875" style="65" hidden="1" customWidth="1"/>
    <col min="6" max="6" width="7.77734375" style="210" customWidth="1"/>
    <col min="7" max="7" width="7.77734375" style="87" customWidth="1"/>
    <col min="8" max="8" width="7.77734375" style="210" customWidth="1"/>
    <col min="9" max="9" width="7.21875" style="65" hidden="1" customWidth="1"/>
    <col min="10" max="10" width="7.77734375" style="210" customWidth="1"/>
    <col min="11" max="11" width="7.21875" style="65" hidden="1" customWidth="1"/>
    <col min="12" max="12" width="7.77734375" style="210" customWidth="1"/>
    <col min="13" max="13" width="7.77734375" style="87" customWidth="1"/>
    <col min="14" max="16384" width="8.88671875" style="65"/>
  </cols>
  <sheetData>
    <row r="1" spans="1:13" ht="18.600000000000001" customHeight="1" thickBot="1" x14ac:dyDescent="0.4">
      <c r="A1" s="300" t="s">
        <v>210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3" ht="14.4" customHeight="1" thickBot="1" x14ac:dyDescent="0.35">
      <c r="A2" s="380" t="s">
        <v>250</v>
      </c>
      <c r="B2" s="199"/>
      <c r="C2" s="133"/>
      <c r="D2" s="199"/>
      <c r="E2" s="133"/>
      <c r="F2" s="199"/>
      <c r="G2" s="188"/>
      <c r="H2" s="199"/>
      <c r="I2" s="133"/>
      <c r="J2" s="199"/>
      <c r="K2" s="133"/>
      <c r="L2" s="199"/>
      <c r="M2" s="188"/>
    </row>
    <row r="3" spans="1:13" ht="14.4" customHeight="1" thickBot="1" x14ac:dyDescent="0.35">
      <c r="A3" s="278" t="s">
        <v>212</v>
      </c>
      <c r="B3" s="279">
        <f>SUBTOTAL(9,B6:B1048576)</f>
        <v>0</v>
      </c>
      <c r="C3" s="280">
        <f t="shared" ref="C3:L3" si="0">SUBTOTAL(9,C6:C1048576)</f>
        <v>0</v>
      </c>
      <c r="D3" s="280">
        <f t="shared" si="0"/>
        <v>0</v>
      </c>
      <c r="E3" s="280">
        <f t="shared" si="0"/>
        <v>0</v>
      </c>
      <c r="F3" s="280">
        <f t="shared" si="0"/>
        <v>0</v>
      </c>
      <c r="G3" s="281" t="str">
        <f>IF(B3&lt;&gt;0,F3/B3,"")</f>
        <v/>
      </c>
      <c r="H3" s="279">
        <f t="shared" si="0"/>
        <v>0</v>
      </c>
      <c r="I3" s="280">
        <f t="shared" si="0"/>
        <v>0</v>
      </c>
      <c r="J3" s="280">
        <f t="shared" si="0"/>
        <v>-3300.94</v>
      </c>
      <c r="K3" s="280">
        <f t="shared" si="0"/>
        <v>0</v>
      </c>
      <c r="L3" s="280">
        <f t="shared" si="0"/>
        <v>0</v>
      </c>
      <c r="M3" s="282" t="str">
        <f>IF(H3&lt;&gt;0,L3/H3,"")</f>
        <v/>
      </c>
    </row>
    <row r="4" spans="1:13" ht="14.4" customHeight="1" x14ac:dyDescent="0.3">
      <c r="A4" s="379" t="s">
        <v>166</v>
      </c>
      <c r="B4" s="365" t="s">
        <v>172</v>
      </c>
      <c r="C4" s="366"/>
      <c r="D4" s="366"/>
      <c r="E4" s="366"/>
      <c r="F4" s="366"/>
      <c r="G4" s="367"/>
      <c r="H4" s="365" t="s">
        <v>173</v>
      </c>
      <c r="I4" s="366"/>
      <c r="J4" s="366"/>
      <c r="K4" s="366"/>
      <c r="L4" s="366"/>
      <c r="M4" s="367"/>
    </row>
    <row r="5" spans="1:13" s="85" customFormat="1" ht="14.4" customHeight="1" thickBot="1" x14ac:dyDescent="0.35">
      <c r="A5" s="589"/>
      <c r="B5" s="590">
        <v>2011</v>
      </c>
      <c r="C5" s="591"/>
      <c r="D5" s="591">
        <v>2012</v>
      </c>
      <c r="E5" s="591"/>
      <c r="F5" s="591">
        <v>2013</v>
      </c>
      <c r="G5" s="571" t="s">
        <v>5</v>
      </c>
      <c r="H5" s="590">
        <v>2011</v>
      </c>
      <c r="I5" s="591"/>
      <c r="J5" s="591">
        <v>2012</v>
      </c>
      <c r="K5" s="591"/>
      <c r="L5" s="591">
        <v>2013</v>
      </c>
      <c r="M5" s="571" t="s">
        <v>5</v>
      </c>
    </row>
    <row r="6" spans="1:13" ht="14.4" customHeight="1" thickBot="1" x14ac:dyDescent="0.35">
      <c r="A6" s="595" t="s">
        <v>2413</v>
      </c>
      <c r="B6" s="592"/>
      <c r="C6" s="593"/>
      <c r="D6" s="592"/>
      <c r="E6" s="593"/>
      <c r="F6" s="592"/>
      <c r="G6" s="447"/>
      <c r="H6" s="592"/>
      <c r="I6" s="593"/>
      <c r="J6" s="592">
        <v>-3300.94</v>
      </c>
      <c r="K6" s="593"/>
      <c r="L6" s="592"/>
      <c r="M6" s="59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300" t="s">
        <v>211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380" t="s">
        <v>250</v>
      </c>
      <c r="B2" s="133"/>
      <c r="C2" s="133"/>
      <c r="D2" s="133"/>
      <c r="E2" s="133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88"/>
      <c r="Q2" s="136"/>
    </row>
    <row r="3" spans="1:17" ht="14.4" customHeight="1" thickBot="1" x14ac:dyDescent="0.35">
      <c r="E3" s="170" t="s">
        <v>212</v>
      </c>
      <c r="F3" s="212">
        <f t="shared" ref="F3:O3" si="0">SUBTOTAL(9,F6:F1048576)</f>
        <v>0</v>
      </c>
      <c r="G3" s="217">
        <f t="shared" si="0"/>
        <v>0</v>
      </c>
      <c r="H3" s="218"/>
      <c r="I3" s="218"/>
      <c r="J3" s="212">
        <f t="shared" si="0"/>
        <v>-1.84</v>
      </c>
      <c r="K3" s="217">
        <f t="shared" si="0"/>
        <v>-3300.94</v>
      </c>
      <c r="L3" s="218"/>
      <c r="M3" s="218"/>
      <c r="N3" s="212">
        <f t="shared" si="0"/>
        <v>0</v>
      </c>
      <c r="O3" s="217">
        <f t="shared" si="0"/>
        <v>0</v>
      </c>
      <c r="P3" s="171" t="str">
        <f>IF(G3=0,"",O3/G3)</f>
        <v/>
      </c>
      <c r="Q3" s="214" t="str">
        <f>IF(N3=0,"",O3/N3)</f>
        <v/>
      </c>
    </row>
    <row r="4" spans="1:17" ht="14.4" customHeight="1" x14ac:dyDescent="0.3">
      <c r="A4" s="370" t="s">
        <v>140</v>
      </c>
      <c r="B4" s="369" t="s">
        <v>167</v>
      </c>
      <c r="C4" s="370" t="s">
        <v>168</v>
      </c>
      <c r="D4" s="371" t="s">
        <v>142</v>
      </c>
      <c r="E4" s="372" t="s">
        <v>14</v>
      </c>
      <c r="F4" s="376">
        <v>2011</v>
      </c>
      <c r="G4" s="377"/>
      <c r="H4" s="216"/>
      <c r="I4" s="216"/>
      <c r="J4" s="376">
        <v>2012</v>
      </c>
      <c r="K4" s="377"/>
      <c r="L4" s="216"/>
      <c r="M4" s="216"/>
      <c r="N4" s="376">
        <v>2013</v>
      </c>
      <c r="O4" s="377"/>
      <c r="P4" s="378" t="s">
        <v>5</v>
      </c>
      <c r="Q4" s="368" t="s">
        <v>170</v>
      </c>
    </row>
    <row r="5" spans="1:17" ht="14.4" customHeight="1" thickBot="1" x14ac:dyDescent="0.35">
      <c r="A5" s="576"/>
      <c r="B5" s="575"/>
      <c r="C5" s="576"/>
      <c r="D5" s="577"/>
      <c r="E5" s="578"/>
      <c r="F5" s="585" t="s">
        <v>143</v>
      </c>
      <c r="G5" s="586" t="s">
        <v>17</v>
      </c>
      <c r="H5" s="587"/>
      <c r="I5" s="587"/>
      <c r="J5" s="585" t="s">
        <v>143</v>
      </c>
      <c r="K5" s="586" t="s">
        <v>17</v>
      </c>
      <c r="L5" s="587"/>
      <c r="M5" s="587"/>
      <c r="N5" s="585" t="s">
        <v>143</v>
      </c>
      <c r="O5" s="586" t="s">
        <v>17</v>
      </c>
      <c r="P5" s="588"/>
      <c r="Q5" s="583"/>
    </row>
    <row r="6" spans="1:17" ht="14.4" customHeight="1" x14ac:dyDescent="0.3">
      <c r="A6" s="419" t="s">
        <v>476</v>
      </c>
      <c r="B6" s="420" t="s">
        <v>2001</v>
      </c>
      <c r="C6" s="420" t="s">
        <v>2002</v>
      </c>
      <c r="D6" s="420" t="s">
        <v>2021</v>
      </c>
      <c r="E6" s="420" t="s">
        <v>2022</v>
      </c>
      <c r="F6" s="423"/>
      <c r="G6" s="423"/>
      <c r="H6" s="423"/>
      <c r="I6" s="423"/>
      <c r="J6" s="423">
        <v>-1.6</v>
      </c>
      <c r="K6" s="423">
        <v>-1568.68</v>
      </c>
      <c r="L6" s="423"/>
      <c r="M6" s="423">
        <v>980.42499999999995</v>
      </c>
      <c r="N6" s="423"/>
      <c r="O6" s="423"/>
      <c r="P6" s="441"/>
      <c r="Q6" s="424"/>
    </row>
    <row r="7" spans="1:17" ht="14.4" customHeight="1" x14ac:dyDescent="0.3">
      <c r="A7" s="425" t="s">
        <v>476</v>
      </c>
      <c r="B7" s="426" t="s">
        <v>2001</v>
      </c>
      <c r="C7" s="426" t="s">
        <v>2002</v>
      </c>
      <c r="D7" s="426" t="s">
        <v>2044</v>
      </c>
      <c r="E7" s="426" t="s">
        <v>2045</v>
      </c>
      <c r="F7" s="429"/>
      <c r="G7" s="429"/>
      <c r="H7" s="429"/>
      <c r="I7" s="429"/>
      <c r="J7" s="429">
        <v>-0.16</v>
      </c>
      <c r="K7" s="429">
        <v>-866.13</v>
      </c>
      <c r="L7" s="429"/>
      <c r="M7" s="429">
        <v>5413.3125</v>
      </c>
      <c r="N7" s="429"/>
      <c r="O7" s="429"/>
      <c r="P7" s="442"/>
      <c r="Q7" s="430"/>
    </row>
    <row r="8" spans="1:17" ht="14.4" customHeight="1" thickBot="1" x14ac:dyDescent="0.35">
      <c r="A8" s="431" t="s">
        <v>476</v>
      </c>
      <c r="B8" s="432" t="s">
        <v>2001</v>
      </c>
      <c r="C8" s="432" t="s">
        <v>2002</v>
      </c>
      <c r="D8" s="432" t="s">
        <v>2046</v>
      </c>
      <c r="E8" s="432" t="s">
        <v>2045</v>
      </c>
      <c r="F8" s="435"/>
      <c r="G8" s="435"/>
      <c r="H8" s="435"/>
      <c r="I8" s="435"/>
      <c r="J8" s="435">
        <v>-0.08</v>
      </c>
      <c r="K8" s="435">
        <v>-866.13</v>
      </c>
      <c r="L8" s="435"/>
      <c r="M8" s="435">
        <v>10826.625</v>
      </c>
      <c r="N8" s="435"/>
      <c r="O8" s="435"/>
      <c r="P8" s="443"/>
      <c r="Q8" s="436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88" t="s">
        <v>223</v>
      </c>
      <c r="B1" s="288"/>
      <c r="C1" s="288"/>
      <c r="D1" s="288"/>
      <c r="E1" s="288"/>
      <c r="F1" s="288"/>
      <c r="G1" s="288"/>
    </row>
    <row r="2" spans="1:7" ht="14.4" customHeight="1" thickBot="1" x14ac:dyDescent="0.35">
      <c r="A2" s="380" t="s">
        <v>250</v>
      </c>
      <c r="B2" s="66"/>
      <c r="C2" s="66"/>
      <c r="D2" s="66"/>
      <c r="E2" s="66"/>
      <c r="F2" s="66"/>
      <c r="G2" s="66"/>
    </row>
    <row r="3" spans="1:7" ht="14.4" customHeight="1" x14ac:dyDescent="0.3">
      <c r="A3" s="291"/>
      <c r="B3" s="293" t="s">
        <v>144</v>
      </c>
      <c r="C3" s="294"/>
      <c r="D3" s="295"/>
      <c r="E3" s="10"/>
      <c r="F3" s="48" t="s">
        <v>145</v>
      </c>
      <c r="G3" s="49" t="s">
        <v>146</v>
      </c>
    </row>
    <row r="4" spans="1:7" ht="14.4" customHeight="1" thickBot="1" x14ac:dyDescent="0.35">
      <c r="A4" s="292"/>
      <c r="B4" s="55">
        <v>2011</v>
      </c>
      <c r="C4" s="46">
        <v>2012</v>
      </c>
      <c r="D4" s="47">
        <v>2013</v>
      </c>
      <c r="E4" s="10"/>
      <c r="F4" s="296">
        <v>2013</v>
      </c>
      <c r="G4" s="297"/>
    </row>
    <row r="5" spans="1:7" ht="14.4" customHeight="1" x14ac:dyDescent="0.3">
      <c r="A5" s="261" t="str">
        <f>HYPERLINK("#'Léky Žádanky'!A1","Léky (Kč)")</f>
        <v>Léky (Kč)</v>
      </c>
      <c r="B5" s="33">
        <v>7511.8607847604299</v>
      </c>
      <c r="C5" s="34">
        <v>8009.9503299999997</v>
      </c>
      <c r="D5" s="35">
        <v>7792.0459099999998</v>
      </c>
      <c r="E5" s="11"/>
      <c r="F5" s="12">
        <v>7670</v>
      </c>
      <c r="G5" s="13">
        <f>IF(F5&lt;0.00000001,"",D5/F5)</f>
        <v>1.0159121134289439</v>
      </c>
    </row>
    <row r="6" spans="1:7" ht="14.4" customHeight="1" x14ac:dyDescent="0.3">
      <c r="A6" s="261" t="str">
        <f>HYPERLINK("#'Materiál Žádanky'!A1","Materiál - SZM (Kč)")</f>
        <v>Materiál - SZM (Kč)</v>
      </c>
      <c r="B6" s="14">
        <v>15642.5107417905</v>
      </c>
      <c r="C6" s="36">
        <v>18782.266930000002</v>
      </c>
      <c r="D6" s="37">
        <v>19755.14142</v>
      </c>
      <c r="E6" s="11"/>
      <c r="F6" s="14">
        <v>19863</v>
      </c>
      <c r="G6" s="15">
        <f>IF(F6&lt;0.00000001,"",D6/F6)</f>
        <v>0.99456987464129287</v>
      </c>
    </row>
    <row r="7" spans="1:7" ht="14.4" customHeight="1" x14ac:dyDescent="0.3">
      <c r="A7" s="261" t="str">
        <f>HYPERLINK("#'Osobní náklady'!A1","Osobní náklady (Kč)")</f>
        <v>Osobní náklady (Kč)</v>
      </c>
      <c r="B7" s="14">
        <v>37549.711194076997</v>
      </c>
      <c r="C7" s="36">
        <v>40575.337650000001</v>
      </c>
      <c r="D7" s="37">
        <v>39586.014349999998</v>
      </c>
      <c r="E7" s="11"/>
      <c r="F7" s="14">
        <v>44864</v>
      </c>
      <c r="G7" s="15">
        <f>IF(F7&lt;0.00000001,"",D7/F7)</f>
        <v>0.88235588333630521</v>
      </c>
    </row>
    <row r="8" spans="1:7" ht="14.4" customHeight="1" thickBot="1" x14ac:dyDescent="0.35">
      <c r="A8" s="1" t="s">
        <v>147</v>
      </c>
      <c r="B8" s="16">
        <v>40943.420656836097</v>
      </c>
      <c r="C8" s="38">
        <v>36530.041429999997</v>
      </c>
      <c r="D8" s="39">
        <v>29423.745129999999</v>
      </c>
      <c r="E8" s="11"/>
      <c r="F8" s="16">
        <v>29288</v>
      </c>
      <c r="G8" s="17">
        <f>IF(F8&lt;0.00000001,"",D8/F8)</f>
        <v>1.0046348378175363</v>
      </c>
    </row>
    <row r="9" spans="1:7" ht="14.4" customHeight="1" thickBot="1" x14ac:dyDescent="0.35">
      <c r="A9" s="2" t="s">
        <v>148</v>
      </c>
      <c r="B9" s="3">
        <v>101647.503377464</v>
      </c>
      <c r="C9" s="40">
        <v>103897.59634</v>
      </c>
      <c r="D9" s="41">
        <v>96556.946809999994</v>
      </c>
      <c r="E9" s="11"/>
      <c r="F9" s="3">
        <v>101685</v>
      </c>
      <c r="G9" s="4">
        <f>IF(F9&lt;0.00000001,"",D9/F9)</f>
        <v>0.9495692266312632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263" t="str">
        <f>HYPERLINK("#'ZV Vykáz.-A'!A1","Ambulance (body)")</f>
        <v>Ambulance (body)</v>
      </c>
      <c r="B11" s="12">
        <f>IF(ISERROR(VLOOKUP("Celkem:",'ZV Vykáz.-A'!A:F,2,0)),0,VLOOKUP("Celkem:",'ZV Vykáz.-A'!A:F,2,0)/1000)</f>
        <v>57779.866000000002</v>
      </c>
      <c r="C11" s="34">
        <f>IF(ISERROR(VLOOKUP("Celkem:",'ZV Vykáz.-A'!A:F,4,0)),0,VLOOKUP("Celkem:",'ZV Vykáz.-A'!A:F,4,0)/1000)</f>
        <v>69991.520000000004</v>
      </c>
      <c r="D11" s="35">
        <f>IF(ISERROR(VLOOKUP("Celkem:",'ZV Vykáz.-A'!A:F,6,0)),0,VLOOKUP("Celkem:",'ZV Vykáz.-A'!A:F,6,0)/1000)</f>
        <v>73218.534230000005</v>
      </c>
      <c r="E11" s="11"/>
      <c r="F11" s="12">
        <f>B11*0.98</f>
        <v>56624.268680000001</v>
      </c>
      <c r="G11" s="13">
        <f>IF(F11=0,"",D11/F11)</f>
        <v>1.2930592471538831</v>
      </c>
    </row>
    <row r="12" spans="1:7" ht="14.4" customHeight="1" thickBot="1" x14ac:dyDescent="0.35">
      <c r="A12" s="264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151</v>
      </c>
      <c r="B13" s="6">
        <f>SUM(B11:B12)</f>
        <v>57779.866000000002</v>
      </c>
      <c r="C13" s="42">
        <f>SUM(C11:C12)</f>
        <v>69991.520000000004</v>
      </c>
      <c r="D13" s="43">
        <f>SUM(D11:D12)</f>
        <v>73218.534230000005</v>
      </c>
      <c r="E13" s="11"/>
      <c r="F13" s="6">
        <f>SUM(F11:F12)</f>
        <v>56624.268680000001</v>
      </c>
      <c r="G13" s="7">
        <f>IF(F13=0,"",D13/F13)</f>
        <v>1.2930592471538831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272" t="str">
        <f>HYPERLINK("#'HI Graf'!A1","Hospodářský index (Výnosy / Náklady)")</f>
        <v>Hospodářský index (Výnosy / Náklady)</v>
      </c>
      <c r="B15" s="8">
        <f>IF(B9=0,"",B13/B9)</f>
        <v>0.56843369566527124</v>
      </c>
      <c r="C15" s="44">
        <f>IF(C9=0,"",C13/C9)</f>
        <v>0.67365870304598807</v>
      </c>
      <c r="D15" s="45">
        <f>IF(D9=0,"",D13/D9)</f>
        <v>0.75829380121220935</v>
      </c>
      <c r="E15" s="11"/>
      <c r="F15" s="8">
        <f>IF(F9=0,"",F13/F9)</f>
        <v>0.55685960249791022</v>
      </c>
      <c r="G15" s="9">
        <f>IF(OR(F15=0,F15=""),"",D15/F15)</f>
        <v>1.3617324686702428</v>
      </c>
    </row>
    <row r="17" spans="1:1" ht="14.4" customHeight="1" x14ac:dyDescent="0.3">
      <c r="A17" s="262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9" priority="6" operator="greaterThan">
      <formula>1</formula>
    </cfRule>
  </conditionalFormatting>
  <conditionalFormatting sqref="G11:G15">
    <cfRule type="cellIs" dxfId="58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4"/>
    <col min="2" max="13" width="8.88671875" style="134" customWidth="1"/>
    <col min="14" max="16384" width="8.88671875" style="134"/>
  </cols>
  <sheetData>
    <row r="1" spans="1:13" ht="18.600000000000001" customHeight="1" thickBot="1" x14ac:dyDescent="0.4">
      <c r="A1" s="288" t="s">
        <v>180</v>
      </c>
      <c r="B1" s="288"/>
      <c r="C1" s="288"/>
      <c r="D1" s="288"/>
      <c r="E1" s="288"/>
      <c r="F1" s="288"/>
      <c r="G1" s="288"/>
      <c r="H1" s="298"/>
      <c r="I1" s="298"/>
      <c r="J1" s="298"/>
      <c r="K1" s="298"/>
      <c r="L1" s="298"/>
      <c r="M1" s="298"/>
    </row>
    <row r="2" spans="1:13" ht="14.4" customHeight="1" x14ac:dyDescent="0.3">
      <c r="A2" s="380" t="s">
        <v>250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</row>
    <row r="3" spans="1:13" ht="14.4" customHeight="1" x14ac:dyDescent="0.3">
      <c r="A3" s="201"/>
      <c r="B3" s="202" t="s">
        <v>153</v>
      </c>
      <c r="C3" s="203" t="s">
        <v>154</v>
      </c>
      <c r="D3" s="203" t="s">
        <v>155</v>
      </c>
      <c r="E3" s="202" t="s">
        <v>156</v>
      </c>
      <c r="F3" s="203" t="s">
        <v>157</v>
      </c>
      <c r="G3" s="203" t="s">
        <v>158</v>
      </c>
      <c r="H3" s="203" t="s">
        <v>159</v>
      </c>
      <c r="I3" s="203" t="s">
        <v>160</v>
      </c>
      <c r="J3" s="203" t="s">
        <v>161</v>
      </c>
      <c r="K3" s="203" t="s">
        <v>162</v>
      </c>
      <c r="L3" s="203" t="s">
        <v>163</v>
      </c>
      <c r="M3" s="203" t="s">
        <v>164</v>
      </c>
    </row>
    <row r="4" spans="1:13" ht="14.4" customHeight="1" x14ac:dyDescent="0.3">
      <c r="A4" s="201" t="s">
        <v>152</v>
      </c>
      <c r="B4" s="204">
        <f>(B10+B8)/B6</f>
        <v>0.84348296720161131</v>
      </c>
      <c r="C4" s="204">
        <f t="shared" ref="C4:M4" si="0">(C10+C8)/C6</f>
        <v>0.78368518150403788</v>
      </c>
      <c r="D4" s="204">
        <f t="shared" si="0"/>
        <v>0.78636182448342384</v>
      </c>
      <c r="E4" s="204">
        <f t="shared" si="0"/>
        <v>0.80525216568687885</v>
      </c>
      <c r="F4" s="204">
        <f t="shared" si="0"/>
        <v>0.8197216347180829</v>
      </c>
      <c r="G4" s="204">
        <f t="shared" si="0"/>
        <v>0.80322146068279388</v>
      </c>
      <c r="H4" s="204">
        <f t="shared" si="0"/>
        <v>0.79709188147443333</v>
      </c>
      <c r="I4" s="204">
        <f t="shared" si="0"/>
        <v>0.75829380121220913</v>
      </c>
      <c r="J4" s="204">
        <f t="shared" si="0"/>
        <v>0.75829380121220913</v>
      </c>
      <c r="K4" s="204">
        <f t="shared" si="0"/>
        <v>0.75829380121220913</v>
      </c>
      <c r="L4" s="204">
        <f t="shared" si="0"/>
        <v>0.75829380121220913</v>
      </c>
      <c r="M4" s="204">
        <f t="shared" si="0"/>
        <v>0.75829380121220913</v>
      </c>
    </row>
    <row r="5" spans="1:13" ht="14.4" customHeight="1" x14ac:dyDescent="0.3">
      <c r="A5" s="205" t="s">
        <v>70</v>
      </c>
      <c r="B5" s="204">
        <f>IF(ISERROR(VLOOKUP($A5,'Man Tab'!$A:$Q,COLUMN()+2,0)),0,VLOOKUP($A5,'Man Tab'!$A:$Q,COLUMN()+2,0))</f>
        <v>11388.68996</v>
      </c>
      <c r="C5" s="204">
        <f>IF(ISERROR(VLOOKUP($A5,'Man Tab'!$A:$Q,COLUMN()+2,0)),0,VLOOKUP($A5,'Man Tab'!$A:$Q,COLUMN()+2,0))</f>
        <v>12179.89783</v>
      </c>
      <c r="D5" s="204">
        <f>IF(ISERROR(VLOOKUP($A5,'Man Tab'!$A:$Q,COLUMN()+2,0)),0,VLOOKUP($A5,'Man Tab'!$A:$Q,COLUMN()+2,0))</f>
        <v>11845.478220000001</v>
      </c>
      <c r="E5" s="204">
        <f>IF(ISERROR(VLOOKUP($A5,'Man Tab'!$A:$Q,COLUMN()+2,0)),0,VLOOKUP($A5,'Man Tab'!$A:$Q,COLUMN()+2,0))</f>
        <v>11351.707700000001</v>
      </c>
      <c r="F5" s="204">
        <f>IF(ISERROR(VLOOKUP($A5,'Man Tab'!$A:$Q,COLUMN()+2,0)),0,VLOOKUP($A5,'Man Tab'!$A:$Q,COLUMN()+2,0))</f>
        <v>11460.63401</v>
      </c>
      <c r="G5" s="204">
        <f>IF(ISERROR(VLOOKUP($A5,'Man Tab'!$A:$Q,COLUMN()+2,0)),0,VLOOKUP($A5,'Man Tab'!$A:$Q,COLUMN()+2,0))</f>
        <v>13340.4828</v>
      </c>
      <c r="H5" s="204">
        <f>IF(ISERROR(VLOOKUP($A5,'Man Tab'!$A:$Q,COLUMN()+2,0)),0,VLOOKUP($A5,'Man Tab'!$A:$Q,COLUMN()+2,0))</f>
        <v>11581.999690000001</v>
      </c>
      <c r="I5" s="204">
        <f>IF(ISERROR(VLOOKUP($A5,'Man Tab'!$A:$Q,COLUMN()+2,0)),0,VLOOKUP($A5,'Man Tab'!$A:$Q,COLUMN()+2,0))</f>
        <v>13408.0566</v>
      </c>
      <c r="J5" s="204">
        <f>IF(ISERROR(VLOOKUP($A5,'Man Tab'!$A:$Q,COLUMN()+2,0)),0,VLOOKUP($A5,'Man Tab'!$A:$Q,COLUMN()+2,0))</f>
        <v>4.9406564584124654E-324</v>
      </c>
      <c r="K5" s="204">
        <f>IF(ISERROR(VLOOKUP($A5,'Man Tab'!$A:$Q,COLUMN()+2,0)),0,VLOOKUP($A5,'Man Tab'!$A:$Q,COLUMN()+2,0))</f>
        <v>4.9406564584124654E-324</v>
      </c>
      <c r="L5" s="204">
        <f>IF(ISERROR(VLOOKUP($A5,'Man Tab'!$A:$Q,COLUMN()+2,0)),0,VLOOKUP($A5,'Man Tab'!$A:$Q,COLUMN()+2,0))</f>
        <v>4.9406564584124654E-324</v>
      </c>
      <c r="M5" s="204">
        <f>IF(ISERROR(VLOOKUP($A5,'Man Tab'!$A:$Q,COLUMN()+2,0)),0,VLOOKUP($A5,'Man Tab'!$A:$Q,COLUMN()+2,0))</f>
        <v>4.9406564584124654E-324</v>
      </c>
    </row>
    <row r="6" spans="1:13" ht="14.4" customHeight="1" x14ac:dyDescent="0.3">
      <c r="A6" s="205" t="s">
        <v>148</v>
      </c>
      <c r="B6" s="206">
        <f>B5</f>
        <v>11388.68996</v>
      </c>
      <c r="C6" s="206">
        <f t="shared" ref="C6:M6" si="1">C5+B6</f>
        <v>23568.587789999998</v>
      </c>
      <c r="D6" s="206">
        <f t="shared" si="1"/>
        <v>35414.066009999995</v>
      </c>
      <c r="E6" s="206">
        <f t="shared" si="1"/>
        <v>46765.773709999994</v>
      </c>
      <c r="F6" s="206">
        <f t="shared" si="1"/>
        <v>58226.407719999996</v>
      </c>
      <c r="G6" s="206">
        <f t="shared" si="1"/>
        <v>71566.890520000001</v>
      </c>
      <c r="H6" s="206">
        <f t="shared" si="1"/>
        <v>83148.890209999998</v>
      </c>
      <c r="I6" s="206">
        <f t="shared" si="1"/>
        <v>96556.946809999994</v>
      </c>
      <c r="J6" s="206">
        <f t="shared" si="1"/>
        <v>96556.946809999994</v>
      </c>
      <c r="K6" s="206">
        <f t="shared" si="1"/>
        <v>96556.946809999994</v>
      </c>
      <c r="L6" s="206">
        <f t="shared" si="1"/>
        <v>96556.946809999994</v>
      </c>
      <c r="M6" s="206">
        <f t="shared" si="1"/>
        <v>96556.946809999994</v>
      </c>
    </row>
    <row r="7" spans="1:13" ht="14.4" customHeight="1" x14ac:dyDescent="0.3">
      <c r="A7" s="205" t="s">
        <v>177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</row>
    <row r="8" spans="1:13" ht="14.4" customHeight="1" x14ac:dyDescent="0.3">
      <c r="A8" s="205" t="s">
        <v>149</v>
      </c>
      <c r="B8" s="206">
        <f>B7*29.5</f>
        <v>0</v>
      </c>
      <c r="C8" s="206">
        <f t="shared" ref="C8:M8" si="2">C7*29.5</f>
        <v>0</v>
      </c>
      <c r="D8" s="206">
        <f t="shared" si="2"/>
        <v>0</v>
      </c>
      <c r="E8" s="206">
        <f t="shared" si="2"/>
        <v>0</v>
      </c>
      <c r="F8" s="206">
        <f t="shared" si="2"/>
        <v>0</v>
      </c>
      <c r="G8" s="206">
        <f t="shared" si="2"/>
        <v>0</v>
      </c>
      <c r="H8" s="206">
        <f t="shared" si="2"/>
        <v>0</v>
      </c>
      <c r="I8" s="206">
        <f t="shared" si="2"/>
        <v>0</v>
      </c>
      <c r="J8" s="206">
        <f t="shared" si="2"/>
        <v>0</v>
      </c>
      <c r="K8" s="206">
        <f t="shared" si="2"/>
        <v>0</v>
      </c>
      <c r="L8" s="206">
        <f t="shared" si="2"/>
        <v>0</v>
      </c>
      <c r="M8" s="206">
        <f t="shared" si="2"/>
        <v>0</v>
      </c>
    </row>
    <row r="9" spans="1:13" ht="14.4" customHeight="1" x14ac:dyDescent="0.3">
      <c r="A9" s="205" t="s">
        <v>178</v>
      </c>
      <c r="B9" s="205">
        <v>9606166</v>
      </c>
      <c r="C9" s="205">
        <v>8864187</v>
      </c>
      <c r="D9" s="205">
        <v>9377916.5600000005</v>
      </c>
      <c r="E9" s="205">
        <v>9809971</v>
      </c>
      <c r="F9" s="205">
        <v>10071205.560000001</v>
      </c>
      <c r="G9" s="205">
        <v>9754616.2199999988</v>
      </c>
      <c r="H9" s="205">
        <v>8793243</v>
      </c>
      <c r="I9" s="205">
        <v>6941228.8900000006</v>
      </c>
      <c r="J9" s="205">
        <v>0</v>
      </c>
      <c r="K9" s="205">
        <v>0</v>
      </c>
      <c r="L9" s="205">
        <v>0</v>
      </c>
      <c r="M9" s="205">
        <v>0</v>
      </c>
    </row>
    <row r="10" spans="1:13" ht="14.4" customHeight="1" x14ac:dyDescent="0.3">
      <c r="A10" s="205" t="s">
        <v>150</v>
      </c>
      <c r="B10" s="206">
        <f>B9/1000</f>
        <v>9606.1659999999993</v>
      </c>
      <c r="C10" s="206">
        <f t="shared" ref="C10:M10" si="3">C9/1000+B10</f>
        <v>18470.352999999999</v>
      </c>
      <c r="D10" s="206">
        <f t="shared" si="3"/>
        <v>27848.269560000001</v>
      </c>
      <c r="E10" s="206">
        <f t="shared" si="3"/>
        <v>37658.240559999998</v>
      </c>
      <c r="F10" s="206">
        <f t="shared" si="3"/>
        <v>47729.446120000001</v>
      </c>
      <c r="G10" s="206">
        <f t="shared" si="3"/>
        <v>57484.062339999997</v>
      </c>
      <c r="H10" s="206">
        <f t="shared" si="3"/>
        <v>66277.305339999992</v>
      </c>
      <c r="I10" s="206">
        <f t="shared" si="3"/>
        <v>73218.53422999999</v>
      </c>
      <c r="J10" s="206">
        <f t="shared" si="3"/>
        <v>73218.53422999999</v>
      </c>
      <c r="K10" s="206">
        <f t="shared" si="3"/>
        <v>73218.53422999999</v>
      </c>
      <c r="L10" s="206">
        <f t="shared" si="3"/>
        <v>73218.53422999999</v>
      </c>
      <c r="M10" s="206">
        <f t="shared" si="3"/>
        <v>73218.53422999999</v>
      </c>
    </row>
    <row r="11" spans="1:13" ht="14.4" customHeight="1" x14ac:dyDescent="0.3">
      <c r="A11" s="201"/>
      <c r="B11" s="201" t="s">
        <v>165</v>
      </c>
      <c r="C11" s="201">
        <f>COUNTIF(B7:M7,"&lt;&gt;")</f>
        <v>0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</row>
    <row r="12" spans="1:13" ht="14.4" customHeight="1" x14ac:dyDescent="0.3">
      <c r="A12" s="201">
        <v>0</v>
      </c>
      <c r="B12" s="204">
        <f>IF(ISERROR(HI!F15),#REF!,HI!F15)</f>
        <v>0.55685960249791022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</row>
    <row r="13" spans="1:13" ht="14.4" customHeight="1" x14ac:dyDescent="0.3">
      <c r="A13" s="201">
        <v>1</v>
      </c>
      <c r="B13" s="204">
        <f>IF(ISERROR(HI!F15),#REF!,HI!F15)</f>
        <v>0.55685960249791022</v>
      </c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300" t="s">
        <v>252</v>
      </c>
      <c r="B1" s="300"/>
      <c r="C1" s="300"/>
      <c r="D1" s="300"/>
      <c r="E1" s="300"/>
      <c r="F1" s="300"/>
      <c r="G1" s="300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s="67" customFormat="1" ht="14.4" customHeight="1" thickBot="1" x14ac:dyDescent="0.35">
      <c r="A2" s="380" t="s">
        <v>250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37"/>
      <c r="B3" s="301" t="s">
        <v>33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56"/>
      <c r="Q3" s="58"/>
    </row>
    <row r="4" spans="1:17" ht="14.4" customHeight="1" x14ac:dyDescent="0.3">
      <c r="A4" s="138"/>
      <c r="B4" s="26" t="s">
        <v>34</v>
      </c>
      <c r="C4" s="57" t="s">
        <v>35</v>
      </c>
      <c r="D4" s="57" t="s">
        <v>36</v>
      </c>
      <c r="E4" s="57" t="s">
        <v>37</v>
      </c>
      <c r="F4" s="57" t="s">
        <v>38</v>
      </c>
      <c r="G4" s="57" t="s">
        <v>39</v>
      </c>
      <c r="H4" s="57" t="s">
        <v>40</v>
      </c>
      <c r="I4" s="57" t="s">
        <v>41</v>
      </c>
      <c r="J4" s="57" t="s">
        <v>42</v>
      </c>
      <c r="K4" s="57" t="s">
        <v>43</v>
      </c>
      <c r="L4" s="57" t="s">
        <v>44</v>
      </c>
      <c r="M4" s="57" t="s">
        <v>45</v>
      </c>
      <c r="N4" s="57" t="s">
        <v>46</v>
      </c>
      <c r="O4" s="57" t="s">
        <v>47</v>
      </c>
      <c r="P4" s="303" t="s">
        <v>6</v>
      </c>
      <c r="Q4" s="304"/>
    </row>
    <row r="5" spans="1:17" ht="14.4" customHeight="1" thickBot="1" x14ac:dyDescent="0.35">
      <c r="A5" s="139"/>
      <c r="B5" s="27" t="s">
        <v>48</v>
      </c>
      <c r="C5" s="28" t="s">
        <v>48</v>
      </c>
      <c r="D5" s="28" t="s">
        <v>49</v>
      </c>
      <c r="E5" s="28" t="s">
        <v>49</v>
      </c>
      <c r="F5" s="28" t="s">
        <v>49</v>
      </c>
      <c r="G5" s="28" t="s">
        <v>49</v>
      </c>
      <c r="H5" s="28" t="s">
        <v>49</v>
      </c>
      <c r="I5" s="28" t="s">
        <v>49</v>
      </c>
      <c r="J5" s="28" t="s">
        <v>49</v>
      </c>
      <c r="K5" s="28" t="s">
        <v>49</v>
      </c>
      <c r="L5" s="28" t="s">
        <v>49</v>
      </c>
      <c r="M5" s="28" t="s">
        <v>49</v>
      </c>
      <c r="N5" s="28" t="s">
        <v>49</v>
      </c>
      <c r="O5" s="28" t="s">
        <v>49</v>
      </c>
      <c r="P5" s="28" t="s">
        <v>49</v>
      </c>
      <c r="Q5" s="29" t="s">
        <v>50</v>
      </c>
    </row>
    <row r="6" spans="1:17" ht="14.4" customHeight="1" x14ac:dyDescent="0.3">
      <c r="A6" s="20" t="s">
        <v>51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3.9525251667299724E-323</v>
      </c>
      <c r="Q6" s="184" t="s">
        <v>251</v>
      </c>
    </row>
    <row r="7" spans="1:17" ht="14.4" customHeight="1" x14ac:dyDescent="0.3">
      <c r="A7" s="21" t="s">
        <v>52</v>
      </c>
      <c r="B7" s="72">
        <v>11494.9963049121</v>
      </c>
      <c r="C7" s="73">
        <v>957.91635874267604</v>
      </c>
      <c r="D7" s="73">
        <v>883.89565000000005</v>
      </c>
      <c r="E7" s="73">
        <v>960.51531</v>
      </c>
      <c r="F7" s="73">
        <v>934.92597000000001</v>
      </c>
      <c r="G7" s="73">
        <v>948.50486999999896</v>
      </c>
      <c r="H7" s="73">
        <v>1096.25263</v>
      </c>
      <c r="I7" s="73">
        <v>1001.84034</v>
      </c>
      <c r="J7" s="73">
        <v>981.10131000000001</v>
      </c>
      <c r="K7" s="73">
        <v>985.00982999999997</v>
      </c>
      <c r="L7" s="73">
        <v>4.9406564584124654E-324</v>
      </c>
      <c r="M7" s="73">
        <v>4.9406564584124654E-324</v>
      </c>
      <c r="N7" s="73">
        <v>4.9406564584124654E-324</v>
      </c>
      <c r="O7" s="73">
        <v>4.9406564584124654E-324</v>
      </c>
      <c r="P7" s="74">
        <v>7792.0459099999998</v>
      </c>
      <c r="Q7" s="185">
        <v>1.0167962263720001</v>
      </c>
    </row>
    <row r="8" spans="1:17" ht="14.4" customHeight="1" x14ac:dyDescent="0.3">
      <c r="A8" s="21" t="s">
        <v>53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3.9525251667299724E-323</v>
      </c>
      <c r="Q8" s="185" t="s">
        <v>251</v>
      </c>
    </row>
    <row r="9" spans="1:17" ht="14.4" customHeight="1" x14ac:dyDescent="0.3">
      <c r="A9" s="21" t="s">
        <v>54</v>
      </c>
      <c r="B9" s="72">
        <v>32016.6977242783</v>
      </c>
      <c r="C9" s="73">
        <v>2668.0581436898601</v>
      </c>
      <c r="D9" s="73">
        <v>2199.0781400000001</v>
      </c>
      <c r="E9" s="73">
        <v>2621.9656799999998</v>
      </c>
      <c r="F9" s="73">
        <v>2364.4378999999999</v>
      </c>
      <c r="G9" s="73">
        <v>2294.4365400000002</v>
      </c>
      <c r="H9" s="73">
        <v>2167.9477499999998</v>
      </c>
      <c r="I9" s="73">
        <v>3827.9256700000001</v>
      </c>
      <c r="J9" s="73">
        <v>1959.98837</v>
      </c>
      <c r="K9" s="73">
        <v>2319.3613700000001</v>
      </c>
      <c r="L9" s="73">
        <v>4.9406564584124654E-324</v>
      </c>
      <c r="M9" s="73">
        <v>4.9406564584124654E-324</v>
      </c>
      <c r="N9" s="73">
        <v>4.9406564584124654E-324</v>
      </c>
      <c r="O9" s="73">
        <v>4.9406564584124654E-324</v>
      </c>
      <c r="P9" s="74">
        <v>19755.14142</v>
      </c>
      <c r="Q9" s="185">
        <v>0.92553930405899998</v>
      </c>
    </row>
    <row r="10" spans="1:17" ht="14.4" customHeight="1" x14ac:dyDescent="0.3">
      <c r="A10" s="21" t="s">
        <v>55</v>
      </c>
      <c r="B10" s="72">
        <v>0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2.3873700000000002</v>
      </c>
      <c r="J10" s="73">
        <v>3.27956</v>
      </c>
      <c r="K10" s="73">
        <v>2.9478599999999999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8.6147899999999993</v>
      </c>
      <c r="Q10" s="185" t="s">
        <v>251</v>
      </c>
    </row>
    <row r="11" spans="1:17" ht="14.4" customHeight="1" x14ac:dyDescent="0.3">
      <c r="A11" s="21" t="s">
        <v>56</v>
      </c>
      <c r="B11" s="72">
        <v>885.47121574376195</v>
      </c>
      <c r="C11" s="73">
        <v>73.789267978645995</v>
      </c>
      <c r="D11" s="73">
        <v>514.50986</v>
      </c>
      <c r="E11" s="73">
        <v>31.029319999999998</v>
      </c>
      <c r="F11" s="73">
        <v>32.276069999999997</v>
      </c>
      <c r="G11" s="73">
        <v>36.848700000000001</v>
      </c>
      <c r="H11" s="73">
        <v>44.667999999999999</v>
      </c>
      <c r="I11" s="73">
        <v>28.911300000000001</v>
      </c>
      <c r="J11" s="73">
        <v>30.041</v>
      </c>
      <c r="K11" s="73">
        <v>29.706099999999999</v>
      </c>
      <c r="L11" s="73">
        <v>4.9406564584124654E-324</v>
      </c>
      <c r="M11" s="73">
        <v>4.9406564584124654E-324</v>
      </c>
      <c r="N11" s="73">
        <v>4.9406564584124654E-324</v>
      </c>
      <c r="O11" s="73">
        <v>4.9406564584124654E-324</v>
      </c>
      <c r="P11" s="74">
        <v>747.99035000000003</v>
      </c>
      <c r="Q11" s="185">
        <v>1.2671055874549999</v>
      </c>
    </row>
    <row r="12" spans="1:17" ht="14.4" customHeight="1" x14ac:dyDescent="0.3">
      <c r="A12" s="21" t="s">
        <v>57</v>
      </c>
      <c r="B12" s="72">
        <v>27.942818971527</v>
      </c>
      <c r="C12" s="73">
        <v>2.328568247627</v>
      </c>
      <c r="D12" s="73">
        <v>0.36437999999999998</v>
      </c>
      <c r="E12" s="73">
        <v>299.10021999999998</v>
      </c>
      <c r="F12" s="73">
        <v>0.41926000000000002</v>
      </c>
      <c r="G12" s="73">
        <v>1.5822400000000001</v>
      </c>
      <c r="H12" s="73">
        <v>1.1987399999999999</v>
      </c>
      <c r="I12" s="73">
        <v>0.96887999999999996</v>
      </c>
      <c r="J12" s="73">
        <v>40.157600000000002</v>
      </c>
      <c r="K12" s="73">
        <v>8.1440000000000001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351.93531999999999</v>
      </c>
      <c r="Q12" s="185">
        <v>18.892259243346</v>
      </c>
    </row>
    <row r="13" spans="1:17" ht="14.4" customHeight="1" x14ac:dyDescent="0.3">
      <c r="A13" s="21" t="s">
        <v>58</v>
      </c>
      <c r="B13" s="72">
        <v>285.99988717965999</v>
      </c>
      <c r="C13" s="73">
        <v>23.833323931637999</v>
      </c>
      <c r="D13" s="73">
        <v>18.899100000000001</v>
      </c>
      <c r="E13" s="73">
        <v>19.334160000000001</v>
      </c>
      <c r="F13" s="73">
        <v>20.979340000000001</v>
      </c>
      <c r="G13" s="73">
        <v>23.307120000000001</v>
      </c>
      <c r="H13" s="73">
        <v>26.17502</v>
      </c>
      <c r="I13" s="73">
        <v>36.417189999999998</v>
      </c>
      <c r="J13" s="73">
        <v>25.42831</v>
      </c>
      <c r="K13" s="73">
        <v>14.59111</v>
      </c>
      <c r="L13" s="73">
        <v>4.9406564584124654E-324</v>
      </c>
      <c r="M13" s="73">
        <v>4.9406564584124654E-324</v>
      </c>
      <c r="N13" s="73">
        <v>4.9406564584124654E-324</v>
      </c>
      <c r="O13" s="73">
        <v>4.9406564584124654E-324</v>
      </c>
      <c r="P13" s="74">
        <v>185.13135</v>
      </c>
      <c r="Q13" s="185">
        <v>0.97096900190500002</v>
      </c>
    </row>
    <row r="14" spans="1:17" ht="14.4" customHeight="1" x14ac:dyDescent="0.3">
      <c r="A14" s="21" t="s">
        <v>59</v>
      </c>
      <c r="B14" s="72">
        <v>1859.06872139764</v>
      </c>
      <c r="C14" s="73">
        <v>154.92239344980399</v>
      </c>
      <c r="D14" s="73">
        <v>208.73699999999999</v>
      </c>
      <c r="E14" s="73">
        <v>176.87799999999999</v>
      </c>
      <c r="F14" s="73">
        <v>186.119</v>
      </c>
      <c r="G14" s="73">
        <v>139.38200000000001</v>
      </c>
      <c r="H14" s="73">
        <v>117.256</v>
      </c>
      <c r="I14" s="73">
        <v>125.01</v>
      </c>
      <c r="J14" s="73">
        <v>124.004</v>
      </c>
      <c r="K14" s="73">
        <v>117.283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1194.6690000000001</v>
      </c>
      <c r="Q14" s="185">
        <v>0.96392536724099998</v>
      </c>
    </row>
    <row r="15" spans="1:17" ht="14.4" customHeight="1" x14ac:dyDescent="0.3">
      <c r="A15" s="21" t="s">
        <v>60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3.9525251667299724E-323</v>
      </c>
      <c r="Q15" s="185" t="s">
        <v>251</v>
      </c>
    </row>
    <row r="16" spans="1:17" ht="14.4" customHeight="1" x14ac:dyDescent="0.3">
      <c r="A16" s="21" t="s">
        <v>61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3.9525251667299724E-323</v>
      </c>
      <c r="Q16" s="185" t="s">
        <v>251</v>
      </c>
    </row>
    <row r="17" spans="1:17" ht="14.4" customHeight="1" x14ac:dyDescent="0.3">
      <c r="A17" s="21" t="s">
        <v>62</v>
      </c>
      <c r="B17" s="72">
        <v>1821.4835809865999</v>
      </c>
      <c r="C17" s="73">
        <v>151.79029841555001</v>
      </c>
      <c r="D17" s="73">
        <v>49.348500000000001</v>
      </c>
      <c r="E17" s="73">
        <v>90.518500000000003</v>
      </c>
      <c r="F17" s="73">
        <v>131.52358000000001</v>
      </c>
      <c r="G17" s="73">
        <v>132.37051</v>
      </c>
      <c r="H17" s="73">
        <v>241.46091000000001</v>
      </c>
      <c r="I17" s="73">
        <v>84.489500000000007</v>
      </c>
      <c r="J17" s="73">
        <v>57.052909999999997</v>
      </c>
      <c r="K17" s="73">
        <v>248.57168999999999</v>
      </c>
      <c r="L17" s="73">
        <v>4.9406564584124654E-324</v>
      </c>
      <c r="M17" s="73">
        <v>4.9406564584124654E-324</v>
      </c>
      <c r="N17" s="73">
        <v>4.9406564584124654E-324</v>
      </c>
      <c r="O17" s="73">
        <v>4.9406564584124654E-324</v>
      </c>
      <c r="P17" s="74">
        <v>1035.3361</v>
      </c>
      <c r="Q17" s="185">
        <v>0.85260397964099999</v>
      </c>
    </row>
    <row r="18" spans="1:17" ht="14.4" customHeight="1" x14ac:dyDescent="0.3">
      <c r="A18" s="21" t="s">
        <v>63</v>
      </c>
      <c r="B18" s="72">
        <v>0</v>
      </c>
      <c r="C18" s="73">
        <v>0</v>
      </c>
      <c r="D18" s="73">
        <v>2.0529999999999999</v>
      </c>
      <c r="E18" s="73">
        <v>4.9406564584124654E-324</v>
      </c>
      <c r="F18" s="73">
        <v>0.64900000000000002</v>
      </c>
      <c r="G18" s="73">
        <v>29.87</v>
      </c>
      <c r="H18" s="73">
        <v>4.9406564584124654E-324</v>
      </c>
      <c r="I18" s="73">
        <v>14.788</v>
      </c>
      <c r="J18" s="73">
        <v>4.9406564584124654E-324</v>
      </c>
      <c r="K18" s="73">
        <v>4.9406564584124654E-324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47.36</v>
      </c>
      <c r="Q18" s="185" t="s">
        <v>251</v>
      </c>
    </row>
    <row r="19" spans="1:17" ht="14.4" customHeight="1" x14ac:dyDescent="0.3">
      <c r="A19" s="21" t="s">
        <v>64</v>
      </c>
      <c r="B19" s="72">
        <v>14939.1818101229</v>
      </c>
      <c r="C19" s="73">
        <v>1244.9318175102401</v>
      </c>
      <c r="D19" s="73">
        <v>809.23064999999997</v>
      </c>
      <c r="E19" s="73">
        <v>1291.5037</v>
      </c>
      <c r="F19" s="73">
        <v>1427.9319800000001</v>
      </c>
      <c r="G19" s="73">
        <v>840.52909999999895</v>
      </c>
      <c r="H19" s="73">
        <v>1225.0593100000001</v>
      </c>
      <c r="I19" s="73">
        <v>1765.23828</v>
      </c>
      <c r="J19" s="73">
        <v>132.51441</v>
      </c>
      <c r="K19" s="73">
        <v>2842.2840700000002</v>
      </c>
      <c r="L19" s="73">
        <v>4.9406564584124654E-324</v>
      </c>
      <c r="M19" s="73">
        <v>4.9406564584124654E-324</v>
      </c>
      <c r="N19" s="73">
        <v>4.9406564584124654E-324</v>
      </c>
      <c r="O19" s="73">
        <v>4.9406564584124654E-324</v>
      </c>
      <c r="P19" s="74">
        <v>10334.291499999999</v>
      </c>
      <c r="Q19" s="185">
        <v>1.0376362940770001</v>
      </c>
    </row>
    <row r="20" spans="1:17" ht="14.4" customHeight="1" x14ac:dyDescent="0.3">
      <c r="A20" s="21" t="s">
        <v>65</v>
      </c>
      <c r="B20" s="72">
        <v>67301.984509917194</v>
      </c>
      <c r="C20" s="73">
        <v>5608.4987091597604</v>
      </c>
      <c r="D20" s="73">
        <v>4702.1096799999996</v>
      </c>
      <c r="E20" s="73">
        <v>4674.0364399999999</v>
      </c>
      <c r="F20" s="73">
        <v>4730.8351199999997</v>
      </c>
      <c r="G20" s="73">
        <v>4676.9752699999899</v>
      </c>
      <c r="H20" s="73">
        <v>4726.6429399999997</v>
      </c>
      <c r="I20" s="73">
        <v>4639.0850899999996</v>
      </c>
      <c r="J20" s="73">
        <v>6423.1151300000001</v>
      </c>
      <c r="K20" s="73">
        <v>5013.21468</v>
      </c>
      <c r="L20" s="73">
        <v>4.9406564584124654E-324</v>
      </c>
      <c r="M20" s="73">
        <v>4.9406564584124654E-324</v>
      </c>
      <c r="N20" s="73">
        <v>4.9406564584124654E-324</v>
      </c>
      <c r="O20" s="73">
        <v>4.9406564584124654E-324</v>
      </c>
      <c r="P20" s="74">
        <v>39586.014349999998</v>
      </c>
      <c r="Q20" s="185">
        <v>0.88227742402200005</v>
      </c>
    </row>
    <row r="21" spans="1:17" ht="14.4" customHeight="1" x14ac:dyDescent="0.3">
      <c r="A21" s="22" t="s">
        <v>66</v>
      </c>
      <c r="B21" s="72">
        <v>24195.999999998701</v>
      </c>
      <c r="C21" s="73">
        <v>2016.33333333322</v>
      </c>
      <c r="D21" s="73">
        <v>2002.854</v>
      </c>
      <c r="E21" s="73">
        <v>2011.94</v>
      </c>
      <c r="F21" s="73">
        <v>2012.681</v>
      </c>
      <c r="G21" s="73">
        <v>2215.701</v>
      </c>
      <c r="H21" s="73">
        <v>1803.8720000000001</v>
      </c>
      <c r="I21" s="73">
        <v>1803.8710000000001</v>
      </c>
      <c r="J21" s="73">
        <v>1803.8440000000001</v>
      </c>
      <c r="K21" s="73">
        <v>1803.8430000000001</v>
      </c>
      <c r="L21" s="73">
        <v>1.4821969375237396E-323</v>
      </c>
      <c r="M21" s="73">
        <v>1.4821969375237396E-323</v>
      </c>
      <c r="N21" s="73">
        <v>1.4821969375237396E-323</v>
      </c>
      <c r="O21" s="73">
        <v>1.4821969375237396E-323</v>
      </c>
      <c r="P21" s="74">
        <v>15458.606</v>
      </c>
      <c r="Q21" s="185">
        <v>0.95833646057199995</v>
      </c>
    </row>
    <row r="22" spans="1:17" ht="14.4" customHeight="1" x14ac:dyDescent="0.3">
      <c r="A22" s="21" t="s">
        <v>67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4.26</v>
      </c>
      <c r="I22" s="73">
        <v>4.9406564584124654E-324</v>
      </c>
      <c r="J22" s="73">
        <v>4.9406564584124654E-324</v>
      </c>
      <c r="K22" s="73">
        <v>23.1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27.36</v>
      </c>
      <c r="Q22" s="185" t="s">
        <v>251</v>
      </c>
    </row>
    <row r="23" spans="1:17" ht="14.4" customHeight="1" x14ac:dyDescent="0.3">
      <c r="A23" s="22" t="s">
        <v>68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1.5810100666919889E-322</v>
      </c>
      <c r="Q23" s="185" t="s">
        <v>251</v>
      </c>
    </row>
    <row r="24" spans="1:17" ht="14.4" customHeight="1" x14ac:dyDescent="0.3">
      <c r="A24" s="22" t="s">
        <v>69</v>
      </c>
      <c r="B24" s="72">
        <v>2.91038304567337E-11</v>
      </c>
      <c r="C24" s="73">
        <v>1.8189894035458601E-12</v>
      </c>
      <c r="D24" s="73">
        <v>-2.3900000000010002</v>
      </c>
      <c r="E24" s="73">
        <v>3.076499999997</v>
      </c>
      <c r="F24" s="73">
        <v>2.6999999999969999</v>
      </c>
      <c r="G24" s="73">
        <v>12.200349999999</v>
      </c>
      <c r="H24" s="73">
        <v>5.8407099999999996</v>
      </c>
      <c r="I24" s="73">
        <v>9.5501799999980008</v>
      </c>
      <c r="J24" s="73">
        <v>1.4730899999989999</v>
      </c>
      <c r="K24" s="73">
        <v>-1.10000002E-4</v>
      </c>
      <c r="L24" s="73">
        <v>-1.0869444208507424E-322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32.450719999988003</v>
      </c>
      <c r="Q24" s="185"/>
    </row>
    <row r="25" spans="1:17" ht="14.4" customHeight="1" x14ac:dyDescent="0.3">
      <c r="A25" s="23" t="s">
        <v>70</v>
      </c>
      <c r="B25" s="75">
        <v>154828.82657350801</v>
      </c>
      <c r="C25" s="76">
        <v>12902.402214459</v>
      </c>
      <c r="D25" s="76">
        <v>11388.68996</v>
      </c>
      <c r="E25" s="76">
        <v>12179.89783</v>
      </c>
      <c r="F25" s="76">
        <v>11845.478220000001</v>
      </c>
      <c r="G25" s="76">
        <v>11351.707700000001</v>
      </c>
      <c r="H25" s="76">
        <v>11460.63401</v>
      </c>
      <c r="I25" s="76">
        <v>13340.4828</v>
      </c>
      <c r="J25" s="76">
        <v>11581.999690000001</v>
      </c>
      <c r="K25" s="76">
        <v>13408.0566</v>
      </c>
      <c r="L25" s="76">
        <v>4.9406564584124654E-324</v>
      </c>
      <c r="M25" s="76">
        <v>4.9406564584124654E-324</v>
      </c>
      <c r="N25" s="76">
        <v>4.9406564584124654E-324</v>
      </c>
      <c r="O25" s="76">
        <v>4.9406564584124654E-324</v>
      </c>
      <c r="P25" s="77">
        <v>96556.946809999994</v>
      </c>
      <c r="Q25" s="186">
        <v>0.93545513080599996</v>
      </c>
    </row>
    <row r="26" spans="1:17" ht="14.4" customHeight="1" x14ac:dyDescent="0.3">
      <c r="A26" s="21" t="s">
        <v>71</v>
      </c>
      <c r="B26" s="72">
        <v>11714.2164084824</v>
      </c>
      <c r="C26" s="73">
        <v>976.18470070686703</v>
      </c>
      <c r="D26" s="73">
        <v>652.64403000000004</v>
      </c>
      <c r="E26" s="73">
        <v>591.18652999999995</v>
      </c>
      <c r="F26" s="73">
        <v>601.71546999999998</v>
      </c>
      <c r="G26" s="73">
        <v>620.00693999999999</v>
      </c>
      <c r="H26" s="73">
        <v>608.93107999999995</v>
      </c>
      <c r="I26" s="73">
        <v>837.57410000000004</v>
      </c>
      <c r="J26" s="73">
        <v>850.71861000000001</v>
      </c>
      <c r="K26" s="73">
        <v>590.77647999999999</v>
      </c>
      <c r="L26" s="73">
        <v>4.9406564584124654E-324</v>
      </c>
      <c r="M26" s="73">
        <v>4.9406564584124654E-324</v>
      </c>
      <c r="N26" s="73">
        <v>4.9406564584124654E-324</v>
      </c>
      <c r="O26" s="73">
        <v>4.9406564584124654E-324</v>
      </c>
      <c r="P26" s="74">
        <v>5353.5532400000002</v>
      </c>
      <c r="Q26" s="185">
        <v>0.68552001943399998</v>
      </c>
    </row>
    <row r="27" spans="1:17" ht="14.4" customHeight="1" x14ac:dyDescent="0.3">
      <c r="A27" s="24" t="s">
        <v>72</v>
      </c>
      <c r="B27" s="75">
        <v>166543.04298199099</v>
      </c>
      <c r="C27" s="76">
        <v>13878.586915165901</v>
      </c>
      <c r="D27" s="76">
        <v>12041.333989999999</v>
      </c>
      <c r="E27" s="76">
        <v>12771.084360000001</v>
      </c>
      <c r="F27" s="76">
        <v>12447.19369</v>
      </c>
      <c r="G27" s="76">
        <v>11971.71464</v>
      </c>
      <c r="H27" s="76">
        <v>12069.56509</v>
      </c>
      <c r="I27" s="76">
        <v>14178.0569</v>
      </c>
      <c r="J27" s="76">
        <v>12432.7183</v>
      </c>
      <c r="K27" s="76">
        <v>13998.83308</v>
      </c>
      <c r="L27" s="76">
        <v>9.8813129168249309E-324</v>
      </c>
      <c r="M27" s="76">
        <v>9.8813129168249309E-324</v>
      </c>
      <c r="N27" s="76">
        <v>9.8813129168249309E-324</v>
      </c>
      <c r="O27" s="76">
        <v>9.8813129168249309E-324</v>
      </c>
      <c r="P27" s="77">
        <v>101910.50005</v>
      </c>
      <c r="Q27" s="186">
        <v>0.91787532722999998</v>
      </c>
    </row>
    <row r="28" spans="1:17" ht="14.4" customHeight="1" x14ac:dyDescent="0.3">
      <c r="A28" s="22" t="s">
        <v>73</v>
      </c>
      <c r="B28" s="72">
        <v>283.72814691043402</v>
      </c>
      <c r="C28" s="73">
        <v>23.644012242536</v>
      </c>
      <c r="D28" s="73">
        <v>23.405940000000001</v>
      </c>
      <c r="E28" s="73">
        <v>18.484580000000001</v>
      </c>
      <c r="F28" s="73">
        <v>24.79147</v>
      </c>
      <c r="G28" s="73">
        <v>18.00535</v>
      </c>
      <c r="H28" s="73">
        <v>40.782200000000003</v>
      </c>
      <c r="I28" s="73">
        <v>30.951720000000002</v>
      </c>
      <c r="J28" s="73">
        <v>32.441360000000003</v>
      </c>
      <c r="K28" s="73">
        <v>29.222010000000001</v>
      </c>
      <c r="L28" s="73">
        <v>1.2351641146031164E-322</v>
      </c>
      <c r="M28" s="73">
        <v>1.2351641146031164E-322</v>
      </c>
      <c r="N28" s="73">
        <v>1.2351641146031164E-322</v>
      </c>
      <c r="O28" s="73">
        <v>1.2351641146031164E-322</v>
      </c>
      <c r="P28" s="74">
        <v>218.08463</v>
      </c>
      <c r="Q28" s="185">
        <v>1.152959086231</v>
      </c>
    </row>
    <row r="29" spans="1:17" ht="14.4" customHeight="1" x14ac:dyDescent="0.3">
      <c r="A29" s="22" t="s">
        <v>74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7.9050503334599447E-323</v>
      </c>
      <c r="Q29" s="185" t="s">
        <v>251</v>
      </c>
    </row>
    <row r="30" spans="1:17" ht="14.4" customHeight="1" x14ac:dyDescent="0.3">
      <c r="A30" s="22" t="s">
        <v>75</v>
      </c>
      <c r="B30" s="72">
        <v>4.4465908125712189E-323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3.9525251667299724E-322</v>
      </c>
      <c r="Q30" s="185">
        <v>0</v>
      </c>
    </row>
    <row r="31" spans="1:17" ht="14.4" customHeight="1" thickBot="1" x14ac:dyDescent="0.35">
      <c r="A31" s="25" t="s">
        <v>76</v>
      </c>
      <c r="B31" s="78">
        <v>1.9762625833649862E-323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2.4703282292062327E-323</v>
      </c>
      <c r="H31" s="79">
        <v>1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1</v>
      </c>
      <c r="Q31" s="187" t="s">
        <v>251</v>
      </c>
    </row>
    <row r="32" spans="1:17" ht="14.4" customHeight="1" x14ac:dyDescent="0.3">
      <c r="A32" s="305" t="s">
        <v>77</v>
      </c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</row>
    <row r="33" spans="1:17" ht="14.4" customHeight="1" x14ac:dyDescent="0.3">
      <c r="A33" s="299"/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</row>
    <row r="34" spans="1:17" ht="14.4" customHeight="1" x14ac:dyDescent="0.3">
      <c r="A34" s="305" t="s">
        <v>78</v>
      </c>
      <c r="B34" s="299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</row>
    <row r="35" spans="1:17" ht="14.4" customHeight="1" x14ac:dyDescent="0.3">
      <c r="A35" s="299"/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99"/>
      <c r="Q36" s="299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300" t="s">
        <v>79</v>
      </c>
      <c r="B1" s="300"/>
      <c r="C1" s="300"/>
      <c r="D1" s="300"/>
      <c r="E1" s="300"/>
      <c r="F1" s="300"/>
      <c r="G1" s="300"/>
      <c r="H1" s="306"/>
      <c r="I1" s="306"/>
      <c r="J1" s="306"/>
      <c r="K1" s="306"/>
    </row>
    <row r="2" spans="1:11" s="81" customFormat="1" ht="14.4" customHeight="1" thickBot="1" x14ac:dyDescent="0.35">
      <c r="A2" s="380" t="s">
        <v>250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37"/>
      <c r="B3" s="301" t="s">
        <v>80</v>
      </c>
      <c r="C3" s="302"/>
      <c r="D3" s="302"/>
      <c r="E3" s="302"/>
      <c r="F3" s="309" t="s">
        <v>81</v>
      </c>
      <c r="G3" s="302"/>
      <c r="H3" s="302"/>
      <c r="I3" s="302"/>
      <c r="J3" s="302"/>
      <c r="K3" s="310"/>
    </row>
    <row r="4" spans="1:11" ht="14.4" customHeight="1" x14ac:dyDescent="0.3">
      <c r="A4" s="138"/>
      <c r="B4" s="307"/>
      <c r="C4" s="308"/>
      <c r="D4" s="308"/>
      <c r="E4" s="308"/>
      <c r="F4" s="311" t="s">
        <v>175</v>
      </c>
      <c r="G4" s="313" t="s">
        <v>82</v>
      </c>
      <c r="H4" s="59" t="s">
        <v>231</v>
      </c>
      <c r="I4" s="311" t="s">
        <v>83</v>
      </c>
      <c r="J4" s="313" t="s">
        <v>84</v>
      </c>
      <c r="K4" s="314" t="s">
        <v>85</v>
      </c>
    </row>
    <row r="5" spans="1:11" ht="42" thickBot="1" x14ac:dyDescent="0.35">
      <c r="A5" s="139"/>
      <c r="B5" s="30" t="s">
        <v>176</v>
      </c>
      <c r="C5" s="31" t="s">
        <v>86</v>
      </c>
      <c r="D5" s="32" t="s">
        <v>87</v>
      </c>
      <c r="E5" s="32" t="s">
        <v>88</v>
      </c>
      <c r="F5" s="312"/>
      <c r="G5" s="312"/>
      <c r="H5" s="31" t="s">
        <v>89</v>
      </c>
      <c r="I5" s="312"/>
      <c r="J5" s="312"/>
      <c r="K5" s="315"/>
    </row>
    <row r="6" spans="1:11" ht="14.4" customHeight="1" thickBot="1" x14ac:dyDescent="0.35">
      <c r="A6" s="399" t="s">
        <v>253</v>
      </c>
      <c r="B6" s="381">
        <v>156370.664034741</v>
      </c>
      <c r="C6" s="381">
        <v>159063.49387000001</v>
      </c>
      <c r="D6" s="382">
        <v>2692.82983525909</v>
      </c>
      <c r="E6" s="383">
        <v>1.017220812176</v>
      </c>
      <c r="F6" s="381">
        <v>154828.82657350801</v>
      </c>
      <c r="G6" s="382">
        <v>103219.217715672</v>
      </c>
      <c r="H6" s="384">
        <v>13408.0566</v>
      </c>
      <c r="I6" s="381">
        <v>96556.946809999994</v>
      </c>
      <c r="J6" s="382">
        <v>-6662.2709056722397</v>
      </c>
      <c r="K6" s="385">
        <v>0.62363675387100004</v>
      </c>
    </row>
    <row r="7" spans="1:11" ht="14.4" customHeight="1" thickBot="1" x14ac:dyDescent="0.35">
      <c r="A7" s="400" t="s">
        <v>254</v>
      </c>
      <c r="B7" s="381">
        <v>47432.597554028303</v>
      </c>
      <c r="C7" s="381">
        <v>46900.471669999999</v>
      </c>
      <c r="D7" s="382">
        <v>-532.12588402823201</v>
      </c>
      <c r="E7" s="383">
        <v>0.98878143067199997</v>
      </c>
      <c r="F7" s="381">
        <v>46570.176672483001</v>
      </c>
      <c r="G7" s="382">
        <v>31046.784448322</v>
      </c>
      <c r="H7" s="384">
        <v>3477.0431600000002</v>
      </c>
      <c r="I7" s="381">
        <v>30036.528109999999</v>
      </c>
      <c r="J7" s="382">
        <v>-1010.25633832199</v>
      </c>
      <c r="K7" s="385">
        <v>0.64497346276400003</v>
      </c>
    </row>
    <row r="8" spans="1:11" ht="14.4" customHeight="1" thickBot="1" x14ac:dyDescent="0.35">
      <c r="A8" s="401" t="s">
        <v>255</v>
      </c>
      <c r="B8" s="381">
        <v>45483.5673513816</v>
      </c>
      <c r="C8" s="381">
        <v>45013.83567</v>
      </c>
      <c r="D8" s="382">
        <v>-469.73168138161401</v>
      </c>
      <c r="E8" s="383">
        <v>0.98967249693100001</v>
      </c>
      <c r="F8" s="381">
        <v>44711.107951085301</v>
      </c>
      <c r="G8" s="382">
        <v>29807.4053007236</v>
      </c>
      <c r="H8" s="384">
        <v>3359.7601599999998</v>
      </c>
      <c r="I8" s="381">
        <v>28841.859110000001</v>
      </c>
      <c r="J8" s="382">
        <v>-965.54619072356604</v>
      </c>
      <c r="K8" s="385">
        <v>0.64507144715700004</v>
      </c>
    </row>
    <row r="9" spans="1:11" ht="14.4" customHeight="1" thickBot="1" x14ac:dyDescent="0.35">
      <c r="A9" s="402" t="s">
        <v>256</v>
      </c>
      <c r="B9" s="386">
        <v>4.9406564584124654E-324</v>
      </c>
      <c r="C9" s="386">
        <v>4.9406564584124654E-324</v>
      </c>
      <c r="D9" s="387">
        <v>0</v>
      </c>
      <c r="E9" s="388">
        <v>1</v>
      </c>
      <c r="F9" s="386">
        <v>4.9406564584124654E-324</v>
      </c>
      <c r="G9" s="387">
        <v>0</v>
      </c>
      <c r="H9" s="389">
        <v>-1.1E-4</v>
      </c>
      <c r="I9" s="386">
        <v>-3.0000000000000201E-5</v>
      </c>
      <c r="J9" s="387">
        <v>-3.0000000000000201E-5</v>
      </c>
      <c r="K9" s="390" t="s">
        <v>257</v>
      </c>
    </row>
    <row r="10" spans="1:11" ht="14.4" customHeight="1" thickBot="1" x14ac:dyDescent="0.35">
      <c r="A10" s="403" t="s">
        <v>258</v>
      </c>
      <c r="B10" s="381">
        <v>4.9406564584124654E-324</v>
      </c>
      <c r="C10" s="381">
        <v>4.9406564584124654E-324</v>
      </c>
      <c r="D10" s="382">
        <v>0</v>
      </c>
      <c r="E10" s="383">
        <v>1</v>
      </c>
      <c r="F10" s="381">
        <v>4.9406564584124654E-324</v>
      </c>
      <c r="G10" s="382">
        <v>0</v>
      </c>
      <c r="H10" s="384">
        <v>-1.1E-4</v>
      </c>
      <c r="I10" s="381">
        <v>-3.0000000000000201E-5</v>
      </c>
      <c r="J10" s="382">
        <v>-3.0000000000000201E-5</v>
      </c>
      <c r="K10" s="391" t="s">
        <v>257</v>
      </c>
    </row>
    <row r="11" spans="1:11" ht="14.4" customHeight="1" thickBot="1" x14ac:dyDescent="0.35">
      <c r="A11" s="402" t="s">
        <v>259</v>
      </c>
      <c r="B11" s="386">
        <v>12099.91598145</v>
      </c>
      <c r="C11" s="386">
        <v>12305.068649999999</v>
      </c>
      <c r="D11" s="387">
        <v>205.15266854997799</v>
      </c>
      <c r="E11" s="388">
        <v>1.016954883725</v>
      </c>
      <c r="F11" s="386">
        <v>11494.9963049121</v>
      </c>
      <c r="G11" s="387">
        <v>7663.3308699414101</v>
      </c>
      <c r="H11" s="389">
        <v>985.00982999999997</v>
      </c>
      <c r="I11" s="386">
        <v>7792.0459099999998</v>
      </c>
      <c r="J11" s="387">
        <v>128.71504005859299</v>
      </c>
      <c r="K11" s="392">
        <v>0.67786415091399999</v>
      </c>
    </row>
    <row r="12" spans="1:11" ht="14.4" customHeight="1" thickBot="1" x14ac:dyDescent="0.35">
      <c r="A12" s="403" t="s">
        <v>260</v>
      </c>
      <c r="B12" s="381">
        <v>325.00006043136898</v>
      </c>
      <c r="C12" s="381">
        <v>291.84793999999999</v>
      </c>
      <c r="D12" s="382">
        <v>-33.152120431368999</v>
      </c>
      <c r="E12" s="383">
        <v>0.89799349456300004</v>
      </c>
      <c r="F12" s="381">
        <v>308.99941147678101</v>
      </c>
      <c r="G12" s="382">
        <v>205.999607651188</v>
      </c>
      <c r="H12" s="384">
        <v>26.56589</v>
      </c>
      <c r="I12" s="381">
        <v>203.38978</v>
      </c>
      <c r="J12" s="382">
        <v>-2.609827651187</v>
      </c>
      <c r="K12" s="385">
        <v>0.658220606401</v>
      </c>
    </row>
    <row r="13" spans="1:11" ht="14.4" customHeight="1" thickBot="1" x14ac:dyDescent="0.35">
      <c r="A13" s="403" t="s">
        <v>261</v>
      </c>
      <c r="B13" s="381">
        <v>11742.915882945401</v>
      </c>
      <c r="C13" s="381">
        <v>11961.25001</v>
      </c>
      <c r="D13" s="382">
        <v>218.33412705458801</v>
      </c>
      <c r="E13" s="383">
        <v>1.0185928375219999</v>
      </c>
      <c r="F13" s="381">
        <v>11154.892876587401</v>
      </c>
      <c r="G13" s="382">
        <v>7436.5952510582802</v>
      </c>
      <c r="H13" s="384">
        <v>954.08281999999997</v>
      </c>
      <c r="I13" s="381">
        <v>7566.4008599999997</v>
      </c>
      <c r="J13" s="382">
        <v>129.80560894171799</v>
      </c>
      <c r="K13" s="385">
        <v>0.67830331888499995</v>
      </c>
    </row>
    <row r="14" spans="1:11" ht="14.4" customHeight="1" thickBot="1" x14ac:dyDescent="0.35">
      <c r="A14" s="403" t="s">
        <v>262</v>
      </c>
      <c r="B14" s="381">
        <v>4.9406564584124654E-324</v>
      </c>
      <c r="C14" s="381">
        <v>21.988040000000002</v>
      </c>
      <c r="D14" s="382">
        <v>21.988040000000002</v>
      </c>
      <c r="E14" s="393" t="s">
        <v>257</v>
      </c>
      <c r="F14" s="381">
        <v>0</v>
      </c>
      <c r="G14" s="382">
        <v>0</v>
      </c>
      <c r="H14" s="384">
        <v>4.9406564584124654E-324</v>
      </c>
      <c r="I14" s="381">
        <v>3.9525251667299724E-323</v>
      </c>
      <c r="J14" s="382">
        <v>3.9525251667299724E-323</v>
      </c>
      <c r="K14" s="391" t="s">
        <v>251</v>
      </c>
    </row>
    <row r="15" spans="1:11" ht="14.4" customHeight="1" thickBot="1" x14ac:dyDescent="0.35">
      <c r="A15" s="403" t="s">
        <v>263</v>
      </c>
      <c r="B15" s="381">
        <v>4.9406564584124654E-324</v>
      </c>
      <c r="C15" s="381">
        <v>0.11536</v>
      </c>
      <c r="D15" s="382">
        <v>0.11536</v>
      </c>
      <c r="E15" s="393" t="s">
        <v>257</v>
      </c>
      <c r="F15" s="381">
        <v>0</v>
      </c>
      <c r="G15" s="382">
        <v>0</v>
      </c>
      <c r="H15" s="384">
        <v>4.9406564584124654E-324</v>
      </c>
      <c r="I15" s="381">
        <v>3.9525251667299724E-323</v>
      </c>
      <c r="J15" s="382">
        <v>3.9525251667299724E-323</v>
      </c>
      <c r="K15" s="391" t="s">
        <v>251</v>
      </c>
    </row>
    <row r="16" spans="1:11" ht="14.4" customHeight="1" thickBot="1" x14ac:dyDescent="0.35">
      <c r="A16" s="403" t="s">
        <v>264</v>
      </c>
      <c r="B16" s="381">
        <v>32.000038073239999</v>
      </c>
      <c r="C16" s="381">
        <v>29.8673</v>
      </c>
      <c r="D16" s="382">
        <v>-2.1327380732400001</v>
      </c>
      <c r="E16" s="383">
        <v>0.93335201450799998</v>
      </c>
      <c r="F16" s="381">
        <v>31.104016847905999</v>
      </c>
      <c r="G16" s="382">
        <v>20.736011231936999</v>
      </c>
      <c r="H16" s="384">
        <v>4.3611199999999997</v>
      </c>
      <c r="I16" s="381">
        <v>22.255269999999999</v>
      </c>
      <c r="J16" s="382">
        <v>1.519258768062</v>
      </c>
      <c r="K16" s="385">
        <v>0.71551112220699997</v>
      </c>
    </row>
    <row r="17" spans="1:11" ht="14.4" customHeight="1" thickBot="1" x14ac:dyDescent="0.35">
      <c r="A17" s="402" t="s">
        <v>265</v>
      </c>
      <c r="B17" s="386">
        <v>31941.008226794798</v>
      </c>
      <c r="C17" s="386">
        <v>31395.358179999999</v>
      </c>
      <c r="D17" s="387">
        <v>-545.65004679482104</v>
      </c>
      <c r="E17" s="388">
        <v>0.98291694354400005</v>
      </c>
      <c r="F17" s="386">
        <v>32016.6977242783</v>
      </c>
      <c r="G17" s="387">
        <v>21344.465149518899</v>
      </c>
      <c r="H17" s="389">
        <v>2319.3613700000001</v>
      </c>
      <c r="I17" s="386">
        <v>19755.14142</v>
      </c>
      <c r="J17" s="387">
        <v>-1589.3237295188601</v>
      </c>
      <c r="K17" s="392">
        <v>0.61702620270599995</v>
      </c>
    </row>
    <row r="18" spans="1:11" ht="14.4" customHeight="1" thickBot="1" x14ac:dyDescent="0.35">
      <c r="A18" s="403" t="s">
        <v>266</v>
      </c>
      <c r="B18" s="381">
        <v>20.377158773066999</v>
      </c>
      <c r="C18" s="381">
        <v>116.50864</v>
      </c>
      <c r="D18" s="382">
        <v>96.131481226931996</v>
      </c>
      <c r="E18" s="383">
        <v>5.7176096676429999</v>
      </c>
      <c r="F18" s="381">
        <v>115.666666666667</v>
      </c>
      <c r="G18" s="382">
        <v>77.111111111111001</v>
      </c>
      <c r="H18" s="384">
        <v>4.9406564584124654E-324</v>
      </c>
      <c r="I18" s="381">
        <v>49.49991</v>
      </c>
      <c r="J18" s="382">
        <v>-27.611201111111001</v>
      </c>
      <c r="K18" s="385">
        <v>0.42795311239099998</v>
      </c>
    </row>
    <row r="19" spans="1:11" ht="14.4" customHeight="1" thickBot="1" x14ac:dyDescent="0.35">
      <c r="A19" s="403" t="s">
        <v>267</v>
      </c>
      <c r="B19" s="381">
        <v>57.166736557923997</v>
      </c>
      <c r="C19" s="381">
        <v>345.22800000000001</v>
      </c>
      <c r="D19" s="382">
        <v>288.06126344207598</v>
      </c>
      <c r="E19" s="383">
        <v>6.0389663777670002</v>
      </c>
      <c r="F19" s="381">
        <v>638.107099354458</v>
      </c>
      <c r="G19" s="382">
        <v>425.404732902972</v>
      </c>
      <c r="H19" s="384">
        <v>4.9406564584124654E-324</v>
      </c>
      <c r="I19" s="381">
        <v>196.72900000000001</v>
      </c>
      <c r="J19" s="382">
        <v>-228.67573290297199</v>
      </c>
      <c r="K19" s="385">
        <v>0.30830091092700002</v>
      </c>
    </row>
    <row r="20" spans="1:11" ht="14.4" customHeight="1" thickBot="1" x14ac:dyDescent="0.35">
      <c r="A20" s="403" t="s">
        <v>268</v>
      </c>
      <c r="B20" s="381">
        <v>4.9406564584124654E-324</v>
      </c>
      <c r="C20" s="381">
        <v>1.1144000000000001</v>
      </c>
      <c r="D20" s="382">
        <v>1.1144000000000001</v>
      </c>
      <c r="E20" s="393" t="s">
        <v>257</v>
      </c>
      <c r="F20" s="381">
        <v>2.4</v>
      </c>
      <c r="G20" s="382">
        <v>1.6</v>
      </c>
      <c r="H20" s="384">
        <v>0.29039999999999999</v>
      </c>
      <c r="I20" s="381">
        <v>1.1616</v>
      </c>
      <c r="J20" s="382">
        <v>-0.43840000000000001</v>
      </c>
      <c r="K20" s="385">
        <v>0.48399999999999999</v>
      </c>
    </row>
    <row r="21" spans="1:11" ht="14.4" customHeight="1" thickBot="1" x14ac:dyDescent="0.35">
      <c r="A21" s="403" t="s">
        <v>269</v>
      </c>
      <c r="B21" s="381">
        <v>39.744847606915997</v>
      </c>
      <c r="C21" s="381">
        <v>74.013379999999998</v>
      </c>
      <c r="D21" s="382">
        <v>34.268532393082999</v>
      </c>
      <c r="E21" s="383">
        <v>1.8622132038849999</v>
      </c>
      <c r="F21" s="381">
        <v>88.901197910929994</v>
      </c>
      <c r="G21" s="382">
        <v>59.267465273953</v>
      </c>
      <c r="H21" s="384">
        <v>4.9676999999999998</v>
      </c>
      <c r="I21" s="381">
        <v>41.804189999999998</v>
      </c>
      <c r="J21" s="382">
        <v>-17.463275273952998</v>
      </c>
      <c r="K21" s="385">
        <v>0.47023202141600001</v>
      </c>
    </row>
    <row r="22" spans="1:11" ht="14.4" customHeight="1" thickBot="1" x14ac:dyDescent="0.35">
      <c r="A22" s="403" t="s">
        <v>270</v>
      </c>
      <c r="B22" s="381">
        <v>1950.9165725330499</v>
      </c>
      <c r="C22" s="381">
        <v>2753.3899900000001</v>
      </c>
      <c r="D22" s="382">
        <v>802.47341746695099</v>
      </c>
      <c r="E22" s="383">
        <v>1.4113314883700001</v>
      </c>
      <c r="F22" s="381">
        <v>3585.1767396208002</v>
      </c>
      <c r="G22" s="382">
        <v>2390.1178264138698</v>
      </c>
      <c r="H22" s="384">
        <v>264.78633000000002</v>
      </c>
      <c r="I22" s="381">
        <v>2031.89138</v>
      </c>
      <c r="J22" s="382">
        <v>-358.22644641387001</v>
      </c>
      <c r="K22" s="385">
        <v>0.56674789768199996</v>
      </c>
    </row>
    <row r="23" spans="1:11" ht="14.4" customHeight="1" thickBot="1" x14ac:dyDescent="0.35">
      <c r="A23" s="403" t="s">
        <v>271</v>
      </c>
      <c r="B23" s="381">
        <v>0.26336998414200002</v>
      </c>
      <c r="C23" s="381">
        <v>4.1561000000000003</v>
      </c>
      <c r="D23" s="382">
        <v>3.892730015857</v>
      </c>
      <c r="E23" s="383">
        <v>15.780461898635</v>
      </c>
      <c r="F23" s="381">
        <v>11.8</v>
      </c>
      <c r="G23" s="382">
        <v>7.8666666666660001</v>
      </c>
      <c r="H23" s="384">
        <v>0.24510000000000001</v>
      </c>
      <c r="I23" s="381">
        <v>3.323</v>
      </c>
      <c r="J23" s="382">
        <v>-4.5436666666659997</v>
      </c>
      <c r="K23" s="385">
        <v>0.28161016949099998</v>
      </c>
    </row>
    <row r="24" spans="1:11" ht="14.4" customHeight="1" thickBot="1" x14ac:dyDescent="0.35">
      <c r="A24" s="403" t="s">
        <v>272</v>
      </c>
      <c r="B24" s="381">
        <v>34.416627927733998</v>
      </c>
      <c r="C24" s="381">
        <v>31.596769999999999</v>
      </c>
      <c r="D24" s="382">
        <v>-2.8198579277340001</v>
      </c>
      <c r="E24" s="383">
        <v>0.91806698978000001</v>
      </c>
      <c r="F24" s="381">
        <v>35.5</v>
      </c>
      <c r="G24" s="382">
        <v>23.666666666666</v>
      </c>
      <c r="H24" s="384">
        <v>1.8042100000000001</v>
      </c>
      <c r="I24" s="381">
        <v>19.561240000000002</v>
      </c>
      <c r="J24" s="382">
        <v>-4.1054266666660002</v>
      </c>
      <c r="K24" s="385">
        <v>0.55102084507000004</v>
      </c>
    </row>
    <row r="25" spans="1:11" ht="14.4" customHeight="1" thickBot="1" x14ac:dyDescent="0.35">
      <c r="A25" s="403" t="s">
        <v>273</v>
      </c>
      <c r="B25" s="381">
        <v>110.74995333161699</v>
      </c>
      <c r="C25" s="381">
        <v>155.82169999999999</v>
      </c>
      <c r="D25" s="382">
        <v>45.071746668383</v>
      </c>
      <c r="E25" s="383">
        <v>1.4069685386990001</v>
      </c>
      <c r="F25" s="381">
        <v>195</v>
      </c>
      <c r="G25" s="382">
        <v>130</v>
      </c>
      <c r="H25" s="384">
        <v>7.7431099999999997</v>
      </c>
      <c r="I25" s="381">
        <v>71.524289999999993</v>
      </c>
      <c r="J25" s="382">
        <v>-58.475709999999999</v>
      </c>
      <c r="K25" s="385">
        <v>0.366791230769</v>
      </c>
    </row>
    <row r="26" spans="1:11" ht="14.4" customHeight="1" thickBot="1" x14ac:dyDescent="0.35">
      <c r="A26" s="403" t="s">
        <v>274</v>
      </c>
      <c r="B26" s="381">
        <v>26.354198413182999</v>
      </c>
      <c r="C26" s="381">
        <v>65.65737</v>
      </c>
      <c r="D26" s="382">
        <v>39.303171586815999</v>
      </c>
      <c r="E26" s="383">
        <v>2.4913438447490002</v>
      </c>
      <c r="F26" s="381">
        <v>115.130599121982</v>
      </c>
      <c r="G26" s="382">
        <v>76.753732747987996</v>
      </c>
      <c r="H26" s="384">
        <v>5.8925000000000001</v>
      </c>
      <c r="I26" s="381">
        <v>42.418199999999999</v>
      </c>
      <c r="J26" s="382">
        <v>-34.335532747987997</v>
      </c>
      <c r="K26" s="385">
        <v>0.36843550127800001</v>
      </c>
    </row>
    <row r="27" spans="1:11" ht="14.4" customHeight="1" thickBot="1" x14ac:dyDescent="0.35">
      <c r="A27" s="403" t="s">
        <v>275</v>
      </c>
      <c r="B27" s="381">
        <v>29701.018761667201</v>
      </c>
      <c r="C27" s="381">
        <v>27847.87183</v>
      </c>
      <c r="D27" s="382">
        <v>-1853.1469316671901</v>
      </c>
      <c r="E27" s="383">
        <v>0.93760662061599997</v>
      </c>
      <c r="F27" s="381">
        <v>27229.015421603399</v>
      </c>
      <c r="G27" s="382">
        <v>18152.676947735599</v>
      </c>
      <c r="H27" s="384">
        <v>2033.63202</v>
      </c>
      <c r="I27" s="381">
        <v>17297.228609999998</v>
      </c>
      <c r="J27" s="382">
        <v>-855.44833773563005</v>
      </c>
      <c r="K27" s="385">
        <v>0.63524987378999997</v>
      </c>
    </row>
    <row r="28" spans="1:11" ht="14.4" customHeight="1" thickBot="1" x14ac:dyDescent="0.35">
      <c r="A28" s="402" t="s">
        <v>276</v>
      </c>
      <c r="B28" s="386">
        <v>4.9406564584124654E-324</v>
      </c>
      <c r="C28" s="386">
        <v>2.9772400000000001</v>
      </c>
      <c r="D28" s="387">
        <v>2.9772400000000001</v>
      </c>
      <c r="E28" s="394" t="s">
        <v>257</v>
      </c>
      <c r="F28" s="386">
        <v>0</v>
      </c>
      <c r="G28" s="387">
        <v>0</v>
      </c>
      <c r="H28" s="389">
        <v>2.9478599999999999</v>
      </c>
      <c r="I28" s="386">
        <v>8.6147899999999993</v>
      </c>
      <c r="J28" s="387">
        <v>8.6147899999999993</v>
      </c>
      <c r="K28" s="390" t="s">
        <v>251</v>
      </c>
    </row>
    <row r="29" spans="1:11" ht="14.4" customHeight="1" thickBot="1" x14ac:dyDescent="0.35">
      <c r="A29" s="403" t="s">
        <v>277</v>
      </c>
      <c r="B29" s="381">
        <v>4.9406564584124654E-324</v>
      </c>
      <c r="C29" s="381">
        <v>2.9772400000000001</v>
      </c>
      <c r="D29" s="382">
        <v>2.9772400000000001</v>
      </c>
      <c r="E29" s="393" t="s">
        <v>257</v>
      </c>
      <c r="F29" s="381">
        <v>0</v>
      </c>
      <c r="G29" s="382">
        <v>0</v>
      </c>
      <c r="H29" s="384">
        <v>2.9478599999999999</v>
      </c>
      <c r="I29" s="381">
        <v>8.6147899999999993</v>
      </c>
      <c r="J29" s="382">
        <v>8.6147899999999993</v>
      </c>
      <c r="K29" s="391" t="s">
        <v>251</v>
      </c>
    </row>
    <row r="30" spans="1:11" ht="14.4" customHeight="1" thickBot="1" x14ac:dyDescent="0.35">
      <c r="A30" s="402" t="s">
        <v>278</v>
      </c>
      <c r="B30" s="386">
        <v>1056.2941663992999</v>
      </c>
      <c r="C30" s="386">
        <v>946.93520000000001</v>
      </c>
      <c r="D30" s="387">
        <v>-109.358966399303</v>
      </c>
      <c r="E30" s="388">
        <v>0.89646921295399995</v>
      </c>
      <c r="F30" s="386">
        <v>885.47121574376195</v>
      </c>
      <c r="G30" s="387">
        <v>590.31414382917501</v>
      </c>
      <c r="H30" s="389">
        <v>29.706099999999999</v>
      </c>
      <c r="I30" s="386">
        <v>747.99035000000003</v>
      </c>
      <c r="J30" s="387">
        <v>157.676206170825</v>
      </c>
      <c r="K30" s="392">
        <v>0.84473705830300005</v>
      </c>
    </row>
    <row r="31" spans="1:11" ht="14.4" customHeight="1" thickBot="1" x14ac:dyDescent="0.35">
      <c r="A31" s="403" t="s">
        <v>279</v>
      </c>
      <c r="B31" s="381">
        <v>172.06207963994299</v>
      </c>
      <c r="C31" s="381">
        <v>133.40300999999999</v>
      </c>
      <c r="D31" s="382">
        <v>-38.659069639941997</v>
      </c>
      <c r="E31" s="383">
        <v>0.77531906088199998</v>
      </c>
      <c r="F31" s="381">
        <v>133.74744855770101</v>
      </c>
      <c r="G31" s="382">
        <v>89.164965705133994</v>
      </c>
      <c r="H31" s="384">
        <v>0</v>
      </c>
      <c r="I31" s="381">
        <v>2.8752399999999998</v>
      </c>
      <c r="J31" s="382">
        <v>-86.289725705134003</v>
      </c>
      <c r="K31" s="385">
        <v>2.1497531585999999E-2</v>
      </c>
    </row>
    <row r="32" spans="1:11" ht="14.4" customHeight="1" thickBot="1" x14ac:dyDescent="0.35">
      <c r="A32" s="403" t="s">
        <v>280</v>
      </c>
      <c r="B32" s="381">
        <v>17.000038976407001</v>
      </c>
      <c r="C32" s="381">
        <v>16.083110000000001</v>
      </c>
      <c r="D32" s="382">
        <v>-0.916928976407</v>
      </c>
      <c r="E32" s="383">
        <v>0.94606312505000001</v>
      </c>
      <c r="F32" s="381">
        <v>15.106774233975001</v>
      </c>
      <c r="G32" s="382">
        <v>10.07118282265</v>
      </c>
      <c r="H32" s="384">
        <v>1.1231800000000001</v>
      </c>
      <c r="I32" s="381">
        <v>7.9314600000000004</v>
      </c>
      <c r="J32" s="382">
        <v>-2.13972282265</v>
      </c>
      <c r="K32" s="385">
        <v>0.52502671166899995</v>
      </c>
    </row>
    <row r="33" spans="1:11" ht="14.4" customHeight="1" thickBot="1" x14ac:dyDescent="0.35">
      <c r="A33" s="403" t="s">
        <v>281</v>
      </c>
      <c r="B33" s="381">
        <v>134.99999187149399</v>
      </c>
      <c r="C33" s="381">
        <v>160.58337</v>
      </c>
      <c r="D33" s="382">
        <v>25.583378128505998</v>
      </c>
      <c r="E33" s="383">
        <v>1.1895065160660001</v>
      </c>
      <c r="F33" s="381">
        <v>107.20080937083701</v>
      </c>
      <c r="G33" s="382">
        <v>71.467206247223999</v>
      </c>
      <c r="H33" s="384">
        <v>15.94359</v>
      </c>
      <c r="I33" s="381">
        <v>93.758049999999997</v>
      </c>
      <c r="J33" s="382">
        <v>22.290843752775</v>
      </c>
      <c r="K33" s="385">
        <v>0.87460207203899998</v>
      </c>
    </row>
    <row r="34" spans="1:11" ht="14.4" customHeight="1" thickBot="1" x14ac:dyDescent="0.35">
      <c r="A34" s="403" t="s">
        <v>282</v>
      </c>
      <c r="B34" s="381">
        <v>162.01273024502601</v>
      </c>
      <c r="C34" s="381">
        <v>108.92798999999999</v>
      </c>
      <c r="D34" s="382">
        <v>-53.084740245025003</v>
      </c>
      <c r="E34" s="383">
        <v>0.672342166169</v>
      </c>
      <c r="F34" s="381">
        <v>108.77155268709301</v>
      </c>
      <c r="G34" s="382">
        <v>72.514368458061995</v>
      </c>
      <c r="H34" s="384">
        <v>2.59335</v>
      </c>
      <c r="I34" s="381">
        <v>64.320589999999996</v>
      </c>
      <c r="J34" s="382">
        <v>-8.1937784580620008</v>
      </c>
      <c r="K34" s="385">
        <v>0.591336506752</v>
      </c>
    </row>
    <row r="35" spans="1:11" ht="14.4" customHeight="1" thickBot="1" x14ac:dyDescent="0.35">
      <c r="A35" s="403" t="s">
        <v>283</v>
      </c>
      <c r="B35" s="381">
        <v>7.7777995316890003</v>
      </c>
      <c r="C35" s="381">
        <v>4.0980600000000003</v>
      </c>
      <c r="D35" s="382">
        <v>-3.679739531689</v>
      </c>
      <c r="E35" s="383">
        <v>0.52689195488999996</v>
      </c>
      <c r="F35" s="381">
        <v>3.9964850873270001</v>
      </c>
      <c r="G35" s="382">
        <v>2.6643233915510001</v>
      </c>
      <c r="H35" s="384">
        <v>4.9406564584124654E-324</v>
      </c>
      <c r="I35" s="381">
        <v>9.9743099999999991</v>
      </c>
      <c r="J35" s="382">
        <v>7.3099866084479999</v>
      </c>
      <c r="K35" s="385">
        <v>2.4957706039300001</v>
      </c>
    </row>
    <row r="36" spans="1:11" ht="14.4" customHeight="1" thickBot="1" x14ac:dyDescent="0.35">
      <c r="A36" s="403" t="s">
        <v>284</v>
      </c>
      <c r="B36" s="381">
        <v>2.5000798494669998</v>
      </c>
      <c r="C36" s="381">
        <v>4.9406564584124654E-324</v>
      </c>
      <c r="D36" s="382">
        <v>-2.5000798494669998</v>
      </c>
      <c r="E36" s="383">
        <v>0</v>
      </c>
      <c r="F36" s="381">
        <v>0</v>
      </c>
      <c r="G36" s="382">
        <v>0</v>
      </c>
      <c r="H36" s="384">
        <v>4.9406564584124654E-324</v>
      </c>
      <c r="I36" s="381">
        <v>0.47199999999999998</v>
      </c>
      <c r="J36" s="382">
        <v>0.47199999999999998</v>
      </c>
      <c r="K36" s="391" t="s">
        <v>251</v>
      </c>
    </row>
    <row r="37" spans="1:11" ht="14.4" customHeight="1" thickBot="1" x14ac:dyDescent="0.35">
      <c r="A37" s="403" t="s">
        <v>285</v>
      </c>
      <c r="B37" s="381">
        <v>1.3328399197480001</v>
      </c>
      <c r="C37" s="381">
        <v>3.4035700000000002</v>
      </c>
      <c r="D37" s="382">
        <v>2.0707300802509998</v>
      </c>
      <c r="E37" s="383">
        <v>2.553622494022</v>
      </c>
      <c r="F37" s="381">
        <v>2.0002529972850001</v>
      </c>
      <c r="G37" s="382">
        <v>1.33350199819</v>
      </c>
      <c r="H37" s="384">
        <v>0.55900000000000005</v>
      </c>
      <c r="I37" s="381">
        <v>2.8180299999999998</v>
      </c>
      <c r="J37" s="382">
        <v>1.4845280018089999</v>
      </c>
      <c r="K37" s="385">
        <v>1.4088367840580001</v>
      </c>
    </row>
    <row r="38" spans="1:11" ht="14.4" customHeight="1" thickBot="1" x14ac:dyDescent="0.35">
      <c r="A38" s="403" t="s">
        <v>286</v>
      </c>
      <c r="B38" s="381">
        <v>78.608635266882004</v>
      </c>
      <c r="C38" s="381">
        <v>53.919289999999997</v>
      </c>
      <c r="D38" s="382">
        <v>-24.689345266882</v>
      </c>
      <c r="E38" s="383">
        <v>0.68592069836699998</v>
      </c>
      <c r="F38" s="381">
        <v>47.906147421573003</v>
      </c>
      <c r="G38" s="382">
        <v>31.937431614382</v>
      </c>
      <c r="H38" s="384">
        <v>1.9169</v>
      </c>
      <c r="I38" s="381">
        <v>25.591799999999999</v>
      </c>
      <c r="J38" s="382">
        <v>-6.3456316143820004</v>
      </c>
      <c r="K38" s="385">
        <v>0.53420701470200005</v>
      </c>
    </row>
    <row r="39" spans="1:11" ht="14.4" customHeight="1" thickBot="1" x14ac:dyDescent="0.35">
      <c r="A39" s="403" t="s">
        <v>287</v>
      </c>
      <c r="B39" s="381">
        <v>4.9406564584124654E-324</v>
      </c>
      <c r="C39" s="381">
        <v>4.9406564584124654E-324</v>
      </c>
      <c r="D39" s="382">
        <v>0</v>
      </c>
      <c r="E39" s="383">
        <v>1</v>
      </c>
      <c r="F39" s="381">
        <v>4.9406564584124654E-324</v>
      </c>
      <c r="G39" s="382">
        <v>0</v>
      </c>
      <c r="H39" s="384">
        <v>4.9406564584124654E-324</v>
      </c>
      <c r="I39" s="381">
        <v>0.52815000000000001</v>
      </c>
      <c r="J39" s="382">
        <v>0.52815000000000001</v>
      </c>
      <c r="K39" s="391" t="s">
        <v>257</v>
      </c>
    </row>
    <row r="40" spans="1:11" ht="14.4" customHeight="1" thickBot="1" x14ac:dyDescent="0.35">
      <c r="A40" s="403" t="s">
        <v>288</v>
      </c>
      <c r="B40" s="381">
        <v>4.9406564584124654E-324</v>
      </c>
      <c r="C40" s="381">
        <v>4.9406564584124654E-324</v>
      </c>
      <c r="D40" s="382">
        <v>0</v>
      </c>
      <c r="E40" s="383">
        <v>1</v>
      </c>
      <c r="F40" s="381">
        <v>4.9406564584124654E-324</v>
      </c>
      <c r="G40" s="382">
        <v>0</v>
      </c>
      <c r="H40" s="384">
        <v>7.5700799999999999</v>
      </c>
      <c r="I40" s="381">
        <v>62.452060000000003</v>
      </c>
      <c r="J40" s="382">
        <v>62.452060000000003</v>
      </c>
      <c r="K40" s="391" t="s">
        <v>257</v>
      </c>
    </row>
    <row r="41" spans="1:11" ht="14.4" customHeight="1" thickBot="1" x14ac:dyDescent="0.35">
      <c r="A41" s="403" t="s">
        <v>289</v>
      </c>
      <c r="B41" s="381">
        <v>4.9406564584124654E-324</v>
      </c>
      <c r="C41" s="381">
        <v>4.9406564584124654E-324</v>
      </c>
      <c r="D41" s="382">
        <v>0</v>
      </c>
      <c r="E41" s="383">
        <v>1</v>
      </c>
      <c r="F41" s="381">
        <v>4.9406564584124654E-324</v>
      </c>
      <c r="G41" s="382">
        <v>0</v>
      </c>
      <c r="H41" s="384">
        <v>4.9406564584124654E-324</v>
      </c>
      <c r="I41" s="381">
        <v>0.35199999999999998</v>
      </c>
      <c r="J41" s="382">
        <v>0.35199999999999998</v>
      </c>
      <c r="K41" s="391" t="s">
        <v>257</v>
      </c>
    </row>
    <row r="42" spans="1:11" ht="14.4" customHeight="1" thickBot="1" x14ac:dyDescent="0.35">
      <c r="A42" s="403" t="s">
        <v>290</v>
      </c>
      <c r="B42" s="381">
        <v>479.99997109864501</v>
      </c>
      <c r="C42" s="381">
        <v>466.51679999999999</v>
      </c>
      <c r="D42" s="382">
        <v>-13.483171098644</v>
      </c>
      <c r="E42" s="383">
        <v>0.97191005851900003</v>
      </c>
      <c r="F42" s="381">
        <v>466.741745387967</v>
      </c>
      <c r="G42" s="382">
        <v>311.16116359197798</v>
      </c>
      <c r="H42" s="384">
        <v>4.9406564584124654E-324</v>
      </c>
      <c r="I42" s="381">
        <v>476.91665999999998</v>
      </c>
      <c r="J42" s="382">
        <v>165.755496408022</v>
      </c>
      <c r="K42" s="385">
        <v>1.0217998812239999</v>
      </c>
    </row>
    <row r="43" spans="1:11" ht="14.4" customHeight="1" thickBot="1" x14ac:dyDescent="0.35">
      <c r="A43" s="402" t="s">
        <v>291</v>
      </c>
      <c r="B43" s="386">
        <v>101.348873897667</v>
      </c>
      <c r="C43" s="386">
        <v>29.04495</v>
      </c>
      <c r="D43" s="387">
        <v>-72.303923897665996</v>
      </c>
      <c r="E43" s="388">
        <v>0.28658384531499997</v>
      </c>
      <c r="F43" s="386">
        <v>27.942818971527</v>
      </c>
      <c r="G43" s="387">
        <v>18.628545981018</v>
      </c>
      <c r="H43" s="389">
        <v>8.1440000000000001</v>
      </c>
      <c r="I43" s="386">
        <v>351.93531999999999</v>
      </c>
      <c r="J43" s="387">
        <v>333.306774018981</v>
      </c>
      <c r="K43" s="392">
        <v>12.594839495564001</v>
      </c>
    </row>
    <row r="44" spans="1:11" ht="14.4" customHeight="1" thickBot="1" x14ac:dyDescent="0.35">
      <c r="A44" s="403" t="s">
        <v>292</v>
      </c>
      <c r="B44" s="381">
        <v>0.99995993979099995</v>
      </c>
      <c r="C44" s="381">
        <v>1.7504</v>
      </c>
      <c r="D44" s="382">
        <v>0.75044006020800003</v>
      </c>
      <c r="E44" s="383">
        <v>1.7504701241980001</v>
      </c>
      <c r="F44" s="381">
        <v>1.233701963596</v>
      </c>
      <c r="G44" s="382">
        <v>0.82246797573099995</v>
      </c>
      <c r="H44" s="384">
        <v>4.9406564584124654E-324</v>
      </c>
      <c r="I44" s="381">
        <v>3.9525251667299724E-323</v>
      </c>
      <c r="J44" s="382">
        <v>-0.82246797573099995</v>
      </c>
      <c r="K44" s="385">
        <v>2.9643938750474793E-323</v>
      </c>
    </row>
    <row r="45" spans="1:11" ht="14.4" customHeight="1" thickBot="1" x14ac:dyDescent="0.35">
      <c r="A45" s="403" t="s">
        <v>293</v>
      </c>
      <c r="B45" s="381">
        <v>4.9406564584124654E-324</v>
      </c>
      <c r="C45" s="381">
        <v>0.1368</v>
      </c>
      <c r="D45" s="382">
        <v>0.1368</v>
      </c>
      <c r="E45" s="393" t="s">
        <v>257</v>
      </c>
      <c r="F45" s="381">
        <v>0.14209230421999999</v>
      </c>
      <c r="G45" s="382">
        <v>9.4728202812999998E-2</v>
      </c>
      <c r="H45" s="384">
        <v>4.9406564584124654E-324</v>
      </c>
      <c r="I45" s="381">
        <v>3.9525251667299724E-323</v>
      </c>
      <c r="J45" s="382">
        <v>-9.4728202812999998E-2</v>
      </c>
      <c r="K45" s="385">
        <v>2.7667676167109806E-322</v>
      </c>
    </row>
    <row r="46" spans="1:11" ht="14.4" customHeight="1" thickBot="1" x14ac:dyDescent="0.35">
      <c r="A46" s="403" t="s">
        <v>294</v>
      </c>
      <c r="B46" s="381">
        <v>49.999916989447001</v>
      </c>
      <c r="C46" s="381">
        <v>4.3765999999999998</v>
      </c>
      <c r="D46" s="382">
        <v>-45.623316989446998</v>
      </c>
      <c r="E46" s="383">
        <v>8.7532145320999996E-2</v>
      </c>
      <c r="F46" s="381">
        <v>4.3011861548779997</v>
      </c>
      <c r="G46" s="382">
        <v>2.8674574365850001</v>
      </c>
      <c r="H46" s="384">
        <v>4.9406564584124654E-324</v>
      </c>
      <c r="I46" s="381">
        <v>41.881300000000003</v>
      </c>
      <c r="J46" s="382">
        <v>39.013842563414002</v>
      </c>
      <c r="K46" s="385">
        <v>9.7371512164130003</v>
      </c>
    </row>
    <row r="47" spans="1:11" ht="14.4" customHeight="1" thickBot="1" x14ac:dyDescent="0.35">
      <c r="A47" s="403" t="s">
        <v>295</v>
      </c>
      <c r="B47" s="381">
        <v>46.153797221025997</v>
      </c>
      <c r="C47" s="381">
        <v>10.935219999999999</v>
      </c>
      <c r="D47" s="382">
        <v>-35.218577221026003</v>
      </c>
      <c r="E47" s="383">
        <v>0.23693001786199999</v>
      </c>
      <c r="F47" s="381">
        <v>11.15532089002</v>
      </c>
      <c r="G47" s="382">
        <v>7.4368805933460003</v>
      </c>
      <c r="H47" s="384">
        <v>7.5490000000000004</v>
      </c>
      <c r="I47" s="381">
        <v>307.27562999999998</v>
      </c>
      <c r="J47" s="382">
        <v>299.83874940665299</v>
      </c>
      <c r="K47" s="385">
        <v>27.545207621494001</v>
      </c>
    </row>
    <row r="48" spans="1:11" ht="14.4" customHeight="1" thickBot="1" x14ac:dyDescent="0.35">
      <c r="A48" s="403" t="s">
        <v>296</v>
      </c>
      <c r="B48" s="381">
        <v>4.9406564584124654E-324</v>
      </c>
      <c r="C48" s="381">
        <v>1.2098</v>
      </c>
      <c r="D48" s="382">
        <v>1.2098</v>
      </c>
      <c r="E48" s="393" t="s">
        <v>257</v>
      </c>
      <c r="F48" s="381">
        <v>0</v>
      </c>
      <c r="G48" s="382">
        <v>0</v>
      </c>
      <c r="H48" s="384">
        <v>4.9406564584124654E-324</v>
      </c>
      <c r="I48" s="381">
        <v>3.9525251667299724E-323</v>
      </c>
      <c r="J48" s="382">
        <v>3.9525251667299724E-323</v>
      </c>
      <c r="K48" s="391" t="s">
        <v>251</v>
      </c>
    </row>
    <row r="49" spans="1:11" ht="14.4" customHeight="1" thickBot="1" x14ac:dyDescent="0.35">
      <c r="A49" s="403" t="s">
        <v>297</v>
      </c>
      <c r="B49" s="381">
        <v>4.1951997474020004</v>
      </c>
      <c r="C49" s="381">
        <v>10.63613</v>
      </c>
      <c r="D49" s="382">
        <v>6.440930252597</v>
      </c>
      <c r="E49" s="383">
        <v>2.5353095538739998</v>
      </c>
      <c r="F49" s="381">
        <v>11.110517658811</v>
      </c>
      <c r="G49" s="382">
        <v>7.4070117725409998</v>
      </c>
      <c r="H49" s="384">
        <v>0.59499999999999997</v>
      </c>
      <c r="I49" s="381">
        <v>2.7783899999999999</v>
      </c>
      <c r="J49" s="382">
        <v>-4.6286217725409999</v>
      </c>
      <c r="K49" s="385">
        <v>0.25006845633300001</v>
      </c>
    </row>
    <row r="50" spans="1:11" ht="14.4" customHeight="1" thickBot="1" x14ac:dyDescent="0.35">
      <c r="A50" s="402" t="s">
        <v>298</v>
      </c>
      <c r="B50" s="386">
        <v>285.000102839813</v>
      </c>
      <c r="C50" s="386">
        <v>291.81824999999998</v>
      </c>
      <c r="D50" s="387">
        <v>6.8181471601860002</v>
      </c>
      <c r="E50" s="388">
        <v>1.0239233147360001</v>
      </c>
      <c r="F50" s="386">
        <v>285.99988717965999</v>
      </c>
      <c r="G50" s="387">
        <v>190.666591453107</v>
      </c>
      <c r="H50" s="389">
        <v>14.59111</v>
      </c>
      <c r="I50" s="386">
        <v>185.13135</v>
      </c>
      <c r="J50" s="387">
        <v>-5.5352414531059999</v>
      </c>
      <c r="K50" s="392">
        <v>0.64731266793700004</v>
      </c>
    </row>
    <row r="51" spans="1:11" ht="14.4" customHeight="1" thickBot="1" x14ac:dyDescent="0.35">
      <c r="A51" s="403" t="s">
        <v>299</v>
      </c>
      <c r="B51" s="381">
        <v>64.000076146481007</v>
      </c>
      <c r="C51" s="381">
        <v>65.956069999999997</v>
      </c>
      <c r="D51" s="382">
        <v>1.9559938535179999</v>
      </c>
      <c r="E51" s="383">
        <v>1.030562367598</v>
      </c>
      <c r="F51" s="381">
        <v>61.893821294001</v>
      </c>
      <c r="G51" s="382">
        <v>41.262547529334</v>
      </c>
      <c r="H51" s="384">
        <v>1.0887</v>
      </c>
      <c r="I51" s="381">
        <v>44.891060000000003</v>
      </c>
      <c r="J51" s="382">
        <v>3.628512470665</v>
      </c>
      <c r="K51" s="385">
        <v>0.72529145981700005</v>
      </c>
    </row>
    <row r="52" spans="1:11" ht="14.4" customHeight="1" thickBot="1" x14ac:dyDescent="0.35">
      <c r="A52" s="403" t="s">
        <v>300</v>
      </c>
      <c r="B52" s="381">
        <v>5.0000396989410003</v>
      </c>
      <c r="C52" s="381">
        <v>7.6719999999999997</v>
      </c>
      <c r="D52" s="382">
        <v>2.6719603010580002</v>
      </c>
      <c r="E52" s="383">
        <v>1.5343878172850001</v>
      </c>
      <c r="F52" s="381">
        <v>7.6598975436109997</v>
      </c>
      <c r="G52" s="382">
        <v>5.1065983624070004</v>
      </c>
      <c r="H52" s="384">
        <v>4.9406564584124654E-324</v>
      </c>
      <c r="I52" s="381">
        <v>7.8639999999999999</v>
      </c>
      <c r="J52" s="382">
        <v>2.7574016375919999</v>
      </c>
      <c r="K52" s="385">
        <v>1.026645585691</v>
      </c>
    </row>
    <row r="53" spans="1:11" ht="14.4" customHeight="1" thickBot="1" x14ac:dyDescent="0.35">
      <c r="A53" s="403" t="s">
        <v>301</v>
      </c>
      <c r="B53" s="381">
        <v>4.9406564584124654E-324</v>
      </c>
      <c r="C53" s="381">
        <v>1.41086</v>
      </c>
      <c r="D53" s="382">
        <v>1.41086</v>
      </c>
      <c r="E53" s="393" t="s">
        <v>257</v>
      </c>
      <c r="F53" s="381">
        <v>1.430806351372</v>
      </c>
      <c r="G53" s="382">
        <v>0.95387090091500004</v>
      </c>
      <c r="H53" s="384">
        <v>4.9406564584124654E-324</v>
      </c>
      <c r="I53" s="381">
        <v>1.43276</v>
      </c>
      <c r="J53" s="382">
        <v>0.47888909908400001</v>
      </c>
      <c r="K53" s="385">
        <v>1.0013654179160001</v>
      </c>
    </row>
    <row r="54" spans="1:11" ht="14.4" customHeight="1" thickBot="1" x14ac:dyDescent="0.35">
      <c r="A54" s="403" t="s">
        <v>302</v>
      </c>
      <c r="B54" s="381">
        <v>215.99998699439001</v>
      </c>
      <c r="C54" s="381">
        <v>216.77932000000001</v>
      </c>
      <c r="D54" s="382">
        <v>0.77933300560899998</v>
      </c>
      <c r="E54" s="383">
        <v>1.0036080233910001</v>
      </c>
      <c r="F54" s="381">
        <v>215.01536199067499</v>
      </c>
      <c r="G54" s="382">
        <v>143.34357466045</v>
      </c>
      <c r="H54" s="384">
        <v>13.502409999999999</v>
      </c>
      <c r="I54" s="381">
        <v>130.94353000000001</v>
      </c>
      <c r="J54" s="382">
        <v>-12.40004466045</v>
      </c>
      <c r="K54" s="385">
        <v>0.60899616096099995</v>
      </c>
    </row>
    <row r="55" spans="1:11" ht="14.4" customHeight="1" thickBot="1" x14ac:dyDescent="0.35">
      <c r="A55" s="402" t="s">
        <v>303</v>
      </c>
      <c r="B55" s="386">
        <v>4.9406564584124654E-324</v>
      </c>
      <c r="C55" s="386">
        <v>42.633200000000002</v>
      </c>
      <c r="D55" s="387">
        <v>42.633200000000002</v>
      </c>
      <c r="E55" s="394" t="s">
        <v>257</v>
      </c>
      <c r="F55" s="386">
        <v>0</v>
      </c>
      <c r="G55" s="387">
        <v>0</v>
      </c>
      <c r="H55" s="389">
        <v>4.9406564584124654E-324</v>
      </c>
      <c r="I55" s="386">
        <v>1</v>
      </c>
      <c r="J55" s="387">
        <v>1</v>
      </c>
      <c r="K55" s="390" t="s">
        <v>251</v>
      </c>
    </row>
    <row r="56" spans="1:11" ht="14.4" customHeight="1" thickBot="1" x14ac:dyDescent="0.35">
      <c r="A56" s="403" t="s">
        <v>304</v>
      </c>
      <c r="B56" s="381">
        <v>4.9406564584124654E-324</v>
      </c>
      <c r="C56" s="381">
        <v>42.633200000000002</v>
      </c>
      <c r="D56" s="382">
        <v>42.633200000000002</v>
      </c>
      <c r="E56" s="393" t="s">
        <v>257</v>
      </c>
      <c r="F56" s="381">
        <v>0</v>
      </c>
      <c r="G56" s="382">
        <v>0</v>
      </c>
      <c r="H56" s="384">
        <v>4.9406564584124654E-324</v>
      </c>
      <c r="I56" s="381">
        <v>1</v>
      </c>
      <c r="J56" s="382">
        <v>1</v>
      </c>
      <c r="K56" s="391" t="s">
        <v>251</v>
      </c>
    </row>
    <row r="57" spans="1:11" ht="14.4" customHeight="1" thickBot="1" x14ac:dyDescent="0.35">
      <c r="A57" s="401" t="s">
        <v>59</v>
      </c>
      <c r="B57" s="381">
        <v>1949.03020264663</v>
      </c>
      <c r="C57" s="381">
        <v>1886.636</v>
      </c>
      <c r="D57" s="382">
        <v>-62.394202646629999</v>
      </c>
      <c r="E57" s="383">
        <v>0.96798705193900003</v>
      </c>
      <c r="F57" s="381">
        <v>1859.06872139764</v>
      </c>
      <c r="G57" s="382">
        <v>1239.3791475984301</v>
      </c>
      <c r="H57" s="384">
        <v>117.283</v>
      </c>
      <c r="I57" s="381">
        <v>1194.6690000000001</v>
      </c>
      <c r="J57" s="382">
        <v>-44.710147598429003</v>
      </c>
      <c r="K57" s="385">
        <v>0.64261691149400002</v>
      </c>
    </row>
    <row r="58" spans="1:11" ht="14.4" customHeight="1" thickBot="1" x14ac:dyDescent="0.35">
      <c r="A58" s="402" t="s">
        <v>305</v>
      </c>
      <c r="B58" s="386">
        <v>1949.03020264663</v>
      </c>
      <c r="C58" s="386">
        <v>1886.636</v>
      </c>
      <c r="D58" s="387">
        <v>-62.394202646629999</v>
      </c>
      <c r="E58" s="388">
        <v>0.96798705193900003</v>
      </c>
      <c r="F58" s="386">
        <v>1859.06872139764</v>
      </c>
      <c r="G58" s="387">
        <v>1239.3791475984301</v>
      </c>
      <c r="H58" s="389">
        <v>117.283</v>
      </c>
      <c r="I58" s="386">
        <v>1194.6690000000001</v>
      </c>
      <c r="J58" s="387">
        <v>-44.710147598429003</v>
      </c>
      <c r="K58" s="392">
        <v>0.64261691149400002</v>
      </c>
    </row>
    <row r="59" spans="1:11" ht="14.4" customHeight="1" thickBot="1" x14ac:dyDescent="0.35">
      <c r="A59" s="403" t="s">
        <v>306</v>
      </c>
      <c r="B59" s="381">
        <v>683.03023887395705</v>
      </c>
      <c r="C59" s="381">
        <v>740.79399999999998</v>
      </c>
      <c r="D59" s="382">
        <v>57.763761126043001</v>
      </c>
      <c r="E59" s="383">
        <v>1.084569844552</v>
      </c>
      <c r="F59" s="381">
        <v>727.99281391347097</v>
      </c>
      <c r="G59" s="382">
        <v>485.32854260898102</v>
      </c>
      <c r="H59" s="384">
        <v>66.149000000000001</v>
      </c>
      <c r="I59" s="381">
        <v>496.26</v>
      </c>
      <c r="J59" s="382">
        <v>10.931457391019</v>
      </c>
      <c r="K59" s="385">
        <v>0.68168255306199999</v>
      </c>
    </row>
    <row r="60" spans="1:11" ht="14.4" customHeight="1" thickBot="1" x14ac:dyDescent="0.35">
      <c r="A60" s="403" t="s">
        <v>307</v>
      </c>
      <c r="B60" s="381">
        <v>317.00002091306101</v>
      </c>
      <c r="C60" s="381">
        <v>326.33499999999998</v>
      </c>
      <c r="D60" s="382">
        <v>9.3349790869380005</v>
      </c>
      <c r="E60" s="383">
        <v>1.0294478816120001</v>
      </c>
      <c r="F60" s="381">
        <v>317.01362464255999</v>
      </c>
      <c r="G60" s="382">
        <v>211.34241642837401</v>
      </c>
      <c r="H60" s="384">
        <v>25.635999999999999</v>
      </c>
      <c r="I60" s="381">
        <v>216.18600000000001</v>
      </c>
      <c r="J60" s="382">
        <v>4.8435835716259996</v>
      </c>
      <c r="K60" s="385">
        <v>0.68194545342799995</v>
      </c>
    </row>
    <row r="61" spans="1:11" ht="14.4" customHeight="1" thickBot="1" x14ac:dyDescent="0.35">
      <c r="A61" s="403" t="s">
        <v>308</v>
      </c>
      <c r="B61" s="381">
        <v>948.99994285961202</v>
      </c>
      <c r="C61" s="381">
        <v>819.50699999999995</v>
      </c>
      <c r="D61" s="382">
        <v>-129.49294285961301</v>
      </c>
      <c r="E61" s="383">
        <v>0.86354799719999997</v>
      </c>
      <c r="F61" s="381">
        <v>814.06228284161205</v>
      </c>
      <c r="G61" s="382">
        <v>542.70818856107496</v>
      </c>
      <c r="H61" s="384">
        <v>25.498000000000001</v>
      </c>
      <c r="I61" s="381">
        <v>482.22300000000001</v>
      </c>
      <c r="J61" s="382">
        <v>-60.485188561073997</v>
      </c>
      <c r="K61" s="385">
        <v>0.59236622327800004</v>
      </c>
    </row>
    <row r="62" spans="1:11" ht="14.4" customHeight="1" thickBot="1" x14ac:dyDescent="0.35">
      <c r="A62" s="404" t="s">
        <v>309</v>
      </c>
      <c r="B62" s="386">
        <v>16279.5334697904</v>
      </c>
      <c r="C62" s="386">
        <v>17293.518199999999</v>
      </c>
      <c r="D62" s="387">
        <v>1013.98473020959</v>
      </c>
      <c r="E62" s="388">
        <v>1.0622858592410001</v>
      </c>
      <c r="F62" s="386">
        <v>16760.665391109502</v>
      </c>
      <c r="G62" s="387">
        <v>11173.776927406299</v>
      </c>
      <c r="H62" s="389">
        <v>3090.8557599999999</v>
      </c>
      <c r="I62" s="386">
        <v>11416.9876</v>
      </c>
      <c r="J62" s="387">
        <v>243.21067259368101</v>
      </c>
      <c r="K62" s="392">
        <v>0.68117746721700001</v>
      </c>
    </row>
    <row r="63" spans="1:11" ht="14.4" customHeight="1" thickBot="1" x14ac:dyDescent="0.35">
      <c r="A63" s="401" t="s">
        <v>62</v>
      </c>
      <c r="B63" s="381">
        <v>1039.9597973828099</v>
      </c>
      <c r="C63" s="381">
        <v>2233.07611</v>
      </c>
      <c r="D63" s="382">
        <v>1193.11631261719</v>
      </c>
      <c r="E63" s="383">
        <v>2.1472715730159999</v>
      </c>
      <c r="F63" s="381">
        <v>1821.4835809865999</v>
      </c>
      <c r="G63" s="382">
        <v>1214.3223873244001</v>
      </c>
      <c r="H63" s="384">
        <v>248.57168999999999</v>
      </c>
      <c r="I63" s="381">
        <v>1035.3361</v>
      </c>
      <c r="J63" s="382">
        <v>-178.9862873244</v>
      </c>
      <c r="K63" s="385">
        <v>0.56840265309399995</v>
      </c>
    </row>
    <row r="64" spans="1:11" ht="14.4" customHeight="1" thickBot="1" x14ac:dyDescent="0.35">
      <c r="A64" s="402" t="s">
        <v>310</v>
      </c>
      <c r="B64" s="386">
        <v>4.9406564584124654E-324</v>
      </c>
      <c r="C64" s="386">
        <v>37.615119999999997</v>
      </c>
      <c r="D64" s="387">
        <v>37.615119999999997</v>
      </c>
      <c r="E64" s="394" t="s">
        <v>257</v>
      </c>
      <c r="F64" s="386">
        <v>0</v>
      </c>
      <c r="G64" s="387">
        <v>0</v>
      </c>
      <c r="H64" s="389">
        <v>4.9406564584124654E-324</v>
      </c>
      <c r="I64" s="386">
        <v>20.207000000000001</v>
      </c>
      <c r="J64" s="387">
        <v>20.207000000000001</v>
      </c>
      <c r="K64" s="390" t="s">
        <v>251</v>
      </c>
    </row>
    <row r="65" spans="1:11" ht="14.4" customHeight="1" thickBot="1" x14ac:dyDescent="0.35">
      <c r="A65" s="403" t="s">
        <v>311</v>
      </c>
      <c r="B65" s="381">
        <v>4.9406564584124654E-324</v>
      </c>
      <c r="C65" s="381">
        <v>37.615119999999997</v>
      </c>
      <c r="D65" s="382">
        <v>37.615119999999997</v>
      </c>
      <c r="E65" s="393" t="s">
        <v>257</v>
      </c>
      <c r="F65" s="381">
        <v>0</v>
      </c>
      <c r="G65" s="382">
        <v>0</v>
      </c>
      <c r="H65" s="384">
        <v>4.9406564584124654E-324</v>
      </c>
      <c r="I65" s="381">
        <v>20.207000000000001</v>
      </c>
      <c r="J65" s="382">
        <v>20.207000000000001</v>
      </c>
      <c r="K65" s="391" t="s">
        <v>251</v>
      </c>
    </row>
    <row r="66" spans="1:11" ht="14.4" customHeight="1" thickBot="1" x14ac:dyDescent="0.35">
      <c r="A66" s="402" t="s">
        <v>312</v>
      </c>
      <c r="B66" s="386">
        <v>1039.9597973828099</v>
      </c>
      <c r="C66" s="386">
        <v>2195.46099</v>
      </c>
      <c r="D66" s="387">
        <v>1155.5011926171901</v>
      </c>
      <c r="E66" s="388">
        <v>2.111101790208</v>
      </c>
      <c r="F66" s="386">
        <v>1821.4835809865999</v>
      </c>
      <c r="G66" s="387">
        <v>1214.3223873244001</v>
      </c>
      <c r="H66" s="389">
        <v>248.57168999999999</v>
      </c>
      <c r="I66" s="386">
        <v>1015.1291</v>
      </c>
      <c r="J66" s="387">
        <v>-199.19328732439999</v>
      </c>
      <c r="K66" s="392">
        <v>0.557308948922</v>
      </c>
    </row>
    <row r="67" spans="1:11" ht="14.4" customHeight="1" thickBot="1" x14ac:dyDescent="0.35">
      <c r="A67" s="403" t="s">
        <v>313</v>
      </c>
      <c r="B67" s="381">
        <v>819.62693064931204</v>
      </c>
      <c r="C67" s="381">
        <v>1705.0562199999999</v>
      </c>
      <c r="D67" s="382">
        <v>885.42928935068903</v>
      </c>
      <c r="E67" s="383">
        <v>2.0802833048070002</v>
      </c>
      <c r="F67" s="381">
        <v>1465.58029094784</v>
      </c>
      <c r="G67" s="382">
        <v>977.05352729855997</v>
      </c>
      <c r="H67" s="384">
        <v>248.57168999999999</v>
      </c>
      <c r="I67" s="381">
        <v>868.78934000000004</v>
      </c>
      <c r="J67" s="382">
        <v>-108.264187298561</v>
      </c>
      <c r="K67" s="385">
        <v>0.59279545813000001</v>
      </c>
    </row>
    <row r="68" spans="1:11" ht="14.4" customHeight="1" thickBot="1" x14ac:dyDescent="0.35">
      <c r="A68" s="403" t="s">
        <v>314</v>
      </c>
      <c r="B68" s="381">
        <v>4.9406564584124654E-324</v>
      </c>
      <c r="C68" s="381">
        <v>4.9406564584124654E-324</v>
      </c>
      <c r="D68" s="382">
        <v>0</v>
      </c>
      <c r="E68" s="383">
        <v>1</v>
      </c>
      <c r="F68" s="381">
        <v>4.9406564584124654E-324</v>
      </c>
      <c r="G68" s="382">
        <v>0</v>
      </c>
      <c r="H68" s="384">
        <v>4.9406564584124654E-324</v>
      </c>
      <c r="I68" s="381">
        <v>3.2669999999999999</v>
      </c>
      <c r="J68" s="382">
        <v>3.2669999999999999</v>
      </c>
      <c r="K68" s="391" t="s">
        <v>257</v>
      </c>
    </row>
    <row r="69" spans="1:11" ht="14.4" customHeight="1" thickBot="1" x14ac:dyDescent="0.35">
      <c r="A69" s="403" t="s">
        <v>315</v>
      </c>
      <c r="B69" s="381">
        <v>28.332998294037001</v>
      </c>
      <c r="C69" s="381">
        <v>166.05719999999999</v>
      </c>
      <c r="D69" s="382">
        <v>137.724201705963</v>
      </c>
      <c r="E69" s="383">
        <v>5.8609116577310001</v>
      </c>
      <c r="F69" s="381">
        <v>140.919925941743</v>
      </c>
      <c r="G69" s="382">
        <v>93.946617294494999</v>
      </c>
      <c r="H69" s="384">
        <v>4.9406564584124654E-324</v>
      </c>
      <c r="I69" s="381">
        <v>19.72</v>
      </c>
      <c r="J69" s="382">
        <v>-74.226617294495</v>
      </c>
      <c r="K69" s="385">
        <v>0.13993762676300001</v>
      </c>
    </row>
    <row r="70" spans="1:11" ht="14.4" customHeight="1" thickBot="1" x14ac:dyDescent="0.35">
      <c r="A70" s="403" t="s">
        <v>316</v>
      </c>
      <c r="B70" s="381">
        <v>89.999994580994993</v>
      </c>
      <c r="C70" s="381">
        <v>243.39383000000001</v>
      </c>
      <c r="D70" s="382">
        <v>153.39383541900401</v>
      </c>
      <c r="E70" s="383">
        <v>2.7043760517219999</v>
      </c>
      <c r="F70" s="381">
        <v>112.99088757478501</v>
      </c>
      <c r="G70" s="382">
        <v>75.327258383189005</v>
      </c>
      <c r="H70" s="384">
        <v>4.9406564584124654E-324</v>
      </c>
      <c r="I70" s="381">
        <v>83.992699999999999</v>
      </c>
      <c r="J70" s="382">
        <v>8.6654416168099999</v>
      </c>
      <c r="K70" s="385">
        <v>0.74335817518299996</v>
      </c>
    </row>
    <row r="71" spans="1:11" ht="14.4" customHeight="1" thickBot="1" x14ac:dyDescent="0.35">
      <c r="A71" s="403" t="s">
        <v>317</v>
      </c>
      <c r="B71" s="381">
        <v>101.999873858469</v>
      </c>
      <c r="C71" s="381">
        <v>80.953739999999996</v>
      </c>
      <c r="D71" s="382">
        <v>-21.046133858468998</v>
      </c>
      <c r="E71" s="383">
        <v>0.79366509915799999</v>
      </c>
      <c r="F71" s="381">
        <v>101.992476522232</v>
      </c>
      <c r="G71" s="382">
        <v>67.994984348154006</v>
      </c>
      <c r="H71" s="384">
        <v>4.9406564584124654E-324</v>
      </c>
      <c r="I71" s="381">
        <v>39.360059999999997</v>
      </c>
      <c r="J71" s="382">
        <v>-28.634924348154001</v>
      </c>
      <c r="K71" s="385">
        <v>0.38591140584099998</v>
      </c>
    </row>
    <row r="72" spans="1:11" ht="14.4" customHeight="1" thickBot="1" x14ac:dyDescent="0.35">
      <c r="A72" s="405" t="s">
        <v>63</v>
      </c>
      <c r="B72" s="386">
        <v>160.00007036621</v>
      </c>
      <c r="C72" s="386">
        <v>125.98099999999999</v>
      </c>
      <c r="D72" s="387">
        <v>-34.019070366210002</v>
      </c>
      <c r="E72" s="388">
        <v>0.78738090371799996</v>
      </c>
      <c r="F72" s="386">
        <v>0</v>
      </c>
      <c r="G72" s="387">
        <v>0</v>
      </c>
      <c r="H72" s="389">
        <v>4.9406564584124654E-324</v>
      </c>
      <c r="I72" s="386">
        <v>47.36</v>
      </c>
      <c r="J72" s="387">
        <v>47.36</v>
      </c>
      <c r="K72" s="390" t="s">
        <v>251</v>
      </c>
    </row>
    <row r="73" spans="1:11" ht="14.4" customHeight="1" thickBot="1" x14ac:dyDescent="0.35">
      <c r="A73" s="402" t="s">
        <v>318</v>
      </c>
      <c r="B73" s="386">
        <v>160.00007036621</v>
      </c>
      <c r="C73" s="386">
        <v>84.563999999999993</v>
      </c>
      <c r="D73" s="387">
        <v>-75.436070366210004</v>
      </c>
      <c r="E73" s="388">
        <v>0.52852476756</v>
      </c>
      <c r="F73" s="386">
        <v>0</v>
      </c>
      <c r="G73" s="387">
        <v>0</v>
      </c>
      <c r="H73" s="389">
        <v>4.9406564584124654E-324</v>
      </c>
      <c r="I73" s="386">
        <v>29.372</v>
      </c>
      <c r="J73" s="387">
        <v>29.372</v>
      </c>
      <c r="K73" s="390" t="s">
        <v>251</v>
      </c>
    </row>
    <row r="74" spans="1:11" ht="14.4" customHeight="1" thickBot="1" x14ac:dyDescent="0.35">
      <c r="A74" s="403" t="s">
        <v>319</v>
      </c>
      <c r="B74" s="381">
        <v>160.00007036621</v>
      </c>
      <c r="C74" s="381">
        <v>81.164000000000001</v>
      </c>
      <c r="D74" s="382">
        <v>-78.836070366209995</v>
      </c>
      <c r="E74" s="383">
        <v>0.50727477690599998</v>
      </c>
      <c r="F74" s="381">
        <v>0</v>
      </c>
      <c r="G74" s="382">
        <v>0</v>
      </c>
      <c r="H74" s="384">
        <v>4.9406564584124654E-324</v>
      </c>
      <c r="I74" s="381">
        <v>29.372</v>
      </c>
      <c r="J74" s="382">
        <v>29.372</v>
      </c>
      <c r="K74" s="391" t="s">
        <v>251</v>
      </c>
    </row>
    <row r="75" spans="1:11" ht="14.4" customHeight="1" thickBot="1" x14ac:dyDescent="0.35">
      <c r="A75" s="403" t="s">
        <v>320</v>
      </c>
      <c r="B75" s="381">
        <v>4.9406564584124654E-324</v>
      </c>
      <c r="C75" s="381">
        <v>3.4</v>
      </c>
      <c r="D75" s="382">
        <v>3.4</v>
      </c>
      <c r="E75" s="393" t="s">
        <v>257</v>
      </c>
      <c r="F75" s="381">
        <v>0</v>
      </c>
      <c r="G75" s="382">
        <v>0</v>
      </c>
      <c r="H75" s="384">
        <v>4.9406564584124654E-324</v>
      </c>
      <c r="I75" s="381">
        <v>3.9525251667299724E-323</v>
      </c>
      <c r="J75" s="382">
        <v>3.9525251667299724E-323</v>
      </c>
      <c r="K75" s="391" t="s">
        <v>251</v>
      </c>
    </row>
    <row r="76" spans="1:11" ht="14.4" customHeight="1" thickBot="1" x14ac:dyDescent="0.35">
      <c r="A76" s="402" t="s">
        <v>321</v>
      </c>
      <c r="B76" s="386">
        <v>4.9406564584124654E-324</v>
      </c>
      <c r="C76" s="386">
        <v>41.417000000000002</v>
      </c>
      <c r="D76" s="387">
        <v>41.417000000000002</v>
      </c>
      <c r="E76" s="394" t="s">
        <v>257</v>
      </c>
      <c r="F76" s="386">
        <v>0</v>
      </c>
      <c r="G76" s="387">
        <v>0</v>
      </c>
      <c r="H76" s="389">
        <v>4.9406564584124654E-324</v>
      </c>
      <c r="I76" s="386">
        <v>17.988</v>
      </c>
      <c r="J76" s="387">
        <v>17.988</v>
      </c>
      <c r="K76" s="390" t="s">
        <v>251</v>
      </c>
    </row>
    <row r="77" spans="1:11" ht="14.4" customHeight="1" thickBot="1" x14ac:dyDescent="0.35">
      <c r="A77" s="403" t="s">
        <v>322</v>
      </c>
      <c r="B77" s="381">
        <v>4.9406564584124654E-324</v>
      </c>
      <c r="C77" s="381">
        <v>41.417000000000002</v>
      </c>
      <c r="D77" s="382">
        <v>41.417000000000002</v>
      </c>
      <c r="E77" s="393" t="s">
        <v>257</v>
      </c>
      <c r="F77" s="381">
        <v>0</v>
      </c>
      <c r="G77" s="382">
        <v>0</v>
      </c>
      <c r="H77" s="384">
        <v>4.9406564584124654E-324</v>
      </c>
      <c r="I77" s="381">
        <v>1.38</v>
      </c>
      <c r="J77" s="382">
        <v>1.38</v>
      </c>
      <c r="K77" s="391" t="s">
        <v>251</v>
      </c>
    </row>
    <row r="78" spans="1:11" ht="14.4" customHeight="1" thickBot="1" x14ac:dyDescent="0.35">
      <c r="A78" s="403" t="s">
        <v>323</v>
      </c>
      <c r="B78" s="381">
        <v>4.9406564584124654E-324</v>
      </c>
      <c r="C78" s="381">
        <v>0</v>
      </c>
      <c r="D78" s="382">
        <v>-4.9406564584124654E-324</v>
      </c>
      <c r="E78" s="383">
        <v>0</v>
      </c>
      <c r="F78" s="381">
        <v>0</v>
      </c>
      <c r="G78" s="382">
        <v>0</v>
      </c>
      <c r="H78" s="384">
        <v>4.9406564584124654E-324</v>
      </c>
      <c r="I78" s="381">
        <v>16.608000000000001</v>
      </c>
      <c r="J78" s="382">
        <v>16.608000000000001</v>
      </c>
      <c r="K78" s="391" t="s">
        <v>251</v>
      </c>
    </row>
    <row r="79" spans="1:11" ht="14.4" customHeight="1" thickBot="1" x14ac:dyDescent="0.35">
      <c r="A79" s="401" t="s">
        <v>64</v>
      </c>
      <c r="B79" s="381">
        <v>15079.573602041401</v>
      </c>
      <c r="C79" s="381">
        <v>14934.461090000001</v>
      </c>
      <c r="D79" s="382">
        <v>-145.11251204138401</v>
      </c>
      <c r="E79" s="383">
        <v>0.99037688227300003</v>
      </c>
      <c r="F79" s="381">
        <v>14939.1818101229</v>
      </c>
      <c r="G79" s="382">
        <v>9959.4545400819206</v>
      </c>
      <c r="H79" s="384">
        <v>2842.2840700000002</v>
      </c>
      <c r="I79" s="381">
        <v>10334.291499999999</v>
      </c>
      <c r="J79" s="382">
        <v>374.83695991807701</v>
      </c>
      <c r="K79" s="385">
        <v>0.69175752938400004</v>
      </c>
    </row>
    <row r="80" spans="1:11" ht="14.4" customHeight="1" thickBot="1" x14ac:dyDescent="0.35">
      <c r="A80" s="402" t="s">
        <v>324</v>
      </c>
      <c r="B80" s="386">
        <v>4.9406564584124654E-324</v>
      </c>
      <c r="C80" s="386">
        <v>4.6226000000000003</v>
      </c>
      <c r="D80" s="387">
        <v>4.6226000000000003</v>
      </c>
      <c r="E80" s="394" t="s">
        <v>257</v>
      </c>
      <c r="F80" s="386">
        <v>4.4342329187600003</v>
      </c>
      <c r="G80" s="387">
        <v>2.9561552791730001</v>
      </c>
      <c r="H80" s="389">
        <v>4.9406564584124654E-324</v>
      </c>
      <c r="I80" s="386">
        <v>0.10299999999999999</v>
      </c>
      <c r="J80" s="387">
        <v>-2.8531552791729999</v>
      </c>
      <c r="K80" s="392">
        <v>2.3228369345E-2</v>
      </c>
    </row>
    <row r="81" spans="1:11" ht="14.4" customHeight="1" thickBot="1" x14ac:dyDescent="0.35">
      <c r="A81" s="403" t="s">
        <v>325</v>
      </c>
      <c r="B81" s="381">
        <v>4.9406564584124654E-324</v>
      </c>
      <c r="C81" s="381">
        <v>4.6226000000000003</v>
      </c>
      <c r="D81" s="382">
        <v>4.6226000000000003</v>
      </c>
      <c r="E81" s="393" t="s">
        <v>257</v>
      </c>
      <c r="F81" s="381">
        <v>4.4342329187600003</v>
      </c>
      <c r="G81" s="382">
        <v>2.9561552791730001</v>
      </c>
      <c r="H81" s="384">
        <v>4.9406564584124654E-324</v>
      </c>
      <c r="I81" s="381">
        <v>0.10299999999999999</v>
      </c>
      <c r="J81" s="382">
        <v>-2.8531552791729999</v>
      </c>
      <c r="K81" s="385">
        <v>2.3228369345E-2</v>
      </c>
    </row>
    <row r="82" spans="1:11" ht="14.4" customHeight="1" thickBot="1" x14ac:dyDescent="0.35">
      <c r="A82" s="402" t="s">
        <v>326</v>
      </c>
      <c r="B82" s="386">
        <v>96.983754160494996</v>
      </c>
      <c r="C82" s="386">
        <v>94.55256</v>
      </c>
      <c r="D82" s="387">
        <v>-2.431194160495</v>
      </c>
      <c r="E82" s="388">
        <v>0.97493194420499996</v>
      </c>
      <c r="F82" s="386">
        <v>93.522865188870995</v>
      </c>
      <c r="G82" s="387">
        <v>62.348576792580999</v>
      </c>
      <c r="H82" s="389">
        <v>6.9601800000000003</v>
      </c>
      <c r="I82" s="386">
        <v>70.650289999999998</v>
      </c>
      <c r="J82" s="387">
        <v>8.3017132074180005</v>
      </c>
      <c r="K82" s="392">
        <v>0.75543333555100001</v>
      </c>
    </row>
    <row r="83" spans="1:11" ht="14.4" customHeight="1" thickBot="1" x14ac:dyDescent="0.35">
      <c r="A83" s="403" t="s">
        <v>327</v>
      </c>
      <c r="B83" s="381">
        <v>53.983796749573003</v>
      </c>
      <c r="C83" s="381">
        <v>48.385599999999997</v>
      </c>
      <c r="D83" s="382">
        <v>-5.5981967495719998</v>
      </c>
      <c r="E83" s="383">
        <v>0.89629857315200001</v>
      </c>
      <c r="F83" s="381">
        <v>55.870101839598</v>
      </c>
      <c r="G83" s="382">
        <v>37.246734559731998</v>
      </c>
      <c r="H83" s="384">
        <v>3.2909000000000002</v>
      </c>
      <c r="I83" s="381">
        <v>38.275700000000001</v>
      </c>
      <c r="J83" s="382">
        <v>1.0289654402670001</v>
      </c>
      <c r="K83" s="385">
        <v>0.68508377002499998</v>
      </c>
    </row>
    <row r="84" spans="1:11" ht="14.4" customHeight="1" thickBot="1" x14ac:dyDescent="0.35">
      <c r="A84" s="403" t="s">
        <v>328</v>
      </c>
      <c r="B84" s="381">
        <v>0.99995993979099995</v>
      </c>
      <c r="C84" s="381">
        <v>3</v>
      </c>
      <c r="D84" s="382">
        <v>2.0000400602080002</v>
      </c>
      <c r="E84" s="383">
        <v>3.0001201854400001</v>
      </c>
      <c r="F84" s="381">
        <v>3.0630686697880001</v>
      </c>
      <c r="G84" s="382">
        <v>2.0420457798579998</v>
      </c>
      <c r="H84" s="384">
        <v>1</v>
      </c>
      <c r="I84" s="381">
        <v>8.9999999999989999</v>
      </c>
      <c r="J84" s="382">
        <v>6.9579542201409996</v>
      </c>
      <c r="K84" s="385">
        <v>2.9382299158910001</v>
      </c>
    </row>
    <row r="85" spans="1:11" ht="14.4" customHeight="1" thickBot="1" x14ac:dyDescent="0.35">
      <c r="A85" s="403" t="s">
        <v>329</v>
      </c>
      <c r="B85" s="381">
        <v>41.999997471131003</v>
      </c>
      <c r="C85" s="381">
        <v>43.166960000000003</v>
      </c>
      <c r="D85" s="382">
        <v>1.1669625288679999</v>
      </c>
      <c r="E85" s="383">
        <v>1.0277848237880001</v>
      </c>
      <c r="F85" s="381">
        <v>34.589694679485</v>
      </c>
      <c r="G85" s="382">
        <v>23.05979645299</v>
      </c>
      <c r="H85" s="384">
        <v>2.6692800000000001</v>
      </c>
      <c r="I85" s="381">
        <v>23.374590000000001</v>
      </c>
      <c r="J85" s="382">
        <v>0.31479354700899997</v>
      </c>
      <c r="K85" s="385">
        <v>0.67576745665399995</v>
      </c>
    </row>
    <row r="86" spans="1:11" ht="14.4" customHeight="1" thickBot="1" x14ac:dyDescent="0.35">
      <c r="A86" s="402" t="s">
        <v>330</v>
      </c>
      <c r="B86" s="386">
        <v>20.999998735565001</v>
      </c>
      <c r="C86" s="386">
        <v>28.055399999999999</v>
      </c>
      <c r="D86" s="387">
        <v>7.0554012644339998</v>
      </c>
      <c r="E86" s="388">
        <v>1.335971509011</v>
      </c>
      <c r="F86" s="386">
        <v>26.548330447175001</v>
      </c>
      <c r="G86" s="387">
        <v>17.698886964783</v>
      </c>
      <c r="H86" s="389">
        <v>3.6009600000000002</v>
      </c>
      <c r="I86" s="386">
        <v>22.51972</v>
      </c>
      <c r="J86" s="387">
        <v>4.8208330352160003</v>
      </c>
      <c r="K86" s="392">
        <v>0.84825371767900004</v>
      </c>
    </row>
    <row r="87" spans="1:11" ht="14.4" customHeight="1" thickBot="1" x14ac:dyDescent="0.35">
      <c r="A87" s="403" t="s">
        <v>331</v>
      </c>
      <c r="B87" s="381">
        <v>11.999999277465999</v>
      </c>
      <c r="C87" s="381">
        <v>13.904999999999999</v>
      </c>
      <c r="D87" s="382">
        <v>1.9050007225329999</v>
      </c>
      <c r="E87" s="383">
        <v>1.1587500697690001</v>
      </c>
      <c r="F87" s="381">
        <v>12.801654788381001</v>
      </c>
      <c r="G87" s="382">
        <v>8.5344365255869992</v>
      </c>
      <c r="H87" s="384">
        <v>4.9406564584124654E-324</v>
      </c>
      <c r="I87" s="381">
        <v>10.125</v>
      </c>
      <c r="J87" s="382">
        <v>1.5905634744120001</v>
      </c>
      <c r="K87" s="385">
        <v>0.790913375448</v>
      </c>
    </row>
    <row r="88" spans="1:11" ht="14.4" customHeight="1" thickBot="1" x14ac:dyDescent="0.35">
      <c r="A88" s="403" t="s">
        <v>332</v>
      </c>
      <c r="B88" s="381">
        <v>8.9999994580989995</v>
      </c>
      <c r="C88" s="381">
        <v>14.150399999999999</v>
      </c>
      <c r="D88" s="382">
        <v>5.1504005418999999</v>
      </c>
      <c r="E88" s="383">
        <v>1.572266761334</v>
      </c>
      <c r="F88" s="381">
        <v>13.746675658794</v>
      </c>
      <c r="G88" s="382">
        <v>9.1644504391960009</v>
      </c>
      <c r="H88" s="384">
        <v>3.6009600000000002</v>
      </c>
      <c r="I88" s="381">
        <v>12.39472</v>
      </c>
      <c r="J88" s="382">
        <v>3.2302695608029999</v>
      </c>
      <c r="K88" s="385">
        <v>0.90165217450699997</v>
      </c>
    </row>
    <row r="89" spans="1:11" ht="14.4" customHeight="1" thickBot="1" x14ac:dyDescent="0.35">
      <c r="A89" s="402" t="s">
        <v>333</v>
      </c>
      <c r="B89" s="386">
        <v>1075.1178552659101</v>
      </c>
      <c r="C89" s="386">
        <v>1157.12174</v>
      </c>
      <c r="D89" s="387">
        <v>82.003884734093006</v>
      </c>
      <c r="E89" s="388">
        <v>1.0762743213049999</v>
      </c>
      <c r="F89" s="386">
        <v>1128.2356648906</v>
      </c>
      <c r="G89" s="387">
        <v>752.15710992706397</v>
      </c>
      <c r="H89" s="389">
        <v>93.856099999999998</v>
      </c>
      <c r="I89" s="386">
        <v>773.12190999999996</v>
      </c>
      <c r="J89" s="387">
        <v>20.964800072936001</v>
      </c>
      <c r="K89" s="392">
        <v>0.685248600145</v>
      </c>
    </row>
    <row r="90" spans="1:11" ht="14.4" customHeight="1" thickBot="1" x14ac:dyDescent="0.35">
      <c r="A90" s="403" t="s">
        <v>334</v>
      </c>
      <c r="B90" s="381">
        <v>909.99990520785002</v>
      </c>
      <c r="C90" s="381">
        <v>1011.91422</v>
      </c>
      <c r="D90" s="382">
        <v>101.91431479214999</v>
      </c>
      <c r="E90" s="383">
        <v>1.1119937641840001</v>
      </c>
      <c r="F90" s="381">
        <v>982.99826326146001</v>
      </c>
      <c r="G90" s="382">
        <v>655.33217550764004</v>
      </c>
      <c r="H90" s="384">
        <v>81.433660000000003</v>
      </c>
      <c r="I90" s="381">
        <v>675.39930000000004</v>
      </c>
      <c r="J90" s="382">
        <v>20.067124492359</v>
      </c>
      <c r="K90" s="385">
        <v>0.68708086803599999</v>
      </c>
    </row>
    <row r="91" spans="1:11" ht="14.4" customHeight="1" thickBot="1" x14ac:dyDescent="0.35">
      <c r="A91" s="403" t="s">
        <v>335</v>
      </c>
      <c r="B91" s="381">
        <v>1.488479910376</v>
      </c>
      <c r="C91" s="381">
        <v>0.6</v>
      </c>
      <c r="D91" s="382">
        <v>-0.88847991037600005</v>
      </c>
      <c r="E91" s="383">
        <v>0.403095799827</v>
      </c>
      <c r="F91" s="381">
        <v>0.59522368004799997</v>
      </c>
      <c r="G91" s="382">
        <v>0.39681578669799999</v>
      </c>
      <c r="H91" s="384">
        <v>0.21199999999999999</v>
      </c>
      <c r="I91" s="381">
        <v>0.21199999999999999</v>
      </c>
      <c r="J91" s="382">
        <v>-0.184815786698</v>
      </c>
      <c r="K91" s="385">
        <v>0.35616862552</v>
      </c>
    </row>
    <row r="92" spans="1:11" ht="14.4" customHeight="1" thickBot="1" x14ac:dyDescent="0.35">
      <c r="A92" s="403" t="s">
        <v>336</v>
      </c>
      <c r="B92" s="381">
        <v>163.62947014768</v>
      </c>
      <c r="C92" s="381">
        <v>144.60751999999999</v>
      </c>
      <c r="D92" s="382">
        <v>-19.021950147679</v>
      </c>
      <c r="E92" s="383">
        <v>0.88374985184199994</v>
      </c>
      <c r="F92" s="381">
        <v>144.642177949086</v>
      </c>
      <c r="G92" s="382">
        <v>96.428118632723994</v>
      </c>
      <c r="H92" s="384">
        <v>12.42244</v>
      </c>
      <c r="I92" s="381">
        <v>97.51061</v>
      </c>
      <c r="J92" s="382">
        <v>1.0824913672750001</v>
      </c>
      <c r="K92" s="385">
        <v>0.67415059274199995</v>
      </c>
    </row>
    <row r="93" spans="1:11" ht="14.4" customHeight="1" thickBot="1" x14ac:dyDescent="0.35">
      <c r="A93" s="402" t="s">
        <v>337</v>
      </c>
      <c r="B93" s="386">
        <v>13880.380804246201</v>
      </c>
      <c r="C93" s="386">
        <v>13642.902620000001</v>
      </c>
      <c r="D93" s="387">
        <v>-237.478184246165</v>
      </c>
      <c r="E93" s="388">
        <v>0.98289109012200004</v>
      </c>
      <c r="F93" s="386">
        <v>13686.4407166775</v>
      </c>
      <c r="G93" s="387">
        <v>9124.2938111183194</v>
      </c>
      <c r="H93" s="389">
        <v>2737.4268299999999</v>
      </c>
      <c r="I93" s="386">
        <v>9464.3765800000001</v>
      </c>
      <c r="J93" s="387">
        <v>340.08276888168302</v>
      </c>
      <c r="K93" s="392">
        <v>0.69151481936899994</v>
      </c>
    </row>
    <row r="94" spans="1:11" ht="14.4" customHeight="1" thickBot="1" x14ac:dyDescent="0.35">
      <c r="A94" s="403" t="s">
        <v>338</v>
      </c>
      <c r="B94" s="381">
        <v>11.000039337674</v>
      </c>
      <c r="C94" s="381">
        <v>10.15</v>
      </c>
      <c r="D94" s="382">
        <v>-0.85003933767399997</v>
      </c>
      <c r="E94" s="383">
        <v>0.92272397292499997</v>
      </c>
      <c r="F94" s="381">
        <v>18.023471884220001</v>
      </c>
      <c r="G94" s="382">
        <v>12.015647922813001</v>
      </c>
      <c r="H94" s="384">
        <v>5.5030000000000001</v>
      </c>
      <c r="I94" s="381">
        <v>31.699000000000002</v>
      </c>
      <c r="J94" s="382">
        <v>19.683352077186001</v>
      </c>
      <c r="K94" s="385">
        <v>1.7587621410359999</v>
      </c>
    </row>
    <row r="95" spans="1:11" ht="14.4" customHeight="1" thickBot="1" x14ac:dyDescent="0.35">
      <c r="A95" s="403" t="s">
        <v>339</v>
      </c>
      <c r="B95" s="381">
        <v>392.90325634283897</v>
      </c>
      <c r="C95" s="381">
        <v>489.21265</v>
      </c>
      <c r="D95" s="382">
        <v>96.309393657160996</v>
      </c>
      <c r="E95" s="383">
        <v>1.245122411439</v>
      </c>
      <c r="F95" s="381">
        <v>451.00628467648102</v>
      </c>
      <c r="G95" s="382">
        <v>300.670856450987</v>
      </c>
      <c r="H95" s="384">
        <v>4.9406564584124654E-324</v>
      </c>
      <c r="I95" s="381">
        <v>324.67502999999999</v>
      </c>
      <c r="J95" s="382">
        <v>24.004173549011998</v>
      </c>
      <c r="K95" s="385">
        <v>0.71989025659100003</v>
      </c>
    </row>
    <row r="96" spans="1:11" ht="14.4" customHeight="1" thickBot="1" x14ac:dyDescent="0.35">
      <c r="A96" s="403" t="s">
        <v>340</v>
      </c>
      <c r="B96" s="381">
        <v>12.999959217257</v>
      </c>
      <c r="C96" s="381">
        <v>8.6340000000000003</v>
      </c>
      <c r="D96" s="382">
        <v>-4.3659592172570001</v>
      </c>
      <c r="E96" s="383">
        <v>0.66415592970000004</v>
      </c>
      <c r="F96" s="381">
        <v>2.9984450287079998</v>
      </c>
      <c r="G96" s="382">
        <v>1.9989633524720001</v>
      </c>
      <c r="H96" s="384">
        <v>4.9406564584124654E-324</v>
      </c>
      <c r="I96" s="381">
        <v>3.8776000000000002</v>
      </c>
      <c r="J96" s="382">
        <v>1.878636647527</v>
      </c>
      <c r="K96" s="385">
        <v>1.2932036315069999</v>
      </c>
    </row>
    <row r="97" spans="1:11" ht="14.4" customHeight="1" thickBot="1" x14ac:dyDescent="0.35">
      <c r="A97" s="403" t="s">
        <v>341</v>
      </c>
      <c r="B97" s="381">
        <v>4.9406564584124654E-324</v>
      </c>
      <c r="C97" s="381">
        <v>1.5018</v>
      </c>
      <c r="D97" s="382">
        <v>1.5018</v>
      </c>
      <c r="E97" s="393" t="s">
        <v>257</v>
      </c>
      <c r="F97" s="381">
        <v>1.759244378682</v>
      </c>
      <c r="G97" s="382">
        <v>1.172829585788</v>
      </c>
      <c r="H97" s="384">
        <v>4.9406564584124654E-324</v>
      </c>
      <c r="I97" s="381">
        <v>3.9525251667299724E-323</v>
      </c>
      <c r="J97" s="382">
        <v>-1.172829585788</v>
      </c>
      <c r="K97" s="385">
        <v>2.4703282292062327E-323</v>
      </c>
    </row>
    <row r="98" spans="1:11" ht="14.4" customHeight="1" thickBot="1" x14ac:dyDescent="0.35">
      <c r="A98" s="403" t="s">
        <v>342</v>
      </c>
      <c r="B98" s="381">
        <v>13463.477549348399</v>
      </c>
      <c r="C98" s="381">
        <v>13133.40417</v>
      </c>
      <c r="D98" s="382">
        <v>-330.07337934840001</v>
      </c>
      <c r="E98" s="383">
        <v>0.97548379472199997</v>
      </c>
      <c r="F98" s="381">
        <v>13212.653270709399</v>
      </c>
      <c r="G98" s="382">
        <v>8808.4355138062492</v>
      </c>
      <c r="H98" s="384">
        <v>2731.9238300000002</v>
      </c>
      <c r="I98" s="381">
        <v>9104.1249499999994</v>
      </c>
      <c r="J98" s="382">
        <v>295.689436193745</v>
      </c>
      <c r="K98" s="385">
        <v>0.68904592919100005</v>
      </c>
    </row>
    <row r="99" spans="1:11" ht="14.4" customHeight="1" thickBot="1" x14ac:dyDescent="0.35">
      <c r="A99" s="402" t="s">
        <v>343</v>
      </c>
      <c r="B99" s="386">
        <v>4.9406564584124654E-324</v>
      </c>
      <c r="C99" s="386">
        <v>0.47177000000000002</v>
      </c>
      <c r="D99" s="387">
        <v>0.47177000000000002</v>
      </c>
      <c r="E99" s="394" t="s">
        <v>257</v>
      </c>
      <c r="F99" s="386">
        <v>0</v>
      </c>
      <c r="G99" s="387">
        <v>0</v>
      </c>
      <c r="H99" s="389">
        <v>4.9406564584124654E-324</v>
      </c>
      <c r="I99" s="386">
        <v>3.9525251667299724E-323</v>
      </c>
      <c r="J99" s="387">
        <v>3.9525251667299724E-323</v>
      </c>
      <c r="K99" s="390" t="s">
        <v>251</v>
      </c>
    </row>
    <row r="100" spans="1:11" ht="14.4" customHeight="1" thickBot="1" x14ac:dyDescent="0.35">
      <c r="A100" s="403" t="s">
        <v>344</v>
      </c>
      <c r="B100" s="381">
        <v>4.9406564584124654E-324</v>
      </c>
      <c r="C100" s="381">
        <v>0.47177000000000002</v>
      </c>
      <c r="D100" s="382">
        <v>0.47177000000000002</v>
      </c>
      <c r="E100" s="393" t="s">
        <v>257</v>
      </c>
      <c r="F100" s="381">
        <v>0</v>
      </c>
      <c r="G100" s="382">
        <v>0</v>
      </c>
      <c r="H100" s="384">
        <v>4.9406564584124654E-324</v>
      </c>
      <c r="I100" s="381">
        <v>3.9525251667299724E-323</v>
      </c>
      <c r="J100" s="382">
        <v>3.9525251667299724E-323</v>
      </c>
      <c r="K100" s="391" t="s">
        <v>251</v>
      </c>
    </row>
    <row r="101" spans="1:11" ht="14.4" customHeight="1" thickBot="1" x14ac:dyDescent="0.35">
      <c r="A101" s="402" t="s">
        <v>345</v>
      </c>
      <c r="B101" s="386">
        <v>6.0911896332420001</v>
      </c>
      <c r="C101" s="386">
        <v>6.7343999999999999</v>
      </c>
      <c r="D101" s="387">
        <v>0.64321036675700005</v>
      </c>
      <c r="E101" s="388">
        <v>1.1055968383000001</v>
      </c>
      <c r="F101" s="386">
        <v>0</v>
      </c>
      <c r="G101" s="387">
        <v>0</v>
      </c>
      <c r="H101" s="389">
        <v>0.44</v>
      </c>
      <c r="I101" s="386">
        <v>3.52</v>
      </c>
      <c r="J101" s="387">
        <v>3.52</v>
      </c>
      <c r="K101" s="390" t="s">
        <v>251</v>
      </c>
    </row>
    <row r="102" spans="1:11" ht="14.4" customHeight="1" thickBot="1" x14ac:dyDescent="0.35">
      <c r="A102" s="403" t="s">
        <v>346</v>
      </c>
      <c r="B102" s="381">
        <v>4.9406564584124654E-324</v>
      </c>
      <c r="C102" s="381">
        <v>1.5</v>
      </c>
      <c r="D102" s="382">
        <v>1.5</v>
      </c>
      <c r="E102" s="393" t="s">
        <v>257</v>
      </c>
      <c r="F102" s="381">
        <v>0</v>
      </c>
      <c r="G102" s="382">
        <v>0</v>
      </c>
      <c r="H102" s="384">
        <v>4.9406564584124654E-324</v>
      </c>
      <c r="I102" s="381">
        <v>3.9525251667299724E-323</v>
      </c>
      <c r="J102" s="382">
        <v>3.9525251667299724E-323</v>
      </c>
      <c r="K102" s="391" t="s">
        <v>251</v>
      </c>
    </row>
    <row r="103" spans="1:11" ht="14.4" customHeight="1" thickBot="1" x14ac:dyDescent="0.35">
      <c r="A103" s="403" t="s">
        <v>347</v>
      </c>
      <c r="B103" s="381">
        <v>6.0911896332420001</v>
      </c>
      <c r="C103" s="381">
        <v>5.2343999999999999</v>
      </c>
      <c r="D103" s="382">
        <v>-0.85678963324199997</v>
      </c>
      <c r="E103" s="383">
        <v>0.859339523996</v>
      </c>
      <c r="F103" s="381">
        <v>0</v>
      </c>
      <c r="G103" s="382">
        <v>0</v>
      </c>
      <c r="H103" s="384">
        <v>0.44</v>
      </c>
      <c r="I103" s="381">
        <v>3.52</v>
      </c>
      <c r="J103" s="382">
        <v>3.52</v>
      </c>
      <c r="K103" s="391" t="s">
        <v>251</v>
      </c>
    </row>
    <row r="104" spans="1:11" ht="14.4" customHeight="1" thickBot="1" x14ac:dyDescent="0.35">
      <c r="A104" s="400" t="s">
        <v>65</v>
      </c>
      <c r="B104" s="381">
        <v>56176.996417517897</v>
      </c>
      <c r="C104" s="381">
        <v>61342.527849999999</v>
      </c>
      <c r="D104" s="382">
        <v>5165.5314324821102</v>
      </c>
      <c r="E104" s="383">
        <v>1.091951007741</v>
      </c>
      <c r="F104" s="381">
        <v>67301.984509917194</v>
      </c>
      <c r="G104" s="382">
        <v>44867.989673278098</v>
      </c>
      <c r="H104" s="384">
        <v>5013.21468</v>
      </c>
      <c r="I104" s="381">
        <v>39586.014349999998</v>
      </c>
      <c r="J104" s="382">
        <v>-5281.9753232781204</v>
      </c>
      <c r="K104" s="385">
        <v>0.58818494934800003</v>
      </c>
    </row>
    <row r="105" spans="1:11" ht="14.4" customHeight="1" thickBot="1" x14ac:dyDescent="0.35">
      <c r="A105" s="405" t="s">
        <v>348</v>
      </c>
      <c r="B105" s="386">
        <v>41608.997414673999</v>
      </c>
      <c r="C105" s="386">
        <v>45645.243000000002</v>
      </c>
      <c r="D105" s="387">
        <v>4036.2455853259999</v>
      </c>
      <c r="E105" s="388">
        <v>1.0970041538149999</v>
      </c>
      <c r="F105" s="386">
        <v>52445.999999997097</v>
      </c>
      <c r="G105" s="387">
        <v>34963.999999998101</v>
      </c>
      <c r="H105" s="389">
        <v>3717.4270000000001</v>
      </c>
      <c r="I105" s="386">
        <v>29352.172999999999</v>
      </c>
      <c r="J105" s="387">
        <v>-5611.8269999980903</v>
      </c>
      <c r="K105" s="392">
        <v>0.55966466460700004</v>
      </c>
    </row>
    <row r="106" spans="1:11" ht="14.4" customHeight="1" thickBot="1" x14ac:dyDescent="0.35">
      <c r="A106" s="402" t="s">
        <v>349</v>
      </c>
      <c r="B106" s="386">
        <v>41480.997382381</v>
      </c>
      <c r="C106" s="386">
        <v>45496.186999999998</v>
      </c>
      <c r="D106" s="387">
        <v>4015.1896176189698</v>
      </c>
      <c r="E106" s="388">
        <v>1.0967958793420001</v>
      </c>
      <c r="F106" s="386">
        <v>52445.999999997097</v>
      </c>
      <c r="G106" s="387">
        <v>34963.999999998101</v>
      </c>
      <c r="H106" s="389">
        <v>3701.8049999999998</v>
      </c>
      <c r="I106" s="386">
        <v>29236.25</v>
      </c>
      <c r="J106" s="387">
        <v>-5727.7499999980801</v>
      </c>
      <c r="K106" s="392">
        <v>0.55745433398099997</v>
      </c>
    </row>
    <row r="107" spans="1:11" ht="14.4" customHeight="1" thickBot="1" x14ac:dyDescent="0.35">
      <c r="A107" s="403" t="s">
        <v>350</v>
      </c>
      <c r="B107" s="381">
        <v>41480.997382381</v>
      </c>
      <c r="C107" s="381">
        <v>45496.186999999998</v>
      </c>
      <c r="D107" s="382">
        <v>4015.1896176189698</v>
      </c>
      <c r="E107" s="383">
        <v>1.0967958793420001</v>
      </c>
      <c r="F107" s="381">
        <v>52445.999999997097</v>
      </c>
      <c r="G107" s="382">
        <v>34963.999999998101</v>
      </c>
      <c r="H107" s="384">
        <v>3701.8049999999998</v>
      </c>
      <c r="I107" s="381">
        <v>29236.25</v>
      </c>
      <c r="J107" s="382">
        <v>-5727.7499999980801</v>
      </c>
      <c r="K107" s="385">
        <v>0.55745433398099997</v>
      </c>
    </row>
    <row r="108" spans="1:11" ht="14.4" customHeight="1" thickBot="1" x14ac:dyDescent="0.35">
      <c r="A108" s="402" t="s">
        <v>351</v>
      </c>
      <c r="B108" s="386">
        <v>128.00003229296999</v>
      </c>
      <c r="C108" s="386">
        <v>149.05600000000001</v>
      </c>
      <c r="D108" s="387">
        <v>21.05596770703</v>
      </c>
      <c r="E108" s="388">
        <v>1.1644997062089999</v>
      </c>
      <c r="F108" s="386">
        <v>0</v>
      </c>
      <c r="G108" s="387">
        <v>0</v>
      </c>
      <c r="H108" s="389">
        <v>15.622</v>
      </c>
      <c r="I108" s="386">
        <v>115.923</v>
      </c>
      <c r="J108" s="387">
        <v>115.923</v>
      </c>
      <c r="K108" s="390" t="s">
        <v>251</v>
      </c>
    </row>
    <row r="109" spans="1:11" ht="14.4" customHeight="1" thickBot="1" x14ac:dyDescent="0.35">
      <c r="A109" s="403" t="s">
        <v>352</v>
      </c>
      <c r="B109" s="381">
        <v>128.00003229296999</v>
      </c>
      <c r="C109" s="381">
        <v>149.05600000000001</v>
      </c>
      <c r="D109" s="382">
        <v>21.05596770703</v>
      </c>
      <c r="E109" s="383">
        <v>1.1644997062089999</v>
      </c>
      <c r="F109" s="381">
        <v>0</v>
      </c>
      <c r="G109" s="382">
        <v>0</v>
      </c>
      <c r="H109" s="384">
        <v>15.622</v>
      </c>
      <c r="I109" s="381">
        <v>115.923</v>
      </c>
      <c r="J109" s="382">
        <v>115.923</v>
      </c>
      <c r="K109" s="391" t="s">
        <v>251</v>
      </c>
    </row>
    <row r="110" spans="1:11" ht="14.4" customHeight="1" thickBot="1" x14ac:dyDescent="0.35">
      <c r="A110" s="401" t="s">
        <v>353</v>
      </c>
      <c r="B110" s="381">
        <v>14150.999147951899</v>
      </c>
      <c r="C110" s="381">
        <v>15240.830749999999</v>
      </c>
      <c r="D110" s="382">
        <v>1089.83160204808</v>
      </c>
      <c r="E110" s="383">
        <v>1.077014463124</v>
      </c>
      <c r="F110" s="381">
        <v>14431.984509920099</v>
      </c>
      <c r="G110" s="382">
        <v>9621.3230066133692</v>
      </c>
      <c r="H110" s="384">
        <v>1258.6137000000001</v>
      </c>
      <c r="I110" s="381">
        <v>9940.3201100000006</v>
      </c>
      <c r="J110" s="382">
        <v>318.99710338662197</v>
      </c>
      <c r="K110" s="385">
        <v>0.68877014821899996</v>
      </c>
    </row>
    <row r="111" spans="1:11" ht="14.4" customHeight="1" thickBot="1" x14ac:dyDescent="0.35">
      <c r="A111" s="402" t="s">
        <v>354</v>
      </c>
      <c r="B111" s="386">
        <v>3746.9997743887998</v>
      </c>
      <c r="C111" s="386">
        <v>4094.49116</v>
      </c>
      <c r="D111" s="387">
        <v>347.491385611206</v>
      </c>
      <c r="E111" s="388">
        <v>1.092738565928</v>
      </c>
      <c r="F111" s="386">
        <v>3819.9999705977798</v>
      </c>
      <c r="G111" s="387">
        <v>2546.6666470651899</v>
      </c>
      <c r="H111" s="389">
        <v>333.16244999999998</v>
      </c>
      <c r="I111" s="386">
        <v>2631.2573299999999</v>
      </c>
      <c r="J111" s="387">
        <v>84.590682934813003</v>
      </c>
      <c r="K111" s="392">
        <v>0.68881082467300003</v>
      </c>
    </row>
    <row r="112" spans="1:11" ht="14.4" customHeight="1" thickBot="1" x14ac:dyDescent="0.35">
      <c r="A112" s="403" t="s">
        <v>355</v>
      </c>
      <c r="B112" s="381">
        <v>3746.9997743887998</v>
      </c>
      <c r="C112" s="381">
        <v>4094.49116</v>
      </c>
      <c r="D112" s="382">
        <v>347.491385611206</v>
      </c>
      <c r="E112" s="383">
        <v>1.092738565928</v>
      </c>
      <c r="F112" s="381">
        <v>3819.9999705977798</v>
      </c>
      <c r="G112" s="382">
        <v>2546.6666470651899</v>
      </c>
      <c r="H112" s="384">
        <v>333.16244999999998</v>
      </c>
      <c r="I112" s="381">
        <v>2631.2573299999999</v>
      </c>
      <c r="J112" s="382">
        <v>84.590682934813003</v>
      </c>
      <c r="K112" s="385">
        <v>0.68881082467300003</v>
      </c>
    </row>
    <row r="113" spans="1:11" ht="14.4" customHeight="1" thickBot="1" x14ac:dyDescent="0.35">
      <c r="A113" s="402" t="s">
        <v>356</v>
      </c>
      <c r="B113" s="386">
        <v>10403.9993735631</v>
      </c>
      <c r="C113" s="386">
        <v>11146.33959</v>
      </c>
      <c r="D113" s="387">
        <v>742.34021643686901</v>
      </c>
      <c r="E113" s="388">
        <v>1.0713514284050001</v>
      </c>
      <c r="F113" s="386">
        <v>10611.9845393223</v>
      </c>
      <c r="G113" s="387">
        <v>7074.6563595481903</v>
      </c>
      <c r="H113" s="389">
        <v>925.45124999999996</v>
      </c>
      <c r="I113" s="386">
        <v>7309.0627800000002</v>
      </c>
      <c r="J113" s="387">
        <v>234.406420451809</v>
      </c>
      <c r="K113" s="392">
        <v>0.68875550590099999</v>
      </c>
    </row>
    <row r="114" spans="1:11" ht="14.4" customHeight="1" thickBot="1" x14ac:dyDescent="0.35">
      <c r="A114" s="403" t="s">
        <v>357</v>
      </c>
      <c r="B114" s="381">
        <v>10403.9993735631</v>
      </c>
      <c r="C114" s="381">
        <v>11146.33959</v>
      </c>
      <c r="D114" s="382">
        <v>742.34021643686901</v>
      </c>
      <c r="E114" s="383">
        <v>1.0713514284050001</v>
      </c>
      <c r="F114" s="381">
        <v>10611.9845393223</v>
      </c>
      <c r="G114" s="382">
        <v>7074.6563595481903</v>
      </c>
      <c r="H114" s="384">
        <v>925.45124999999996</v>
      </c>
      <c r="I114" s="381">
        <v>7309.0627800000002</v>
      </c>
      <c r="J114" s="382">
        <v>234.406420451809</v>
      </c>
      <c r="K114" s="385">
        <v>0.68875550590099999</v>
      </c>
    </row>
    <row r="115" spans="1:11" ht="14.4" customHeight="1" thickBot="1" x14ac:dyDescent="0.35">
      <c r="A115" s="401" t="s">
        <v>358</v>
      </c>
      <c r="B115" s="381">
        <v>416.99985489195501</v>
      </c>
      <c r="C115" s="381">
        <v>456.45409999999998</v>
      </c>
      <c r="D115" s="382">
        <v>39.454245108045001</v>
      </c>
      <c r="E115" s="383">
        <v>1.0946145295859999</v>
      </c>
      <c r="F115" s="381">
        <v>423.99999999997698</v>
      </c>
      <c r="G115" s="382">
        <v>282.666666666651</v>
      </c>
      <c r="H115" s="384">
        <v>37.17398</v>
      </c>
      <c r="I115" s="381">
        <v>293.52123999999998</v>
      </c>
      <c r="J115" s="382">
        <v>10.854573333348</v>
      </c>
      <c r="K115" s="385">
        <v>0.69226707547099997</v>
      </c>
    </row>
    <row r="116" spans="1:11" ht="14.4" customHeight="1" thickBot="1" x14ac:dyDescent="0.35">
      <c r="A116" s="402" t="s">
        <v>359</v>
      </c>
      <c r="B116" s="386">
        <v>416.99985489195501</v>
      </c>
      <c r="C116" s="386">
        <v>456.45409999999998</v>
      </c>
      <c r="D116" s="387">
        <v>39.454245108045001</v>
      </c>
      <c r="E116" s="388">
        <v>1.0946145295859999</v>
      </c>
      <c r="F116" s="386">
        <v>423.99999999997698</v>
      </c>
      <c r="G116" s="387">
        <v>282.666666666651</v>
      </c>
      <c r="H116" s="389">
        <v>37.17398</v>
      </c>
      <c r="I116" s="386">
        <v>293.52123999999998</v>
      </c>
      <c r="J116" s="387">
        <v>10.854573333348</v>
      </c>
      <c r="K116" s="392">
        <v>0.69226707547099997</v>
      </c>
    </row>
    <row r="117" spans="1:11" ht="14.4" customHeight="1" thickBot="1" x14ac:dyDescent="0.35">
      <c r="A117" s="403" t="s">
        <v>360</v>
      </c>
      <c r="B117" s="381">
        <v>416.99985489195501</v>
      </c>
      <c r="C117" s="381">
        <v>456.45409999999998</v>
      </c>
      <c r="D117" s="382">
        <v>39.454245108045001</v>
      </c>
      <c r="E117" s="383">
        <v>1.0946145295859999</v>
      </c>
      <c r="F117" s="381">
        <v>423.99999999997698</v>
      </c>
      <c r="G117" s="382">
        <v>282.666666666651</v>
      </c>
      <c r="H117" s="384">
        <v>37.17398</v>
      </c>
      <c r="I117" s="381">
        <v>293.52123999999998</v>
      </c>
      <c r="J117" s="382">
        <v>10.854573333348</v>
      </c>
      <c r="K117" s="385">
        <v>0.69226707547099997</v>
      </c>
    </row>
    <row r="118" spans="1:11" ht="14.4" customHeight="1" thickBot="1" x14ac:dyDescent="0.35">
      <c r="A118" s="400" t="s">
        <v>361</v>
      </c>
      <c r="B118" s="381">
        <v>4.9406564584124654E-324</v>
      </c>
      <c r="C118" s="381">
        <v>150.97375</v>
      </c>
      <c r="D118" s="382">
        <v>150.97375</v>
      </c>
      <c r="E118" s="393" t="s">
        <v>257</v>
      </c>
      <c r="F118" s="381">
        <v>0</v>
      </c>
      <c r="G118" s="382">
        <v>0</v>
      </c>
      <c r="H118" s="384">
        <v>4.9406564584124654E-324</v>
      </c>
      <c r="I118" s="381">
        <v>31.450749999999999</v>
      </c>
      <c r="J118" s="382">
        <v>31.450749999999999</v>
      </c>
      <c r="K118" s="391" t="s">
        <v>251</v>
      </c>
    </row>
    <row r="119" spans="1:11" ht="14.4" customHeight="1" thickBot="1" x14ac:dyDescent="0.35">
      <c r="A119" s="401" t="s">
        <v>362</v>
      </c>
      <c r="B119" s="381">
        <v>4.9406564584124654E-324</v>
      </c>
      <c r="C119" s="381">
        <v>150.97375</v>
      </c>
      <c r="D119" s="382">
        <v>150.97375</v>
      </c>
      <c r="E119" s="393" t="s">
        <v>257</v>
      </c>
      <c r="F119" s="381">
        <v>0</v>
      </c>
      <c r="G119" s="382">
        <v>0</v>
      </c>
      <c r="H119" s="384">
        <v>4.9406564584124654E-324</v>
      </c>
      <c r="I119" s="381">
        <v>31.450749999999999</v>
      </c>
      <c r="J119" s="382">
        <v>31.450749999999999</v>
      </c>
      <c r="K119" s="391" t="s">
        <v>251</v>
      </c>
    </row>
    <row r="120" spans="1:11" ht="14.4" customHeight="1" thickBot="1" x14ac:dyDescent="0.35">
      <c r="A120" s="402" t="s">
        <v>363</v>
      </c>
      <c r="B120" s="386">
        <v>4.9406564584124654E-324</v>
      </c>
      <c r="C120" s="386">
        <v>96.030749999999998</v>
      </c>
      <c r="D120" s="387">
        <v>96.030749999999998</v>
      </c>
      <c r="E120" s="394" t="s">
        <v>257</v>
      </c>
      <c r="F120" s="386">
        <v>0</v>
      </c>
      <c r="G120" s="387">
        <v>0</v>
      </c>
      <c r="H120" s="389">
        <v>4.9406564584124654E-324</v>
      </c>
      <c r="I120" s="386">
        <v>14.60075</v>
      </c>
      <c r="J120" s="387">
        <v>14.60075</v>
      </c>
      <c r="K120" s="390" t="s">
        <v>251</v>
      </c>
    </row>
    <row r="121" spans="1:11" ht="14.4" customHeight="1" thickBot="1" x14ac:dyDescent="0.35">
      <c r="A121" s="403" t="s">
        <v>364</v>
      </c>
      <c r="B121" s="381">
        <v>4.9406564584124654E-324</v>
      </c>
      <c r="C121" s="381">
        <v>29.670750000000002</v>
      </c>
      <c r="D121" s="382">
        <v>29.670750000000002</v>
      </c>
      <c r="E121" s="393" t="s">
        <v>257</v>
      </c>
      <c r="F121" s="381">
        <v>0</v>
      </c>
      <c r="G121" s="382">
        <v>0</v>
      </c>
      <c r="H121" s="384">
        <v>4.9406564584124654E-324</v>
      </c>
      <c r="I121" s="381">
        <v>2.0607500000000001</v>
      </c>
      <c r="J121" s="382">
        <v>2.0607500000000001</v>
      </c>
      <c r="K121" s="391" t="s">
        <v>251</v>
      </c>
    </row>
    <row r="122" spans="1:11" ht="14.4" customHeight="1" thickBot="1" x14ac:dyDescent="0.35">
      <c r="A122" s="403" t="s">
        <v>365</v>
      </c>
      <c r="B122" s="381">
        <v>4.9406564584124654E-324</v>
      </c>
      <c r="C122" s="381">
        <v>60.68</v>
      </c>
      <c r="D122" s="382">
        <v>60.68</v>
      </c>
      <c r="E122" s="393" t="s">
        <v>257</v>
      </c>
      <c r="F122" s="381">
        <v>0</v>
      </c>
      <c r="G122" s="382">
        <v>0</v>
      </c>
      <c r="H122" s="384">
        <v>4.9406564584124654E-324</v>
      </c>
      <c r="I122" s="381">
        <v>7.6</v>
      </c>
      <c r="J122" s="382">
        <v>7.6</v>
      </c>
      <c r="K122" s="391" t="s">
        <v>251</v>
      </c>
    </row>
    <row r="123" spans="1:11" ht="14.4" customHeight="1" thickBot="1" x14ac:dyDescent="0.35">
      <c r="A123" s="403" t="s">
        <v>366</v>
      </c>
      <c r="B123" s="381">
        <v>4.9406564584124654E-324</v>
      </c>
      <c r="C123" s="381">
        <v>5.2</v>
      </c>
      <c r="D123" s="382">
        <v>5.2</v>
      </c>
      <c r="E123" s="393" t="s">
        <v>257</v>
      </c>
      <c r="F123" s="381">
        <v>0</v>
      </c>
      <c r="G123" s="382">
        <v>0</v>
      </c>
      <c r="H123" s="384">
        <v>4.9406564584124654E-324</v>
      </c>
      <c r="I123" s="381">
        <v>4.84</v>
      </c>
      <c r="J123" s="382">
        <v>4.84</v>
      </c>
      <c r="K123" s="391" t="s">
        <v>251</v>
      </c>
    </row>
    <row r="124" spans="1:11" ht="14.4" customHeight="1" thickBot="1" x14ac:dyDescent="0.35">
      <c r="A124" s="403" t="s">
        <v>367</v>
      </c>
      <c r="B124" s="381">
        <v>4.9406564584124654E-324</v>
      </c>
      <c r="C124" s="381">
        <v>0.48</v>
      </c>
      <c r="D124" s="382">
        <v>0.48</v>
      </c>
      <c r="E124" s="393" t="s">
        <v>257</v>
      </c>
      <c r="F124" s="381">
        <v>0</v>
      </c>
      <c r="G124" s="382">
        <v>0</v>
      </c>
      <c r="H124" s="384">
        <v>4.9406564584124654E-324</v>
      </c>
      <c r="I124" s="381">
        <v>9.9999999999E-2</v>
      </c>
      <c r="J124" s="382">
        <v>9.9999999999E-2</v>
      </c>
      <c r="K124" s="391" t="s">
        <v>251</v>
      </c>
    </row>
    <row r="125" spans="1:11" ht="14.4" customHeight="1" thickBot="1" x14ac:dyDescent="0.35">
      <c r="A125" s="402" t="s">
        <v>368</v>
      </c>
      <c r="B125" s="386">
        <v>4.9406564584124654E-324</v>
      </c>
      <c r="C125" s="386">
        <v>27.443000000000001</v>
      </c>
      <c r="D125" s="387">
        <v>27.443000000000001</v>
      </c>
      <c r="E125" s="394" t="s">
        <v>257</v>
      </c>
      <c r="F125" s="386">
        <v>0</v>
      </c>
      <c r="G125" s="387">
        <v>0</v>
      </c>
      <c r="H125" s="389">
        <v>4.9406564584124654E-324</v>
      </c>
      <c r="I125" s="386">
        <v>3.9525251667299724E-323</v>
      </c>
      <c r="J125" s="387">
        <v>3.9525251667299724E-323</v>
      </c>
      <c r="K125" s="390" t="s">
        <v>251</v>
      </c>
    </row>
    <row r="126" spans="1:11" ht="14.4" customHeight="1" thickBot="1" x14ac:dyDescent="0.35">
      <c r="A126" s="403" t="s">
        <v>369</v>
      </c>
      <c r="B126" s="381">
        <v>4.9406564584124654E-324</v>
      </c>
      <c r="C126" s="381">
        <v>27.443000000000001</v>
      </c>
      <c r="D126" s="382">
        <v>27.443000000000001</v>
      </c>
      <c r="E126" s="393" t="s">
        <v>257</v>
      </c>
      <c r="F126" s="381">
        <v>0</v>
      </c>
      <c r="G126" s="382">
        <v>0</v>
      </c>
      <c r="H126" s="384">
        <v>4.9406564584124654E-324</v>
      </c>
      <c r="I126" s="381">
        <v>3.9525251667299724E-323</v>
      </c>
      <c r="J126" s="382">
        <v>3.9525251667299724E-323</v>
      </c>
      <c r="K126" s="391" t="s">
        <v>251</v>
      </c>
    </row>
    <row r="127" spans="1:11" ht="14.4" customHeight="1" thickBot="1" x14ac:dyDescent="0.35">
      <c r="A127" s="406" t="s">
        <v>370</v>
      </c>
      <c r="B127" s="381">
        <v>4.9406564584124654E-324</v>
      </c>
      <c r="C127" s="381">
        <v>19.8</v>
      </c>
      <c r="D127" s="382">
        <v>19.8</v>
      </c>
      <c r="E127" s="393" t="s">
        <v>257</v>
      </c>
      <c r="F127" s="381">
        <v>0</v>
      </c>
      <c r="G127" s="382">
        <v>0</v>
      </c>
      <c r="H127" s="384">
        <v>4.9406564584124654E-324</v>
      </c>
      <c r="I127" s="381">
        <v>13.7</v>
      </c>
      <c r="J127" s="382">
        <v>13.7</v>
      </c>
      <c r="K127" s="391" t="s">
        <v>251</v>
      </c>
    </row>
    <row r="128" spans="1:11" ht="14.4" customHeight="1" thickBot="1" x14ac:dyDescent="0.35">
      <c r="A128" s="403" t="s">
        <v>371</v>
      </c>
      <c r="B128" s="381">
        <v>4.9406564584124654E-324</v>
      </c>
      <c r="C128" s="381">
        <v>19.8</v>
      </c>
      <c r="D128" s="382">
        <v>19.8</v>
      </c>
      <c r="E128" s="393" t="s">
        <v>257</v>
      </c>
      <c r="F128" s="381">
        <v>0</v>
      </c>
      <c r="G128" s="382">
        <v>0</v>
      </c>
      <c r="H128" s="384">
        <v>4.9406564584124654E-324</v>
      </c>
      <c r="I128" s="381">
        <v>13.7</v>
      </c>
      <c r="J128" s="382">
        <v>13.7</v>
      </c>
      <c r="K128" s="391" t="s">
        <v>251</v>
      </c>
    </row>
    <row r="129" spans="1:11" ht="14.4" customHeight="1" thickBot="1" x14ac:dyDescent="0.35">
      <c r="A129" s="402" t="s">
        <v>372</v>
      </c>
      <c r="B129" s="386">
        <v>4.9406564584124654E-324</v>
      </c>
      <c r="C129" s="386">
        <v>7.7</v>
      </c>
      <c r="D129" s="387">
        <v>7.7</v>
      </c>
      <c r="E129" s="394" t="s">
        <v>257</v>
      </c>
      <c r="F129" s="386">
        <v>0</v>
      </c>
      <c r="G129" s="387">
        <v>0</v>
      </c>
      <c r="H129" s="389">
        <v>4.9406564584124654E-324</v>
      </c>
      <c r="I129" s="386">
        <v>3.15</v>
      </c>
      <c r="J129" s="387">
        <v>3.15</v>
      </c>
      <c r="K129" s="390" t="s">
        <v>251</v>
      </c>
    </row>
    <row r="130" spans="1:11" ht="14.4" customHeight="1" thickBot="1" x14ac:dyDescent="0.35">
      <c r="A130" s="403" t="s">
        <v>373</v>
      </c>
      <c r="B130" s="381">
        <v>4.9406564584124654E-324</v>
      </c>
      <c r="C130" s="381">
        <v>7.7</v>
      </c>
      <c r="D130" s="382">
        <v>7.7</v>
      </c>
      <c r="E130" s="393" t="s">
        <v>257</v>
      </c>
      <c r="F130" s="381">
        <v>0</v>
      </c>
      <c r="G130" s="382">
        <v>0</v>
      </c>
      <c r="H130" s="384">
        <v>4.9406564584124654E-324</v>
      </c>
      <c r="I130" s="381">
        <v>3.15</v>
      </c>
      <c r="J130" s="382">
        <v>3.15</v>
      </c>
      <c r="K130" s="391" t="s">
        <v>251</v>
      </c>
    </row>
    <row r="131" spans="1:11" ht="14.4" customHeight="1" thickBot="1" x14ac:dyDescent="0.35">
      <c r="A131" s="400" t="s">
        <v>374</v>
      </c>
      <c r="B131" s="381">
        <v>36481.536593404402</v>
      </c>
      <c r="C131" s="381">
        <v>33355.080499999996</v>
      </c>
      <c r="D131" s="382">
        <v>-3126.4560934043502</v>
      </c>
      <c r="E131" s="383">
        <v>0.91430031776700005</v>
      </c>
      <c r="F131" s="381">
        <v>24195.999999998701</v>
      </c>
      <c r="G131" s="382">
        <v>16130.6666666658</v>
      </c>
      <c r="H131" s="384">
        <v>1826.943</v>
      </c>
      <c r="I131" s="381">
        <v>15485.966</v>
      </c>
      <c r="J131" s="382">
        <v>-644.70066666578498</v>
      </c>
      <c r="K131" s="385">
        <v>0.64002173913000004</v>
      </c>
    </row>
    <row r="132" spans="1:11" ht="14.4" customHeight="1" thickBot="1" x14ac:dyDescent="0.35">
      <c r="A132" s="401" t="s">
        <v>375</v>
      </c>
      <c r="B132" s="381">
        <v>36339.9978919266</v>
      </c>
      <c r="C132" s="381">
        <v>32777.127</v>
      </c>
      <c r="D132" s="382">
        <v>-3562.87089192654</v>
      </c>
      <c r="E132" s="383">
        <v>0.90195731704399995</v>
      </c>
      <c r="F132" s="381">
        <v>24195.999999998701</v>
      </c>
      <c r="G132" s="382">
        <v>16130.6666666658</v>
      </c>
      <c r="H132" s="384">
        <v>1803.8430000000001</v>
      </c>
      <c r="I132" s="381">
        <v>15458.606</v>
      </c>
      <c r="J132" s="382">
        <v>-672.06066666578602</v>
      </c>
      <c r="K132" s="385">
        <v>0.63889097371400005</v>
      </c>
    </row>
    <row r="133" spans="1:11" ht="14.4" customHeight="1" thickBot="1" x14ac:dyDescent="0.35">
      <c r="A133" s="402" t="s">
        <v>376</v>
      </c>
      <c r="B133" s="386">
        <v>36339.9978919266</v>
      </c>
      <c r="C133" s="386">
        <v>32743.222000000002</v>
      </c>
      <c r="D133" s="387">
        <v>-3596.7758919265402</v>
      </c>
      <c r="E133" s="388">
        <v>0.90102432304400004</v>
      </c>
      <c r="F133" s="386">
        <v>24195.999999998701</v>
      </c>
      <c r="G133" s="387">
        <v>16130.6666666658</v>
      </c>
      <c r="H133" s="389">
        <v>1803.8430000000001</v>
      </c>
      <c r="I133" s="386">
        <v>15458.606</v>
      </c>
      <c r="J133" s="387">
        <v>-672.06066666578602</v>
      </c>
      <c r="K133" s="392">
        <v>0.63889097371400005</v>
      </c>
    </row>
    <row r="134" spans="1:11" ht="14.4" customHeight="1" thickBot="1" x14ac:dyDescent="0.35">
      <c r="A134" s="403" t="s">
        <v>377</v>
      </c>
      <c r="B134" s="381">
        <v>149.99999096832701</v>
      </c>
      <c r="C134" s="381">
        <v>16.222000000000001</v>
      </c>
      <c r="D134" s="382">
        <v>-133.777990968327</v>
      </c>
      <c r="E134" s="383">
        <v>0.108146673178</v>
      </c>
      <c r="F134" s="381">
        <v>192.999999999989</v>
      </c>
      <c r="G134" s="382">
        <v>128.66666666666001</v>
      </c>
      <c r="H134" s="384">
        <v>16.071000000000002</v>
      </c>
      <c r="I134" s="381">
        <v>128.56800000000001</v>
      </c>
      <c r="J134" s="382">
        <v>-9.8666666658999994E-2</v>
      </c>
      <c r="K134" s="385">
        <v>0.66615544041399999</v>
      </c>
    </row>
    <row r="135" spans="1:11" ht="14.4" customHeight="1" thickBot="1" x14ac:dyDescent="0.35">
      <c r="A135" s="403" t="s">
        <v>378</v>
      </c>
      <c r="B135" s="381">
        <v>764.99995393846496</v>
      </c>
      <c r="C135" s="381">
        <v>758.21299999999997</v>
      </c>
      <c r="D135" s="382">
        <v>-6.7869539384640003</v>
      </c>
      <c r="E135" s="383">
        <v>0.99112816425200001</v>
      </c>
      <c r="F135" s="381">
        <v>386.99999999997902</v>
      </c>
      <c r="G135" s="382">
        <v>257.99999999998602</v>
      </c>
      <c r="H135" s="384">
        <v>34.834000000000003</v>
      </c>
      <c r="I135" s="381">
        <v>267.90800000000002</v>
      </c>
      <c r="J135" s="382">
        <v>9.9080000000140007</v>
      </c>
      <c r="K135" s="385">
        <v>0.69226873384999998</v>
      </c>
    </row>
    <row r="136" spans="1:11" ht="14.4" customHeight="1" thickBot="1" x14ac:dyDescent="0.35">
      <c r="A136" s="403" t="s">
        <v>379</v>
      </c>
      <c r="B136" s="381">
        <v>9990.9994784303308</v>
      </c>
      <c r="C136" s="381">
        <v>8911.0810000000001</v>
      </c>
      <c r="D136" s="382">
        <v>-1079.91847843033</v>
      </c>
      <c r="E136" s="383">
        <v>0.89191086629899996</v>
      </c>
      <c r="F136" s="381">
        <v>5879.9999999996799</v>
      </c>
      <c r="G136" s="382">
        <v>3919.9999999997799</v>
      </c>
      <c r="H136" s="384">
        <v>228.10900000000001</v>
      </c>
      <c r="I136" s="381">
        <v>3387.9740000000002</v>
      </c>
      <c r="J136" s="382">
        <v>-532.02599999978599</v>
      </c>
      <c r="K136" s="385">
        <v>0.57618605442100002</v>
      </c>
    </row>
    <row r="137" spans="1:11" ht="14.4" customHeight="1" thickBot="1" x14ac:dyDescent="0.35">
      <c r="A137" s="403" t="s">
        <v>380</v>
      </c>
      <c r="B137" s="381">
        <v>134.00003193170301</v>
      </c>
      <c r="C137" s="381">
        <v>157.09800000000001</v>
      </c>
      <c r="D137" s="382">
        <v>23.097968068297</v>
      </c>
      <c r="E137" s="383">
        <v>1.172372854956</v>
      </c>
      <c r="F137" s="381">
        <v>111.999999999994</v>
      </c>
      <c r="G137" s="382">
        <v>74.666666666661996</v>
      </c>
      <c r="H137" s="384">
        <v>9.3819999999999997</v>
      </c>
      <c r="I137" s="381">
        <v>75.055999999999997</v>
      </c>
      <c r="J137" s="382">
        <v>0.38933333333699999</v>
      </c>
      <c r="K137" s="385">
        <v>0.67014285714199995</v>
      </c>
    </row>
    <row r="138" spans="1:11" ht="14.4" customHeight="1" thickBot="1" x14ac:dyDescent="0.35">
      <c r="A138" s="403" t="s">
        <v>381</v>
      </c>
      <c r="B138" s="381">
        <v>849.99990882051895</v>
      </c>
      <c r="C138" s="381">
        <v>91.926000000000002</v>
      </c>
      <c r="D138" s="382">
        <v>-758.07390882051902</v>
      </c>
      <c r="E138" s="383">
        <v>0.10814824689499999</v>
      </c>
      <c r="F138" s="381">
        <v>1092.99999999994</v>
      </c>
      <c r="G138" s="382">
        <v>728.66666666662695</v>
      </c>
      <c r="H138" s="384">
        <v>91.072000000000003</v>
      </c>
      <c r="I138" s="381">
        <v>728.57600000000002</v>
      </c>
      <c r="J138" s="382">
        <v>-9.0666666625999995E-2</v>
      </c>
      <c r="K138" s="385">
        <v>0.66658371454700005</v>
      </c>
    </row>
    <row r="139" spans="1:11" ht="14.4" customHeight="1" thickBot="1" x14ac:dyDescent="0.35">
      <c r="A139" s="403" t="s">
        <v>382</v>
      </c>
      <c r="B139" s="381">
        <v>2256.99982410342</v>
      </c>
      <c r="C139" s="381">
        <v>2217.308</v>
      </c>
      <c r="D139" s="382">
        <v>-39.691824103419997</v>
      </c>
      <c r="E139" s="383">
        <v>0.98241390022200004</v>
      </c>
      <c r="F139" s="381">
        <v>1382.99999999992</v>
      </c>
      <c r="G139" s="382">
        <v>921.99999999994895</v>
      </c>
      <c r="H139" s="384">
        <v>147.86699999999999</v>
      </c>
      <c r="I139" s="381">
        <v>1085.3789999999999</v>
      </c>
      <c r="J139" s="382">
        <v>163.37900000005101</v>
      </c>
      <c r="K139" s="385">
        <v>0.784800433839</v>
      </c>
    </row>
    <row r="140" spans="1:11" ht="14.4" customHeight="1" thickBot="1" x14ac:dyDescent="0.35">
      <c r="A140" s="403" t="s">
        <v>383</v>
      </c>
      <c r="B140" s="381">
        <v>22192.9987037338</v>
      </c>
      <c r="C140" s="381">
        <v>20591.374</v>
      </c>
      <c r="D140" s="382">
        <v>-1601.6247037338001</v>
      </c>
      <c r="E140" s="383">
        <v>0.92783198318000004</v>
      </c>
      <c r="F140" s="381">
        <v>15147.9999999992</v>
      </c>
      <c r="G140" s="382">
        <v>10098.6666666661</v>
      </c>
      <c r="H140" s="384">
        <v>1276.508</v>
      </c>
      <c r="I140" s="381">
        <v>9785.1450000000004</v>
      </c>
      <c r="J140" s="382">
        <v>-313.52166666611402</v>
      </c>
      <c r="K140" s="385">
        <v>0.64596943490799996</v>
      </c>
    </row>
    <row r="141" spans="1:11" ht="14.4" customHeight="1" thickBot="1" x14ac:dyDescent="0.35">
      <c r="A141" s="402" t="s">
        <v>384</v>
      </c>
      <c r="B141" s="386">
        <v>4.9406564584124654E-324</v>
      </c>
      <c r="C141" s="386">
        <v>33.905000000000001</v>
      </c>
      <c r="D141" s="387">
        <v>33.905000000000001</v>
      </c>
      <c r="E141" s="394" t="s">
        <v>257</v>
      </c>
      <c r="F141" s="386">
        <v>0</v>
      </c>
      <c r="G141" s="387">
        <v>0</v>
      </c>
      <c r="H141" s="389">
        <v>4.9406564584124654E-324</v>
      </c>
      <c r="I141" s="386">
        <v>3.9525251667299724E-323</v>
      </c>
      <c r="J141" s="387">
        <v>3.9525251667299724E-323</v>
      </c>
      <c r="K141" s="390" t="s">
        <v>251</v>
      </c>
    </row>
    <row r="142" spans="1:11" ht="14.4" customHeight="1" thickBot="1" x14ac:dyDescent="0.35">
      <c r="A142" s="403" t="s">
        <v>385</v>
      </c>
      <c r="B142" s="381">
        <v>4.9406564584124654E-324</v>
      </c>
      <c r="C142" s="381">
        <v>33.905000000000001</v>
      </c>
      <c r="D142" s="382">
        <v>33.905000000000001</v>
      </c>
      <c r="E142" s="393" t="s">
        <v>257</v>
      </c>
      <c r="F142" s="381">
        <v>0</v>
      </c>
      <c r="G142" s="382">
        <v>0</v>
      </c>
      <c r="H142" s="384">
        <v>4.9406564584124654E-324</v>
      </c>
      <c r="I142" s="381">
        <v>3.9525251667299724E-323</v>
      </c>
      <c r="J142" s="382">
        <v>3.9525251667299724E-323</v>
      </c>
      <c r="K142" s="391" t="s">
        <v>251</v>
      </c>
    </row>
    <row r="143" spans="1:11" ht="14.4" customHeight="1" thickBot="1" x14ac:dyDescent="0.35">
      <c r="A143" s="401" t="s">
        <v>386</v>
      </c>
      <c r="B143" s="381">
        <v>141.53870147779099</v>
      </c>
      <c r="C143" s="381">
        <v>577.95349999999996</v>
      </c>
      <c r="D143" s="382">
        <v>436.41479852220903</v>
      </c>
      <c r="E143" s="383">
        <v>4.0833601973559999</v>
      </c>
      <c r="F143" s="381">
        <v>0</v>
      </c>
      <c r="G143" s="382">
        <v>0</v>
      </c>
      <c r="H143" s="384">
        <v>23.1</v>
      </c>
      <c r="I143" s="381">
        <v>27.36</v>
      </c>
      <c r="J143" s="382">
        <v>27.36</v>
      </c>
      <c r="K143" s="391" t="s">
        <v>251</v>
      </c>
    </row>
    <row r="144" spans="1:11" ht="14.4" customHeight="1" thickBot="1" x14ac:dyDescent="0.35">
      <c r="A144" s="402" t="s">
        <v>387</v>
      </c>
      <c r="B144" s="386">
        <v>141.53870147779099</v>
      </c>
      <c r="C144" s="386">
        <v>139.7133</v>
      </c>
      <c r="D144" s="387">
        <v>-1.8254014777900001</v>
      </c>
      <c r="E144" s="388">
        <v>0.98710316359600003</v>
      </c>
      <c r="F144" s="386">
        <v>0</v>
      </c>
      <c r="G144" s="387">
        <v>0</v>
      </c>
      <c r="H144" s="389">
        <v>4.9406564584124654E-324</v>
      </c>
      <c r="I144" s="386">
        <v>3.9525251667299724E-323</v>
      </c>
      <c r="J144" s="387">
        <v>3.9525251667299724E-323</v>
      </c>
      <c r="K144" s="390" t="s">
        <v>251</v>
      </c>
    </row>
    <row r="145" spans="1:11" ht="14.4" customHeight="1" thickBot="1" x14ac:dyDescent="0.35">
      <c r="A145" s="403" t="s">
        <v>388</v>
      </c>
      <c r="B145" s="381">
        <v>141.53870147779099</v>
      </c>
      <c r="C145" s="381">
        <v>139.7133</v>
      </c>
      <c r="D145" s="382">
        <v>-1.8254014777900001</v>
      </c>
      <c r="E145" s="383">
        <v>0.98710316359600003</v>
      </c>
      <c r="F145" s="381">
        <v>0</v>
      </c>
      <c r="G145" s="382">
        <v>0</v>
      </c>
      <c r="H145" s="384">
        <v>4.9406564584124654E-324</v>
      </c>
      <c r="I145" s="381">
        <v>3.9525251667299724E-323</v>
      </c>
      <c r="J145" s="382">
        <v>3.9525251667299724E-323</v>
      </c>
      <c r="K145" s="391" t="s">
        <v>251</v>
      </c>
    </row>
    <row r="146" spans="1:11" ht="14.4" customHeight="1" thickBot="1" x14ac:dyDescent="0.35">
      <c r="A146" s="402" t="s">
        <v>389</v>
      </c>
      <c r="B146" s="386">
        <v>4.9406564584124654E-324</v>
      </c>
      <c r="C146" s="386">
        <v>181.12899999999999</v>
      </c>
      <c r="D146" s="387">
        <v>181.12899999999999</v>
      </c>
      <c r="E146" s="394" t="s">
        <v>257</v>
      </c>
      <c r="F146" s="386">
        <v>0</v>
      </c>
      <c r="G146" s="387">
        <v>0</v>
      </c>
      <c r="H146" s="389">
        <v>4.9406564584124654E-324</v>
      </c>
      <c r="I146" s="386">
        <v>4.26</v>
      </c>
      <c r="J146" s="387">
        <v>4.26</v>
      </c>
      <c r="K146" s="390" t="s">
        <v>251</v>
      </c>
    </row>
    <row r="147" spans="1:11" ht="14.4" customHeight="1" thickBot="1" x14ac:dyDescent="0.35">
      <c r="A147" s="403" t="s">
        <v>390</v>
      </c>
      <c r="B147" s="381">
        <v>4.9406564584124654E-324</v>
      </c>
      <c r="C147" s="381">
        <v>47.069000000000003</v>
      </c>
      <c r="D147" s="382">
        <v>47.069000000000003</v>
      </c>
      <c r="E147" s="393" t="s">
        <v>257</v>
      </c>
      <c r="F147" s="381">
        <v>0</v>
      </c>
      <c r="G147" s="382">
        <v>0</v>
      </c>
      <c r="H147" s="384">
        <v>4.9406564584124654E-324</v>
      </c>
      <c r="I147" s="381">
        <v>4.26</v>
      </c>
      <c r="J147" s="382">
        <v>4.26</v>
      </c>
      <c r="K147" s="391" t="s">
        <v>251</v>
      </c>
    </row>
    <row r="148" spans="1:11" ht="14.4" customHeight="1" thickBot="1" x14ac:dyDescent="0.35">
      <c r="A148" s="403" t="s">
        <v>391</v>
      </c>
      <c r="B148" s="381">
        <v>4.9406564584124654E-324</v>
      </c>
      <c r="C148" s="381">
        <v>134.06</v>
      </c>
      <c r="D148" s="382">
        <v>134.06</v>
      </c>
      <c r="E148" s="393" t="s">
        <v>257</v>
      </c>
      <c r="F148" s="381">
        <v>0</v>
      </c>
      <c r="G148" s="382">
        <v>0</v>
      </c>
      <c r="H148" s="384">
        <v>4.9406564584124654E-324</v>
      </c>
      <c r="I148" s="381">
        <v>3.9525251667299724E-323</v>
      </c>
      <c r="J148" s="382">
        <v>3.9525251667299724E-323</v>
      </c>
      <c r="K148" s="391" t="s">
        <v>251</v>
      </c>
    </row>
    <row r="149" spans="1:11" ht="14.4" customHeight="1" thickBot="1" x14ac:dyDescent="0.35">
      <c r="A149" s="402" t="s">
        <v>392</v>
      </c>
      <c r="B149" s="386">
        <v>4.9406564584124654E-324</v>
      </c>
      <c r="C149" s="386">
        <v>94.68</v>
      </c>
      <c r="D149" s="387">
        <v>94.68</v>
      </c>
      <c r="E149" s="394" t="s">
        <v>257</v>
      </c>
      <c r="F149" s="386">
        <v>0</v>
      </c>
      <c r="G149" s="387">
        <v>0</v>
      </c>
      <c r="H149" s="389">
        <v>4.9406564584124654E-324</v>
      </c>
      <c r="I149" s="386">
        <v>3.9525251667299724E-323</v>
      </c>
      <c r="J149" s="387">
        <v>3.9525251667299724E-323</v>
      </c>
      <c r="K149" s="390" t="s">
        <v>251</v>
      </c>
    </row>
    <row r="150" spans="1:11" ht="14.4" customHeight="1" thickBot="1" x14ac:dyDescent="0.35">
      <c r="A150" s="403" t="s">
        <v>393</v>
      </c>
      <c r="B150" s="381">
        <v>4.9406564584124654E-324</v>
      </c>
      <c r="C150" s="381">
        <v>94.68</v>
      </c>
      <c r="D150" s="382">
        <v>94.68</v>
      </c>
      <c r="E150" s="393" t="s">
        <v>257</v>
      </c>
      <c r="F150" s="381">
        <v>0</v>
      </c>
      <c r="G150" s="382">
        <v>0</v>
      </c>
      <c r="H150" s="384">
        <v>4.9406564584124654E-324</v>
      </c>
      <c r="I150" s="381">
        <v>3.9525251667299724E-323</v>
      </c>
      <c r="J150" s="382">
        <v>3.9525251667299724E-323</v>
      </c>
      <c r="K150" s="391" t="s">
        <v>251</v>
      </c>
    </row>
    <row r="151" spans="1:11" ht="14.4" customHeight="1" thickBot="1" x14ac:dyDescent="0.35">
      <c r="A151" s="402" t="s">
        <v>394</v>
      </c>
      <c r="B151" s="386">
        <v>4.9406564584124654E-324</v>
      </c>
      <c r="C151" s="386">
        <v>132.53620000000001</v>
      </c>
      <c r="D151" s="387">
        <v>132.53620000000001</v>
      </c>
      <c r="E151" s="394" t="s">
        <v>257</v>
      </c>
      <c r="F151" s="386">
        <v>0</v>
      </c>
      <c r="G151" s="387">
        <v>0</v>
      </c>
      <c r="H151" s="389">
        <v>23.1</v>
      </c>
      <c r="I151" s="386">
        <v>23.1</v>
      </c>
      <c r="J151" s="387">
        <v>23.1</v>
      </c>
      <c r="K151" s="390" t="s">
        <v>251</v>
      </c>
    </row>
    <row r="152" spans="1:11" ht="14.4" customHeight="1" thickBot="1" x14ac:dyDescent="0.35">
      <c r="A152" s="403" t="s">
        <v>395</v>
      </c>
      <c r="B152" s="381">
        <v>4.9406564584124654E-324</v>
      </c>
      <c r="C152" s="381">
        <v>132.53620000000001</v>
      </c>
      <c r="D152" s="382">
        <v>132.53620000000001</v>
      </c>
      <c r="E152" s="393" t="s">
        <v>257</v>
      </c>
      <c r="F152" s="381">
        <v>0</v>
      </c>
      <c r="G152" s="382">
        <v>0</v>
      </c>
      <c r="H152" s="384">
        <v>23.1</v>
      </c>
      <c r="I152" s="381">
        <v>23.1</v>
      </c>
      <c r="J152" s="382">
        <v>23.1</v>
      </c>
      <c r="K152" s="391" t="s">
        <v>251</v>
      </c>
    </row>
    <row r="153" spans="1:11" ht="14.4" customHeight="1" thickBot="1" x14ac:dyDescent="0.35">
      <c r="A153" s="402" t="s">
        <v>396</v>
      </c>
      <c r="B153" s="386">
        <v>4.9406564584124654E-324</v>
      </c>
      <c r="C153" s="386">
        <v>29.895</v>
      </c>
      <c r="D153" s="387">
        <v>29.895</v>
      </c>
      <c r="E153" s="394" t="s">
        <v>257</v>
      </c>
      <c r="F153" s="386">
        <v>0</v>
      </c>
      <c r="G153" s="387">
        <v>0</v>
      </c>
      <c r="H153" s="389">
        <v>4.9406564584124654E-324</v>
      </c>
      <c r="I153" s="386">
        <v>3.9525251667299724E-323</v>
      </c>
      <c r="J153" s="387">
        <v>3.9525251667299724E-323</v>
      </c>
      <c r="K153" s="390" t="s">
        <v>251</v>
      </c>
    </row>
    <row r="154" spans="1:11" ht="14.4" customHeight="1" thickBot="1" x14ac:dyDescent="0.35">
      <c r="A154" s="403" t="s">
        <v>397</v>
      </c>
      <c r="B154" s="381">
        <v>4.9406564584124654E-324</v>
      </c>
      <c r="C154" s="381">
        <v>29.895</v>
      </c>
      <c r="D154" s="382">
        <v>29.895</v>
      </c>
      <c r="E154" s="393" t="s">
        <v>257</v>
      </c>
      <c r="F154" s="381">
        <v>0</v>
      </c>
      <c r="G154" s="382">
        <v>0</v>
      </c>
      <c r="H154" s="384">
        <v>4.9406564584124654E-324</v>
      </c>
      <c r="I154" s="381">
        <v>3.9525251667299724E-323</v>
      </c>
      <c r="J154" s="382">
        <v>3.9525251667299724E-323</v>
      </c>
      <c r="K154" s="391" t="s">
        <v>251</v>
      </c>
    </row>
    <row r="155" spans="1:11" ht="14.4" customHeight="1" thickBot="1" x14ac:dyDescent="0.35">
      <c r="A155" s="400" t="s">
        <v>398</v>
      </c>
      <c r="B155" s="381">
        <v>4.9406564584124654E-324</v>
      </c>
      <c r="C155" s="381">
        <v>20.921900000000001</v>
      </c>
      <c r="D155" s="382">
        <v>20.921900000000001</v>
      </c>
      <c r="E155" s="393" t="s">
        <v>257</v>
      </c>
      <c r="F155" s="381">
        <v>0</v>
      </c>
      <c r="G155" s="382">
        <v>0</v>
      </c>
      <c r="H155" s="384">
        <v>4.9406564584124654E-324</v>
      </c>
      <c r="I155" s="381">
        <v>3.9525251667299724E-323</v>
      </c>
      <c r="J155" s="382">
        <v>3.9525251667299724E-323</v>
      </c>
      <c r="K155" s="391" t="s">
        <v>251</v>
      </c>
    </row>
    <row r="156" spans="1:11" ht="14.4" customHeight="1" thickBot="1" x14ac:dyDescent="0.35">
      <c r="A156" s="401" t="s">
        <v>399</v>
      </c>
      <c r="B156" s="381">
        <v>4.9406564584124654E-324</v>
      </c>
      <c r="C156" s="381">
        <v>20.921900000000001</v>
      </c>
      <c r="D156" s="382">
        <v>20.921900000000001</v>
      </c>
      <c r="E156" s="393" t="s">
        <v>257</v>
      </c>
      <c r="F156" s="381">
        <v>0</v>
      </c>
      <c r="G156" s="382">
        <v>0</v>
      </c>
      <c r="H156" s="384">
        <v>4.9406564584124654E-324</v>
      </c>
      <c r="I156" s="381">
        <v>3.9525251667299724E-323</v>
      </c>
      <c r="J156" s="382">
        <v>3.9525251667299724E-323</v>
      </c>
      <c r="K156" s="391" t="s">
        <v>251</v>
      </c>
    </row>
    <row r="157" spans="1:11" ht="14.4" customHeight="1" thickBot="1" x14ac:dyDescent="0.35">
      <c r="A157" s="402" t="s">
        <v>400</v>
      </c>
      <c r="B157" s="386">
        <v>4.9406564584124654E-324</v>
      </c>
      <c r="C157" s="386">
        <v>20.921900000000001</v>
      </c>
      <c r="D157" s="387">
        <v>20.921900000000001</v>
      </c>
      <c r="E157" s="394" t="s">
        <v>257</v>
      </c>
      <c r="F157" s="386">
        <v>0</v>
      </c>
      <c r="G157" s="387">
        <v>0</v>
      </c>
      <c r="H157" s="389">
        <v>4.9406564584124654E-324</v>
      </c>
      <c r="I157" s="386">
        <v>3.9525251667299724E-323</v>
      </c>
      <c r="J157" s="387">
        <v>3.9525251667299724E-323</v>
      </c>
      <c r="K157" s="390" t="s">
        <v>251</v>
      </c>
    </row>
    <row r="158" spans="1:11" ht="14.4" customHeight="1" thickBot="1" x14ac:dyDescent="0.35">
      <c r="A158" s="403" t="s">
        <v>401</v>
      </c>
      <c r="B158" s="381">
        <v>4.9406564584124654E-324</v>
      </c>
      <c r="C158" s="381">
        <v>20.921900000000001</v>
      </c>
      <c r="D158" s="382">
        <v>20.921900000000001</v>
      </c>
      <c r="E158" s="393" t="s">
        <v>257</v>
      </c>
      <c r="F158" s="381">
        <v>0</v>
      </c>
      <c r="G158" s="382">
        <v>0</v>
      </c>
      <c r="H158" s="384">
        <v>4.9406564584124654E-324</v>
      </c>
      <c r="I158" s="381">
        <v>3.9525251667299724E-323</v>
      </c>
      <c r="J158" s="382">
        <v>3.9525251667299724E-323</v>
      </c>
      <c r="K158" s="391" t="s">
        <v>251</v>
      </c>
    </row>
    <row r="159" spans="1:11" ht="14.4" customHeight="1" thickBot="1" x14ac:dyDescent="0.35">
      <c r="A159" s="399" t="s">
        <v>402</v>
      </c>
      <c r="B159" s="381">
        <v>183218.58088487401</v>
      </c>
      <c r="C159" s="381">
        <v>207956.213318511</v>
      </c>
      <c r="D159" s="382">
        <v>24737.632433636802</v>
      </c>
      <c r="E159" s="383">
        <v>1.1350170507490001</v>
      </c>
      <c r="F159" s="381">
        <v>200215.91573003001</v>
      </c>
      <c r="G159" s="382">
        <v>133477.27715335399</v>
      </c>
      <c r="H159" s="384">
        <v>20215.48431</v>
      </c>
      <c r="I159" s="381">
        <v>153407.21462000001</v>
      </c>
      <c r="J159" s="382">
        <v>19929.937466646501</v>
      </c>
      <c r="K159" s="385">
        <v>0.76620889033999995</v>
      </c>
    </row>
    <row r="160" spans="1:11" ht="14.4" customHeight="1" thickBot="1" x14ac:dyDescent="0.35">
      <c r="A160" s="400" t="s">
        <v>403</v>
      </c>
      <c r="B160" s="381">
        <v>182612.41958965699</v>
      </c>
      <c r="C160" s="381">
        <v>205311.715184723</v>
      </c>
      <c r="D160" s="382">
        <v>22699.2955950664</v>
      </c>
      <c r="E160" s="383">
        <v>1.1243031314409999</v>
      </c>
      <c r="F160" s="381">
        <v>198314.725633978</v>
      </c>
      <c r="G160" s="382">
        <v>132209.817089319</v>
      </c>
      <c r="H160" s="384">
        <v>19966.441360000001</v>
      </c>
      <c r="I160" s="381">
        <v>152353.26985000001</v>
      </c>
      <c r="J160" s="382">
        <v>20143.452760681201</v>
      </c>
      <c r="K160" s="385">
        <v>0.76823982365800003</v>
      </c>
    </row>
    <row r="161" spans="1:11" ht="14.4" customHeight="1" thickBot="1" x14ac:dyDescent="0.35">
      <c r="A161" s="401" t="s">
        <v>404</v>
      </c>
      <c r="B161" s="381">
        <v>182612.41958965699</v>
      </c>
      <c r="C161" s="381">
        <v>205311.715184723</v>
      </c>
      <c r="D161" s="382">
        <v>22699.2955950664</v>
      </c>
      <c r="E161" s="383">
        <v>1.1243031314409999</v>
      </c>
      <c r="F161" s="381">
        <v>198314.725633978</v>
      </c>
      <c r="G161" s="382">
        <v>132209.817089319</v>
      </c>
      <c r="H161" s="384">
        <v>19966.441360000001</v>
      </c>
      <c r="I161" s="381">
        <v>152353.26985000001</v>
      </c>
      <c r="J161" s="382">
        <v>20143.452760681201</v>
      </c>
      <c r="K161" s="385">
        <v>0.76823982365800003</v>
      </c>
    </row>
    <row r="162" spans="1:11" ht="14.4" customHeight="1" thickBot="1" x14ac:dyDescent="0.35">
      <c r="A162" s="402" t="s">
        <v>405</v>
      </c>
      <c r="B162" s="386">
        <v>201.409071701729</v>
      </c>
      <c r="C162" s="386">
        <v>295.66104794680001</v>
      </c>
      <c r="D162" s="387">
        <v>94.251976245069997</v>
      </c>
      <c r="E162" s="388">
        <v>1.4679629147219999</v>
      </c>
      <c r="F162" s="386">
        <v>283.72814691043402</v>
      </c>
      <c r="G162" s="387">
        <v>189.15209794028999</v>
      </c>
      <c r="H162" s="389">
        <v>29.222010000000001</v>
      </c>
      <c r="I162" s="386">
        <v>218.08463</v>
      </c>
      <c r="J162" s="387">
        <v>28.932532059709999</v>
      </c>
      <c r="K162" s="392">
        <v>0.76863939081999999</v>
      </c>
    </row>
    <row r="163" spans="1:11" ht="14.4" customHeight="1" thickBot="1" x14ac:dyDescent="0.35">
      <c r="A163" s="403" t="s">
        <v>406</v>
      </c>
      <c r="B163" s="381">
        <v>25.874281503277999</v>
      </c>
      <c r="C163" s="381">
        <v>56.289236119136</v>
      </c>
      <c r="D163" s="382">
        <v>30.414954615858001</v>
      </c>
      <c r="E163" s="383">
        <v>2.17548982421</v>
      </c>
      <c r="F163" s="381">
        <v>57.577507215833997</v>
      </c>
      <c r="G163" s="382">
        <v>38.385004810555998</v>
      </c>
      <c r="H163" s="384">
        <v>5.1132</v>
      </c>
      <c r="I163" s="381">
        <v>37.341299999999997</v>
      </c>
      <c r="J163" s="382">
        <v>-1.043704810555</v>
      </c>
      <c r="K163" s="385">
        <v>0.64853971291199997</v>
      </c>
    </row>
    <row r="164" spans="1:11" ht="14.4" customHeight="1" thickBot="1" x14ac:dyDescent="0.35">
      <c r="A164" s="403" t="s">
        <v>407</v>
      </c>
      <c r="B164" s="381">
        <v>2.4071201398520001</v>
      </c>
      <c r="C164" s="381">
        <v>0.412799962199</v>
      </c>
      <c r="D164" s="382">
        <v>-1.9943201776520001</v>
      </c>
      <c r="E164" s="383">
        <v>0.17149121697899999</v>
      </c>
      <c r="F164" s="381">
        <v>0.39885516736900001</v>
      </c>
      <c r="G164" s="382">
        <v>0.26590344491200002</v>
      </c>
      <c r="H164" s="384">
        <v>4.9406564584124654E-324</v>
      </c>
      <c r="I164" s="381">
        <v>0.41515000000000002</v>
      </c>
      <c r="J164" s="382">
        <v>0.14924655508699999</v>
      </c>
      <c r="K164" s="385">
        <v>1.0408540090830001</v>
      </c>
    </row>
    <row r="165" spans="1:11" ht="14.4" customHeight="1" thickBot="1" x14ac:dyDescent="0.35">
      <c r="A165" s="403" t="s">
        <v>408</v>
      </c>
      <c r="B165" s="381">
        <v>66.287163851238006</v>
      </c>
      <c r="C165" s="381">
        <v>97.109582839867002</v>
      </c>
      <c r="D165" s="382">
        <v>30.822418988628002</v>
      </c>
      <c r="E165" s="383">
        <v>1.464983221454</v>
      </c>
      <c r="F165" s="381">
        <v>80.419538859491993</v>
      </c>
      <c r="G165" s="382">
        <v>53.613025906327998</v>
      </c>
      <c r="H165" s="384">
        <v>10.622159999999999</v>
      </c>
      <c r="I165" s="381">
        <v>76.298330000000007</v>
      </c>
      <c r="J165" s="382">
        <v>22.685304093671</v>
      </c>
      <c r="K165" s="385">
        <v>0.94875363726299999</v>
      </c>
    </row>
    <row r="166" spans="1:11" ht="14.4" customHeight="1" thickBot="1" x14ac:dyDescent="0.35">
      <c r="A166" s="403" t="s">
        <v>409</v>
      </c>
      <c r="B166" s="381">
        <v>106.84050620735999</v>
      </c>
      <c r="C166" s="381">
        <v>141.849429025597</v>
      </c>
      <c r="D166" s="382">
        <v>35.008922818236996</v>
      </c>
      <c r="E166" s="383">
        <v>1.3276746251110001</v>
      </c>
      <c r="F166" s="381">
        <v>145.33224566773899</v>
      </c>
      <c r="G166" s="382">
        <v>96.888163778492</v>
      </c>
      <c r="H166" s="384">
        <v>13.486649999999999</v>
      </c>
      <c r="I166" s="381">
        <v>104.02985</v>
      </c>
      <c r="J166" s="382">
        <v>7.1416862215070003</v>
      </c>
      <c r="K166" s="385">
        <v>0.71580707723799997</v>
      </c>
    </row>
    <row r="167" spans="1:11" ht="14.4" customHeight="1" thickBot="1" x14ac:dyDescent="0.35">
      <c r="A167" s="402" t="s">
        <v>410</v>
      </c>
      <c r="B167" s="386">
        <v>2434.0001014137401</v>
      </c>
      <c r="C167" s="386">
        <v>1727.49163813377</v>
      </c>
      <c r="D167" s="387">
        <v>-706.50846327997397</v>
      </c>
      <c r="E167" s="388">
        <v>0.70973359332599995</v>
      </c>
      <c r="F167" s="386">
        <v>1902.00387546504</v>
      </c>
      <c r="G167" s="387">
        <v>1268.0025836433599</v>
      </c>
      <c r="H167" s="389">
        <v>152.22799000000001</v>
      </c>
      <c r="I167" s="386">
        <v>1198.3138799999999</v>
      </c>
      <c r="J167" s="387">
        <v>-69.688703643362999</v>
      </c>
      <c r="K167" s="392">
        <v>0.63002704434900003</v>
      </c>
    </row>
    <row r="168" spans="1:11" ht="14.4" customHeight="1" thickBot="1" x14ac:dyDescent="0.35">
      <c r="A168" s="403" t="s">
        <v>411</v>
      </c>
      <c r="B168" s="381">
        <v>1800.0001045787701</v>
      </c>
      <c r="C168" s="381">
        <v>1607.3133742719499</v>
      </c>
      <c r="D168" s="382">
        <v>-192.68673030682899</v>
      </c>
      <c r="E168" s="383">
        <v>0.89295182271499995</v>
      </c>
      <c r="F168" s="381">
        <v>1470.99953463423</v>
      </c>
      <c r="G168" s="382">
        <v>980.66635642282199</v>
      </c>
      <c r="H168" s="384">
        <v>114.17174</v>
      </c>
      <c r="I168" s="381">
        <v>1029.63282</v>
      </c>
      <c r="J168" s="382">
        <v>48.966463577177002</v>
      </c>
      <c r="K168" s="385">
        <v>0.69995455182499999</v>
      </c>
    </row>
    <row r="169" spans="1:11" ht="14.4" customHeight="1" thickBot="1" x14ac:dyDescent="0.35">
      <c r="A169" s="403" t="s">
        <v>412</v>
      </c>
      <c r="B169" s="381">
        <v>214.999932491349</v>
      </c>
      <c r="C169" s="381">
        <v>72.541367891784006</v>
      </c>
      <c r="D169" s="382">
        <v>-142.458564599564</v>
      </c>
      <c r="E169" s="383">
        <v>0.33740181706599998</v>
      </c>
      <c r="F169" s="381">
        <v>313.004357281539</v>
      </c>
      <c r="G169" s="382">
        <v>208.669571521026</v>
      </c>
      <c r="H169" s="384">
        <v>36.364449999999998</v>
      </c>
      <c r="I169" s="381">
        <v>148.80296000000001</v>
      </c>
      <c r="J169" s="382">
        <v>-59.866611521026002</v>
      </c>
      <c r="K169" s="385">
        <v>0.475402199804</v>
      </c>
    </row>
    <row r="170" spans="1:11" ht="14.4" customHeight="1" thickBot="1" x14ac:dyDescent="0.35">
      <c r="A170" s="403" t="s">
        <v>413</v>
      </c>
      <c r="B170" s="381">
        <v>38.000042207775998</v>
      </c>
      <c r="C170" s="381">
        <v>47.636895970036001</v>
      </c>
      <c r="D170" s="382">
        <v>9.6368537622589994</v>
      </c>
      <c r="E170" s="383">
        <v>1.2536011331129999</v>
      </c>
      <c r="F170" s="381">
        <v>51.999983549272002</v>
      </c>
      <c r="G170" s="382">
        <v>34.666655699514997</v>
      </c>
      <c r="H170" s="384">
        <v>1.6918</v>
      </c>
      <c r="I170" s="381">
        <v>19.8781</v>
      </c>
      <c r="J170" s="382">
        <v>-14.788555699514999</v>
      </c>
      <c r="K170" s="385">
        <v>0.38227127478099998</v>
      </c>
    </row>
    <row r="171" spans="1:11" ht="14.4" customHeight="1" thickBot="1" x14ac:dyDescent="0.35">
      <c r="A171" s="402" t="s">
        <v>414</v>
      </c>
      <c r="B171" s="386">
        <v>3047.0000970286201</v>
      </c>
      <c r="C171" s="386">
        <v>4461.0978556629098</v>
      </c>
      <c r="D171" s="387">
        <v>1414.0977586342899</v>
      </c>
      <c r="E171" s="388">
        <v>1.4640950815889999</v>
      </c>
      <c r="F171" s="386">
        <v>2827.9942609937598</v>
      </c>
      <c r="G171" s="387">
        <v>1885.3295073291699</v>
      </c>
      <c r="H171" s="389">
        <v>111.77084000000001</v>
      </c>
      <c r="I171" s="386">
        <v>1118.1705400000001</v>
      </c>
      <c r="J171" s="387">
        <v>-767.15896732917304</v>
      </c>
      <c r="K171" s="392">
        <v>0.39539349687600001</v>
      </c>
    </row>
    <row r="172" spans="1:11" ht="14.4" customHeight="1" thickBot="1" x14ac:dyDescent="0.35">
      <c r="A172" s="403" t="s">
        <v>415</v>
      </c>
      <c r="B172" s="381">
        <v>75.000004357449001</v>
      </c>
      <c r="C172" s="381">
        <v>66.679384327175995</v>
      </c>
      <c r="D172" s="382">
        <v>-8.3206200302719999</v>
      </c>
      <c r="E172" s="383">
        <v>0.88905840604200004</v>
      </c>
      <c r="F172" s="381">
        <v>328.988865716796</v>
      </c>
      <c r="G172" s="382">
        <v>219.325910477864</v>
      </c>
      <c r="H172" s="384">
        <v>3.8104499999999999</v>
      </c>
      <c r="I172" s="381">
        <v>32.315420000000003</v>
      </c>
      <c r="J172" s="382">
        <v>-187.01049047786401</v>
      </c>
      <c r="K172" s="385">
        <v>9.8226485353999998E-2</v>
      </c>
    </row>
    <row r="173" spans="1:11" ht="14.4" customHeight="1" thickBot="1" x14ac:dyDescent="0.35">
      <c r="A173" s="403" t="s">
        <v>416</v>
      </c>
      <c r="B173" s="381">
        <v>2500.0001052482999</v>
      </c>
      <c r="C173" s="381">
        <v>4301.81627967639</v>
      </c>
      <c r="D173" s="382">
        <v>1801.8161744280901</v>
      </c>
      <c r="E173" s="383">
        <v>1.7207264394290001</v>
      </c>
      <c r="F173" s="381">
        <v>2358.9931284140598</v>
      </c>
      <c r="G173" s="382">
        <v>1572.66208560938</v>
      </c>
      <c r="H173" s="384">
        <v>102.83129</v>
      </c>
      <c r="I173" s="381">
        <v>1022.04035</v>
      </c>
      <c r="J173" s="382">
        <v>-550.62173560937595</v>
      </c>
      <c r="K173" s="385">
        <v>0.43325278810200002</v>
      </c>
    </row>
    <row r="174" spans="1:11" ht="14.4" customHeight="1" thickBot="1" x14ac:dyDescent="0.35">
      <c r="A174" s="403" t="s">
        <v>417</v>
      </c>
      <c r="B174" s="381">
        <v>6.9999604066919998</v>
      </c>
      <c r="C174" s="381">
        <v>92.602191659341997</v>
      </c>
      <c r="D174" s="382">
        <v>85.602231252649005</v>
      </c>
      <c r="E174" s="383">
        <v>13.228959348227001</v>
      </c>
      <c r="F174" s="381">
        <v>62.012266862901001</v>
      </c>
      <c r="G174" s="382">
        <v>41.341511241934001</v>
      </c>
      <c r="H174" s="384">
        <v>5.1291000000000002</v>
      </c>
      <c r="I174" s="381">
        <v>63.814770000000003</v>
      </c>
      <c r="J174" s="382">
        <v>22.473258758065001</v>
      </c>
      <c r="K174" s="385">
        <v>1.029066880284</v>
      </c>
    </row>
    <row r="175" spans="1:11" ht="14.4" customHeight="1" thickBot="1" x14ac:dyDescent="0.35">
      <c r="A175" s="402" t="s">
        <v>418</v>
      </c>
      <c r="B175" s="386">
        <v>21.000001220085</v>
      </c>
      <c r="C175" s="386">
        <v>30.20134776798</v>
      </c>
      <c r="D175" s="387">
        <v>9.2013465478949996</v>
      </c>
      <c r="E175" s="388">
        <v>1.4381593339659999</v>
      </c>
      <c r="F175" s="386">
        <v>21.999993040075999</v>
      </c>
      <c r="G175" s="387">
        <v>14.666662026717001</v>
      </c>
      <c r="H175" s="389">
        <v>1.6191</v>
      </c>
      <c r="I175" s="386">
        <v>16.294499999999999</v>
      </c>
      <c r="J175" s="387">
        <v>1.6278379732820001</v>
      </c>
      <c r="K175" s="392">
        <v>0.74065932522400002</v>
      </c>
    </row>
    <row r="176" spans="1:11" ht="14.4" customHeight="1" thickBot="1" x14ac:dyDescent="0.35">
      <c r="A176" s="403" t="s">
        <v>419</v>
      </c>
      <c r="B176" s="381">
        <v>21.000001220085</v>
      </c>
      <c r="C176" s="381">
        <v>30.20134776798</v>
      </c>
      <c r="D176" s="382">
        <v>9.2013465478949996</v>
      </c>
      <c r="E176" s="383">
        <v>1.4381593339659999</v>
      </c>
      <c r="F176" s="381">
        <v>21.999993040075999</v>
      </c>
      <c r="G176" s="382">
        <v>14.666662026717001</v>
      </c>
      <c r="H176" s="384">
        <v>1.6191</v>
      </c>
      <c r="I176" s="381">
        <v>16.294499999999999</v>
      </c>
      <c r="J176" s="382">
        <v>1.6278379732820001</v>
      </c>
      <c r="K176" s="385">
        <v>0.74065932522400002</v>
      </c>
    </row>
    <row r="177" spans="1:11" ht="14.4" customHeight="1" thickBot="1" x14ac:dyDescent="0.35">
      <c r="A177" s="402" t="s">
        <v>420</v>
      </c>
      <c r="B177" s="386">
        <v>176909.010318293</v>
      </c>
      <c r="C177" s="386">
        <v>197864.36276007499</v>
      </c>
      <c r="D177" s="387">
        <v>20955.352441782401</v>
      </c>
      <c r="E177" s="388">
        <v>1.118452714217</v>
      </c>
      <c r="F177" s="386">
        <v>193278.999357569</v>
      </c>
      <c r="G177" s="387">
        <v>128852.666238379</v>
      </c>
      <c r="H177" s="389">
        <v>19671.601419999999</v>
      </c>
      <c r="I177" s="386">
        <v>142340.06143</v>
      </c>
      <c r="J177" s="387">
        <v>13487.395191620801</v>
      </c>
      <c r="K177" s="392">
        <v>0.73644866696900002</v>
      </c>
    </row>
    <row r="178" spans="1:11" ht="14.4" customHeight="1" thickBot="1" x14ac:dyDescent="0.35">
      <c r="A178" s="403" t="s">
        <v>421</v>
      </c>
      <c r="B178" s="381">
        <v>100873.00594065301</v>
      </c>
      <c r="C178" s="381">
        <v>91705.036895421799</v>
      </c>
      <c r="D178" s="382">
        <v>-9167.9690452308896</v>
      </c>
      <c r="E178" s="383">
        <v>0.90911375189200005</v>
      </c>
      <c r="F178" s="381">
        <v>95034.999713493002</v>
      </c>
      <c r="G178" s="382">
        <v>63356.666475662001</v>
      </c>
      <c r="H178" s="384">
        <v>8233.0445299999992</v>
      </c>
      <c r="I178" s="381">
        <v>64321.767390000001</v>
      </c>
      <c r="J178" s="382">
        <v>965.10091433802199</v>
      </c>
      <c r="K178" s="385">
        <v>0.67682188229499995</v>
      </c>
    </row>
    <row r="179" spans="1:11" ht="14.4" customHeight="1" thickBot="1" x14ac:dyDescent="0.35">
      <c r="A179" s="403" t="s">
        <v>422</v>
      </c>
      <c r="B179" s="381">
        <v>76036.004377639896</v>
      </c>
      <c r="C179" s="381">
        <v>106159.325864653</v>
      </c>
      <c r="D179" s="382">
        <v>30123.321487013302</v>
      </c>
      <c r="E179" s="383">
        <v>1.3961718100989999</v>
      </c>
      <c r="F179" s="381">
        <v>98243.999644075899</v>
      </c>
      <c r="G179" s="382">
        <v>65495.999762717198</v>
      </c>
      <c r="H179" s="384">
        <v>11438.55689</v>
      </c>
      <c r="I179" s="381">
        <v>78018.294039999993</v>
      </c>
      <c r="J179" s="382">
        <v>12522.294277282799</v>
      </c>
      <c r="K179" s="385">
        <v>0.79412782788400005</v>
      </c>
    </row>
    <row r="180" spans="1:11" ht="14.4" customHeight="1" thickBot="1" x14ac:dyDescent="0.35">
      <c r="A180" s="402" t="s">
        <v>423</v>
      </c>
      <c r="B180" s="386">
        <v>4.9406564584124654E-324</v>
      </c>
      <c r="C180" s="386">
        <v>932.90053513657404</v>
      </c>
      <c r="D180" s="387">
        <v>932.90053513657404</v>
      </c>
      <c r="E180" s="394" t="s">
        <v>257</v>
      </c>
      <c r="F180" s="386">
        <v>0</v>
      </c>
      <c r="G180" s="387">
        <v>0</v>
      </c>
      <c r="H180" s="389">
        <v>4.9406564584124654E-324</v>
      </c>
      <c r="I180" s="386">
        <v>7462.3448699999999</v>
      </c>
      <c r="J180" s="387">
        <v>7462.3448699999999</v>
      </c>
      <c r="K180" s="390" t="s">
        <v>251</v>
      </c>
    </row>
    <row r="181" spans="1:11" ht="14.4" customHeight="1" thickBot="1" x14ac:dyDescent="0.35">
      <c r="A181" s="403" t="s">
        <v>424</v>
      </c>
      <c r="B181" s="381">
        <v>4.9406564584124654E-324</v>
      </c>
      <c r="C181" s="381">
        <v>4.9406564584124654E-324</v>
      </c>
      <c r="D181" s="382">
        <v>0</v>
      </c>
      <c r="E181" s="383">
        <v>1</v>
      </c>
      <c r="F181" s="381">
        <v>4.9406564584124654E-324</v>
      </c>
      <c r="G181" s="382">
        <v>0</v>
      </c>
      <c r="H181" s="384">
        <v>4.9406564584124654E-324</v>
      </c>
      <c r="I181" s="381">
        <v>5539.5537899999999</v>
      </c>
      <c r="J181" s="382">
        <v>5539.5537899999999</v>
      </c>
      <c r="K181" s="391" t="s">
        <v>257</v>
      </c>
    </row>
    <row r="182" spans="1:11" ht="14.4" customHeight="1" thickBot="1" x14ac:dyDescent="0.35">
      <c r="A182" s="403" t="s">
        <v>425</v>
      </c>
      <c r="B182" s="381">
        <v>4.9406564584124654E-324</v>
      </c>
      <c r="C182" s="381">
        <v>932.90053513657404</v>
      </c>
      <c r="D182" s="382">
        <v>932.90053513657404</v>
      </c>
      <c r="E182" s="393" t="s">
        <v>257</v>
      </c>
      <c r="F182" s="381">
        <v>0</v>
      </c>
      <c r="G182" s="382">
        <v>0</v>
      </c>
      <c r="H182" s="384">
        <v>4.9406564584124654E-324</v>
      </c>
      <c r="I182" s="381">
        <v>1922.79108</v>
      </c>
      <c r="J182" s="382">
        <v>1922.79108</v>
      </c>
      <c r="K182" s="391" t="s">
        <v>251</v>
      </c>
    </row>
    <row r="183" spans="1:11" ht="14.4" customHeight="1" thickBot="1" x14ac:dyDescent="0.35">
      <c r="A183" s="400" t="s">
        <v>426</v>
      </c>
      <c r="B183" s="381">
        <v>606.16129521755704</v>
      </c>
      <c r="C183" s="381">
        <v>2644.4981337879799</v>
      </c>
      <c r="D183" s="382">
        <v>2038.33683857042</v>
      </c>
      <c r="E183" s="383">
        <v>4.3626971148639999</v>
      </c>
      <c r="F183" s="381">
        <v>1901.19009605214</v>
      </c>
      <c r="G183" s="382">
        <v>1267.4600640347601</v>
      </c>
      <c r="H183" s="384">
        <v>249.04294999999999</v>
      </c>
      <c r="I183" s="381">
        <v>1053.9447700000001</v>
      </c>
      <c r="J183" s="382">
        <v>-213.51529403475899</v>
      </c>
      <c r="K183" s="385">
        <v>0.554360540899</v>
      </c>
    </row>
    <row r="184" spans="1:11" ht="14.4" customHeight="1" thickBot="1" x14ac:dyDescent="0.35">
      <c r="A184" s="401" t="s">
        <v>427</v>
      </c>
      <c r="B184" s="381">
        <v>4.9406564584124654E-324</v>
      </c>
      <c r="C184" s="381">
        <v>8.3333992369010002</v>
      </c>
      <c r="D184" s="382">
        <v>8.3333992369010002</v>
      </c>
      <c r="E184" s="393" t="s">
        <v>257</v>
      </c>
      <c r="F184" s="381">
        <v>0</v>
      </c>
      <c r="G184" s="382">
        <v>0</v>
      </c>
      <c r="H184" s="384">
        <v>4.9406564584124654E-324</v>
      </c>
      <c r="I184" s="381">
        <v>3.9525251667299724E-323</v>
      </c>
      <c r="J184" s="382">
        <v>3.9525251667299724E-323</v>
      </c>
      <c r="K184" s="391" t="s">
        <v>251</v>
      </c>
    </row>
    <row r="185" spans="1:11" ht="14.4" customHeight="1" thickBot="1" x14ac:dyDescent="0.35">
      <c r="A185" s="402" t="s">
        <v>428</v>
      </c>
      <c r="B185" s="386">
        <v>4.9406564584124654E-324</v>
      </c>
      <c r="C185" s="386">
        <v>8.3333992369010002</v>
      </c>
      <c r="D185" s="387">
        <v>8.3333992369010002</v>
      </c>
      <c r="E185" s="394" t="s">
        <v>257</v>
      </c>
      <c r="F185" s="386">
        <v>0</v>
      </c>
      <c r="G185" s="387">
        <v>0</v>
      </c>
      <c r="H185" s="389">
        <v>4.9406564584124654E-324</v>
      </c>
      <c r="I185" s="386">
        <v>3.9525251667299724E-323</v>
      </c>
      <c r="J185" s="387">
        <v>3.9525251667299724E-323</v>
      </c>
      <c r="K185" s="390" t="s">
        <v>251</v>
      </c>
    </row>
    <row r="186" spans="1:11" ht="14.4" customHeight="1" thickBot="1" x14ac:dyDescent="0.35">
      <c r="A186" s="403" t="s">
        <v>429</v>
      </c>
      <c r="B186" s="381">
        <v>4.9406564584124654E-324</v>
      </c>
      <c r="C186" s="381">
        <v>8.3333992369010002</v>
      </c>
      <c r="D186" s="382">
        <v>8.3333992369010002</v>
      </c>
      <c r="E186" s="393" t="s">
        <v>257</v>
      </c>
      <c r="F186" s="381">
        <v>0</v>
      </c>
      <c r="G186" s="382">
        <v>0</v>
      </c>
      <c r="H186" s="384">
        <v>4.9406564584124654E-324</v>
      </c>
      <c r="I186" s="381">
        <v>3.9525251667299724E-323</v>
      </c>
      <c r="J186" s="382">
        <v>3.9525251667299724E-323</v>
      </c>
      <c r="K186" s="391" t="s">
        <v>251</v>
      </c>
    </row>
    <row r="187" spans="1:11" ht="14.4" customHeight="1" thickBot="1" x14ac:dyDescent="0.35">
      <c r="A187" s="401" t="s">
        <v>430</v>
      </c>
      <c r="B187" s="381">
        <v>591.00015433670501</v>
      </c>
      <c r="C187" s="381">
        <v>549.50385410540696</v>
      </c>
      <c r="D187" s="382">
        <v>-41.496300231296999</v>
      </c>
      <c r="E187" s="383">
        <v>0.92978631235999998</v>
      </c>
      <c r="F187" s="381">
        <v>1821.42730196547</v>
      </c>
      <c r="G187" s="382">
        <v>1214.28486797698</v>
      </c>
      <c r="H187" s="384">
        <v>248.57168999999999</v>
      </c>
      <c r="I187" s="381">
        <v>1035.3361</v>
      </c>
      <c r="J187" s="382">
        <v>-178.94876797698001</v>
      </c>
      <c r="K187" s="385">
        <v>0.56842021577400004</v>
      </c>
    </row>
    <row r="188" spans="1:11" ht="14.4" customHeight="1" thickBot="1" x14ac:dyDescent="0.35">
      <c r="A188" s="402" t="s">
        <v>431</v>
      </c>
      <c r="B188" s="386">
        <v>591.00015433670501</v>
      </c>
      <c r="C188" s="386">
        <v>549.50385410540696</v>
      </c>
      <c r="D188" s="387">
        <v>-41.496300231296999</v>
      </c>
      <c r="E188" s="388">
        <v>0.92978631235999998</v>
      </c>
      <c r="F188" s="386">
        <v>1821.42730196547</v>
      </c>
      <c r="G188" s="387">
        <v>1214.28486797698</v>
      </c>
      <c r="H188" s="389">
        <v>248.57168999999999</v>
      </c>
      <c r="I188" s="386">
        <v>1035.3361</v>
      </c>
      <c r="J188" s="387">
        <v>-178.94876797698001</v>
      </c>
      <c r="K188" s="392">
        <v>0.56842021577400004</v>
      </c>
    </row>
    <row r="189" spans="1:11" ht="14.4" customHeight="1" thickBot="1" x14ac:dyDescent="0.35">
      <c r="A189" s="403" t="s">
        <v>432</v>
      </c>
      <c r="B189" s="381">
        <v>591.00015433670501</v>
      </c>
      <c r="C189" s="381">
        <v>-867.50492693721299</v>
      </c>
      <c r="D189" s="382">
        <v>-1458.50508127392</v>
      </c>
      <c r="E189" s="383">
        <v>-1.4678590531169999</v>
      </c>
      <c r="F189" s="381">
        <v>1821.42730196547</v>
      </c>
      <c r="G189" s="382">
        <v>1214.28486797698</v>
      </c>
      <c r="H189" s="384">
        <v>4.9406564584124654E-324</v>
      </c>
      <c r="I189" s="381">
        <v>3.9525251667299724E-323</v>
      </c>
      <c r="J189" s="382">
        <v>-1214.28486797698</v>
      </c>
      <c r="K189" s="385">
        <v>0</v>
      </c>
    </row>
    <row r="190" spans="1:11" ht="14.4" customHeight="1" thickBot="1" x14ac:dyDescent="0.35">
      <c r="A190" s="403" t="s">
        <v>433</v>
      </c>
      <c r="B190" s="381">
        <v>4.9406564584124654E-324</v>
      </c>
      <c r="C190" s="381">
        <v>37.615116555539998</v>
      </c>
      <c r="D190" s="382">
        <v>37.615116555539998</v>
      </c>
      <c r="E190" s="393" t="s">
        <v>257</v>
      </c>
      <c r="F190" s="381">
        <v>0</v>
      </c>
      <c r="G190" s="382">
        <v>0</v>
      </c>
      <c r="H190" s="384">
        <v>4.9406564584124654E-324</v>
      </c>
      <c r="I190" s="381">
        <v>20.207000000000001</v>
      </c>
      <c r="J190" s="382">
        <v>20.207000000000001</v>
      </c>
      <c r="K190" s="391" t="s">
        <v>251</v>
      </c>
    </row>
    <row r="191" spans="1:11" ht="14.4" customHeight="1" thickBot="1" x14ac:dyDescent="0.35">
      <c r="A191" s="403" t="s">
        <v>434</v>
      </c>
      <c r="B191" s="381">
        <v>4.9406564584124654E-324</v>
      </c>
      <c r="C191" s="381">
        <v>988.00249925150399</v>
      </c>
      <c r="D191" s="382">
        <v>988.00249925150399</v>
      </c>
      <c r="E191" s="393" t="s">
        <v>257</v>
      </c>
      <c r="F191" s="381">
        <v>0</v>
      </c>
      <c r="G191" s="382">
        <v>0</v>
      </c>
      <c r="H191" s="384">
        <v>248.57168999999999</v>
      </c>
      <c r="I191" s="381">
        <v>868.78934000000004</v>
      </c>
      <c r="J191" s="382">
        <v>868.78934000000004</v>
      </c>
      <c r="K191" s="391" t="s">
        <v>251</v>
      </c>
    </row>
    <row r="192" spans="1:11" ht="14.4" customHeight="1" thickBot="1" x14ac:dyDescent="0.35">
      <c r="A192" s="403" t="s">
        <v>435</v>
      </c>
      <c r="B192" s="381">
        <v>4.9406564584124654E-324</v>
      </c>
      <c r="C192" s="381">
        <v>4.9406564584124654E-324</v>
      </c>
      <c r="D192" s="382">
        <v>0</v>
      </c>
      <c r="E192" s="383">
        <v>1</v>
      </c>
      <c r="F192" s="381">
        <v>4.9406564584124654E-324</v>
      </c>
      <c r="G192" s="382">
        <v>0</v>
      </c>
      <c r="H192" s="384">
        <v>4.9406564584124654E-324</v>
      </c>
      <c r="I192" s="381">
        <v>3.2669999999999999</v>
      </c>
      <c r="J192" s="382">
        <v>3.2669999999999999</v>
      </c>
      <c r="K192" s="391" t="s">
        <v>257</v>
      </c>
    </row>
    <row r="193" spans="1:11" ht="14.4" customHeight="1" thickBot="1" x14ac:dyDescent="0.35">
      <c r="A193" s="403" t="s">
        <v>436</v>
      </c>
      <c r="B193" s="381">
        <v>4.9406564584124654E-324</v>
      </c>
      <c r="C193" s="381">
        <v>137.33098780537901</v>
      </c>
      <c r="D193" s="382">
        <v>137.33098780537901</v>
      </c>
      <c r="E193" s="393" t="s">
        <v>257</v>
      </c>
      <c r="F193" s="381">
        <v>0</v>
      </c>
      <c r="G193" s="382">
        <v>0</v>
      </c>
      <c r="H193" s="384">
        <v>4.9406564584124654E-324</v>
      </c>
      <c r="I193" s="381">
        <v>19.72</v>
      </c>
      <c r="J193" s="382">
        <v>19.72</v>
      </c>
      <c r="K193" s="391" t="s">
        <v>251</v>
      </c>
    </row>
    <row r="194" spans="1:11" ht="14.4" customHeight="1" thickBot="1" x14ac:dyDescent="0.35">
      <c r="A194" s="403" t="s">
        <v>437</v>
      </c>
      <c r="B194" s="381">
        <v>4.9406564584124654E-324</v>
      </c>
      <c r="C194" s="381">
        <v>189.54510311472399</v>
      </c>
      <c r="D194" s="382">
        <v>189.54510311472399</v>
      </c>
      <c r="E194" s="393" t="s">
        <v>257</v>
      </c>
      <c r="F194" s="381">
        <v>0</v>
      </c>
      <c r="G194" s="382">
        <v>0</v>
      </c>
      <c r="H194" s="384">
        <v>4.9406564584124654E-324</v>
      </c>
      <c r="I194" s="381">
        <v>83.992699999999999</v>
      </c>
      <c r="J194" s="382">
        <v>83.992699999999999</v>
      </c>
      <c r="K194" s="391" t="s">
        <v>251</v>
      </c>
    </row>
    <row r="195" spans="1:11" ht="14.4" customHeight="1" thickBot="1" x14ac:dyDescent="0.35">
      <c r="A195" s="403" t="s">
        <v>438</v>
      </c>
      <c r="B195" s="381">
        <v>4.9406564584124654E-324</v>
      </c>
      <c r="C195" s="381">
        <v>64.515074315473001</v>
      </c>
      <c r="D195" s="382">
        <v>64.515074315473001</v>
      </c>
      <c r="E195" s="393" t="s">
        <v>257</v>
      </c>
      <c r="F195" s="381">
        <v>0</v>
      </c>
      <c r="G195" s="382">
        <v>0</v>
      </c>
      <c r="H195" s="384">
        <v>4.9406564584124654E-324</v>
      </c>
      <c r="I195" s="381">
        <v>39.360059999999997</v>
      </c>
      <c r="J195" s="382">
        <v>39.360059999999997</v>
      </c>
      <c r="K195" s="391" t="s">
        <v>251</v>
      </c>
    </row>
    <row r="196" spans="1:11" ht="14.4" customHeight="1" thickBot="1" x14ac:dyDescent="0.35">
      <c r="A196" s="405" t="s">
        <v>439</v>
      </c>
      <c r="B196" s="386">
        <v>15.161140880851001</v>
      </c>
      <c r="C196" s="386">
        <v>2086.66088044567</v>
      </c>
      <c r="D196" s="387">
        <v>2071.4997395648202</v>
      </c>
      <c r="E196" s="388">
        <v>137.632180641568</v>
      </c>
      <c r="F196" s="386">
        <v>79.762794086667995</v>
      </c>
      <c r="G196" s="387">
        <v>53.175196057778997</v>
      </c>
      <c r="H196" s="389">
        <v>0.47126000000000001</v>
      </c>
      <c r="I196" s="386">
        <v>18.60867</v>
      </c>
      <c r="J196" s="387">
        <v>-34.566526057779001</v>
      </c>
      <c r="K196" s="392">
        <v>0.23330012712100001</v>
      </c>
    </row>
    <row r="197" spans="1:11" ht="14.4" customHeight="1" thickBot="1" x14ac:dyDescent="0.35">
      <c r="A197" s="402" t="s">
        <v>440</v>
      </c>
      <c r="B197" s="386">
        <v>2.0000001161986399E-5</v>
      </c>
      <c r="C197" s="386">
        <v>-8.4999992200000005E-4</v>
      </c>
      <c r="D197" s="387">
        <v>-8.6999992299999999E-4</v>
      </c>
      <c r="E197" s="388">
        <v>-42.499993639004998</v>
      </c>
      <c r="F197" s="386">
        <v>0</v>
      </c>
      <c r="G197" s="387">
        <v>0</v>
      </c>
      <c r="H197" s="389">
        <v>-2.9999999999999997E-4</v>
      </c>
      <c r="I197" s="386">
        <v>-1.3600000000000001E-3</v>
      </c>
      <c r="J197" s="387">
        <v>-1.3600000000000001E-3</v>
      </c>
      <c r="K197" s="390" t="s">
        <v>251</v>
      </c>
    </row>
    <row r="198" spans="1:11" ht="14.4" customHeight="1" thickBot="1" x14ac:dyDescent="0.35">
      <c r="A198" s="403" t="s">
        <v>441</v>
      </c>
      <c r="B198" s="381">
        <v>4.9406564584124654E-324</v>
      </c>
      <c r="C198" s="381">
        <v>-8.4999992200000005E-4</v>
      </c>
      <c r="D198" s="382">
        <v>-8.4999992200000005E-4</v>
      </c>
      <c r="E198" s="393" t="s">
        <v>257</v>
      </c>
      <c r="F198" s="381">
        <v>0</v>
      </c>
      <c r="G198" s="382">
        <v>0</v>
      </c>
      <c r="H198" s="384">
        <v>-2.9999999999999997E-4</v>
      </c>
      <c r="I198" s="381">
        <v>-1.3600000000000001E-3</v>
      </c>
      <c r="J198" s="382">
        <v>-1.3600000000000001E-3</v>
      </c>
      <c r="K198" s="391" t="s">
        <v>251</v>
      </c>
    </row>
    <row r="199" spans="1:11" ht="14.4" customHeight="1" thickBot="1" x14ac:dyDescent="0.35">
      <c r="A199" s="402" t="s">
        <v>442</v>
      </c>
      <c r="B199" s="386">
        <v>15.16112088085</v>
      </c>
      <c r="C199" s="386">
        <v>1909.96853044559</v>
      </c>
      <c r="D199" s="387">
        <v>1894.8074095647401</v>
      </c>
      <c r="E199" s="388">
        <v>125.978055676476</v>
      </c>
      <c r="F199" s="386">
        <v>79.762794086667995</v>
      </c>
      <c r="G199" s="387">
        <v>53.175196057778997</v>
      </c>
      <c r="H199" s="389">
        <v>0.47155999999999998</v>
      </c>
      <c r="I199" s="386">
        <v>17.610029999999998</v>
      </c>
      <c r="J199" s="387">
        <v>-35.565166057779003</v>
      </c>
      <c r="K199" s="392">
        <v>0.22078000403100001</v>
      </c>
    </row>
    <row r="200" spans="1:11" ht="14.4" customHeight="1" thickBot="1" x14ac:dyDescent="0.35">
      <c r="A200" s="403" t="s">
        <v>443</v>
      </c>
      <c r="B200" s="381">
        <v>4.9406564584124654E-324</v>
      </c>
      <c r="C200" s="381">
        <v>969.29292620198896</v>
      </c>
      <c r="D200" s="382">
        <v>969.29292620198896</v>
      </c>
      <c r="E200" s="393" t="s">
        <v>257</v>
      </c>
      <c r="F200" s="381">
        <v>0</v>
      </c>
      <c r="G200" s="382">
        <v>0</v>
      </c>
      <c r="H200" s="384">
        <v>4.9406564584124654E-324</v>
      </c>
      <c r="I200" s="381">
        <v>3.9525251667299724E-323</v>
      </c>
      <c r="J200" s="382">
        <v>3.9525251667299724E-323</v>
      </c>
      <c r="K200" s="391" t="s">
        <v>251</v>
      </c>
    </row>
    <row r="201" spans="1:11" ht="14.4" customHeight="1" thickBot="1" x14ac:dyDescent="0.35">
      <c r="A201" s="403" t="s">
        <v>444</v>
      </c>
      <c r="B201" s="381">
        <v>4.9406564584124654E-324</v>
      </c>
      <c r="C201" s="381">
        <v>519.47835243076702</v>
      </c>
      <c r="D201" s="382">
        <v>519.47835243076702</v>
      </c>
      <c r="E201" s="393" t="s">
        <v>257</v>
      </c>
      <c r="F201" s="381">
        <v>0</v>
      </c>
      <c r="G201" s="382">
        <v>0</v>
      </c>
      <c r="H201" s="384">
        <v>4.9406564584124654E-324</v>
      </c>
      <c r="I201" s="381">
        <v>3.9525251667299724E-323</v>
      </c>
      <c r="J201" s="382">
        <v>3.9525251667299724E-323</v>
      </c>
      <c r="K201" s="391" t="s">
        <v>251</v>
      </c>
    </row>
    <row r="202" spans="1:11" ht="14.4" customHeight="1" thickBot="1" x14ac:dyDescent="0.35">
      <c r="A202" s="403" t="s">
        <v>445</v>
      </c>
      <c r="B202" s="381">
        <v>4.9406564584124654E-324</v>
      </c>
      <c r="C202" s="381">
        <v>361.86371686372098</v>
      </c>
      <c r="D202" s="382">
        <v>361.86371686372098</v>
      </c>
      <c r="E202" s="393" t="s">
        <v>257</v>
      </c>
      <c r="F202" s="381">
        <v>0</v>
      </c>
      <c r="G202" s="382">
        <v>0</v>
      </c>
      <c r="H202" s="384">
        <v>4.9406564584124654E-324</v>
      </c>
      <c r="I202" s="381">
        <v>3.9525251667299724E-323</v>
      </c>
      <c r="J202" s="382">
        <v>3.9525251667299724E-323</v>
      </c>
      <c r="K202" s="391" t="s">
        <v>251</v>
      </c>
    </row>
    <row r="203" spans="1:11" ht="14.4" customHeight="1" thickBot="1" x14ac:dyDescent="0.35">
      <c r="A203" s="403" t="s">
        <v>446</v>
      </c>
      <c r="B203" s="381">
        <v>4.9406564584124654E-324</v>
      </c>
      <c r="C203" s="381">
        <v>1.087999901194</v>
      </c>
      <c r="D203" s="382">
        <v>1.087999901194</v>
      </c>
      <c r="E203" s="393" t="s">
        <v>257</v>
      </c>
      <c r="F203" s="381">
        <v>0</v>
      </c>
      <c r="G203" s="382">
        <v>0</v>
      </c>
      <c r="H203" s="384">
        <v>2.1999999999999999E-2</v>
      </c>
      <c r="I203" s="381">
        <v>2.1999999999999999E-2</v>
      </c>
      <c r="J203" s="382">
        <v>2.1999999999999999E-2</v>
      </c>
      <c r="K203" s="391" t="s">
        <v>251</v>
      </c>
    </row>
    <row r="204" spans="1:11" ht="14.4" customHeight="1" thickBot="1" x14ac:dyDescent="0.35">
      <c r="A204" s="403" t="s">
        <v>447</v>
      </c>
      <c r="B204" s="381">
        <v>4.9406564584124654E-324</v>
      </c>
      <c r="C204" s="381">
        <v>4.1665000000000001</v>
      </c>
      <c r="D204" s="382">
        <v>4.1665000000000001</v>
      </c>
      <c r="E204" s="393" t="s">
        <v>257</v>
      </c>
      <c r="F204" s="381">
        <v>4.350313960986</v>
      </c>
      <c r="G204" s="382">
        <v>2.9002093073239998</v>
      </c>
      <c r="H204" s="384">
        <v>4.9406564584124654E-324</v>
      </c>
      <c r="I204" s="381">
        <v>3.9525251667299724E-323</v>
      </c>
      <c r="J204" s="382">
        <v>-2.9002093073239998</v>
      </c>
      <c r="K204" s="385">
        <v>9.8813129168249309E-324</v>
      </c>
    </row>
    <row r="205" spans="1:11" ht="14.4" customHeight="1" thickBot="1" x14ac:dyDescent="0.35">
      <c r="A205" s="403" t="s">
        <v>448</v>
      </c>
      <c r="B205" s="381">
        <v>4.9406564584124654E-324</v>
      </c>
      <c r="C205" s="381">
        <v>5.1999995238000002E-2</v>
      </c>
      <c r="D205" s="382">
        <v>5.1999995238000002E-2</v>
      </c>
      <c r="E205" s="393" t="s">
        <v>257</v>
      </c>
      <c r="F205" s="381">
        <v>5.6313744816000003E-2</v>
      </c>
      <c r="G205" s="382">
        <v>3.7542496543999999E-2</v>
      </c>
      <c r="H205" s="384">
        <v>4.9406564584124654E-324</v>
      </c>
      <c r="I205" s="381">
        <v>5.1999999999999998E-2</v>
      </c>
      <c r="J205" s="382">
        <v>1.4457503455E-2</v>
      </c>
      <c r="K205" s="385">
        <v>0.92339801178600001</v>
      </c>
    </row>
    <row r="206" spans="1:11" ht="14.4" customHeight="1" thickBot="1" x14ac:dyDescent="0.35">
      <c r="A206" s="403" t="s">
        <v>449</v>
      </c>
      <c r="B206" s="381">
        <v>15.16112088085</v>
      </c>
      <c r="C206" s="381">
        <v>54.000365055124</v>
      </c>
      <c r="D206" s="382">
        <v>38.839244174272999</v>
      </c>
      <c r="E206" s="383">
        <v>3.5617660118600001</v>
      </c>
      <c r="F206" s="381">
        <v>51.012705694986998</v>
      </c>
      <c r="G206" s="382">
        <v>34.008470463324997</v>
      </c>
      <c r="H206" s="384">
        <v>4.9406564584124654E-324</v>
      </c>
      <c r="I206" s="381">
        <v>16.528919999999999</v>
      </c>
      <c r="J206" s="382">
        <v>-17.479550463325001</v>
      </c>
      <c r="K206" s="385">
        <v>0.32401574813200001</v>
      </c>
    </row>
    <row r="207" spans="1:11" ht="14.4" customHeight="1" thickBot="1" x14ac:dyDescent="0.35">
      <c r="A207" s="403" t="s">
        <v>450</v>
      </c>
      <c r="B207" s="381">
        <v>4.9406564584124654E-324</v>
      </c>
      <c r="C207" s="381">
        <v>2.6669997556999999E-2</v>
      </c>
      <c r="D207" s="382">
        <v>2.6669997556999999E-2</v>
      </c>
      <c r="E207" s="393" t="s">
        <v>257</v>
      </c>
      <c r="F207" s="381">
        <v>24.343460685878</v>
      </c>
      <c r="G207" s="382">
        <v>16.228973790584998</v>
      </c>
      <c r="H207" s="384">
        <v>0.44956000000000002</v>
      </c>
      <c r="I207" s="381">
        <v>1.0071099999999999</v>
      </c>
      <c r="J207" s="382">
        <v>-15.221863790584999</v>
      </c>
      <c r="K207" s="385">
        <v>4.1370863945000003E-2</v>
      </c>
    </row>
    <row r="208" spans="1:11" ht="14.4" customHeight="1" thickBot="1" x14ac:dyDescent="0.35">
      <c r="A208" s="402" t="s">
        <v>451</v>
      </c>
      <c r="B208" s="386">
        <v>4.9406564584124654E-324</v>
      </c>
      <c r="C208" s="386">
        <v>176.69319999999999</v>
      </c>
      <c r="D208" s="387">
        <v>176.69319999999999</v>
      </c>
      <c r="E208" s="394" t="s">
        <v>257</v>
      </c>
      <c r="F208" s="386">
        <v>0</v>
      </c>
      <c r="G208" s="387">
        <v>0</v>
      </c>
      <c r="H208" s="389">
        <v>4.9406564584124654E-324</v>
      </c>
      <c r="I208" s="386">
        <v>1</v>
      </c>
      <c r="J208" s="387">
        <v>1</v>
      </c>
      <c r="K208" s="390" t="s">
        <v>251</v>
      </c>
    </row>
    <row r="209" spans="1:11" ht="14.4" customHeight="1" thickBot="1" x14ac:dyDescent="0.35">
      <c r="A209" s="403" t="s">
        <v>452</v>
      </c>
      <c r="B209" s="381">
        <v>4.9406564584124654E-324</v>
      </c>
      <c r="C209" s="381">
        <v>176.69319999999999</v>
      </c>
      <c r="D209" s="382">
        <v>176.69319999999999</v>
      </c>
      <c r="E209" s="393" t="s">
        <v>257</v>
      </c>
      <c r="F209" s="381">
        <v>0</v>
      </c>
      <c r="G209" s="382">
        <v>0</v>
      </c>
      <c r="H209" s="384">
        <v>4.9406564584124654E-324</v>
      </c>
      <c r="I209" s="381">
        <v>1</v>
      </c>
      <c r="J209" s="382">
        <v>1</v>
      </c>
      <c r="K209" s="391" t="s">
        <v>251</v>
      </c>
    </row>
    <row r="210" spans="1:11" ht="14.4" customHeight="1" thickBot="1" x14ac:dyDescent="0.35">
      <c r="A210" s="399" t="s">
        <v>453</v>
      </c>
      <c r="B210" s="381">
        <v>8792.9939099019794</v>
      </c>
      <c r="C210" s="381">
        <v>9689.7715944819302</v>
      </c>
      <c r="D210" s="382">
        <v>896.77768457995103</v>
      </c>
      <c r="E210" s="383">
        <v>1.1019877522679999</v>
      </c>
      <c r="F210" s="381">
        <v>11714.2164084824</v>
      </c>
      <c r="G210" s="382">
        <v>7809.4776056549399</v>
      </c>
      <c r="H210" s="384">
        <v>590.77647999999999</v>
      </c>
      <c r="I210" s="381">
        <v>5353.5532400000002</v>
      </c>
      <c r="J210" s="382">
        <v>-2455.9243656549402</v>
      </c>
      <c r="K210" s="385">
        <v>0.45701334628899998</v>
      </c>
    </row>
    <row r="211" spans="1:11" ht="14.4" customHeight="1" thickBot="1" x14ac:dyDescent="0.35">
      <c r="A211" s="404" t="s">
        <v>454</v>
      </c>
      <c r="B211" s="386">
        <v>8792.9939099019794</v>
      </c>
      <c r="C211" s="386">
        <v>9689.7715944819302</v>
      </c>
      <c r="D211" s="387">
        <v>896.77768457995103</v>
      </c>
      <c r="E211" s="388">
        <v>1.1019877522679999</v>
      </c>
      <c r="F211" s="386">
        <v>11714.2164084824</v>
      </c>
      <c r="G211" s="387">
        <v>7809.4776056549399</v>
      </c>
      <c r="H211" s="389">
        <v>590.77647999999999</v>
      </c>
      <c r="I211" s="386">
        <v>5353.5532400000002</v>
      </c>
      <c r="J211" s="387">
        <v>-2455.9243656549402</v>
      </c>
      <c r="K211" s="392">
        <v>0.45701334628899998</v>
      </c>
    </row>
    <row r="212" spans="1:11" ht="14.4" customHeight="1" thickBot="1" x14ac:dyDescent="0.35">
      <c r="A212" s="405" t="s">
        <v>71</v>
      </c>
      <c r="B212" s="386">
        <v>8792.9939099019794</v>
      </c>
      <c r="C212" s="386">
        <v>9689.7715944819302</v>
      </c>
      <c r="D212" s="387">
        <v>896.77768457995103</v>
      </c>
      <c r="E212" s="388">
        <v>1.1019877522679999</v>
      </c>
      <c r="F212" s="386">
        <v>11714.2164084824</v>
      </c>
      <c r="G212" s="387">
        <v>7809.4776056549399</v>
      </c>
      <c r="H212" s="389">
        <v>590.77647999999999</v>
      </c>
      <c r="I212" s="386">
        <v>5353.5532400000002</v>
      </c>
      <c r="J212" s="387">
        <v>-2455.9243656549402</v>
      </c>
      <c r="K212" s="392">
        <v>0.45701334628899998</v>
      </c>
    </row>
    <row r="213" spans="1:11" ht="14.4" customHeight="1" thickBot="1" x14ac:dyDescent="0.35">
      <c r="A213" s="402" t="s">
        <v>455</v>
      </c>
      <c r="B213" s="386">
        <v>79.999984591369</v>
      </c>
      <c r="C213" s="386">
        <v>43.774197062752997</v>
      </c>
      <c r="D213" s="387">
        <v>-36.225787528616003</v>
      </c>
      <c r="E213" s="388">
        <v>0.547177568675</v>
      </c>
      <c r="F213" s="386">
        <v>68.999999999999005</v>
      </c>
      <c r="G213" s="387">
        <v>45.999999999998998</v>
      </c>
      <c r="H213" s="389">
        <v>3.64785</v>
      </c>
      <c r="I213" s="386">
        <v>29.1828</v>
      </c>
      <c r="J213" s="387">
        <v>-16.817199999999001</v>
      </c>
      <c r="K213" s="392">
        <v>0.422939130434</v>
      </c>
    </row>
    <row r="214" spans="1:11" ht="14.4" customHeight="1" thickBot="1" x14ac:dyDescent="0.35">
      <c r="A214" s="403" t="s">
        <v>456</v>
      </c>
      <c r="B214" s="381">
        <v>79.999984591369</v>
      </c>
      <c r="C214" s="381">
        <v>43.774197062752997</v>
      </c>
      <c r="D214" s="382">
        <v>-36.225787528616003</v>
      </c>
      <c r="E214" s="383">
        <v>0.547177568675</v>
      </c>
      <c r="F214" s="381">
        <v>68.999999999999005</v>
      </c>
      <c r="G214" s="382">
        <v>45.999999999998998</v>
      </c>
      <c r="H214" s="384">
        <v>3.64785</v>
      </c>
      <c r="I214" s="381">
        <v>29.1828</v>
      </c>
      <c r="J214" s="382">
        <v>-16.817199999999001</v>
      </c>
      <c r="K214" s="385">
        <v>0.422939130434</v>
      </c>
    </row>
    <row r="215" spans="1:11" ht="14.4" customHeight="1" thickBot="1" x14ac:dyDescent="0.35">
      <c r="A215" s="402" t="s">
        <v>457</v>
      </c>
      <c r="B215" s="386">
        <v>120.99987619451601</v>
      </c>
      <c r="C215" s="386">
        <v>45.420996740874997</v>
      </c>
      <c r="D215" s="387">
        <v>-75.578879453640994</v>
      </c>
      <c r="E215" s="388">
        <v>0.37538052243800002</v>
      </c>
      <c r="F215" s="386">
        <v>90.324638608841994</v>
      </c>
      <c r="G215" s="387">
        <v>60.216425739228001</v>
      </c>
      <c r="H215" s="389">
        <v>1.615</v>
      </c>
      <c r="I215" s="386">
        <v>39.04</v>
      </c>
      <c r="J215" s="387">
        <v>-21.176425739228002</v>
      </c>
      <c r="K215" s="392">
        <v>0.432218723498</v>
      </c>
    </row>
    <row r="216" spans="1:11" ht="14.4" customHeight="1" thickBot="1" x14ac:dyDescent="0.35">
      <c r="A216" s="403" t="s">
        <v>458</v>
      </c>
      <c r="B216" s="381">
        <v>120.99987619451601</v>
      </c>
      <c r="C216" s="381">
        <v>45.420996740874997</v>
      </c>
      <c r="D216" s="382">
        <v>-75.578879453640994</v>
      </c>
      <c r="E216" s="383">
        <v>0.37538052243800002</v>
      </c>
      <c r="F216" s="381">
        <v>90.324638608841994</v>
      </c>
      <c r="G216" s="382">
        <v>60.216425739228001</v>
      </c>
      <c r="H216" s="384">
        <v>1.615</v>
      </c>
      <c r="I216" s="381">
        <v>39.04</v>
      </c>
      <c r="J216" s="382">
        <v>-21.176425739228002</v>
      </c>
      <c r="K216" s="385">
        <v>0.432218723498</v>
      </c>
    </row>
    <row r="217" spans="1:11" ht="14.4" customHeight="1" thickBot="1" x14ac:dyDescent="0.35">
      <c r="A217" s="402" t="s">
        <v>459</v>
      </c>
      <c r="B217" s="386">
        <v>449.99968832661102</v>
      </c>
      <c r="C217" s="386">
        <v>326.348276871157</v>
      </c>
      <c r="D217" s="387">
        <v>-123.651411455454</v>
      </c>
      <c r="E217" s="388">
        <v>0.72521889533899997</v>
      </c>
      <c r="F217" s="386">
        <v>355.89176987370598</v>
      </c>
      <c r="G217" s="387">
        <v>237.26117991580401</v>
      </c>
      <c r="H217" s="389">
        <v>21.604800000000001</v>
      </c>
      <c r="I217" s="386">
        <v>191.8784</v>
      </c>
      <c r="J217" s="387">
        <v>-45.382779915804001</v>
      </c>
      <c r="K217" s="392">
        <v>0.53914817998700004</v>
      </c>
    </row>
    <row r="218" spans="1:11" ht="14.4" customHeight="1" thickBot="1" x14ac:dyDescent="0.35">
      <c r="A218" s="403" t="s">
        <v>460</v>
      </c>
      <c r="B218" s="381">
        <v>449.99968832661102</v>
      </c>
      <c r="C218" s="381">
        <v>326.348276871157</v>
      </c>
      <c r="D218" s="382">
        <v>-123.651411455454</v>
      </c>
      <c r="E218" s="383">
        <v>0.72521889533899997</v>
      </c>
      <c r="F218" s="381">
        <v>355.89176987370598</v>
      </c>
      <c r="G218" s="382">
        <v>237.26117991580401</v>
      </c>
      <c r="H218" s="384">
        <v>21.604800000000001</v>
      </c>
      <c r="I218" s="381">
        <v>191.8784</v>
      </c>
      <c r="J218" s="382">
        <v>-45.382779915804001</v>
      </c>
      <c r="K218" s="385">
        <v>0.53914817998700004</v>
      </c>
    </row>
    <row r="219" spans="1:11" ht="14.4" customHeight="1" thickBot="1" x14ac:dyDescent="0.35">
      <c r="A219" s="402" t="s">
        <v>461</v>
      </c>
      <c r="B219" s="386">
        <v>4.9406564584124654E-324</v>
      </c>
      <c r="C219" s="386">
        <v>2.2399998196349999</v>
      </c>
      <c r="D219" s="387">
        <v>2.2399998196349999</v>
      </c>
      <c r="E219" s="394" t="s">
        <v>257</v>
      </c>
      <c r="F219" s="386">
        <v>0</v>
      </c>
      <c r="G219" s="387">
        <v>0</v>
      </c>
      <c r="H219" s="389">
        <v>2</v>
      </c>
      <c r="I219" s="386">
        <v>6.1479999999999997</v>
      </c>
      <c r="J219" s="387">
        <v>6.1479999999999997</v>
      </c>
      <c r="K219" s="390" t="s">
        <v>251</v>
      </c>
    </row>
    <row r="220" spans="1:11" ht="14.4" customHeight="1" thickBot="1" x14ac:dyDescent="0.35">
      <c r="A220" s="403" t="s">
        <v>462</v>
      </c>
      <c r="B220" s="381">
        <v>4.9406564584124654E-324</v>
      </c>
      <c r="C220" s="381">
        <v>2.2399998196349999</v>
      </c>
      <c r="D220" s="382">
        <v>2.2399998196349999</v>
      </c>
      <c r="E220" s="393" t="s">
        <v>257</v>
      </c>
      <c r="F220" s="381">
        <v>0</v>
      </c>
      <c r="G220" s="382">
        <v>0</v>
      </c>
      <c r="H220" s="384">
        <v>2</v>
      </c>
      <c r="I220" s="381">
        <v>6.1479999999999997</v>
      </c>
      <c r="J220" s="382">
        <v>6.1479999999999997</v>
      </c>
      <c r="K220" s="391" t="s">
        <v>251</v>
      </c>
    </row>
    <row r="221" spans="1:11" ht="14.4" customHeight="1" thickBot="1" x14ac:dyDescent="0.35">
      <c r="A221" s="402" t="s">
        <v>463</v>
      </c>
      <c r="B221" s="386">
        <v>1770.9987333920899</v>
      </c>
      <c r="C221" s="386">
        <v>1575.4741760181</v>
      </c>
      <c r="D221" s="387">
        <v>-195.524557373991</v>
      </c>
      <c r="E221" s="388">
        <v>0.88959644426100004</v>
      </c>
      <c r="F221" s="386">
        <v>1570.99999999998</v>
      </c>
      <c r="G221" s="387">
        <v>1047.3333333333201</v>
      </c>
      <c r="H221" s="389">
        <v>111.08351999999999</v>
      </c>
      <c r="I221" s="386">
        <v>953.26066000000003</v>
      </c>
      <c r="J221" s="387">
        <v>-94.072673333319997</v>
      </c>
      <c r="K221" s="392">
        <v>0.60678590706500002</v>
      </c>
    </row>
    <row r="222" spans="1:11" ht="14.4" customHeight="1" thickBot="1" x14ac:dyDescent="0.35">
      <c r="A222" s="403" t="s">
        <v>464</v>
      </c>
      <c r="B222" s="381">
        <v>1760.99878031814</v>
      </c>
      <c r="C222" s="381">
        <v>1568.913966526</v>
      </c>
      <c r="D222" s="382">
        <v>-192.084813792142</v>
      </c>
      <c r="E222" s="383">
        <v>0.89092280134400004</v>
      </c>
      <c r="F222" s="381">
        <v>1569.99999999998</v>
      </c>
      <c r="G222" s="382">
        <v>1046.6666666666499</v>
      </c>
      <c r="H222" s="384">
        <v>110.95941999999999</v>
      </c>
      <c r="I222" s="381">
        <v>952.26786000000004</v>
      </c>
      <c r="J222" s="382">
        <v>-94.398806666653002</v>
      </c>
      <c r="K222" s="385">
        <v>0.606540038216</v>
      </c>
    </row>
    <row r="223" spans="1:11" ht="14.4" customHeight="1" thickBot="1" x14ac:dyDescent="0.35">
      <c r="A223" s="403" t="s">
        <v>465</v>
      </c>
      <c r="B223" s="381">
        <v>9.9999530739519997</v>
      </c>
      <c r="C223" s="381">
        <v>6.5602094921029996</v>
      </c>
      <c r="D223" s="382">
        <v>-3.439743581848</v>
      </c>
      <c r="E223" s="383">
        <v>0.65602402767099999</v>
      </c>
      <c r="F223" s="381">
        <v>0.99999999999900002</v>
      </c>
      <c r="G223" s="382">
        <v>0.66666666666600005</v>
      </c>
      <c r="H223" s="384">
        <v>0.1241</v>
      </c>
      <c r="I223" s="381">
        <v>0.99280000000000002</v>
      </c>
      <c r="J223" s="382">
        <v>0.32613333333299999</v>
      </c>
      <c r="K223" s="385">
        <v>0.99280000000000002</v>
      </c>
    </row>
    <row r="224" spans="1:11" ht="14.4" customHeight="1" thickBot="1" x14ac:dyDescent="0.35">
      <c r="A224" s="402" t="s">
        <v>466</v>
      </c>
      <c r="B224" s="386">
        <v>4.9406564584124654E-324</v>
      </c>
      <c r="C224" s="386">
        <v>768.79693922017498</v>
      </c>
      <c r="D224" s="387">
        <v>768.79693922017498</v>
      </c>
      <c r="E224" s="394" t="s">
        <v>257</v>
      </c>
      <c r="F224" s="386">
        <v>0</v>
      </c>
      <c r="G224" s="387">
        <v>0</v>
      </c>
      <c r="H224" s="389">
        <v>4.9406564584124654E-324</v>
      </c>
      <c r="I224" s="386">
        <v>3.9525251667299724E-323</v>
      </c>
      <c r="J224" s="387">
        <v>3.9525251667299724E-323</v>
      </c>
      <c r="K224" s="390" t="s">
        <v>251</v>
      </c>
    </row>
    <row r="225" spans="1:11" ht="14.4" customHeight="1" thickBot="1" x14ac:dyDescent="0.35">
      <c r="A225" s="403" t="s">
        <v>467</v>
      </c>
      <c r="B225" s="381">
        <v>4.9406564584124654E-324</v>
      </c>
      <c r="C225" s="381">
        <v>768.79693922017498</v>
      </c>
      <c r="D225" s="382">
        <v>768.79693922017498</v>
      </c>
      <c r="E225" s="393" t="s">
        <v>257</v>
      </c>
      <c r="F225" s="381">
        <v>0</v>
      </c>
      <c r="G225" s="382">
        <v>0</v>
      </c>
      <c r="H225" s="384">
        <v>4.9406564584124654E-324</v>
      </c>
      <c r="I225" s="381">
        <v>3.9525251667299724E-323</v>
      </c>
      <c r="J225" s="382">
        <v>3.9525251667299724E-323</v>
      </c>
      <c r="K225" s="391" t="s">
        <v>251</v>
      </c>
    </row>
    <row r="226" spans="1:11" ht="14.4" customHeight="1" thickBot="1" x14ac:dyDescent="0.35">
      <c r="A226" s="402" t="s">
        <v>468</v>
      </c>
      <c r="B226" s="386">
        <v>6370.9956273973903</v>
      </c>
      <c r="C226" s="386">
        <v>6927.7170087492304</v>
      </c>
      <c r="D226" s="387">
        <v>556.721381351844</v>
      </c>
      <c r="E226" s="388">
        <v>1.0873837330780001</v>
      </c>
      <c r="F226" s="386">
        <v>9627.9999999998709</v>
      </c>
      <c r="G226" s="387">
        <v>6418.6666666665797</v>
      </c>
      <c r="H226" s="389">
        <v>450.82531</v>
      </c>
      <c r="I226" s="386">
        <v>4134.0433800000001</v>
      </c>
      <c r="J226" s="387">
        <v>-2284.62328666658</v>
      </c>
      <c r="K226" s="392">
        <v>0.429377168674</v>
      </c>
    </row>
    <row r="227" spans="1:11" ht="14.4" customHeight="1" thickBot="1" x14ac:dyDescent="0.35">
      <c r="A227" s="403" t="s">
        <v>469</v>
      </c>
      <c r="B227" s="381">
        <v>6370.9956273973903</v>
      </c>
      <c r="C227" s="381">
        <v>6927.7170087492304</v>
      </c>
      <c r="D227" s="382">
        <v>556.721381351844</v>
      </c>
      <c r="E227" s="383">
        <v>1.0873837330780001</v>
      </c>
      <c r="F227" s="381">
        <v>9627.9999999998709</v>
      </c>
      <c r="G227" s="382">
        <v>6418.6666666665797</v>
      </c>
      <c r="H227" s="384">
        <v>450.82531</v>
      </c>
      <c r="I227" s="381">
        <v>4134.0433800000001</v>
      </c>
      <c r="J227" s="382">
        <v>-2284.62328666658</v>
      </c>
      <c r="K227" s="385">
        <v>0.429377168674</v>
      </c>
    </row>
    <row r="228" spans="1:11" ht="14.4" customHeight="1" thickBot="1" x14ac:dyDescent="0.35">
      <c r="A228" s="407" t="s">
        <v>470</v>
      </c>
      <c r="B228" s="386">
        <v>4.9406564584124654E-324</v>
      </c>
      <c r="C228" s="386">
        <v>4644.4102705888099</v>
      </c>
      <c r="D228" s="387">
        <v>4644.4102705888099</v>
      </c>
      <c r="E228" s="394" t="s">
        <v>257</v>
      </c>
      <c r="F228" s="386">
        <v>0</v>
      </c>
      <c r="G228" s="387">
        <v>0</v>
      </c>
      <c r="H228" s="389">
        <v>413.22766000000001</v>
      </c>
      <c r="I228" s="386">
        <v>4318.1134300000003</v>
      </c>
      <c r="J228" s="387">
        <v>4318.1134300000003</v>
      </c>
      <c r="K228" s="390" t="s">
        <v>251</v>
      </c>
    </row>
    <row r="229" spans="1:11" ht="14.4" customHeight="1" thickBot="1" x14ac:dyDescent="0.35">
      <c r="A229" s="404" t="s">
        <v>471</v>
      </c>
      <c r="B229" s="386">
        <v>4.9406564584124654E-324</v>
      </c>
      <c r="C229" s="386">
        <v>4644.4102705888099</v>
      </c>
      <c r="D229" s="387">
        <v>4644.4102705888099</v>
      </c>
      <c r="E229" s="394" t="s">
        <v>257</v>
      </c>
      <c r="F229" s="386">
        <v>0</v>
      </c>
      <c r="G229" s="387">
        <v>0</v>
      </c>
      <c r="H229" s="389">
        <v>413.22766000000001</v>
      </c>
      <c r="I229" s="386">
        <v>4318.1134300000003</v>
      </c>
      <c r="J229" s="387">
        <v>4318.1134300000003</v>
      </c>
      <c r="K229" s="390" t="s">
        <v>251</v>
      </c>
    </row>
    <row r="230" spans="1:11" ht="14.4" customHeight="1" thickBot="1" x14ac:dyDescent="0.35">
      <c r="A230" s="405" t="s">
        <v>472</v>
      </c>
      <c r="B230" s="386">
        <v>4.9406564584124654E-324</v>
      </c>
      <c r="C230" s="386">
        <v>4644.4102705888099</v>
      </c>
      <c r="D230" s="387">
        <v>4644.4102705888099</v>
      </c>
      <c r="E230" s="394" t="s">
        <v>257</v>
      </c>
      <c r="F230" s="386">
        <v>0</v>
      </c>
      <c r="G230" s="387">
        <v>0</v>
      </c>
      <c r="H230" s="389">
        <v>413.22766000000001</v>
      </c>
      <c r="I230" s="386">
        <v>4318.1134300000003</v>
      </c>
      <c r="J230" s="387">
        <v>4318.1134300000003</v>
      </c>
      <c r="K230" s="390" t="s">
        <v>251</v>
      </c>
    </row>
    <row r="231" spans="1:11" ht="14.4" customHeight="1" thickBot="1" x14ac:dyDescent="0.35">
      <c r="A231" s="402" t="s">
        <v>473</v>
      </c>
      <c r="B231" s="386">
        <v>4.9406564584124654E-324</v>
      </c>
      <c r="C231" s="386">
        <v>4644.4102705888099</v>
      </c>
      <c r="D231" s="387">
        <v>4644.4102705888099</v>
      </c>
      <c r="E231" s="394" t="s">
        <v>257</v>
      </c>
      <c r="F231" s="386">
        <v>0</v>
      </c>
      <c r="G231" s="387">
        <v>0</v>
      </c>
      <c r="H231" s="389">
        <v>413.22766000000001</v>
      </c>
      <c r="I231" s="386">
        <v>4318.1134300000003</v>
      </c>
      <c r="J231" s="387">
        <v>4318.1134300000003</v>
      </c>
      <c r="K231" s="390" t="s">
        <v>251</v>
      </c>
    </row>
    <row r="232" spans="1:11" ht="14.4" customHeight="1" thickBot="1" x14ac:dyDescent="0.35">
      <c r="A232" s="403" t="s">
        <v>474</v>
      </c>
      <c r="B232" s="381">
        <v>4.9406564584124654E-324</v>
      </c>
      <c r="C232" s="381">
        <v>2858.4130912373598</v>
      </c>
      <c r="D232" s="382">
        <v>2858.4130912373598</v>
      </c>
      <c r="E232" s="393" t="s">
        <v>257</v>
      </c>
      <c r="F232" s="381">
        <v>0</v>
      </c>
      <c r="G232" s="382">
        <v>0</v>
      </c>
      <c r="H232" s="384">
        <v>354.70875999999998</v>
      </c>
      <c r="I232" s="381">
        <v>2453.1213699999998</v>
      </c>
      <c r="J232" s="382">
        <v>2453.1213699999998</v>
      </c>
      <c r="K232" s="391" t="s">
        <v>251</v>
      </c>
    </row>
    <row r="233" spans="1:11" ht="14.4" customHeight="1" thickBot="1" x14ac:dyDescent="0.35">
      <c r="A233" s="403" t="s">
        <v>475</v>
      </c>
      <c r="B233" s="381">
        <v>4.9406564584124654E-324</v>
      </c>
      <c r="C233" s="381">
        <v>1785.9971793514501</v>
      </c>
      <c r="D233" s="382">
        <v>1785.9971793514501</v>
      </c>
      <c r="E233" s="393" t="s">
        <v>257</v>
      </c>
      <c r="F233" s="381">
        <v>0</v>
      </c>
      <c r="G233" s="382">
        <v>0</v>
      </c>
      <c r="H233" s="384">
        <v>58.518900000000002</v>
      </c>
      <c r="I233" s="381">
        <v>1864.99206</v>
      </c>
      <c r="J233" s="382">
        <v>1864.99206</v>
      </c>
      <c r="K233" s="391" t="s">
        <v>251</v>
      </c>
    </row>
    <row r="234" spans="1:11" ht="14.4" customHeight="1" thickBot="1" x14ac:dyDescent="0.35">
      <c r="A234" s="408"/>
      <c r="B234" s="381">
        <v>18054.922940231401</v>
      </c>
      <c r="C234" s="381">
        <v>4.9406564584124654E-324</v>
      </c>
      <c r="D234" s="382">
        <v>-18054.922940231401</v>
      </c>
      <c r="E234" s="383">
        <v>0</v>
      </c>
      <c r="F234" s="381">
        <v>33672.872748039503</v>
      </c>
      <c r="G234" s="382">
        <v>22448.581832026401</v>
      </c>
      <c r="H234" s="384">
        <v>6629.87888999999</v>
      </c>
      <c r="I234" s="381">
        <v>55814.828000000001</v>
      </c>
      <c r="J234" s="382">
        <v>33366.246167973601</v>
      </c>
      <c r="K234" s="385">
        <v>1.6575606250649999</v>
      </c>
    </row>
    <row r="235" spans="1:11" ht="14.4" customHeight="1" thickBot="1" x14ac:dyDescent="0.35">
      <c r="A235" s="409" t="s">
        <v>90</v>
      </c>
      <c r="B235" s="395">
        <v>18054.922940231401</v>
      </c>
      <c r="C235" s="395">
        <v>43847.358124617997</v>
      </c>
      <c r="D235" s="396">
        <v>25792.435184386599</v>
      </c>
      <c r="E235" s="397" t="s">
        <v>257</v>
      </c>
      <c r="F235" s="395">
        <v>33672.872748039503</v>
      </c>
      <c r="G235" s="396">
        <v>22448.581832026401</v>
      </c>
      <c r="H235" s="395">
        <v>6629.87888999999</v>
      </c>
      <c r="I235" s="395">
        <v>55814.828000000001</v>
      </c>
      <c r="J235" s="396">
        <v>33366.246167973601</v>
      </c>
      <c r="K235" s="398">
        <v>1.6575606250649999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8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316" t="s">
        <v>225</v>
      </c>
      <c r="B1" s="317"/>
      <c r="C1" s="317"/>
      <c r="D1" s="317"/>
      <c r="E1" s="317"/>
      <c r="F1" s="317"/>
      <c r="G1" s="290"/>
    </row>
    <row r="2" spans="1:8" ht="14.4" customHeight="1" thickBot="1" x14ac:dyDescent="0.35">
      <c r="A2" s="380" t="s">
        <v>250</v>
      </c>
      <c r="B2" s="92"/>
      <c r="C2" s="92"/>
      <c r="D2" s="92"/>
      <c r="E2" s="92"/>
      <c r="F2" s="92"/>
    </row>
    <row r="3" spans="1:8" ht="14.4" customHeight="1" thickBot="1" x14ac:dyDescent="0.35">
      <c r="A3" s="142" t="s">
        <v>0</v>
      </c>
      <c r="B3" s="143" t="s">
        <v>1</v>
      </c>
      <c r="C3" s="190" t="s">
        <v>2</v>
      </c>
      <c r="D3" s="191" t="s">
        <v>3</v>
      </c>
      <c r="E3" s="191" t="s">
        <v>4</v>
      </c>
      <c r="F3" s="191" t="s">
        <v>5</v>
      </c>
      <c r="G3" s="192" t="s">
        <v>232</v>
      </c>
    </row>
    <row r="4" spans="1:8" ht="14.4" customHeight="1" x14ac:dyDescent="0.3">
      <c r="A4" s="410" t="s">
        <v>476</v>
      </c>
      <c r="B4" s="411" t="s">
        <v>477</v>
      </c>
      <c r="C4" s="412" t="s">
        <v>478</v>
      </c>
      <c r="D4" s="412" t="s">
        <v>477</v>
      </c>
      <c r="E4" s="412" t="s">
        <v>477</v>
      </c>
      <c r="F4" s="413" t="s">
        <v>477</v>
      </c>
      <c r="G4" s="412" t="s">
        <v>477</v>
      </c>
      <c r="H4" s="412" t="s">
        <v>140</v>
      </c>
    </row>
    <row r="5" spans="1:8" ht="14.4" customHeight="1" x14ac:dyDescent="0.3">
      <c r="A5" s="410" t="s">
        <v>476</v>
      </c>
      <c r="B5" s="411" t="s">
        <v>479</v>
      </c>
      <c r="C5" s="412" t="s">
        <v>480</v>
      </c>
      <c r="D5" s="412">
        <v>205999.60765118734</v>
      </c>
      <c r="E5" s="412">
        <v>203389.81244792379</v>
      </c>
      <c r="F5" s="413">
        <v>0.98733106711696927</v>
      </c>
      <c r="G5" s="412">
        <v>-2609.7952032635512</v>
      </c>
      <c r="H5" s="412" t="s">
        <v>2</v>
      </c>
    </row>
    <row r="6" spans="1:8" ht="14.4" customHeight="1" x14ac:dyDescent="0.3">
      <c r="A6" s="410" t="s">
        <v>476</v>
      </c>
      <c r="B6" s="411" t="s">
        <v>481</v>
      </c>
      <c r="C6" s="412" t="s">
        <v>482</v>
      </c>
      <c r="D6" s="412">
        <v>7436595.2510582805</v>
      </c>
      <c r="E6" s="412">
        <v>7566400.8679849477</v>
      </c>
      <c r="F6" s="413">
        <v>1.0174549794017893</v>
      </c>
      <c r="G6" s="412">
        <v>129805.61692666728</v>
      </c>
      <c r="H6" s="412" t="s">
        <v>2</v>
      </c>
    </row>
    <row r="7" spans="1:8" ht="14.4" customHeight="1" x14ac:dyDescent="0.3">
      <c r="A7" s="410" t="s">
        <v>476</v>
      </c>
      <c r="B7" s="411" t="s">
        <v>6</v>
      </c>
      <c r="C7" s="412" t="s">
        <v>478</v>
      </c>
      <c r="D7" s="412">
        <v>7642594.8587094685</v>
      </c>
      <c r="E7" s="412">
        <v>7769790.6804328719</v>
      </c>
      <c r="F7" s="413">
        <v>1.0166430151113468</v>
      </c>
      <c r="G7" s="412">
        <v>127195.82172340341</v>
      </c>
      <c r="H7" s="412" t="s">
        <v>483</v>
      </c>
    </row>
    <row r="9" spans="1:8" ht="14.4" customHeight="1" x14ac:dyDescent="0.3">
      <c r="A9" s="410" t="s">
        <v>476</v>
      </c>
      <c r="B9" s="411" t="s">
        <v>477</v>
      </c>
      <c r="C9" s="412" t="s">
        <v>478</v>
      </c>
      <c r="D9" s="412" t="s">
        <v>477</v>
      </c>
      <c r="E9" s="412" t="s">
        <v>477</v>
      </c>
      <c r="F9" s="413" t="s">
        <v>477</v>
      </c>
      <c r="G9" s="412" t="s">
        <v>477</v>
      </c>
      <c r="H9" s="412" t="s">
        <v>140</v>
      </c>
    </row>
    <row r="10" spans="1:8" ht="14.4" customHeight="1" x14ac:dyDescent="0.3">
      <c r="A10" s="410" t="s">
        <v>484</v>
      </c>
      <c r="B10" s="411" t="s">
        <v>479</v>
      </c>
      <c r="C10" s="412" t="s">
        <v>480</v>
      </c>
      <c r="D10" s="412">
        <v>84990.532366207335</v>
      </c>
      <c r="E10" s="412">
        <v>84759.669599120374</v>
      </c>
      <c r="F10" s="413">
        <v>0.99728366488996423</v>
      </c>
      <c r="G10" s="412">
        <v>-230.86276708696096</v>
      </c>
      <c r="H10" s="412" t="s">
        <v>2</v>
      </c>
    </row>
    <row r="11" spans="1:8" ht="14.4" customHeight="1" x14ac:dyDescent="0.3">
      <c r="A11" s="410" t="s">
        <v>484</v>
      </c>
      <c r="B11" s="411" t="s">
        <v>481</v>
      </c>
      <c r="C11" s="412" t="s">
        <v>482</v>
      </c>
      <c r="D11" s="412">
        <v>6449532.0328633143</v>
      </c>
      <c r="E11" s="412">
        <v>6611875.3372627469</v>
      </c>
      <c r="F11" s="413">
        <v>1.025171330814735</v>
      </c>
      <c r="G11" s="412">
        <v>162343.30439943261</v>
      </c>
      <c r="H11" s="412" t="s">
        <v>2</v>
      </c>
    </row>
    <row r="12" spans="1:8" ht="14.4" customHeight="1" x14ac:dyDescent="0.3">
      <c r="A12" s="410" t="s">
        <v>484</v>
      </c>
      <c r="B12" s="411" t="s">
        <v>6</v>
      </c>
      <c r="C12" s="412" t="s">
        <v>485</v>
      </c>
      <c r="D12" s="412">
        <v>6534522.5652295211</v>
      </c>
      <c r="E12" s="412">
        <v>6696635.0068618674</v>
      </c>
      <c r="F12" s="413">
        <v>1.024808613026291</v>
      </c>
      <c r="G12" s="412">
        <v>162112.44163234625</v>
      </c>
      <c r="H12" s="412" t="s">
        <v>486</v>
      </c>
    </row>
    <row r="13" spans="1:8" ht="14.4" customHeight="1" x14ac:dyDescent="0.3">
      <c r="A13" s="410" t="s">
        <v>477</v>
      </c>
      <c r="B13" s="411" t="s">
        <v>477</v>
      </c>
      <c r="C13" s="412" t="s">
        <v>477</v>
      </c>
      <c r="D13" s="412" t="s">
        <v>477</v>
      </c>
      <c r="E13" s="412" t="s">
        <v>477</v>
      </c>
      <c r="F13" s="413" t="s">
        <v>477</v>
      </c>
      <c r="G13" s="412" t="s">
        <v>477</v>
      </c>
      <c r="H13" s="412" t="s">
        <v>487</v>
      </c>
    </row>
    <row r="14" spans="1:8" ht="14.4" customHeight="1" x14ac:dyDescent="0.3">
      <c r="A14" s="410" t="s">
        <v>488</v>
      </c>
      <c r="B14" s="411" t="s">
        <v>479</v>
      </c>
      <c r="C14" s="412" t="s">
        <v>480</v>
      </c>
      <c r="D14" s="412">
        <v>121009.07528498</v>
      </c>
      <c r="E14" s="412">
        <v>118630.14284880343</v>
      </c>
      <c r="F14" s="413">
        <v>0.98034087583452634</v>
      </c>
      <c r="G14" s="412">
        <v>-2378.9324361765757</v>
      </c>
      <c r="H14" s="412" t="s">
        <v>2</v>
      </c>
    </row>
    <row r="15" spans="1:8" ht="14.4" customHeight="1" x14ac:dyDescent="0.3">
      <c r="A15" s="410" t="s">
        <v>488</v>
      </c>
      <c r="B15" s="411" t="s">
        <v>481</v>
      </c>
      <c r="C15" s="412" t="s">
        <v>482</v>
      </c>
      <c r="D15" s="412">
        <v>987063.21819496667</v>
      </c>
      <c r="E15" s="412">
        <v>954525.5307222011</v>
      </c>
      <c r="F15" s="413">
        <v>0.96703586267527331</v>
      </c>
      <c r="G15" s="412">
        <v>-32537.687472765567</v>
      </c>
      <c r="H15" s="412" t="s">
        <v>2</v>
      </c>
    </row>
    <row r="16" spans="1:8" ht="14.4" customHeight="1" x14ac:dyDescent="0.3">
      <c r="A16" s="410" t="s">
        <v>488</v>
      </c>
      <c r="B16" s="411" t="s">
        <v>6</v>
      </c>
      <c r="C16" s="412" t="s">
        <v>489</v>
      </c>
      <c r="D16" s="412">
        <v>1108072.2934799467</v>
      </c>
      <c r="E16" s="412">
        <v>1073155.6735710045</v>
      </c>
      <c r="F16" s="413">
        <v>0.96848886113803545</v>
      </c>
      <c r="G16" s="412">
        <v>-34916.619908942143</v>
      </c>
      <c r="H16" s="412" t="s">
        <v>486</v>
      </c>
    </row>
    <row r="17" spans="1:8" ht="14.4" customHeight="1" x14ac:dyDescent="0.3">
      <c r="A17" s="410" t="s">
        <v>477</v>
      </c>
      <c r="B17" s="411" t="s">
        <v>477</v>
      </c>
      <c r="C17" s="412" t="s">
        <v>477</v>
      </c>
      <c r="D17" s="412" t="s">
        <v>477</v>
      </c>
      <c r="E17" s="412" t="s">
        <v>477</v>
      </c>
      <c r="F17" s="413" t="s">
        <v>477</v>
      </c>
      <c r="G17" s="412" t="s">
        <v>477</v>
      </c>
      <c r="H17" s="412" t="s">
        <v>487</v>
      </c>
    </row>
    <row r="18" spans="1:8" ht="14.4" customHeight="1" x14ac:dyDescent="0.3">
      <c r="A18" s="410" t="s">
        <v>476</v>
      </c>
      <c r="B18" s="411" t="s">
        <v>6</v>
      </c>
      <c r="C18" s="412" t="s">
        <v>478</v>
      </c>
      <c r="D18" s="412">
        <v>7642594.8587094685</v>
      </c>
      <c r="E18" s="412">
        <v>7769790.6804328719</v>
      </c>
      <c r="F18" s="413">
        <v>1.0166430151113468</v>
      </c>
      <c r="G18" s="412">
        <v>127195.82172340341</v>
      </c>
      <c r="H18" s="412" t="s">
        <v>483</v>
      </c>
    </row>
  </sheetData>
  <autoFilter ref="A3:G3"/>
  <mergeCells count="1">
    <mergeCell ref="A1:G1"/>
  </mergeCells>
  <conditionalFormatting sqref="F8 F19:F65536">
    <cfRule type="cellIs" dxfId="57" priority="19" stopIfTrue="1" operator="greaterThan">
      <formula>1</formula>
    </cfRule>
  </conditionalFormatting>
  <conditionalFormatting sqref="F4:F7">
    <cfRule type="cellIs" dxfId="56" priority="14" operator="greaterThan">
      <formula>1</formula>
    </cfRule>
  </conditionalFormatting>
  <conditionalFormatting sqref="B4:B7">
    <cfRule type="expression" dxfId="55" priority="18">
      <formula>AND(LEFT(H4,6)&lt;&gt;"mezera",H4&lt;&gt;"")</formula>
    </cfRule>
  </conditionalFormatting>
  <conditionalFormatting sqref="A4:A7">
    <cfRule type="expression" dxfId="54" priority="15">
      <formula>AND(H4&lt;&gt;"",H4&lt;&gt;"mezeraKL")</formula>
    </cfRule>
  </conditionalFormatting>
  <conditionalFormatting sqref="B4:G7">
    <cfRule type="expression" dxfId="53" priority="16">
      <formula>$H4="SumaNS"</formula>
    </cfRule>
    <cfRule type="expression" dxfId="52" priority="17">
      <formula>OR($H4="KL",$H4="SumaKL")</formula>
    </cfRule>
  </conditionalFormatting>
  <conditionalFormatting sqref="A4:G7">
    <cfRule type="expression" dxfId="51" priority="13">
      <formula>$H4&lt;&gt;""</formula>
    </cfRule>
  </conditionalFormatting>
  <conditionalFormatting sqref="G4:G7">
    <cfRule type="cellIs" dxfId="50" priority="12" operator="greaterThan">
      <formula>0</formula>
    </cfRule>
  </conditionalFormatting>
  <conditionalFormatting sqref="F4:F7">
    <cfRule type="cellIs" dxfId="49" priority="9" operator="greaterThan">
      <formula>1</formula>
    </cfRule>
  </conditionalFormatting>
  <conditionalFormatting sqref="F4:F7">
    <cfRule type="expression" dxfId="48" priority="10">
      <formula>$H4="SumaNS"</formula>
    </cfRule>
    <cfRule type="expression" dxfId="47" priority="11">
      <formula>OR($H4="KL",$H4="SumaKL")</formula>
    </cfRule>
  </conditionalFormatting>
  <conditionalFormatting sqref="F4:F7">
    <cfRule type="expression" dxfId="46" priority="8">
      <formula>$H4&lt;&gt;""</formula>
    </cfRule>
  </conditionalFormatting>
  <conditionalFormatting sqref="F9:F18">
    <cfRule type="cellIs" dxfId="45" priority="3" operator="greaterThan">
      <formula>1</formula>
    </cfRule>
  </conditionalFormatting>
  <conditionalFormatting sqref="B9:B18">
    <cfRule type="expression" dxfId="44" priority="7">
      <formula>AND(LEFT(H9,6)&lt;&gt;"mezera",H9&lt;&gt;"")</formula>
    </cfRule>
  </conditionalFormatting>
  <conditionalFormatting sqref="A9:A18">
    <cfRule type="expression" dxfId="43" priority="4">
      <formula>AND(H9&lt;&gt;"",H9&lt;&gt;"mezeraKL")</formula>
    </cfRule>
  </conditionalFormatting>
  <conditionalFormatting sqref="B9:G18">
    <cfRule type="expression" dxfId="42" priority="5">
      <formula>$H9="SumaNS"</formula>
    </cfRule>
    <cfRule type="expression" dxfId="41" priority="6">
      <formula>OR($H9="KL",$H9="SumaKL")</formula>
    </cfRule>
  </conditionalFormatting>
  <conditionalFormatting sqref="A9:G18">
    <cfRule type="expression" dxfId="40" priority="2">
      <formula>$H9&lt;&gt;""</formula>
    </cfRule>
  </conditionalFormatting>
  <conditionalFormatting sqref="G9:G18">
    <cfRule type="cellIs" dxfId="3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6" bestFit="1" customWidth="1" collapsed="1"/>
    <col min="4" max="4" width="18.77734375" style="88" customWidth="1"/>
    <col min="5" max="5" width="9" style="86" bestFit="1" customWidth="1"/>
    <col min="6" max="6" width="18.77734375" style="88" customWidth="1"/>
    <col min="7" max="7" width="5" style="86" customWidth="1"/>
    <col min="8" max="8" width="12.44140625" style="86" hidden="1" customWidth="1" outlineLevel="1"/>
    <col min="9" max="9" width="8.5546875" style="86" hidden="1" customWidth="1" outlineLevel="1"/>
    <col min="10" max="10" width="25.77734375" style="86" customWidth="1" collapsed="1"/>
    <col min="11" max="11" width="8.77734375" style="86" customWidth="1"/>
    <col min="12" max="13" width="7.77734375" style="94" customWidth="1"/>
    <col min="14" max="14" width="11.109375" style="94" customWidth="1"/>
    <col min="15" max="16384" width="8.88671875" style="65"/>
  </cols>
  <sheetData>
    <row r="1" spans="1:14" ht="18.600000000000001" customHeight="1" thickBot="1" x14ac:dyDescent="0.4">
      <c r="A1" s="322" t="s">
        <v>224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</row>
    <row r="2" spans="1:14" ht="14.4" customHeight="1" thickBot="1" x14ac:dyDescent="0.35">
      <c r="A2" s="380" t="s">
        <v>250</v>
      </c>
      <c r="B2" s="84"/>
      <c r="C2" s="193"/>
      <c r="D2" s="193"/>
      <c r="E2" s="193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" customHeight="1" thickBot="1" x14ac:dyDescent="0.35">
      <c r="A3" s="84"/>
      <c r="B3" s="84"/>
      <c r="C3" s="318"/>
      <c r="D3" s="319"/>
      <c r="E3" s="319"/>
      <c r="F3" s="319"/>
      <c r="G3" s="319"/>
      <c r="H3" s="319"/>
      <c r="I3" s="319"/>
      <c r="J3" s="320" t="s">
        <v>212</v>
      </c>
      <c r="K3" s="321"/>
      <c r="L3" s="195">
        <f>IF(M3&lt;&gt;0,N3/M3,0)</f>
        <v>1701.6624354868309</v>
      </c>
      <c r="M3" s="195">
        <f>SUBTOTAL(9,M5:M1048576)</f>
        <v>4566</v>
      </c>
      <c r="N3" s="196">
        <f>SUBTOTAL(9,N5:N1048576)</f>
        <v>7769790.6804328701</v>
      </c>
    </row>
    <row r="4" spans="1:14" s="85" customFormat="1" ht="14.4" customHeight="1" thickBot="1" x14ac:dyDescent="0.35">
      <c r="A4" s="414" t="s">
        <v>7</v>
      </c>
      <c r="B4" s="415" t="s">
        <v>8</v>
      </c>
      <c r="C4" s="415" t="s">
        <v>0</v>
      </c>
      <c r="D4" s="415" t="s">
        <v>9</v>
      </c>
      <c r="E4" s="415" t="s">
        <v>10</v>
      </c>
      <c r="F4" s="415" t="s">
        <v>2</v>
      </c>
      <c r="G4" s="415" t="s">
        <v>11</v>
      </c>
      <c r="H4" s="415" t="s">
        <v>12</v>
      </c>
      <c r="I4" s="415" t="s">
        <v>13</v>
      </c>
      <c r="J4" s="416" t="s">
        <v>14</v>
      </c>
      <c r="K4" s="416" t="s">
        <v>15</v>
      </c>
      <c r="L4" s="417" t="s">
        <v>233</v>
      </c>
      <c r="M4" s="417" t="s">
        <v>16</v>
      </c>
      <c r="N4" s="418" t="s">
        <v>18</v>
      </c>
    </row>
    <row r="5" spans="1:14" ht="14.4" customHeight="1" x14ac:dyDescent="0.3">
      <c r="A5" s="419" t="s">
        <v>476</v>
      </c>
      <c r="B5" s="420" t="s">
        <v>478</v>
      </c>
      <c r="C5" s="421" t="s">
        <v>484</v>
      </c>
      <c r="D5" s="422" t="s">
        <v>485</v>
      </c>
      <c r="E5" s="421" t="s">
        <v>479</v>
      </c>
      <c r="F5" s="422" t="s">
        <v>480</v>
      </c>
      <c r="G5" s="421"/>
      <c r="H5" s="421">
        <v>117191</v>
      </c>
      <c r="I5" s="421">
        <v>17191</v>
      </c>
      <c r="J5" s="421" t="s">
        <v>490</v>
      </c>
      <c r="K5" s="421" t="s">
        <v>491</v>
      </c>
      <c r="L5" s="423">
        <v>126.63</v>
      </c>
      <c r="M5" s="423">
        <v>1</v>
      </c>
      <c r="N5" s="424">
        <v>126.63</v>
      </c>
    </row>
    <row r="6" spans="1:14" ht="14.4" customHeight="1" x14ac:dyDescent="0.3">
      <c r="A6" s="425" t="s">
        <v>476</v>
      </c>
      <c r="B6" s="426" t="s">
        <v>478</v>
      </c>
      <c r="C6" s="427" t="s">
        <v>484</v>
      </c>
      <c r="D6" s="428" t="s">
        <v>485</v>
      </c>
      <c r="E6" s="427" t="s">
        <v>479</v>
      </c>
      <c r="F6" s="428" t="s">
        <v>480</v>
      </c>
      <c r="G6" s="427"/>
      <c r="H6" s="427">
        <v>130187</v>
      </c>
      <c r="I6" s="427">
        <v>30187</v>
      </c>
      <c r="J6" s="427" t="s">
        <v>492</v>
      </c>
      <c r="K6" s="427" t="s">
        <v>493</v>
      </c>
      <c r="L6" s="429">
        <v>108.27</v>
      </c>
      <c r="M6" s="429">
        <v>1</v>
      </c>
      <c r="N6" s="430">
        <v>108.27</v>
      </c>
    </row>
    <row r="7" spans="1:14" ht="14.4" customHeight="1" x14ac:dyDescent="0.3">
      <c r="A7" s="425" t="s">
        <v>476</v>
      </c>
      <c r="B7" s="426" t="s">
        <v>478</v>
      </c>
      <c r="C7" s="427" t="s">
        <v>484</v>
      </c>
      <c r="D7" s="428" t="s">
        <v>485</v>
      </c>
      <c r="E7" s="427" t="s">
        <v>479</v>
      </c>
      <c r="F7" s="428" t="s">
        <v>480</v>
      </c>
      <c r="G7" s="427" t="s">
        <v>494</v>
      </c>
      <c r="H7" s="427">
        <v>31915</v>
      </c>
      <c r="I7" s="427">
        <v>31915</v>
      </c>
      <c r="J7" s="427" t="s">
        <v>495</v>
      </c>
      <c r="K7" s="427" t="s">
        <v>496</v>
      </c>
      <c r="L7" s="429">
        <v>181.58999703839399</v>
      </c>
      <c r="M7" s="429">
        <v>1</v>
      </c>
      <c r="N7" s="430">
        <v>181.58999703839399</v>
      </c>
    </row>
    <row r="8" spans="1:14" ht="14.4" customHeight="1" x14ac:dyDescent="0.3">
      <c r="A8" s="425" t="s">
        <v>476</v>
      </c>
      <c r="B8" s="426" t="s">
        <v>478</v>
      </c>
      <c r="C8" s="427" t="s">
        <v>484</v>
      </c>
      <c r="D8" s="428" t="s">
        <v>485</v>
      </c>
      <c r="E8" s="427" t="s">
        <v>479</v>
      </c>
      <c r="F8" s="428" t="s">
        <v>480</v>
      </c>
      <c r="G8" s="427" t="s">
        <v>494</v>
      </c>
      <c r="H8" s="427">
        <v>51366</v>
      </c>
      <c r="I8" s="427">
        <v>51366</v>
      </c>
      <c r="J8" s="427" t="s">
        <v>497</v>
      </c>
      <c r="K8" s="427" t="s">
        <v>498</v>
      </c>
      <c r="L8" s="429">
        <v>259.439975036889</v>
      </c>
      <c r="M8" s="429">
        <v>11</v>
      </c>
      <c r="N8" s="430">
        <v>2853.8415929723142</v>
      </c>
    </row>
    <row r="9" spans="1:14" ht="14.4" customHeight="1" x14ac:dyDescent="0.3">
      <c r="A9" s="425" t="s">
        <v>476</v>
      </c>
      <c r="B9" s="426" t="s">
        <v>478</v>
      </c>
      <c r="C9" s="427" t="s">
        <v>484</v>
      </c>
      <c r="D9" s="428" t="s">
        <v>485</v>
      </c>
      <c r="E9" s="427" t="s">
        <v>479</v>
      </c>
      <c r="F9" s="428" t="s">
        <v>480</v>
      </c>
      <c r="G9" s="427" t="s">
        <v>494</v>
      </c>
      <c r="H9" s="427">
        <v>51367</v>
      </c>
      <c r="I9" s="427">
        <v>51367</v>
      </c>
      <c r="J9" s="427" t="s">
        <v>497</v>
      </c>
      <c r="K9" s="427" t="s">
        <v>499</v>
      </c>
      <c r="L9" s="429">
        <v>145.93889461222955</v>
      </c>
      <c r="M9" s="429">
        <v>39</v>
      </c>
      <c r="N9" s="430">
        <v>5691.6149889956878</v>
      </c>
    </row>
    <row r="10" spans="1:14" ht="14.4" customHeight="1" x14ac:dyDescent="0.3">
      <c r="A10" s="425" t="s">
        <v>476</v>
      </c>
      <c r="B10" s="426" t="s">
        <v>478</v>
      </c>
      <c r="C10" s="427" t="s">
        <v>484</v>
      </c>
      <c r="D10" s="428" t="s">
        <v>485</v>
      </c>
      <c r="E10" s="427" t="s">
        <v>479</v>
      </c>
      <c r="F10" s="428" t="s">
        <v>480</v>
      </c>
      <c r="G10" s="427" t="s">
        <v>494</v>
      </c>
      <c r="H10" s="427">
        <v>51383</v>
      </c>
      <c r="I10" s="427">
        <v>51383</v>
      </c>
      <c r="J10" s="427" t="s">
        <v>497</v>
      </c>
      <c r="K10" s="427" t="s">
        <v>500</v>
      </c>
      <c r="L10" s="429">
        <v>152.49011091311914</v>
      </c>
      <c r="M10" s="429">
        <v>47</v>
      </c>
      <c r="N10" s="430">
        <v>7167.0342146985249</v>
      </c>
    </row>
    <row r="11" spans="1:14" ht="14.4" customHeight="1" x14ac:dyDescent="0.3">
      <c r="A11" s="425" t="s">
        <v>476</v>
      </c>
      <c r="B11" s="426" t="s">
        <v>478</v>
      </c>
      <c r="C11" s="427" t="s">
        <v>484</v>
      </c>
      <c r="D11" s="428" t="s">
        <v>485</v>
      </c>
      <c r="E11" s="427" t="s">
        <v>479</v>
      </c>
      <c r="F11" s="428" t="s">
        <v>480</v>
      </c>
      <c r="G11" s="427" t="s">
        <v>494</v>
      </c>
      <c r="H11" s="427">
        <v>100362</v>
      </c>
      <c r="I11" s="427">
        <v>362</v>
      </c>
      <c r="J11" s="427" t="s">
        <v>501</v>
      </c>
      <c r="K11" s="427" t="s">
        <v>502</v>
      </c>
      <c r="L11" s="429">
        <v>84.406666666666652</v>
      </c>
      <c r="M11" s="429">
        <v>16</v>
      </c>
      <c r="N11" s="430">
        <v>1349.2</v>
      </c>
    </row>
    <row r="12" spans="1:14" ht="14.4" customHeight="1" x14ac:dyDescent="0.3">
      <c r="A12" s="425" t="s">
        <v>476</v>
      </c>
      <c r="B12" s="426" t="s">
        <v>478</v>
      </c>
      <c r="C12" s="427" t="s">
        <v>484</v>
      </c>
      <c r="D12" s="428" t="s">
        <v>485</v>
      </c>
      <c r="E12" s="427" t="s">
        <v>479</v>
      </c>
      <c r="F12" s="428" t="s">
        <v>480</v>
      </c>
      <c r="G12" s="427" t="s">
        <v>494</v>
      </c>
      <c r="H12" s="427">
        <v>100502</v>
      </c>
      <c r="I12" s="427">
        <v>502</v>
      </c>
      <c r="J12" s="427" t="s">
        <v>503</v>
      </c>
      <c r="K12" s="427" t="s">
        <v>504</v>
      </c>
      <c r="L12" s="429">
        <v>163.13666666666666</v>
      </c>
      <c r="M12" s="429">
        <v>10</v>
      </c>
      <c r="N12" s="430">
        <v>1632</v>
      </c>
    </row>
    <row r="13" spans="1:14" ht="14.4" customHeight="1" x14ac:dyDescent="0.3">
      <c r="A13" s="425" t="s">
        <v>476</v>
      </c>
      <c r="B13" s="426" t="s">
        <v>478</v>
      </c>
      <c r="C13" s="427" t="s">
        <v>484</v>
      </c>
      <c r="D13" s="428" t="s">
        <v>485</v>
      </c>
      <c r="E13" s="427" t="s">
        <v>479</v>
      </c>
      <c r="F13" s="428" t="s">
        <v>480</v>
      </c>
      <c r="G13" s="427" t="s">
        <v>494</v>
      </c>
      <c r="H13" s="427">
        <v>100610</v>
      </c>
      <c r="I13" s="427">
        <v>610</v>
      </c>
      <c r="J13" s="427" t="s">
        <v>505</v>
      </c>
      <c r="K13" s="427" t="s">
        <v>506</v>
      </c>
      <c r="L13" s="429">
        <v>63.3765</v>
      </c>
      <c r="M13" s="429">
        <v>1</v>
      </c>
      <c r="N13" s="430">
        <v>63.3765</v>
      </c>
    </row>
    <row r="14" spans="1:14" ht="14.4" customHeight="1" x14ac:dyDescent="0.3">
      <c r="A14" s="425" t="s">
        <v>476</v>
      </c>
      <c r="B14" s="426" t="s">
        <v>478</v>
      </c>
      <c r="C14" s="427" t="s">
        <v>484</v>
      </c>
      <c r="D14" s="428" t="s">
        <v>485</v>
      </c>
      <c r="E14" s="427" t="s">
        <v>479</v>
      </c>
      <c r="F14" s="428" t="s">
        <v>480</v>
      </c>
      <c r="G14" s="427" t="s">
        <v>494</v>
      </c>
      <c r="H14" s="427">
        <v>100802</v>
      </c>
      <c r="I14" s="427">
        <v>802</v>
      </c>
      <c r="J14" s="427" t="s">
        <v>507</v>
      </c>
      <c r="K14" s="427" t="s">
        <v>508</v>
      </c>
      <c r="L14" s="429">
        <v>60.292827867443897</v>
      </c>
      <c r="M14" s="429">
        <v>6</v>
      </c>
      <c r="N14" s="430">
        <v>361.63696720466339</v>
      </c>
    </row>
    <row r="15" spans="1:14" ht="14.4" customHeight="1" x14ac:dyDescent="0.3">
      <c r="A15" s="425" t="s">
        <v>476</v>
      </c>
      <c r="B15" s="426" t="s">
        <v>478</v>
      </c>
      <c r="C15" s="427" t="s">
        <v>484</v>
      </c>
      <c r="D15" s="428" t="s">
        <v>485</v>
      </c>
      <c r="E15" s="427" t="s">
        <v>479</v>
      </c>
      <c r="F15" s="428" t="s">
        <v>480</v>
      </c>
      <c r="G15" s="427" t="s">
        <v>494</v>
      </c>
      <c r="H15" s="427">
        <v>100876</v>
      </c>
      <c r="I15" s="427">
        <v>876</v>
      </c>
      <c r="J15" s="427" t="s">
        <v>507</v>
      </c>
      <c r="K15" s="427" t="s">
        <v>509</v>
      </c>
      <c r="L15" s="429">
        <v>65.790000000000006</v>
      </c>
      <c r="M15" s="429">
        <v>1</v>
      </c>
      <c r="N15" s="430">
        <v>65.790000000000006</v>
      </c>
    </row>
    <row r="16" spans="1:14" ht="14.4" customHeight="1" x14ac:dyDescent="0.3">
      <c r="A16" s="425" t="s">
        <v>476</v>
      </c>
      <c r="B16" s="426" t="s">
        <v>478</v>
      </c>
      <c r="C16" s="427" t="s">
        <v>484</v>
      </c>
      <c r="D16" s="428" t="s">
        <v>485</v>
      </c>
      <c r="E16" s="427" t="s">
        <v>479</v>
      </c>
      <c r="F16" s="428" t="s">
        <v>480</v>
      </c>
      <c r="G16" s="427" t="s">
        <v>494</v>
      </c>
      <c r="H16" s="427">
        <v>102133</v>
      </c>
      <c r="I16" s="427">
        <v>2133</v>
      </c>
      <c r="J16" s="427" t="s">
        <v>510</v>
      </c>
      <c r="K16" s="427" t="s">
        <v>511</v>
      </c>
      <c r="L16" s="429">
        <v>27.535</v>
      </c>
      <c r="M16" s="429">
        <v>10</v>
      </c>
      <c r="N16" s="430">
        <v>275.35000000000002</v>
      </c>
    </row>
    <row r="17" spans="1:14" ht="14.4" customHeight="1" x14ac:dyDescent="0.3">
      <c r="A17" s="425" t="s">
        <v>476</v>
      </c>
      <c r="B17" s="426" t="s">
        <v>478</v>
      </c>
      <c r="C17" s="427" t="s">
        <v>484</v>
      </c>
      <c r="D17" s="428" t="s">
        <v>485</v>
      </c>
      <c r="E17" s="427" t="s">
        <v>479</v>
      </c>
      <c r="F17" s="428" t="s">
        <v>480</v>
      </c>
      <c r="G17" s="427" t="s">
        <v>494</v>
      </c>
      <c r="H17" s="427">
        <v>102439</v>
      </c>
      <c r="I17" s="427">
        <v>2439</v>
      </c>
      <c r="J17" s="427" t="s">
        <v>512</v>
      </c>
      <c r="K17" s="427" t="s">
        <v>513</v>
      </c>
      <c r="L17" s="429">
        <v>291.99737006551271</v>
      </c>
      <c r="M17" s="429">
        <v>18</v>
      </c>
      <c r="N17" s="430">
        <v>5256.279379630696</v>
      </c>
    </row>
    <row r="18" spans="1:14" ht="14.4" customHeight="1" x14ac:dyDescent="0.3">
      <c r="A18" s="425" t="s">
        <v>476</v>
      </c>
      <c r="B18" s="426" t="s">
        <v>478</v>
      </c>
      <c r="C18" s="427" t="s">
        <v>484</v>
      </c>
      <c r="D18" s="428" t="s">
        <v>485</v>
      </c>
      <c r="E18" s="427" t="s">
        <v>479</v>
      </c>
      <c r="F18" s="428" t="s">
        <v>480</v>
      </c>
      <c r="G18" s="427" t="s">
        <v>494</v>
      </c>
      <c r="H18" s="427">
        <v>102684</v>
      </c>
      <c r="I18" s="427">
        <v>2684</v>
      </c>
      <c r="J18" s="427" t="s">
        <v>503</v>
      </c>
      <c r="K18" s="427" t="s">
        <v>514</v>
      </c>
      <c r="L18" s="429">
        <v>45.039058321249016</v>
      </c>
      <c r="M18" s="429">
        <v>46</v>
      </c>
      <c r="N18" s="430">
        <v>2072.9146656999201</v>
      </c>
    </row>
    <row r="19" spans="1:14" ht="14.4" customHeight="1" x14ac:dyDescent="0.3">
      <c r="A19" s="425" t="s">
        <v>476</v>
      </c>
      <c r="B19" s="426" t="s">
        <v>478</v>
      </c>
      <c r="C19" s="427" t="s">
        <v>484</v>
      </c>
      <c r="D19" s="428" t="s">
        <v>485</v>
      </c>
      <c r="E19" s="427" t="s">
        <v>479</v>
      </c>
      <c r="F19" s="428" t="s">
        <v>480</v>
      </c>
      <c r="G19" s="427" t="s">
        <v>494</v>
      </c>
      <c r="H19" s="427">
        <v>104071</v>
      </c>
      <c r="I19" s="427">
        <v>4071</v>
      </c>
      <c r="J19" s="427" t="s">
        <v>515</v>
      </c>
      <c r="K19" s="427" t="s">
        <v>516</v>
      </c>
      <c r="L19" s="429">
        <v>147.49</v>
      </c>
      <c r="M19" s="429">
        <v>4</v>
      </c>
      <c r="N19" s="430">
        <v>589.1</v>
      </c>
    </row>
    <row r="20" spans="1:14" ht="14.4" customHeight="1" x14ac:dyDescent="0.3">
      <c r="A20" s="425" t="s">
        <v>476</v>
      </c>
      <c r="B20" s="426" t="s">
        <v>478</v>
      </c>
      <c r="C20" s="427" t="s">
        <v>484</v>
      </c>
      <c r="D20" s="428" t="s">
        <v>485</v>
      </c>
      <c r="E20" s="427" t="s">
        <v>479</v>
      </c>
      <c r="F20" s="428" t="s">
        <v>480</v>
      </c>
      <c r="G20" s="427" t="s">
        <v>494</v>
      </c>
      <c r="H20" s="427">
        <v>127634</v>
      </c>
      <c r="I20" s="427">
        <v>27634</v>
      </c>
      <c r="J20" s="427" t="s">
        <v>517</v>
      </c>
      <c r="K20" s="427" t="s">
        <v>518</v>
      </c>
      <c r="L20" s="429">
        <v>3670.55</v>
      </c>
      <c r="M20" s="429">
        <v>2</v>
      </c>
      <c r="N20" s="430">
        <v>7341.1</v>
      </c>
    </row>
    <row r="21" spans="1:14" ht="14.4" customHeight="1" x14ac:dyDescent="0.3">
      <c r="A21" s="425" t="s">
        <v>476</v>
      </c>
      <c r="B21" s="426" t="s">
        <v>478</v>
      </c>
      <c r="C21" s="427" t="s">
        <v>484</v>
      </c>
      <c r="D21" s="428" t="s">
        <v>485</v>
      </c>
      <c r="E21" s="427" t="s">
        <v>479</v>
      </c>
      <c r="F21" s="428" t="s">
        <v>480</v>
      </c>
      <c r="G21" s="427" t="s">
        <v>494</v>
      </c>
      <c r="H21" s="427">
        <v>158827</v>
      </c>
      <c r="I21" s="427">
        <v>58827</v>
      </c>
      <c r="J21" s="427" t="s">
        <v>519</v>
      </c>
      <c r="K21" s="427" t="s">
        <v>520</v>
      </c>
      <c r="L21" s="429">
        <v>179.46945858411055</v>
      </c>
      <c r="M21" s="429">
        <v>52</v>
      </c>
      <c r="N21" s="430">
        <v>9389.1926784612624</v>
      </c>
    </row>
    <row r="22" spans="1:14" ht="14.4" customHeight="1" x14ac:dyDescent="0.3">
      <c r="A22" s="425" t="s">
        <v>476</v>
      </c>
      <c r="B22" s="426" t="s">
        <v>478</v>
      </c>
      <c r="C22" s="427" t="s">
        <v>484</v>
      </c>
      <c r="D22" s="428" t="s">
        <v>485</v>
      </c>
      <c r="E22" s="427" t="s">
        <v>479</v>
      </c>
      <c r="F22" s="428" t="s">
        <v>480</v>
      </c>
      <c r="G22" s="427" t="s">
        <v>494</v>
      </c>
      <c r="H22" s="427">
        <v>162317</v>
      </c>
      <c r="I22" s="427">
        <v>62317</v>
      </c>
      <c r="J22" s="427" t="s">
        <v>521</v>
      </c>
      <c r="K22" s="427" t="s">
        <v>522</v>
      </c>
      <c r="L22" s="429">
        <v>298.99875995919598</v>
      </c>
      <c r="M22" s="429">
        <v>1</v>
      </c>
      <c r="N22" s="430">
        <v>298.99875995919598</v>
      </c>
    </row>
    <row r="23" spans="1:14" ht="14.4" customHeight="1" x14ac:dyDescent="0.3">
      <c r="A23" s="425" t="s">
        <v>476</v>
      </c>
      <c r="B23" s="426" t="s">
        <v>478</v>
      </c>
      <c r="C23" s="427" t="s">
        <v>484</v>
      </c>
      <c r="D23" s="428" t="s">
        <v>485</v>
      </c>
      <c r="E23" s="427" t="s">
        <v>479</v>
      </c>
      <c r="F23" s="428" t="s">
        <v>480</v>
      </c>
      <c r="G23" s="427" t="s">
        <v>494</v>
      </c>
      <c r="H23" s="427">
        <v>164881</v>
      </c>
      <c r="I23" s="427">
        <v>64881</v>
      </c>
      <c r="J23" s="427" t="s">
        <v>523</v>
      </c>
      <c r="K23" s="427" t="s">
        <v>524</v>
      </c>
      <c r="L23" s="429">
        <v>106.61</v>
      </c>
      <c r="M23" s="429">
        <v>1</v>
      </c>
      <c r="N23" s="430">
        <v>106.61</v>
      </c>
    </row>
    <row r="24" spans="1:14" ht="14.4" customHeight="1" x14ac:dyDescent="0.3">
      <c r="A24" s="425" t="s">
        <v>476</v>
      </c>
      <c r="B24" s="426" t="s">
        <v>478</v>
      </c>
      <c r="C24" s="427" t="s">
        <v>484</v>
      </c>
      <c r="D24" s="428" t="s">
        <v>485</v>
      </c>
      <c r="E24" s="427" t="s">
        <v>479</v>
      </c>
      <c r="F24" s="428" t="s">
        <v>480</v>
      </c>
      <c r="G24" s="427" t="s">
        <v>494</v>
      </c>
      <c r="H24" s="427">
        <v>169755</v>
      </c>
      <c r="I24" s="427">
        <v>69755</v>
      </c>
      <c r="J24" s="427" t="s">
        <v>525</v>
      </c>
      <c r="K24" s="427" t="s">
        <v>526</v>
      </c>
      <c r="L24" s="429">
        <v>38.94</v>
      </c>
      <c r="M24" s="429">
        <v>8</v>
      </c>
      <c r="N24" s="430">
        <v>311.52</v>
      </c>
    </row>
    <row r="25" spans="1:14" ht="14.4" customHeight="1" x14ac:dyDescent="0.3">
      <c r="A25" s="425" t="s">
        <v>476</v>
      </c>
      <c r="B25" s="426" t="s">
        <v>478</v>
      </c>
      <c r="C25" s="427" t="s">
        <v>484</v>
      </c>
      <c r="D25" s="428" t="s">
        <v>485</v>
      </c>
      <c r="E25" s="427" t="s">
        <v>479</v>
      </c>
      <c r="F25" s="428" t="s">
        <v>480</v>
      </c>
      <c r="G25" s="427" t="s">
        <v>494</v>
      </c>
      <c r="H25" s="427">
        <v>186990</v>
      </c>
      <c r="I25" s="427">
        <v>86990</v>
      </c>
      <c r="J25" s="427" t="s">
        <v>527</v>
      </c>
      <c r="K25" s="427" t="s">
        <v>528</v>
      </c>
      <c r="L25" s="429">
        <v>42.2</v>
      </c>
      <c r="M25" s="429">
        <v>26</v>
      </c>
      <c r="N25" s="430">
        <v>1096.06</v>
      </c>
    </row>
    <row r="26" spans="1:14" ht="14.4" customHeight="1" x14ac:dyDescent="0.3">
      <c r="A26" s="425" t="s">
        <v>476</v>
      </c>
      <c r="B26" s="426" t="s">
        <v>478</v>
      </c>
      <c r="C26" s="427" t="s">
        <v>484</v>
      </c>
      <c r="D26" s="428" t="s">
        <v>485</v>
      </c>
      <c r="E26" s="427" t="s">
        <v>479</v>
      </c>
      <c r="F26" s="428" t="s">
        <v>480</v>
      </c>
      <c r="G26" s="427" t="s">
        <v>494</v>
      </c>
      <c r="H26" s="427">
        <v>192414</v>
      </c>
      <c r="I26" s="427">
        <v>92414</v>
      </c>
      <c r="J26" s="427" t="s">
        <v>529</v>
      </c>
      <c r="K26" s="427" t="s">
        <v>530</v>
      </c>
      <c r="L26" s="429">
        <v>63.61</v>
      </c>
      <c r="M26" s="429">
        <v>1</v>
      </c>
      <c r="N26" s="430">
        <v>63.61</v>
      </c>
    </row>
    <row r="27" spans="1:14" ht="14.4" customHeight="1" x14ac:dyDescent="0.3">
      <c r="A27" s="425" t="s">
        <v>476</v>
      </c>
      <c r="B27" s="426" t="s">
        <v>478</v>
      </c>
      <c r="C27" s="427" t="s">
        <v>484</v>
      </c>
      <c r="D27" s="428" t="s">
        <v>485</v>
      </c>
      <c r="E27" s="427" t="s">
        <v>479</v>
      </c>
      <c r="F27" s="428" t="s">
        <v>480</v>
      </c>
      <c r="G27" s="427" t="s">
        <v>494</v>
      </c>
      <c r="H27" s="427">
        <v>196884</v>
      </c>
      <c r="I27" s="427">
        <v>96884</v>
      </c>
      <c r="J27" s="427" t="s">
        <v>531</v>
      </c>
      <c r="K27" s="427" t="s">
        <v>532</v>
      </c>
      <c r="L27" s="429">
        <v>15.1186943932112</v>
      </c>
      <c r="M27" s="429">
        <v>4</v>
      </c>
      <c r="N27" s="430">
        <v>60.501959038105952</v>
      </c>
    </row>
    <row r="28" spans="1:14" ht="14.4" customHeight="1" x14ac:dyDescent="0.3">
      <c r="A28" s="425" t="s">
        <v>476</v>
      </c>
      <c r="B28" s="426" t="s">
        <v>478</v>
      </c>
      <c r="C28" s="427" t="s">
        <v>484</v>
      </c>
      <c r="D28" s="428" t="s">
        <v>485</v>
      </c>
      <c r="E28" s="427" t="s">
        <v>479</v>
      </c>
      <c r="F28" s="428" t="s">
        <v>480</v>
      </c>
      <c r="G28" s="427" t="s">
        <v>494</v>
      </c>
      <c r="H28" s="427">
        <v>196886</v>
      </c>
      <c r="I28" s="427">
        <v>96886</v>
      </c>
      <c r="J28" s="427" t="s">
        <v>533</v>
      </c>
      <c r="K28" s="427" t="s">
        <v>534</v>
      </c>
      <c r="L28" s="429">
        <v>71.576187545864897</v>
      </c>
      <c r="M28" s="429">
        <v>11</v>
      </c>
      <c r="N28" s="430">
        <v>787.33799509862342</v>
      </c>
    </row>
    <row r="29" spans="1:14" ht="14.4" customHeight="1" x14ac:dyDescent="0.3">
      <c r="A29" s="425" t="s">
        <v>476</v>
      </c>
      <c r="B29" s="426" t="s">
        <v>478</v>
      </c>
      <c r="C29" s="427" t="s">
        <v>484</v>
      </c>
      <c r="D29" s="428" t="s">
        <v>485</v>
      </c>
      <c r="E29" s="427" t="s">
        <v>479</v>
      </c>
      <c r="F29" s="428" t="s">
        <v>480</v>
      </c>
      <c r="G29" s="427" t="s">
        <v>494</v>
      </c>
      <c r="H29" s="427">
        <v>196887</v>
      </c>
      <c r="I29" s="427">
        <v>96887</v>
      </c>
      <c r="J29" s="427" t="s">
        <v>533</v>
      </c>
      <c r="K29" s="427" t="s">
        <v>535</v>
      </c>
      <c r="L29" s="429">
        <v>73.680841970812324</v>
      </c>
      <c r="M29" s="429">
        <v>21</v>
      </c>
      <c r="N29" s="430">
        <v>1550.0271685675109</v>
      </c>
    </row>
    <row r="30" spans="1:14" ht="14.4" customHeight="1" x14ac:dyDescent="0.3">
      <c r="A30" s="425" t="s">
        <v>476</v>
      </c>
      <c r="B30" s="426" t="s">
        <v>478</v>
      </c>
      <c r="C30" s="427" t="s">
        <v>484</v>
      </c>
      <c r="D30" s="428" t="s">
        <v>485</v>
      </c>
      <c r="E30" s="427" t="s">
        <v>479</v>
      </c>
      <c r="F30" s="428" t="s">
        <v>480</v>
      </c>
      <c r="G30" s="427" t="s">
        <v>494</v>
      </c>
      <c r="H30" s="427">
        <v>197682</v>
      </c>
      <c r="I30" s="427">
        <v>97682</v>
      </c>
      <c r="J30" s="427" t="s">
        <v>536</v>
      </c>
      <c r="K30" s="427" t="s">
        <v>537</v>
      </c>
      <c r="L30" s="429">
        <v>14.4692448877729</v>
      </c>
      <c r="M30" s="429">
        <v>40</v>
      </c>
      <c r="N30" s="430">
        <v>578.76979551091597</v>
      </c>
    </row>
    <row r="31" spans="1:14" ht="14.4" customHeight="1" x14ac:dyDescent="0.3">
      <c r="A31" s="425" t="s">
        <v>476</v>
      </c>
      <c r="B31" s="426" t="s">
        <v>478</v>
      </c>
      <c r="C31" s="427" t="s">
        <v>484</v>
      </c>
      <c r="D31" s="428" t="s">
        <v>485</v>
      </c>
      <c r="E31" s="427" t="s">
        <v>479</v>
      </c>
      <c r="F31" s="428" t="s">
        <v>480</v>
      </c>
      <c r="G31" s="427" t="s">
        <v>494</v>
      </c>
      <c r="H31" s="427">
        <v>198169</v>
      </c>
      <c r="I31" s="427">
        <v>98169</v>
      </c>
      <c r="J31" s="427" t="s">
        <v>538</v>
      </c>
      <c r="K31" s="427" t="s">
        <v>539</v>
      </c>
      <c r="L31" s="429">
        <v>92.72801496113253</v>
      </c>
      <c r="M31" s="429">
        <v>97</v>
      </c>
      <c r="N31" s="430">
        <v>8992.9230203249735</v>
      </c>
    </row>
    <row r="32" spans="1:14" ht="14.4" customHeight="1" x14ac:dyDescent="0.3">
      <c r="A32" s="425" t="s">
        <v>476</v>
      </c>
      <c r="B32" s="426" t="s">
        <v>478</v>
      </c>
      <c r="C32" s="427" t="s">
        <v>484</v>
      </c>
      <c r="D32" s="428" t="s">
        <v>485</v>
      </c>
      <c r="E32" s="427" t="s">
        <v>479</v>
      </c>
      <c r="F32" s="428" t="s">
        <v>480</v>
      </c>
      <c r="G32" s="427" t="s">
        <v>494</v>
      </c>
      <c r="H32" s="427">
        <v>300813</v>
      </c>
      <c r="I32" s="427">
        <v>813</v>
      </c>
      <c r="J32" s="427" t="s">
        <v>540</v>
      </c>
      <c r="K32" s="427" t="s">
        <v>541</v>
      </c>
      <c r="L32" s="429">
        <v>6.2799739549958202</v>
      </c>
      <c r="M32" s="429">
        <v>2</v>
      </c>
      <c r="N32" s="430">
        <v>12.55994790999164</v>
      </c>
    </row>
    <row r="33" spans="1:14" ht="14.4" customHeight="1" x14ac:dyDescent="0.3">
      <c r="A33" s="425" t="s">
        <v>476</v>
      </c>
      <c r="B33" s="426" t="s">
        <v>478</v>
      </c>
      <c r="C33" s="427" t="s">
        <v>484</v>
      </c>
      <c r="D33" s="428" t="s">
        <v>485</v>
      </c>
      <c r="E33" s="427" t="s">
        <v>479</v>
      </c>
      <c r="F33" s="428" t="s">
        <v>480</v>
      </c>
      <c r="G33" s="427" t="s">
        <v>494</v>
      </c>
      <c r="H33" s="427">
        <v>395997</v>
      </c>
      <c r="I33" s="427">
        <v>0</v>
      </c>
      <c r="J33" s="427" t="s">
        <v>542</v>
      </c>
      <c r="K33" s="427"/>
      <c r="L33" s="429">
        <v>98.33269703518296</v>
      </c>
      <c r="M33" s="429">
        <v>13</v>
      </c>
      <c r="N33" s="430">
        <v>1276.3085369654839</v>
      </c>
    </row>
    <row r="34" spans="1:14" ht="14.4" customHeight="1" x14ac:dyDescent="0.3">
      <c r="A34" s="425" t="s">
        <v>476</v>
      </c>
      <c r="B34" s="426" t="s">
        <v>478</v>
      </c>
      <c r="C34" s="427" t="s">
        <v>484</v>
      </c>
      <c r="D34" s="428" t="s">
        <v>485</v>
      </c>
      <c r="E34" s="427" t="s">
        <v>479</v>
      </c>
      <c r="F34" s="428" t="s">
        <v>480</v>
      </c>
      <c r="G34" s="427" t="s">
        <v>494</v>
      </c>
      <c r="H34" s="427">
        <v>501068</v>
      </c>
      <c r="I34" s="427">
        <v>160185</v>
      </c>
      <c r="J34" s="427" t="s">
        <v>543</v>
      </c>
      <c r="K34" s="427" t="s">
        <v>544</v>
      </c>
      <c r="L34" s="429">
        <v>724.5</v>
      </c>
      <c r="M34" s="429">
        <v>2</v>
      </c>
      <c r="N34" s="430">
        <v>1449</v>
      </c>
    </row>
    <row r="35" spans="1:14" ht="14.4" customHeight="1" x14ac:dyDescent="0.3">
      <c r="A35" s="425" t="s">
        <v>476</v>
      </c>
      <c r="B35" s="426" t="s">
        <v>478</v>
      </c>
      <c r="C35" s="427" t="s">
        <v>484</v>
      </c>
      <c r="D35" s="428" t="s">
        <v>485</v>
      </c>
      <c r="E35" s="427" t="s">
        <v>479</v>
      </c>
      <c r="F35" s="428" t="s">
        <v>480</v>
      </c>
      <c r="G35" s="427" t="s">
        <v>494</v>
      </c>
      <c r="H35" s="427">
        <v>610039</v>
      </c>
      <c r="I35" s="427">
        <v>0</v>
      </c>
      <c r="J35" s="427" t="s">
        <v>545</v>
      </c>
      <c r="K35" s="427"/>
      <c r="L35" s="429">
        <v>11.6</v>
      </c>
      <c r="M35" s="429">
        <v>1</v>
      </c>
      <c r="N35" s="430">
        <v>11.6</v>
      </c>
    </row>
    <row r="36" spans="1:14" ht="14.4" customHeight="1" x14ac:dyDescent="0.3">
      <c r="A36" s="425" t="s">
        <v>476</v>
      </c>
      <c r="B36" s="426" t="s">
        <v>478</v>
      </c>
      <c r="C36" s="427" t="s">
        <v>484</v>
      </c>
      <c r="D36" s="428" t="s">
        <v>485</v>
      </c>
      <c r="E36" s="427" t="s">
        <v>479</v>
      </c>
      <c r="F36" s="428" t="s">
        <v>480</v>
      </c>
      <c r="G36" s="427" t="s">
        <v>494</v>
      </c>
      <c r="H36" s="427">
        <v>842492</v>
      </c>
      <c r="I36" s="427">
        <v>0</v>
      </c>
      <c r="J36" s="427" t="s">
        <v>546</v>
      </c>
      <c r="K36" s="427"/>
      <c r="L36" s="429">
        <v>4.56998104686798</v>
      </c>
      <c r="M36" s="429">
        <v>2</v>
      </c>
      <c r="N36" s="430">
        <v>9.13996209373596</v>
      </c>
    </row>
    <row r="37" spans="1:14" ht="14.4" customHeight="1" x14ac:dyDescent="0.3">
      <c r="A37" s="425" t="s">
        <v>476</v>
      </c>
      <c r="B37" s="426" t="s">
        <v>478</v>
      </c>
      <c r="C37" s="427" t="s">
        <v>484</v>
      </c>
      <c r="D37" s="428" t="s">
        <v>485</v>
      </c>
      <c r="E37" s="427" t="s">
        <v>479</v>
      </c>
      <c r="F37" s="428" t="s">
        <v>480</v>
      </c>
      <c r="G37" s="427" t="s">
        <v>494</v>
      </c>
      <c r="H37" s="427">
        <v>842493</v>
      </c>
      <c r="I37" s="427">
        <v>0</v>
      </c>
      <c r="J37" s="427" t="s">
        <v>547</v>
      </c>
      <c r="K37" s="427"/>
      <c r="L37" s="429">
        <v>5.0499790561670199</v>
      </c>
      <c r="M37" s="429">
        <v>1</v>
      </c>
      <c r="N37" s="430">
        <v>5.0499790561670199</v>
      </c>
    </row>
    <row r="38" spans="1:14" ht="14.4" customHeight="1" x14ac:dyDescent="0.3">
      <c r="A38" s="425" t="s">
        <v>476</v>
      </c>
      <c r="B38" s="426" t="s">
        <v>478</v>
      </c>
      <c r="C38" s="427" t="s">
        <v>484</v>
      </c>
      <c r="D38" s="428" t="s">
        <v>485</v>
      </c>
      <c r="E38" s="427" t="s">
        <v>479</v>
      </c>
      <c r="F38" s="428" t="s">
        <v>480</v>
      </c>
      <c r="G38" s="427" t="s">
        <v>494</v>
      </c>
      <c r="H38" s="427">
        <v>843227</v>
      </c>
      <c r="I38" s="427">
        <v>0</v>
      </c>
      <c r="J38" s="427" t="s">
        <v>548</v>
      </c>
      <c r="K38" s="427"/>
      <c r="L38" s="429">
        <v>4.49</v>
      </c>
      <c r="M38" s="429">
        <v>30</v>
      </c>
      <c r="N38" s="430">
        <v>134.70000000000002</v>
      </c>
    </row>
    <row r="39" spans="1:14" ht="14.4" customHeight="1" x14ac:dyDescent="0.3">
      <c r="A39" s="425" t="s">
        <v>476</v>
      </c>
      <c r="B39" s="426" t="s">
        <v>478</v>
      </c>
      <c r="C39" s="427" t="s">
        <v>484</v>
      </c>
      <c r="D39" s="428" t="s">
        <v>485</v>
      </c>
      <c r="E39" s="427" t="s">
        <v>479</v>
      </c>
      <c r="F39" s="428" t="s">
        <v>480</v>
      </c>
      <c r="G39" s="427" t="s">
        <v>494</v>
      </c>
      <c r="H39" s="427">
        <v>848950</v>
      </c>
      <c r="I39" s="427">
        <v>155148</v>
      </c>
      <c r="J39" s="427" t="s">
        <v>549</v>
      </c>
      <c r="K39" s="427" t="s">
        <v>550</v>
      </c>
      <c r="L39" s="429">
        <v>18.979926207748598</v>
      </c>
      <c r="M39" s="429">
        <v>5</v>
      </c>
      <c r="N39" s="430">
        <v>95.059504462123996</v>
      </c>
    </row>
    <row r="40" spans="1:14" ht="14.4" customHeight="1" x14ac:dyDescent="0.3">
      <c r="A40" s="425" t="s">
        <v>476</v>
      </c>
      <c r="B40" s="426" t="s">
        <v>478</v>
      </c>
      <c r="C40" s="427" t="s">
        <v>484</v>
      </c>
      <c r="D40" s="428" t="s">
        <v>485</v>
      </c>
      <c r="E40" s="427" t="s">
        <v>479</v>
      </c>
      <c r="F40" s="428" t="s">
        <v>480</v>
      </c>
      <c r="G40" s="427" t="s">
        <v>494</v>
      </c>
      <c r="H40" s="427">
        <v>849971</v>
      </c>
      <c r="I40" s="427">
        <v>137494</v>
      </c>
      <c r="J40" s="427" t="s">
        <v>551</v>
      </c>
      <c r="K40" s="427"/>
      <c r="L40" s="429">
        <v>603.27579553076976</v>
      </c>
      <c r="M40" s="429">
        <v>8</v>
      </c>
      <c r="N40" s="430">
        <v>4825.7465586891203</v>
      </c>
    </row>
    <row r="41" spans="1:14" ht="14.4" customHeight="1" x14ac:dyDescent="0.3">
      <c r="A41" s="425" t="s">
        <v>476</v>
      </c>
      <c r="B41" s="426" t="s">
        <v>478</v>
      </c>
      <c r="C41" s="427" t="s">
        <v>484</v>
      </c>
      <c r="D41" s="428" t="s">
        <v>485</v>
      </c>
      <c r="E41" s="427" t="s">
        <v>479</v>
      </c>
      <c r="F41" s="428" t="s">
        <v>480</v>
      </c>
      <c r="G41" s="427" t="s">
        <v>494</v>
      </c>
      <c r="H41" s="427">
        <v>900321</v>
      </c>
      <c r="I41" s="427">
        <v>0</v>
      </c>
      <c r="J41" s="427" t="s">
        <v>552</v>
      </c>
      <c r="K41" s="427"/>
      <c r="L41" s="429">
        <v>78.151227692982857</v>
      </c>
      <c r="M41" s="429">
        <v>11</v>
      </c>
      <c r="N41" s="430">
        <v>590.2992371210421</v>
      </c>
    </row>
    <row r="42" spans="1:14" ht="14.4" customHeight="1" x14ac:dyDescent="0.3">
      <c r="A42" s="425" t="s">
        <v>476</v>
      </c>
      <c r="B42" s="426" t="s">
        <v>478</v>
      </c>
      <c r="C42" s="427" t="s">
        <v>484</v>
      </c>
      <c r="D42" s="428" t="s">
        <v>485</v>
      </c>
      <c r="E42" s="427" t="s">
        <v>479</v>
      </c>
      <c r="F42" s="428" t="s">
        <v>480</v>
      </c>
      <c r="G42" s="427" t="s">
        <v>494</v>
      </c>
      <c r="H42" s="427">
        <v>900435</v>
      </c>
      <c r="I42" s="427">
        <v>0</v>
      </c>
      <c r="J42" s="427" t="s">
        <v>553</v>
      </c>
      <c r="K42" s="427"/>
      <c r="L42" s="429">
        <v>228.54409320445075</v>
      </c>
      <c r="M42" s="429">
        <v>11</v>
      </c>
      <c r="N42" s="430">
        <v>2374.159633884723</v>
      </c>
    </row>
    <row r="43" spans="1:14" ht="14.4" customHeight="1" x14ac:dyDescent="0.3">
      <c r="A43" s="425" t="s">
        <v>476</v>
      </c>
      <c r="B43" s="426" t="s">
        <v>478</v>
      </c>
      <c r="C43" s="427" t="s">
        <v>484</v>
      </c>
      <c r="D43" s="428" t="s">
        <v>485</v>
      </c>
      <c r="E43" s="427" t="s">
        <v>479</v>
      </c>
      <c r="F43" s="428" t="s">
        <v>480</v>
      </c>
      <c r="G43" s="427" t="s">
        <v>494</v>
      </c>
      <c r="H43" s="427">
        <v>900438</v>
      </c>
      <c r="I43" s="427">
        <v>0</v>
      </c>
      <c r="J43" s="427" t="s">
        <v>554</v>
      </c>
      <c r="K43" s="427"/>
      <c r="L43" s="429">
        <v>300.67739897606651</v>
      </c>
      <c r="M43" s="429">
        <v>2</v>
      </c>
      <c r="N43" s="430">
        <v>601.35479795213303</v>
      </c>
    </row>
    <row r="44" spans="1:14" ht="14.4" customHeight="1" x14ac:dyDescent="0.3">
      <c r="A44" s="425" t="s">
        <v>476</v>
      </c>
      <c r="B44" s="426" t="s">
        <v>478</v>
      </c>
      <c r="C44" s="427" t="s">
        <v>484</v>
      </c>
      <c r="D44" s="428" t="s">
        <v>485</v>
      </c>
      <c r="E44" s="427" t="s">
        <v>479</v>
      </c>
      <c r="F44" s="428" t="s">
        <v>480</v>
      </c>
      <c r="G44" s="427" t="s">
        <v>494</v>
      </c>
      <c r="H44" s="427">
        <v>900823</v>
      </c>
      <c r="I44" s="427">
        <v>0</v>
      </c>
      <c r="J44" s="427" t="s">
        <v>555</v>
      </c>
      <c r="K44" s="427"/>
      <c r="L44" s="429">
        <v>276.54346719487199</v>
      </c>
      <c r="M44" s="429">
        <v>2</v>
      </c>
      <c r="N44" s="430">
        <v>553.08693438974399</v>
      </c>
    </row>
    <row r="45" spans="1:14" ht="14.4" customHeight="1" x14ac:dyDescent="0.3">
      <c r="A45" s="425" t="s">
        <v>476</v>
      </c>
      <c r="B45" s="426" t="s">
        <v>478</v>
      </c>
      <c r="C45" s="427" t="s">
        <v>484</v>
      </c>
      <c r="D45" s="428" t="s">
        <v>485</v>
      </c>
      <c r="E45" s="427" t="s">
        <v>479</v>
      </c>
      <c r="F45" s="428" t="s">
        <v>480</v>
      </c>
      <c r="G45" s="427" t="s">
        <v>494</v>
      </c>
      <c r="H45" s="427">
        <v>902054</v>
      </c>
      <c r="I45" s="427">
        <v>0</v>
      </c>
      <c r="J45" s="427" t="s">
        <v>556</v>
      </c>
      <c r="K45" s="427" t="s">
        <v>557</v>
      </c>
      <c r="L45" s="429">
        <v>262.43950413223098</v>
      </c>
      <c r="M45" s="429">
        <v>2</v>
      </c>
      <c r="N45" s="430">
        <v>524.87900826446196</v>
      </c>
    </row>
    <row r="46" spans="1:14" ht="14.4" customHeight="1" x14ac:dyDescent="0.3">
      <c r="A46" s="425" t="s">
        <v>476</v>
      </c>
      <c r="B46" s="426" t="s">
        <v>478</v>
      </c>
      <c r="C46" s="427" t="s">
        <v>484</v>
      </c>
      <c r="D46" s="428" t="s">
        <v>485</v>
      </c>
      <c r="E46" s="427" t="s">
        <v>479</v>
      </c>
      <c r="F46" s="428" t="s">
        <v>480</v>
      </c>
      <c r="G46" s="427" t="s">
        <v>494</v>
      </c>
      <c r="H46" s="427">
        <v>905097</v>
      </c>
      <c r="I46" s="427">
        <v>23987</v>
      </c>
      <c r="J46" s="427" t="s">
        <v>558</v>
      </c>
      <c r="K46" s="427" t="s">
        <v>559</v>
      </c>
      <c r="L46" s="429">
        <v>218.178022819049</v>
      </c>
      <c r="M46" s="429">
        <v>3</v>
      </c>
      <c r="N46" s="430">
        <v>654.53406845714699</v>
      </c>
    </row>
    <row r="47" spans="1:14" ht="14.4" customHeight="1" x14ac:dyDescent="0.3">
      <c r="A47" s="425" t="s">
        <v>476</v>
      </c>
      <c r="B47" s="426" t="s">
        <v>478</v>
      </c>
      <c r="C47" s="427" t="s">
        <v>484</v>
      </c>
      <c r="D47" s="428" t="s">
        <v>485</v>
      </c>
      <c r="E47" s="427" t="s">
        <v>479</v>
      </c>
      <c r="F47" s="428" t="s">
        <v>480</v>
      </c>
      <c r="G47" s="427" t="s">
        <v>494</v>
      </c>
      <c r="H47" s="427">
        <v>911928</v>
      </c>
      <c r="I47" s="427">
        <v>0</v>
      </c>
      <c r="J47" s="427" t="s">
        <v>560</v>
      </c>
      <c r="K47" s="427"/>
      <c r="L47" s="429">
        <v>74.771000000000001</v>
      </c>
      <c r="M47" s="429">
        <v>1</v>
      </c>
      <c r="N47" s="430">
        <v>74.771000000000001</v>
      </c>
    </row>
    <row r="48" spans="1:14" ht="14.4" customHeight="1" x14ac:dyDescent="0.3">
      <c r="A48" s="425" t="s">
        <v>476</v>
      </c>
      <c r="B48" s="426" t="s">
        <v>478</v>
      </c>
      <c r="C48" s="427" t="s">
        <v>484</v>
      </c>
      <c r="D48" s="428" t="s">
        <v>485</v>
      </c>
      <c r="E48" s="427" t="s">
        <v>479</v>
      </c>
      <c r="F48" s="428" t="s">
        <v>480</v>
      </c>
      <c r="G48" s="427" t="s">
        <v>494</v>
      </c>
      <c r="H48" s="427">
        <v>911952</v>
      </c>
      <c r="I48" s="427">
        <v>0</v>
      </c>
      <c r="J48" s="427" t="s">
        <v>561</v>
      </c>
      <c r="K48" s="427"/>
      <c r="L48" s="429">
        <v>47.700832008834524</v>
      </c>
      <c r="M48" s="429">
        <v>255</v>
      </c>
      <c r="N48" s="430">
        <v>11915.310772662564</v>
      </c>
    </row>
    <row r="49" spans="1:14" ht="14.4" customHeight="1" x14ac:dyDescent="0.3">
      <c r="A49" s="425" t="s">
        <v>476</v>
      </c>
      <c r="B49" s="426" t="s">
        <v>478</v>
      </c>
      <c r="C49" s="427" t="s">
        <v>484</v>
      </c>
      <c r="D49" s="428" t="s">
        <v>485</v>
      </c>
      <c r="E49" s="427" t="s">
        <v>479</v>
      </c>
      <c r="F49" s="428" t="s">
        <v>480</v>
      </c>
      <c r="G49" s="427" t="s">
        <v>494</v>
      </c>
      <c r="H49" s="427">
        <v>920141</v>
      </c>
      <c r="I49" s="427">
        <v>0</v>
      </c>
      <c r="J49" s="427" t="s">
        <v>562</v>
      </c>
      <c r="K49" s="427"/>
      <c r="L49" s="429">
        <v>116.069519636782</v>
      </c>
      <c r="M49" s="429">
        <v>1</v>
      </c>
      <c r="N49" s="430">
        <v>116.069519636782</v>
      </c>
    </row>
    <row r="50" spans="1:14" ht="14.4" customHeight="1" x14ac:dyDescent="0.3">
      <c r="A50" s="425" t="s">
        <v>476</v>
      </c>
      <c r="B50" s="426" t="s">
        <v>478</v>
      </c>
      <c r="C50" s="427" t="s">
        <v>484</v>
      </c>
      <c r="D50" s="428" t="s">
        <v>485</v>
      </c>
      <c r="E50" s="427" t="s">
        <v>479</v>
      </c>
      <c r="F50" s="428" t="s">
        <v>480</v>
      </c>
      <c r="G50" s="427" t="s">
        <v>494</v>
      </c>
      <c r="H50" s="427">
        <v>921230</v>
      </c>
      <c r="I50" s="427">
        <v>0</v>
      </c>
      <c r="J50" s="427" t="s">
        <v>563</v>
      </c>
      <c r="K50" s="427"/>
      <c r="L50" s="429">
        <v>38.8739847752015</v>
      </c>
      <c r="M50" s="429">
        <v>2</v>
      </c>
      <c r="N50" s="430">
        <v>77.747969550402999</v>
      </c>
    </row>
    <row r="51" spans="1:14" ht="14.4" customHeight="1" x14ac:dyDescent="0.3">
      <c r="A51" s="425" t="s">
        <v>476</v>
      </c>
      <c r="B51" s="426" t="s">
        <v>478</v>
      </c>
      <c r="C51" s="427" t="s">
        <v>484</v>
      </c>
      <c r="D51" s="428" t="s">
        <v>485</v>
      </c>
      <c r="E51" s="427" t="s">
        <v>479</v>
      </c>
      <c r="F51" s="428" t="s">
        <v>480</v>
      </c>
      <c r="G51" s="427" t="s">
        <v>564</v>
      </c>
      <c r="H51" s="427">
        <v>109709</v>
      </c>
      <c r="I51" s="427">
        <v>9709</v>
      </c>
      <c r="J51" s="427" t="s">
        <v>565</v>
      </c>
      <c r="K51" s="427" t="s">
        <v>566</v>
      </c>
      <c r="L51" s="429">
        <v>36.329927874617368</v>
      </c>
      <c r="M51" s="429">
        <v>7</v>
      </c>
      <c r="N51" s="430">
        <v>254.3097836238521</v>
      </c>
    </row>
    <row r="52" spans="1:14" ht="14.4" customHeight="1" x14ac:dyDescent="0.3">
      <c r="A52" s="425" t="s">
        <v>476</v>
      </c>
      <c r="B52" s="426" t="s">
        <v>478</v>
      </c>
      <c r="C52" s="427" t="s">
        <v>484</v>
      </c>
      <c r="D52" s="428" t="s">
        <v>485</v>
      </c>
      <c r="E52" s="427" t="s">
        <v>479</v>
      </c>
      <c r="F52" s="428" t="s">
        <v>480</v>
      </c>
      <c r="G52" s="427" t="s">
        <v>564</v>
      </c>
      <c r="H52" s="427">
        <v>142547</v>
      </c>
      <c r="I52" s="427">
        <v>42547</v>
      </c>
      <c r="J52" s="427" t="s">
        <v>567</v>
      </c>
      <c r="K52" s="427" t="s">
        <v>568</v>
      </c>
      <c r="L52" s="429">
        <v>119.64567530002749</v>
      </c>
      <c r="M52" s="429">
        <v>7</v>
      </c>
      <c r="N52" s="430">
        <v>832.70270120011003</v>
      </c>
    </row>
    <row r="53" spans="1:14" ht="14.4" customHeight="1" x14ac:dyDescent="0.3">
      <c r="A53" s="425" t="s">
        <v>476</v>
      </c>
      <c r="B53" s="426" t="s">
        <v>478</v>
      </c>
      <c r="C53" s="427" t="s">
        <v>484</v>
      </c>
      <c r="D53" s="428" t="s">
        <v>485</v>
      </c>
      <c r="E53" s="427" t="s">
        <v>481</v>
      </c>
      <c r="F53" s="428" t="s">
        <v>482</v>
      </c>
      <c r="G53" s="427" t="s">
        <v>494</v>
      </c>
      <c r="H53" s="427">
        <v>2918</v>
      </c>
      <c r="I53" s="427">
        <v>2918</v>
      </c>
      <c r="J53" s="427" t="s">
        <v>569</v>
      </c>
      <c r="K53" s="427" t="s">
        <v>570</v>
      </c>
      <c r="L53" s="429">
        <v>868.9399892262586</v>
      </c>
      <c r="M53" s="429">
        <v>113</v>
      </c>
      <c r="N53" s="430">
        <v>98190.218814888445</v>
      </c>
    </row>
    <row r="54" spans="1:14" ht="14.4" customHeight="1" x14ac:dyDescent="0.3">
      <c r="A54" s="425" t="s">
        <v>476</v>
      </c>
      <c r="B54" s="426" t="s">
        <v>478</v>
      </c>
      <c r="C54" s="427" t="s">
        <v>484</v>
      </c>
      <c r="D54" s="428" t="s">
        <v>485</v>
      </c>
      <c r="E54" s="427" t="s">
        <v>481</v>
      </c>
      <c r="F54" s="428" t="s">
        <v>482</v>
      </c>
      <c r="G54" s="427" t="s">
        <v>494</v>
      </c>
      <c r="H54" s="427">
        <v>17039</v>
      </c>
      <c r="I54" s="427">
        <v>17039</v>
      </c>
      <c r="J54" s="427" t="s">
        <v>571</v>
      </c>
      <c r="K54" s="427" t="s">
        <v>572</v>
      </c>
      <c r="L54" s="429">
        <v>6891.9733152422896</v>
      </c>
      <c r="M54" s="429">
        <v>2</v>
      </c>
      <c r="N54" s="430">
        <v>13783.946630484579</v>
      </c>
    </row>
    <row r="55" spans="1:14" ht="14.4" customHeight="1" x14ac:dyDescent="0.3">
      <c r="A55" s="425" t="s">
        <v>476</v>
      </c>
      <c r="B55" s="426" t="s">
        <v>478</v>
      </c>
      <c r="C55" s="427" t="s">
        <v>484</v>
      </c>
      <c r="D55" s="428" t="s">
        <v>485</v>
      </c>
      <c r="E55" s="427" t="s">
        <v>481</v>
      </c>
      <c r="F55" s="428" t="s">
        <v>482</v>
      </c>
      <c r="G55" s="427" t="s">
        <v>494</v>
      </c>
      <c r="H55" s="427">
        <v>65980</v>
      </c>
      <c r="I55" s="427">
        <v>65980</v>
      </c>
      <c r="J55" s="427" t="s">
        <v>573</v>
      </c>
      <c r="K55" s="427" t="s">
        <v>574</v>
      </c>
      <c r="L55" s="429">
        <v>1869.8999999999901</v>
      </c>
      <c r="M55" s="429">
        <v>32</v>
      </c>
      <c r="N55" s="430">
        <v>59836.799999999683</v>
      </c>
    </row>
    <row r="56" spans="1:14" ht="14.4" customHeight="1" x14ac:dyDescent="0.3">
      <c r="A56" s="425" t="s">
        <v>476</v>
      </c>
      <c r="B56" s="426" t="s">
        <v>478</v>
      </c>
      <c r="C56" s="427" t="s">
        <v>484</v>
      </c>
      <c r="D56" s="428" t="s">
        <v>485</v>
      </c>
      <c r="E56" s="427" t="s">
        <v>481</v>
      </c>
      <c r="F56" s="428" t="s">
        <v>482</v>
      </c>
      <c r="G56" s="427" t="s">
        <v>494</v>
      </c>
      <c r="H56" s="427">
        <v>102920</v>
      </c>
      <c r="I56" s="427">
        <v>2920</v>
      </c>
      <c r="J56" s="427" t="s">
        <v>569</v>
      </c>
      <c r="K56" s="427" t="s">
        <v>574</v>
      </c>
      <c r="L56" s="429">
        <v>1762.2308443847239</v>
      </c>
      <c r="M56" s="429">
        <v>180</v>
      </c>
      <c r="N56" s="430">
        <v>313303.59271041694</v>
      </c>
    </row>
    <row r="57" spans="1:14" ht="14.4" customHeight="1" x14ac:dyDescent="0.3">
      <c r="A57" s="425" t="s">
        <v>476</v>
      </c>
      <c r="B57" s="426" t="s">
        <v>478</v>
      </c>
      <c r="C57" s="427" t="s">
        <v>484</v>
      </c>
      <c r="D57" s="428" t="s">
        <v>485</v>
      </c>
      <c r="E57" s="427" t="s">
        <v>481</v>
      </c>
      <c r="F57" s="428" t="s">
        <v>482</v>
      </c>
      <c r="G57" s="427" t="s">
        <v>494</v>
      </c>
      <c r="H57" s="427">
        <v>103132</v>
      </c>
      <c r="I57" s="427">
        <v>3132</v>
      </c>
      <c r="J57" s="427" t="s">
        <v>575</v>
      </c>
      <c r="K57" s="427" t="s">
        <v>576</v>
      </c>
      <c r="L57" s="429">
        <v>2650.5248670202186</v>
      </c>
      <c r="M57" s="429">
        <v>341</v>
      </c>
      <c r="N57" s="430">
        <v>903330.13894183037</v>
      </c>
    </row>
    <row r="58" spans="1:14" ht="14.4" customHeight="1" x14ac:dyDescent="0.3">
      <c r="A58" s="425" t="s">
        <v>476</v>
      </c>
      <c r="B58" s="426" t="s">
        <v>478</v>
      </c>
      <c r="C58" s="427" t="s">
        <v>484</v>
      </c>
      <c r="D58" s="428" t="s">
        <v>485</v>
      </c>
      <c r="E58" s="427" t="s">
        <v>481</v>
      </c>
      <c r="F58" s="428" t="s">
        <v>482</v>
      </c>
      <c r="G58" s="427" t="s">
        <v>494</v>
      </c>
      <c r="H58" s="427">
        <v>103134</v>
      </c>
      <c r="I58" s="427">
        <v>3134</v>
      </c>
      <c r="J58" s="427" t="s">
        <v>575</v>
      </c>
      <c r="K58" s="427" t="s">
        <v>577</v>
      </c>
      <c r="L58" s="429">
        <v>6665.9918569109705</v>
      </c>
      <c r="M58" s="429">
        <v>66</v>
      </c>
      <c r="N58" s="430">
        <v>440096.61639163108</v>
      </c>
    </row>
    <row r="59" spans="1:14" ht="14.4" customHeight="1" x14ac:dyDescent="0.3">
      <c r="A59" s="425" t="s">
        <v>476</v>
      </c>
      <c r="B59" s="426" t="s">
        <v>478</v>
      </c>
      <c r="C59" s="427" t="s">
        <v>484</v>
      </c>
      <c r="D59" s="428" t="s">
        <v>485</v>
      </c>
      <c r="E59" s="427" t="s">
        <v>481</v>
      </c>
      <c r="F59" s="428" t="s">
        <v>482</v>
      </c>
      <c r="G59" s="427" t="s">
        <v>494</v>
      </c>
      <c r="H59" s="427">
        <v>122075</v>
      </c>
      <c r="I59" s="427">
        <v>22075</v>
      </c>
      <c r="J59" s="427" t="s">
        <v>578</v>
      </c>
      <c r="K59" s="427" t="s">
        <v>579</v>
      </c>
      <c r="L59" s="429">
        <v>988.07890819705403</v>
      </c>
      <c r="M59" s="429">
        <v>649</v>
      </c>
      <c r="N59" s="430">
        <v>641831.78722252324</v>
      </c>
    </row>
    <row r="60" spans="1:14" ht="14.4" customHeight="1" x14ac:dyDescent="0.3">
      <c r="A60" s="425" t="s">
        <v>476</v>
      </c>
      <c r="B60" s="426" t="s">
        <v>478</v>
      </c>
      <c r="C60" s="427" t="s">
        <v>484</v>
      </c>
      <c r="D60" s="428" t="s">
        <v>485</v>
      </c>
      <c r="E60" s="427" t="s">
        <v>481</v>
      </c>
      <c r="F60" s="428" t="s">
        <v>482</v>
      </c>
      <c r="G60" s="427" t="s">
        <v>494</v>
      </c>
      <c r="H60" s="427">
        <v>142433</v>
      </c>
      <c r="I60" s="427">
        <v>42433</v>
      </c>
      <c r="J60" s="427" t="s">
        <v>571</v>
      </c>
      <c r="K60" s="427" t="s">
        <v>580</v>
      </c>
      <c r="L60" s="429">
        <v>9512.7692632795097</v>
      </c>
      <c r="M60" s="429">
        <v>9</v>
      </c>
      <c r="N60" s="430">
        <v>85614.923369515585</v>
      </c>
    </row>
    <row r="61" spans="1:14" ht="14.4" customHeight="1" x14ac:dyDescent="0.3">
      <c r="A61" s="425" t="s">
        <v>476</v>
      </c>
      <c r="B61" s="426" t="s">
        <v>478</v>
      </c>
      <c r="C61" s="427" t="s">
        <v>484</v>
      </c>
      <c r="D61" s="428" t="s">
        <v>485</v>
      </c>
      <c r="E61" s="427" t="s">
        <v>481</v>
      </c>
      <c r="F61" s="428" t="s">
        <v>482</v>
      </c>
      <c r="G61" s="427" t="s">
        <v>494</v>
      </c>
      <c r="H61" s="427">
        <v>159496</v>
      </c>
      <c r="I61" s="427">
        <v>59496</v>
      </c>
      <c r="J61" s="427" t="s">
        <v>581</v>
      </c>
      <c r="K61" s="427" t="s">
        <v>582</v>
      </c>
      <c r="L61" s="429">
        <v>253.00059999999999</v>
      </c>
      <c r="M61" s="429">
        <v>180</v>
      </c>
      <c r="N61" s="430">
        <v>45540.107999999993</v>
      </c>
    </row>
    <row r="62" spans="1:14" ht="14.4" customHeight="1" x14ac:dyDescent="0.3">
      <c r="A62" s="425" t="s">
        <v>476</v>
      </c>
      <c r="B62" s="426" t="s">
        <v>478</v>
      </c>
      <c r="C62" s="427" t="s">
        <v>484</v>
      </c>
      <c r="D62" s="428" t="s">
        <v>485</v>
      </c>
      <c r="E62" s="427" t="s">
        <v>481</v>
      </c>
      <c r="F62" s="428" t="s">
        <v>482</v>
      </c>
      <c r="G62" s="427" t="s">
        <v>494</v>
      </c>
      <c r="H62" s="427">
        <v>165978</v>
      </c>
      <c r="I62" s="427">
        <v>65978</v>
      </c>
      <c r="J62" s="427" t="s">
        <v>573</v>
      </c>
      <c r="K62" s="427" t="s">
        <v>583</v>
      </c>
      <c r="L62" s="429">
        <v>972.5477905219791</v>
      </c>
      <c r="M62" s="429">
        <v>1017</v>
      </c>
      <c r="N62" s="430">
        <v>989270.3468333343</v>
      </c>
    </row>
    <row r="63" spans="1:14" ht="14.4" customHeight="1" x14ac:dyDescent="0.3">
      <c r="A63" s="425" t="s">
        <v>476</v>
      </c>
      <c r="B63" s="426" t="s">
        <v>478</v>
      </c>
      <c r="C63" s="427" t="s">
        <v>484</v>
      </c>
      <c r="D63" s="428" t="s">
        <v>485</v>
      </c>
      <c r="E63" s="427" t="s">
        <v>481</v>
      </c>
      <c r="F63" s="428" t="s">
        <v>482</v>
      </c>
      <c r="G63" s="427" t="s">
        <v>494</v>
      </c>
      <c r="H63" s="427">
        <v>195607</v>
      </c>
      <c r="I63" s="427">
        <v>95607</v>
      </c>
      <c r="J63" s="427" t="s">
        <v>584</v>
      </c>
      <c r="K63" s="427" t="s">
        <v>585</v>
      </c>
      <c r="L63" s="429">
        <v>416.91897646904073</v>
      </c>
      <c r="M63" s="429">
        <v>45</v>
      </c>
      <c r="N63" s="430">
        <v>18758.380803864828</v>
      </c>
    </row>
    <row r="64" spans="1:14" ht="14.4" customHeight="1" x14ac:dyDescent="0.3">
      <c r="A64" s="425" t="s">
        <v>476</v>
      </c>
      <c r="B64" s="426" t="s">
        <v>478</v>
      </c>
      <c r="C64" s="427" t="s">
        <v>484</v>
      </c>
      <c r="D64" s="428" t="s">
        <v>485</v>
      </c>
      <c r="E64" s="427" t="s">
        <v>481</v>
      </c>
      <c r="F64" s="428" t="s">
        <v>482</v>
      </c>
      <c r="G64" s="427" t="s">
        <v>494</v>
      </c>
      <c r="H64" s="427">
        <v>195609</v>
      </c>
      <c r="I64" s="427">
        <v>95609</v>
      </c>
      <c r="J64" s="427" t="s">
        <v>586</v>
      </c>
      <c r="K64" s="427" t="s">
        <v>587</v>
      </c>
      <c r="L64" s="429">
        <v>776.21608342342029</v>
      </c>
      <c r="M64" s="429">
        <v>38</v>
      </c>
      <c r="N64" s="430">
        <v>28953.924287446865</v>
      </c>
    </row>
    <row r="65" spans="1:14" ht="14.4" customHeight="1" x14ac:dyDescent="0.3">
      <c r="A65" s="425" t="s">
        <v>476</v>
      </c>
      <c r="B65" s="426" t="s">
        <v>478</v>
      </c>
      <c r="C65" s="427" t="s">
        <v>484</v>
      </c>
      <c r="D65" s="428" t="s">
        <v>485</v>
      </c>
      <c r="E65" s="427" t="s">
        <v>481</v>
      </c>
      <c r="F65" s="428" t="s">
        <v>482</v>
      </c>
      <c r="G65" s="427" t="s">
        <v>564</v>
      </c>
      <c r="H65" s="427">
        <v>177018</v>
      </c>
      <c r="I65" s="427">
        <v>77018</v>
      </c>
      <c r="J65" s="427" t="s">
        <v>588</v>
      </c>
      <c r="K65" s="427" t="s">
        <v>589</v>
      </c>
      <c r="L65" s="429">
        <v>5454.6937041681558</v>
      </c>
      <c r="M65" s="429">
        <v>17</v>
      </c>
      <c r="N65" s="430">
        <v>92711.484107865865</v>
      </c>
    </row>
    <row r="66" spans="1:14" ht="14.4" customHeight="1" x14ac:dyDescent="0.3">
      <c r="A66" s="425" t="s">
        <v>476</v>
      </c>
      <c r="B66" s="426" t="s">
        <v>478</v>
      </c>
      <c r="C66" s="427" t="s">
        <v>484</v>
      </c>
      <c r="D66" s="428" t="s">
        <v>485</v>
      </c>
      <c r="E66" s="427" t="s">
        <v>481</v>
      </c>
      <c r="F66" s="428" t="s">
        <v>482</v>
      </c>
      <c r="G66" s="427" t="s">
        <v>564</v>
      </c>
      <c r="H66" s="427">
        <v>177019</v>
      </c>
      <c r="I66" s="427">
        <v>77019</v>
      </c>
      <c r="J66" s="427" t="s">
        <v>588</v>
      </c>
      <c r="K66" s="427" t="s">
        <v>590</v>
      </c>
      <c r="L66" s="429">
        <v>10905.033379462164</v>
      </c>
      <c r="M66" s="429">
        <v>257</v>
      </c>
      <c r="N66" s="430">
        <v>2802539.2785365595</v>
      </c>
    </row>
    <row r="67" spans="1:14" ht="14.4" customHeight="1" x14ac:dyDescent="0.3">
      <c r="A67" s="425" t="s">
        <v>476</v>
      </c>
      <c r="B67" s="426" t="s">
        <v>478</v>
      </c>
      <c r="C67" s="427" t="s">
        <v>484</v>
      </c>
      <c r="D67" s="428" t="s">
        <v>485</v>
      </c>
      <c r="E67" s="427" t="s">
        <v>481</v>
      </c>
      <c r="F67" s="428" t="s">
        <v>482</v>
      </c>
      <c r="G67" s="427" t="s">
        <v>564</v>
      </c>
      <c r="H67" s="427">
        <v>177024</v>
      </c>
      <c r="I67" s="427">
        <v>77024</v>
      </c>
      <c r="J67" s="427" t="s">
        <v>591</v>
      </c>
      <c r="K67" s="427" t="s">
        <v>592</v>
      </c>
      <c r="L67" s="429">
        <v>1952.5775725856165</v>
      </c>
      <c r="M67" s="429">
        <v>40</v>
      </c>
      <c r="N67" s="430">
        <v>78113.790612386772</v>
      </c>
    </row>
    <row r="68" spans="1:14" ht="14.4" customHeight="1" x14ac:dyDescent="0.3">
      <c r="A68" s="425" t="s">
        <v>476</v>
      </c>
      <c r="B68" s="426" t="s">
        <v>478</v>
      </c>
      <c r="C68" s="427" t="s">
        <v>488</v>
      </c>
      <c r="D68" s="428" t="s">
        <v>489</v>
      </c>
      <c r="E68" s="427" t="s">
        <v>479</v>
      </c>
      <c r="F68" s="428" t="s">
        <v>480</v>
      </c>
      <c r="G68" s="427" t="s">
        <v>494</v>
      </c>
      <c r="H68" s="427">
        <v>47256</v>
      </c>
      <c r="I68" s="427">
        <v>47256</v>
      </c>
      <c r="J68" s="427" t="s">
        <v>593</v>
      </c>
      <c r="K68" s="427" t="s">
        <v>594</v>
      </c>
      <c r="L68" s="429">
        <v>259.44</v>
      </c>
      <c r="M68" s="429">
        <v>0</v>
      </c>
      <c r="N68" s="430">
        <v>0</v>
      </c>
    </row>
    <row r="69" spans="1:14" ht="14.4" customHeight="1" x14ac:dyDescent="0.3">
      <c r="A69" s="425" t="s">
        <v>476</v>
      </c>
      <c r="B69" s="426" t="s">
        <v>478</v>
      </c>
      <c r="C69" s="427" t="s">
        <v>488</v>
      </c>
      <c r="D69" s="428" t="s">
        <v>489</v>
      </c>
      <c r="E69" s="427" t="s">
        <v>479</v>
      </c>
      <c r="F69" s="428" t="s">
        <v>480</v>
      </c>
      <c r="G69" s="427" t="s">
        <v>494</v>
      </c>
      <c r="H69" s="427">
        <v>51367</v>
      </c>
      <c r="I69" s="427">
        <v>51367</v>
      </c>
      <c r="J69" s="427" t="s">
        <v>497</v>
      </c>
      <c r="K69" s="427" t="s">
        <v>499</v>
      </c>
      <c r="L69" s="429">
        <v>145.93911194420775</v>
      </c>
      <c r="M69" s="429">
        <v>10</v>
      </c>
      <c r="N69" s="430">
        <v>1459.3928955536619</v>
      </c>
    </row>
    <row r="70" spans="1:14" ht="14.4" customHeight="1" x14ac:dyDescent="0.3">
      <c r="A70" s="425" t="s">
        <v>476</v>
      </c>
      <c r="B70" s="426" t="s">
        <v>478</v>
      </c>
      <c r="C70" s="427" t="s">
        <v>488</v>
      </c>
      <c r="D70" s="428" t="s">
        <v>489</v>
      </c>
      <c r="E70" s="427" t="s">
        <v>479</v>
      </c>
      <c r="F70" s="428" t="s">
        <v>480</v>
      </c>
      <c r="G70" s="427" t="s">
        <v>494</v>
      </c>
      <c r="H70" s="427">
        <v>51383</v>
      </c>
      <c r="I70" s="427">
        <v>51383</v>
      </c>
      <c r="J70" s="427" t="s">
        <v>497</v>
      </c>
      <c r="K70" s="427" t="s">
        <v>500</v>
      </c>
      <c r="L70" s="429">
        <v>152.48971925746557</v>
      </c>
      <c r="M70" s="429">
        <v>27</v>
      </c>
      <c r="N70" s="430">
        <v>4117.220735496363</v>
      </c>
    </row>
    <row r="71" spans="1:14" ht="14.4" customHeight="1" x14ac:dyDescent="0.3">
      <c r="A71" s="425" t="s">
        <v>476</v>
      </c>
      <c r="B71" s="426" t="s">
        <v>478</v>
      </c>
      <c r="C71" s="427" t="s">
        <v>488</v>
      </c>
      <c r="D71" s="428" t="s">
        <v>489</v>
      </c>
      <c r="E71" s="427" t="s">
        <v>479</v>
      </c>
      <c r="F71" s="428" t="s">
        <v>480</v>
      </c>
      <c r="G71" s="427" t="s">
        <v>494</v>
      </c>
      <c r="H71" s="427">
        <v>100362</v>
      </c>
      <c r="I71" s="427">
        <v>362</v>
      </c>
      <c r="J71" s="427" t="s">
        <v>501</v>
      </c>
      <c r="K71" s="427" t="s">
        <v>502</v>
      </c>
      <c r="L71" s="429">
        <v>84.299638340477074</v>
      </c>
      <c r="M71" s="429">
        <v>4</v>
      </c>
      <c r="N71" s="430">
        <v>337.63893120865134</v>
      </c>
    </row>
    <row r="72" spans="1:14" ht="14.4" customHeight="1" x14ac:dyDescent="0.3">
      <c r="A72" s="425" t="s">
        <v>476</v>
      </c>
      <c r="B72" s="426" t="s">
        <v>478</v>
      </c>
      <c r="C72" s="427" t="s">
        <v>488</v>
      </c>
      <c r="D72" s="428" t="s">
        <v>489</v>
      </c>
      <c r="E72" s="427" t="s">
        <v>479</v>
      </c>
      <c r="F72" s="428" t="s">
        <v>480</v>
      </c>
      <c r="G72" s="427" t="s">
        <v>494</v>
      </c>
      <c r="H72" s="427">
        <v>100502</v>
      </c>
      <c r="I72" s="427">
        <v>502</v>
      </c>
      <c r="J72" s="427" t="s">
        <v>503</v>
      </c>
      <c r="K72" s="427" t="s">
        <v>504</v>
      </c>
      <c r="L72" s="429">
        <v>163.97988846439227</v>
      </c>
      <c r="M72" s="429">
        <v>70</v>
      </c>
      <c r="N72" s="430">
        <v>11497.483020416708</v>
      </c>
    </row>
    <row r="73" spans="1:14" ht="14.4" customHeight="1" x14ac:dyDescent="0.3">
      <c r="A73" s="425" t="s">
        <v>476</v>
      </c>
      <c r="B73" s="426" t="s">
        <v>478</v>
      </c>
      <c r="C73" s="427" t="s">
        <v>488</v>
      </c>
      <c r="D73" s="428" t="s">
        <v>489</v>
      </c>
      <c r="E73" s="427" t="s">
        <v>479</v>
      </c>
      <c r="F73" s="428" t="s">
        <v>480</v>
      </c>
      <c r="G73" s="427" t="s">
        <v>494</v>
      </c>
      <c r="H73" s="427">
        <v>100802</v>
      </c>
      <c r="I73" s="427">
        <v>802</v>
      </c>
      <c r="J73" s="427" t="s">
        <v>507</v>
      </c>
      <c r="K73" s="427" t="s">
        <v>508</v>
      </c>
      <c r="L73" s="429">
        <v>60.580481433652103</v>
      </c>
      <c r="M73" s="429">
        <v>1</v>
      </c>
      <c r="N73" s="430">
        <v>60.580481433652103</v>
      </c>
    </row>
    <row r="74" spans="1:14" ht="14.4" customHeight="1" x14ac:dyDescent="0.3">
      <c r="A74" s="425" t="s">
        <v>476</v>
      </c>
      <c r="B74" s="426" t="s">
        <v>478</v>
      </c>
      <c r="C74" s="427" t="s">
        <v>488</v>
      </c>
      <c r="D74" s="428" t="s">
        <v>489</v>
      </c>
      <c r="E74" s="427" t="s">
        <v>479</v>
      </c>
      <c r="F74" s="428" t="s">
        <v>480</v>
      </c>
      <c r="G74" s="427" t="s">
        <v>494</v>
      </c>
      <c r="H74" s="427">
        <v>102439</v>
      </c>
      <c r="I74" s="427">
        <v>2439</v>
      </c>
      <c r="J74" s="427" t="s">
        <v>512</v>
      </c>
      <c r="K74" s="427" t="s">
        <v>513</v>
      </c>
      <c r="L74" s="429">
        <v>291.56973898716785</v>
      </c>
      <c r="M74" s="429">
        <v>65</v>
      </c>
      <c r="N74" s="430">
        <v>18943.02096646975</v>
      </c>
    </row>
    <row r="75" spans="1:14" ht="14.4" customHeight="1" x14ac:dyDescent="0.3">
      <c r="A75" s="425" t="s">
        <v>476</v>
      </c>
      <c r="B75" s="426" t="s">
        <v>478</v>
      </c>
      <c r="C75" s="427" t="s">
        <v>488</v>
      </c>
      <c r="D75" s="428" t="s">
        <v>489</v>
      </c>
      <c r="E75" s="427" t="s">
        <v>479</v>
      </c>
      <c r="F75" s="428" t="s">
        <v>480</v>
      </c>
      <c r="G75" s="427" t="s">
        <v>494</v>
      </c>
      <c r="H75" s="427">
        <v>102684</v>
      </c>
      <c r="I75" s="427">
        <v>2684</v>
      </c>
      <c r="J75" s="427" t="s">
        <v>503</v>
      </c>
      <c r="K75" s="427" t="s">
        <v>514</v>
      </c>
      <c r="L75" s="429">
        <v>44.994166666666736</v>
      </c>
      <c r="M75" s="429">
        <v>20</v>
      </c>
      <c r="N75" s="430">
        <v>900.01250000000107</v>
      </c>
    </row>
    <row r="76" spans="1:14" ht="14.4" customHeight="1" x14ac:dyDescent="0.3">
      <c r="A76" s="425" t="s">
        <v>476</v>
      </c>
      <c r="B76" s="426" t="s">
        <v>478</v>
      </c>
      <c r="C76" s="427" t="s">
        <v>488</v>
      </c>
      <c r="D76" s="428" t="s">
        <v>489</v>
      </c>
      <c r="E76" s="427" t="s">
        <v>479</v>
      </c>
      <c r="F76" s="428" t="s">
        <v>480</v>
      </c>
      <c r="G76" s="427" t="s">
        <v>494</v>
      </c>
      <c r="H76" s="427">
        <v>107981</v>
      </c>
      <c r="I76" s="427">
        <v>7981</v>
      </c>
      <c r="J76" s="427" t="s">
        <v>595</v>
      </c>
      <c r="K76" s="427" t="s">
        <v>596</v>
      </c>
      <c r="L76" s="429">
        <v>60.35</v>
      </c>
      <c r="M76" s="429">
        <v>3</v>
      </c>
      <c r="N76" s="430">
        <v>181.05</v>
      </c>
    </row>
    <row r="77" spans="1:14" ht="14.4" customHeight="1" x14ac:dyDescent="0.3">
      <c r="A77" s="425" t="s">
        <v>476</v>
      </c>
      <c r="B77" s="426" t="s">
        <v>478</v>
      </c>
      <c r="C77" s="427" t="s">
        <v>488</v>
      </c>
      <c r="D77" s="428" t="s">
        <v>489</v>
      </c>
      <c r="E77" s="427" t="s">
        <v>479</v>
      </c>
      <c r="F77" s="428" t="s">
        <v>480</v>
      </c>
      <c r="G77" s="427" t="s">
        <v>494</v>
      </c>
      <c r="H77" s="427">
        <v>147671</v>
      </c>
      <c r="I77" s="427">
        <v>47671</v>
      </c>
      <c r="J77" s="427" t="s">
        <v>597</v>
      </c>
      <c r="K77" s="427" t="s">
        <v>598</v>
      </c>
      <c r="L77" s="429">
        <v>411.29999999999995</v>
      </c>
      <c r="M77" s="429">
        <v>3</v>
      </c>
      <c r="N77" s="430">
        <v>1233.5</v>
      </c>
    </row>
    <row r="78" spans="1:14" ht="14.4" customHeight="1" x14ac:dyDescent="0.3">
      <c r="A78" s="425" t="s">
        <v>476</v>
      </c>
      <c r="B78" s="426" t="s">
        <v>478</v>
      </c>
      <c r="C78" s="427" t="s">
        <v>488</v>
      </c>
      <c r="D78" s="428" t="s">
        <v>489</v>
      </c>
      <c r="E78" s="427" t="s">
        <v>479</v>
      </c>
      <c r="F78" s="428" t="s">
        <v>480</v>
      </c>
      <c r="G78" s="427" t="s">
        <v>494</v>
      </c>
      <c r="H78" s="427">
        <v>159494</v>
      </c>
      <c r="I78" s="427">
        <v>59494</v>
      </c>
      <c r="J78" s="427" t="s">
        <v>599</v>
      </c>
      <c r="K78" s="427" t="s">
        <v>600</v>
      </c>
      <c r="L78" s="429">
        <v>401.625</v>
      </c>
      <c r="M78" s="429">
        <v>10</v>
      </c>
      <c r="N78" s="430">
        <v>4011</v>
      </c>
    </row>
    <row r="79" spans="1:14" ht="14.4" customHeight="1" x14ac:dyDescent="0.3">
      <c r="A79" s="425" t="s">
        <v>476</v>
      </c>
      <c r="B79" s="426" t="s">
        <v>478</v>
      </c>
      <c r="C79" s="427" t="s">
        <v>488</v>
      </c>
      <c r="D79" s="428" t="s">
        <v>489</v>
      </c>
      <c r="E79" s="427" t="s">
        <v>479</v>
      </c>
      <c r="F79" s="428" t="s">
        <v>480</v>
      </c>
      <c r="G79" s="427" t="s">
        <v>494</v>
      </c>
      <c r="H79" s="427">
        <v>169739</v>
      </c>
      <c r="I79" s="427">
        <v>69739</v>
      </c>
      <c r="J79" s="427" t="s">
        <v>601</v>
      </c>
      <c r="K79" s="427" t="s">
        <v>526</v>
      </c>
      <c r="L79" s="429">
        <v>18.64</v>
      </c>
      <c r="M79" s="429">
        <v>20</v>
      </c>
      <c r="N79" s="430">
        <v>372.8</v>
      </c>
    </row>
    <row r="80" spans="1:14" ht="14.4" customHeight="1" x14ac:dyDescent="0.3">
      <c r="A80" s="425" t="s">
        <v>476</v>
      </c>
      <c r="B80" s="426" t="s">
        <v>478</v>
      </c>
      <c r="C80" s="427" t="s">
        <v>488</v>
      </c>
      <c r="D80" s="428" t="s">
        <v>489</v>
      </c>
      <c r="E80" s="427" t="s">
        <v>479</v>
      </c>
      <c r="F80" s="428" t="s">
        <v>480</v>
      </c>
      <c r="G80" s="427" t="s">
        <v>494</v>
      </c>
      <c r="H80" s="427">
        <v>169755</v>
      </c>
      <c r="I80" s="427">
        <v>69755</v>
      </c>
      <c r="J80" s="427" t="s">
        <v>525</v>
      </c>
      <c r="K80" s="427" t="s">
        <v>526</v>
      </c>
      <c r="L80" s="429">
        <v>38.94</v>
      </c>
      <c r="M80" s="429">
        <v>1</v>
      </c>
      <c r="N80" s="430">
        <v>38.94</v>
      </c>
    </row>
    <row r="81" spans="1:14" ht="14.4" customHeight="1" x14ac:dyDescent="0.3">
      <c r="A81" s="425" t="s">
        <v>476</v>
      </c>
      <c r="B81" s="426" t="s">
        <v>478</v>
      </c>
      <c r="C81" s="427" t="s">
        <v>488</v>
      </c>
      <c r="D81" s="428" t="s">
        <v>489</v>
      </c>
      <c r="E81" s="427" t="s">
        <v>479</v>
      </c>
      <c r="F81" s="428" t="s">
        <v>480</v>
      </c>
      <c r="G81" s="427" t="s">
        <v>494</v>
      </c>
      <c r="H81" s="427">
        <v>193746</v>
      </c>
      <c r="I81" s="427">
        <v>93746</v>
      </c>
      <c r="J81" s="427" t="s">
        <v>602</v>
      </c>
      <c r="K81" s="427" t="s">
        <v>603</v>
      </c>
      <c r="L81" s="429">
        <v>392.19224910145653</v>
      </c>
      <c r="M81" s="429">
        <v>62</v>
      </c>
      <c r="N81" s="430">
        <v>24300.523746733939</v>
      </c>
    </row>
    <row r="82" spans="1:14" ht="14.4" customHeight="1" x14ac:dyDescent="0.3">
      <c r="A82" s="425" t="s">
        <v>476</v>
      </c>
      <c r="B82" s="426" t="s">
        <v>478</v>
      </c>
      <c r="C82" s="427" t="s">
        <v>488</v>
      </c>
      <c r="D82" s="428" t="s">
        <v>489</v>
      </c>
      <c r="E82" s="427" t="s">
        <v>479</v>
      </c>
      <c r="F82" s="428" t="s">
        <v>480</v>
      </c>
      <c r="G82" s="427" t="s">
        <v>494</v>
      </c>
      <c r="H82" s="427">
        <v>198872</v>
      </c>
      <c r="I82" s="427">
        <v>98872</v>
      </c>
      <c r="J82" s="427" t="s">
        <v>604</v>
      </c>
      <c r="K82" s="427" t="s">
        <v>605</v>
      </c>
      <c r="L82" s="429">
        <v>327.05876131564696</v>
      </c>
      <c r="M82" s="429">
        <v>21</v>
      </c>
      <c r="N82" s="430">
        <v>6868.2277942068204</v>
      </c>
    </row>
    <row r="83" spans="1:14" ht="14.4" customHeight="1" x14ac:dyDescent="0.3">
      <c r="A83" s="425" t="s">
        <v>476</v>
      </c>
      <c r="B83" s="426" t="s">
        <v>478</v>
      </c>
      <c r="C83" s="427" t="s">
        <v>488</v>
      </c>
      <c r="D83" s="428" t="s">
        <v>489</v>
      </c>
      <c r="E83" s="427" t="s">
        <v>479</v>
      </c>
      <c r="F83" s="428" t="s">
        <v>480</v>
      </c>
      <c r="G83" s="427" t="s">
        <v>494</v>
      </c>
      <c r="H83" s="427">
        <v>198876</v>
      </c>
      <c r="I83" s="427">
        <v>98876</v>
      </c>
      <c r="J83" s="427" t="s">
        <v>604</v>
      </c>
      <c r="K83" s="427" t="s">
        <v>606</v>
      </c>
      <c r="L83" s="429">
        <v>246.32800730753669</v>
      </c>
      <c r="M83" s="429">
        <v>17</v>
      </c>
      <c r="N83" s="430">
        <v>4187.5701461507342</v>
      </c>
    </row>
    <row r="84" spans="1:14" ht="14.4" customHeight="1" x14ac:dyDescent="0.3">
      <c r="A84" s="425" t="s">
        <v>476</v>
      </c>
      <c r="B84" s="426" t="s">
        <v>478</v>
      </c>
      <c r="C84" s="427" t="s">
        <v>488</v>
      </c>
      <c r="D84" s="428" t="s">
        <v>489</v>
      </c>
      <c r="E84" s="427" t="s">
        <v>479</v>
      </c>
      <c r="F84" s="428" t="s">
        <v>480</v>
      </c>
      <c r="G84" s="427" t="s">
        <v>494</v>
      </c>
      <c r="H84" s="427">
        <v>500989</v>
      </c>
      <c r="I84" s="427">
        <v>0</v>
      </c>
      <c r="J84" s="427" t="s">
        <v>607</v>
      </c>
      <c r="K84" s="427"/>
      <c r="L84" s="429">
        <v>59.261483287018642</v>
      </c>
      <c r="M84" s="429">
        <v>84</v>
      </c>
      <c r="N84" s="430">
        <v>4827.1169027286405</v>
      </c>
    </row>
    <row r="85" spans="1:14" ht="14.4" customHeight="1" x14ac:dyDescent="0.3">
      <c r="A85" s="425" t="s">
        <v>476</v>
      </c>
      <c r="B85" s="426" t="s">
        <v>478</v>
      </c>
      <c r="C85" s="427" t="s">
        <v>488</v>
      </c>
      <c r="D85" s="428" t="s">
        <v>489</v>
      </c>
      <c r="E85" s="427" t="s">
        <v>479</v>
      </c>
      <c r="F85" s="428" t="s">
        <v>480</v>
      </c>
      <c r="G85" s="427" t="s">
        <v>494</v>
      </c>
      <c r="H85" s="427">
        <v>850153</v>
      </c>
      <c r="I85" s="427">
        <v>153350</v>
      </c>
      <c r="J85" s="427" t="s">
        <v>608</v>
      </c>
      <c r="K85" s="427"/>
      <c r="L85" s="429">
        <v>4524.8416433693501</v>
      </c>
      <c r="M85" s="429">
        <v>1</v>
      </c>
      <c r="N85" s="430">
        <v>4524.8416433693501</v>
      </c>
    </row>
    <row r="86" spans="1:14" ht="14.4" customHeight="1" x14ac:dyDescent="0.3">
      <c r="A86" s="425" t="s">
        <v>476</v>
      </c>
      <c r="B86" s="426" t="s">
        <v>478</v>
      </c>
      <c r="C86" s="427" t="s">
        <v>488</v>
      </c>
      <c r="D86" s="428" t="s">
        <v>489</v>
      </c>
      <c r="E86" s="427" t="s">
        <v>479</v>
      </c>
      <c r="F86" s="428" t="s">
        <v>480</v>
      </c>
      <c r="G86" s="427" t="s">
        <v>494</v>
      </c>
      <c r="H86" s="427">
        <v>900011</v>
      </c>
      <c r="I86" s="427">
        <v>0</v>
      </c>
      <c r="J86" s="427" t="s">
        <v>609</v>
      </c>
      <c r="K86" s="427"/>
      <c r="L86" s="429">
        <v>187.24094670653358</v>
      </c>
      <c r="M86" s="429">
        <v>108</v>
      </c>
      <c r="N86" s="430">
        <v>20222.022244305626</v>
      </c>
    </row>
    <row r="87" spans="1:14" ht="14.4" customHeight="1" x14ac:dyDescent="0.3">
      <c r="A87" s="425" t="s">
        <v>476</v>
      </c>
      <c r="B87" s="426" t="s">
        <v>478</v>
      </c>
      <c r="C87" s="427" t="s">
        <v>488</v>
      </c>
      <c r="D87" s="428" t="s">
        <v>489</v>
      </c>
      <c r="E87" s="427" t="s">
        <v>479</v>
      </c>
      <c r="F87" s="428" t="s">
        <v>480</v>
      </c>
      <c r="G87" s="427" t="s">
        <v>494</v>
      </c>
      <c r="H87" s="427">
        <v>902055</v>
      </c>
      <c r="I87" s="427">
        <v>0</v>
      </c>
      <c r="J87" s="427" t="s">
        <v>610</v>
      </c>
      <c r="K87" s="427" t="s">
        <v>611</v>
      </c>
      <c r="L87" s="429">
        <v>82.799158420121515</v>
      </c>
      <c r="M87" s="429">
        <v>50</v>
      </c>
      <c r="N87" s="430">
        <v>3984.258880276956</v>
      </c>
    </row>
    <row r="88" spans="1:14" ht="14.4" customHeight="1" x14ac:dyDescent="0.3">
      <c r="A88" s="425" t="s">
        <v>476</v>
      </c>
      <c r="B88" s="426" t="s">
        <v>478</v>
      </c>
      <c r="C88" s="427" t="s">
        <v>488</v>
      </c>
      <c r="D88" s="428" t="s">
        <v>489</v>
      </c>
      <c r="E88" s="427" t="s">
        <v>479</v>
      </c>
      <c r="F88" s="428" t="s">
        <v>480</v>
      </c>
      <c r="G88" s="427" t="s">
        <v>494</v>
      </c>
      <c r="H88" s="427">
        <v>920200</v>
      </c>
      <c r="I88" s="427">
        <v>0</v>
      </c>
      <c r="J88" s="427" t="s">
        <v>612</v>
      </c>
      <c r="K88" s="427"/>
      <c r="L88" s="429">
        <v>265.63844994302895</v>
      </c>
      <c r="M88" s="429">
        <v>4</v>
      </c>
      <c r="N88" s="430">
        <v>1062.5537997721158</v>
      </c>
    </row>
    <row r="89" spans="1:14" ht="14.4" customHeight="1" x14ac:dyDescent="0.3">
      <c r="A89" s="425" t="s">
        <v>476</v>
      </c>
      <c r="B89" s="426" t="s">
        <v>478</v>
      </c>
      <c r="C89" s="427" t="s">
        <v>488</v>
      </c>
      <c r="D89" s="428" t="s">
        <v>489</v>
      </c>
      <c r="E89" s="427" t="s">
        <v>479</v>
      </c>
      <c r="F89" s="428" t="s">
        <v>480</v>
      </c>
      <c r="G89" s="427" t="s">
        <v>564</v>
      </c>
      <c r="H89" s="427">
        <v>109709</v>
      </c>
      <c r="I89" s="427">
        <v>9709</v>
      </c>
      <c r="J89" s="427" t="s">
        <v>565</v>
      </c>
      <c r="K89" s="427" t="s">
        <v>566</v>
      </c>
      <c r="L89" s="429">
        <v>36.981666695860731</v>
      </c>
      <c r="M89" s="429">
        <v>42</v>
      </c>
      <c r="N89" s="430">
        <v>1553.040001751644</v>
      </c>
    </row>
    <row r="90" spans="1:14" ht="14.4" customHeight="1" x14ac:dyDescent="0.3">
      <c r="A90" s="425" t="s">
        <v>476</v>
      </c>
      <c r="B90" s="426" t="s">
        <v>478</v>
      </c>
      <c r="C90" s="427" t="s">
        <v>488</v>
      </c>
      <c r="D90" s="428" t="s">
        <v>489</v>
      </c>
      <c r="E90" s="427" t="s">
        <v>479</v>
      </c>
      <c r="F90" s="428" t="s">
        <v>480</v>
      </c>
      <c r="G90" s="427" t="s">
        <v>564</v>
      </c>
      <c r="H90" s="427">
        <v>125744</v>
      </c>
      <c r="I90" s="427">
        <v>25744</v>
      </c>
      <c r="J90" s="427" t="s">
        <v>613</v>
      </c>
      <c r="K90" s="427" t="s">
        <v>614</v>
      </c>
      <c r="L90" s="429">
        <v>1603.93</v>
      </c>
      <c r="M90" s="429">
        <v>0</v>
      </c>
      <c r="N90" s="430">
        <v>0</v>
      </c>
    </row>
    <row r="91" spans="1:14" ht="14.4" customHeight="1" x14ac:dyDescent="0.3">
      <c r="A91" s="425" t="s">
        <v>476</v>
      </c>
      <c r="B91" s="426" t="s">
        <v>478</v>
      </c>
      <c r="C91" s="427" t="s">
        <v>488</v>
      </c>
      <c r="D91" s="428" t="s">
        <v>489</v>
      </c>
      <c r="E91" s="427" t="s">
        <v>479</v>
      </c>
      <c r="F91" s="428" t="s">
        <v>480</v>
      </c>
      <c r="G91" s="427" t="s">
        <v>564</v>
      </c>
      <c r="H91" s="427">
        <v>125745</v>
      </c>
      <c r="I91" s="427">
        <v>25745</v>
      </c>
      <c r="J91" s="427" t="s">
        <v>615</v>
      </c>
      <c r="K91" s="427" t="s">
        <v>616</v>
      </c>
      <c r="L91" s="429">
        <v>508.98500000000007</v>
      </c>
      <c r="M91" s="429">
        <v>7</v>
      </c>
      <c r="N91" s="430">
        <v>3563.0600000000004</v>
      </c>
    </row>
    <row r="92" spans="1:14" ht="14.4" customHeight="1" x14ac:dyDescent="0.3">
      <c r="A92" s="425" t="s">
        <v>476</v>
      </c>
      <c r="B92" s="426" t="s">
        <v>478</v>
      </c>
      <c r="C92" s="427" t="s">
        <v>488</v>
      </c>
      <c r="D92" s="428" t="s">
        <v>489</v>
      </c>
      <c r="E92" s="427" t="s">
        <v>479</v>
      </c>
      <c r="F92" s="428" t="s">
        <v>480</v>
      </c>
      <c r="G92" s="427" t="s">
        <v>564</v>
      </c>
      <c r="H92" s="427">
        <v>849559</v>
      </c>
      <c r="I92" s="427">
        <v>125066</v>
      </c>
      <c r="J92" s="427" t="s">
        <v>617</v>
      </c>
      <c r="K92" s="427" t="s">
        <v>618</v>
      </c>
      <c r="L92" s="429">
        <v>164.32</v>
      </c>
      <c r="M92" s="429">
        <v>1</v>
      </c>
      <c r="N92" s="430">
        <v>164.32</v>
      </c>
    </row>
    <row r="93" spans="1:14" ht="14.4" customHeight="1" x14ac:dyDescent="0.3">
      <c r="A93" s="425" t="s">
        <v>476</v>
      </c>
      <c r="B93" s="426" t="s">
        <v>478</v>
      </c>
      <c r="C93" s="427" t="s">
        <v>488</v>
      </c>
      <c r="D93" s="428" t="s">
        <v>489</v>
      </c>
      <c r="E93" s="427" t="s">
        <v>479</v>
      </c>
      <c r="F93" s="428" t="s">
        <v>480</v>
      </c>
      <c r="G93" s="427" t="s">
        <v>564</v>
      </c>
      <c r="H93" s="427">
        <v>849712</v>
      </c>
      <c r="I93" s="427">
        <v>125053</v>
      </c>
      <c r="J93" s="427" t="s">
        <v>619</v>
      </c>
      <c r="K93" s="427" t="s">
        <v>620</v>
      </c>
      <c r="L93" s="429">
        <v>219.968158928799</v>
      </c>
      <c r="M93" s="429">
        <v>1</v>
      </c>
      <c r="N93" s="430">
        <v>219.968158928799</v>
      </c>
    </row>
    <row r="94" spans="1:14" ht="14.4" customHeight="1" x14ac:dyDescent="0.3">
      <c r="A94" s="425" t="s">
        <v>476</v>
      </c>
      <c r="B94" s="426" t="s">
        <v>478</v>
      </c>
      <c r="C94" s="427" t="s">
        <v>488</v>
      </c>
      <c r="D94" s="428" t="s">
        <v>489</v>
      </c>
      <c r="E94" s="427" t="s">
        <v>481</v>
      </c>
      <c r="F94" s="428" t="s">
        <v>482</v>
      </c>
      <c r="G94" s="427" t="s">
        <v>494</v>
      </c>
      <c r="H94" s="427">
        <v>17039</v>
      </c>
      <c r="I94" s="427">
        <v>17039</v>
      </c>
      <c r="J94" s="427" t="s">
        <v>571</v>
      </c>
      <c r="K94" s="427" t="s">
        <v>572</v>
      </c>
      <c r="L94" s="429">
        <v>6891.9735730485854</v>
      </c>
      <c r="M94" s="429">
        <v>12</v>
      </c>
      <c r="N94" s="430">
        <v>82703.68422271857</v>
      </c>
    </row>
    <row r="95" spans="1:14" ht="14.4" customHeight="1" x14ac:dyDescent="0.3">
      <c r="A95" s="425" t="s">
        <v>476</v>
      </c>
      <c r="B95" s="426" t="s">
        <v>478</v>
      </c>
      <c r="C95" s="427" t="s">
        <v>488</v>
      </c>
      <c r="D95" s="428" t="s">
        <v>489</v>
      </c>
      <c r="E95" s="427" t="s">
        <v>481</v>
      </c>
      <c r="F95" s="428" t="s">
        <v>482</v>
      </c>
      <c r="G95" s="427" t="s">
        <v>494</v>
      </c>
      <c r="H95" s="427">
        <v>117038</v>
      </c>
      <c r="I95" s="427">
        <v>17038</v>
      </c>
      <c r="J95" s="427" t="s">
        <v>621</v>
      </c>
      <c r="K95" s="427" t="s">
        <v>572</v>
      </c>
      <c r="L95" s="429">
        <v>6159.8945552188998</v>
      </c>
      <c r="M95" s="429">
        <v>1</v>
      </c>
      <c r="N95" s="430">
        <v>6159.8945552188998</v>
      </c>
    </row>
    <row r="96" spans="1:14" ht="14.4" customHeight="1" thickBot="1" x14ac:dyDescent="0.35">
      <c r="A96" s="431" t="s">
        <v>476</v>
      </c>
      <c r="B96" s="432" t="s">
        <v>478</v>
      </c>
      <c r="C96" s="433" t="s">
        <v>488</v>
      </c>
      <c r="D96" s="434" t="s">
        <v>489</v>
      </c>
      <c r="E96" s="433" t="s">
        <v>481</v>
      </c>
      <c r="F96" s="434" t="s">
        <v>482</v>
      </c>
      <c r="G96" s="433" t="s">
        <v>494</v>
      </c>
      <c r="H96" s="433">
        <v>142433</v>
      </c>
      <c r="I96" s="433">
        <v>42433</v>
      </c>
      <c r="J96" s="433" t="s">
        <v>571</v>
      </c>
      <c r="K96" s="433" t="s">
        <v>580</v>
      </c>
      <c r="L96" s="435">
        <v>9512.7686928918192</v>
      </c>
      <c r="M96" s="435">
        <v>91</v>
      </c>
      <c r="N96" s="436">
        <v>865661.95194426365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16384" width="8.88671875" style="65"/>
  </cols>
  <sheetData>
    <row r="1" spans="1:6" ht="18.600000000000001" customHeight="1" thickBot="1" x14ac:dyDescent="0.4">
      <c r="A1" s="323" t="s">
        <v>624</v>
      </c>
      <c r="B1" s="323"/>
      <c r="C1" s="323"/>
      <c r="D1" s="323"/>
      <c r="E1" s="323"/>
      <c r="F1" s="323"/>
    </row>
    <row r="2" spans="1:6" ht="14.4" customHeight="1" thickBot="1" x14ac:dyDescent="0.35">
      <c r="A2" s="380" t="s">
        <v>250</v>
      </c>
      <c r="B2" s="89"/>
      <c r="C2" s="90"/>
      <c r="D2" s="91"/>
      <c r="E2" s="90"/>
      <c r="F2" s="91"/>
    </row>
    <row r="3" spans="1:6" ht="14.4" customHeight="1" thickBot="1" x14ac:dyDescent="0.35">
      <c r="A3" s="207"/>
      <c r="B3" s="324" t="s">
        <v>214</v>
      </c>
      <c r="C3" s="325"/>
      <c r="D3" s="326" t="s">
        <v>213</v>
      </c>
      <c r="E3" s="325"/>
      <c r="F3" s="141" t="s">
        <v>6</v>
      </c>
    </row>
    <row r="4" spans="1:6" ht="14.4" customHeight="1" thickBot="1" x14ac:dyDescent="0.35">
      <c r="A4" s="437" t="s">
        <v>234</v>
      </c>
      <c r="B4" s="438" t="s">
        <v>17</v>
      </c>
      <c r="C4" s="439" t="s">
        <v>5</v>
      </c>
      <c r="D4" s="438" t="s">
        <v>17</v>
      </c>
      <c r="E4" s="439" t="s">
        <v>5</v>
      </c>
      <c r="F4" s="440" t="s">
        <v>17</v>
      </c>
    </row>
    <row r="5" spans="1:6" ht="14.4" customHeight="1" x14ac:dyDescent="0.3">
      <c r="A5" s="452" t="s">
        <v>622</v>
      </c>
      <c r="B5" s="423">
        <v>234.89999999999998</v>
      </c>
      <c r="C5" s="441">
        <v>7.8966305425884836E-5</v>
      </c>
      <c r="D5" s="423">
        <v>2974451.5657416368</v>
      </c>
      <c r="E5" s="441">
        <v>0.99992103369457419</v>
      </c>
      <c r="F5" s="424">
        <v>2974686.4657416367</v>
      </c>
    </row>
    <row r="6" spans="1:6" ht="14.4" customHeight="1" thickBot="1" x14ac:dyDescent="0.35">
      <c r="A6" s="453" t="s">
        <v>623</v>
      </c>
      <c r="B6" s="444"/>
      <c r="C6" s="445">
        <v>0</v>
      </c>
      <c r="D6" s="444">
        <v>5500.3881606804434</v>
      </c>
      <c r="E6" s="445">
        <v>1</v>
      </c>
      <c r="F6" s="446">
        <v>5500.3881606804434</v>
      </c>
    </row>
    <row r="7" spans="1:6" ht="14.4" customHeight="1" thickBot="1" x14ac:dyDescent="0.35">
      <c r="A7" s="448" t="s">
        <v>6</v>
      </c>
      <c r="B7" s="449">
        <v>234.89999999999998</v>
      </c>
      <c r="C7" s="450">
        <v>7.8820561097508755E-5</v>
      </c>
      <c r="D7" s="449">
        <v>2979951.9539023172</v>
      </c>
      <c r="E7" s="450">
        <v>0.99992117943890257</v>
      </c>
      <c r="F7" s="451">
        <v>2980186.8539023171</v>
      </c>
    </row>
    <row r="8" spans="1:6" ht="14.4" customHeight="1" thickBot="1" x14ac:dyDescent="0.35"/>
    <row r="9" spans="1:6" ht="14.4" customHeight="1" x14ac:dyDescent="0.3">
      <c r="A9" s="452" t="s">
        <v>625</v>
      </c>
      <c r="B9" s="423">
        <v>126.63</v>
      </c>
      <c r="C9" s="441">
        <v>0.1319980021963057</v>
      </c>
      <c r="D9" s="423">
        <v>832.70270120010991</v>
      </c>
      <c r="E9" s="441">
        <v>0.86800199780369425</v>
      </c>
      <c r="F9" s="424">
        <v>959.33270120010991</v>
      </c>
    </row>
    <row r="10" spans="1:6" ht="14.4" customHeight="1" x14ac:dyDescent="0.3">
      <c r="A10" s="454" t="s">
        <v>626</v>
      </c>
      <c r="B10" s="429">
        <v>108.27</v>
      </c>
      <c r="C10" s="442">
        <v>1</v>
      </c>
      <c r="D10" s="429"/>
      <c r="E10" s="442">
        <v>0</v>
      </c>
      <c r="F10" s="430">
        <v>108.27</v>
      </c>
    </row>
    <row r="11" spans="1:6" ht="14.4" customHeight="1" x14ac:dyDescent="0.3">
      <c r="A11" s="454" t="s">
        <v>627</v>
      </c>
      <c r="B11" s="429"/>
      <c r="C11" s="442">
        <v>0</v>
      </c>
      <c r="D11" s="429">
        <v>1807.3497853754959</v>
      </c>
      <c r="E11" s="442">
        <v>1</v>
      </c>
      <c r="F11" s="430">
        <v>1807.3497853754959</v>
      </c>
    </row>
    <row r="12" spans="1:6" ht="14.4" customHeight="1" x14ac:dyDescent="0.3">
      <c r="A12" s="454" t="s">
        <v>628</v>
      </c>
      <c r="B12" s="429"/>
      <c r="C12" s="442">
        <v>0</v>
      </c>
      <c r="D12" s="429">
        <v>3563.0600000000004</v>
      </c>
      <c r="E12" s="442">
        <v>1</v>
      </c>
      <c r="F12" s="430">
        <v>3563.0600000000004</v>
      </c>
    </row>
    <row r="13" spans="1:6" ht="14.4" customHeight="1" x14ac:dyDescent="0.3">
      <c r="A13" s="454" t="s">
        <v>629</v>
      </c>
      <c r="B13" s="429"/>
      <c r="C13" s="442">
        <v>0</v>
      </c>
      <c r="D13" s="429">
        <v>2973364.5532568125</v>
      </c>
      <c r="E13" s="442">
        <v>1</v>
      </c>
      <c r="F13" s="430">
        <v>2973364.5532568125</v>
      </c>
    </row>
    <row r="14" spans="1:6" ht="14.4" customHeight="1" thickBot="1" x14ac:dyDescent="0.35">
      <c r="A14" s="453" t="s">
        <v>630</v>
      </c>
      <c r="B14" s="444"/>
      <c r="C14" s="445">
        <v>0</v>
      </c>
      <c r="D14" s="444">
        <v>384.28815892879902</v>
      </c>
      <c r="E14" s="445">
        <v>1</v>
      </c>
      <c r="F14" s="446">
        <v>384.28815892879902</v>
      </c>
    </row>
    <row r="15" spans="1:6" ht="14.4" customHeight="1" thickBot="1" x14ac:dyDescent="0.35">
      <c r="A15" s="448" t="s">
        <v>6</v>
      </c>
      <c r="B15" s="449">
        <v>234.89999999999998</v>
      </c>
      <c r="C15" s="450">
        <v>7.8820561097508755E-5</v>
      </c>
      <c r="D15" s="449">
        <v>2979951.9539023167</v>
      </c>
      <c r="E15" s="450">
        <v>0.99992117943890235</v>
      </c>
      <c r="F15" s="451">
        <v>2980186.8539023171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ON Výkaz</vt:lpstr>
      <vt:lpstr>ON Hodiny</vt:lpstr>
      <vt:lpstr>ZV Vykáz.-A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2013-09-18T14:11:34Z</dcterms:modified>
</cp:coreProperties>
</file>